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-PC\Desktop\"/>
    </mc:Choice>
  </mc:AlternateContent>
  <bookViews>
    <workbookView xWindow="0" yWindow="0" windowWidth="19200" windowHeight="8484"/>
  </bookViews>
  <sheets>
    <sheet name="2020 Budget" sheetId="6" r:id="rId1"/>
    <sheet name="2019 Budget" sheetId="3" r:id="rId2"/>
    <sheet name="Projections - Drafts" sheetId="5" r:id="rId3"/>
    <sheet name="2019 Income MASTER" sheetId="4" r:id="rId4"/>
  </sheets>
  <definedNames>
    <definedName name="_xlnm.Print_Area" localSheetId="1">'2019 Budget'!$A:$I</definedName>
    <definedName name="_xlnm.Print_Area" localSheetId="3">'2019 Income MASTER'!$A$1:$J$38</definedName>
    <definedName name="_xlnm.Print_Area" localSheetId="0">'2020 Budget'!$A:$I</definedName>
    <definedName name="_xlnm.Print_Area" localSheetId="2">'Projections - Drafts'!$A$1:$J$38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6" l="1"/>
  <c r="G48" i="6"/>
  <c r="F48" i="6"/>
  <c r="I45" i="6"/>
  <c r="I48" i="6" s="1"/>
  <c r="H45" i="6"/>
  <c r="H48" i="6" s="1"/>
  <c r="G45" i="6"/>
  <c r="F45" i="6"/>
  <c r="C45" i="6"/>
  <c r="C48" i="6" s="1"/>
  <c r="E43" i="6"/>
  <c r="E42" i="6"/>
  <c r="E41" i="6"/>
  <c r="E40" i="6"/>
  <c r="E39" i="6"/>
  <c r="E38" i="6"/>
  <c r="E37" i="6"/>
  <c r="E36" i="6"/>
  <c r="E35" i="6"/>
  <c r="E33" i="6"/>
  <c r="E32" i="6"/>
  <c r="E31" i="6"/>
  <c r="E30" i="6"/>
  <c r="E29" i="6"/>
  <c r="E28" i="6"/>
  <c r="E27" i="6"/>
  <c r="E26" i="6"/>
  <c r="E25" i="6"/>
  <c r="E24" i="6"/>
  <c r="E23" i="6"/>
  <c r="E22" i="6"/>
  <c r="E20" i="6"/>
  <c r="H17" i="6"/>
  <c r="H49" i="6" s="1"/>
  <c r="G17" i="6"/>
  <c r="G49" i="6" s="1"/>
  <c r="F17" i="6"/>
  <c r="C17" i="6"/>
  <c r="E14" i="6"/>
  <c r="E13" i="6"/>
  <c r="E12" i="6"/>
  <c r="E10" i="6"/>
  <c r="E9" i="6"/>
  <c r="E8" i="6"/>
  <c r="I7" i="6"/>
  <c r="I17" i="6" s="1"/>
  <c r="H7" i="6"/>
  <c r="G7" i="6"/>
  <c r="E6" i="6"/>
  <c r="C49" i="6" l="1"/>
  <c r="I49" i="6"/>
  <c r="I45" i="3"/>
  <c r="I48" i="3" s="1"/>
  <c r="H45" i="3"/>
  <c r="H48" i="3" s="1"/>
  <c r="N14" i="5"/>
  <c r="N13" i="5"/>
  <c r="N12" i="5"/>
  <c r="N11" i="5"/>
  <c r="N10" i="5"/>
  <c r="N9" i="5"/>
  <c r="N8" i="5"/>
  <c r="N7" i="5"/>
  <c r="N6" i="5"/>
  <c r="M14" i="5"/>
  <c r="M13" i="5"/>
  <c r="M12" i="5"/>
  <c r="M11" i="5"/>
  <c r="M10" i="5"/>
  <c r="M9" i="5"/>
  <c r="M8" i="5"/>
  <c r="M7" i="5"/>
  <c r="M6" i="5"/>
  <c r="I14" i="5"/>
  <c r="I13" i="5"/>
  <c r="I12" i="5"/>
  <c r="I11" i="5"/>
  <c r="I10" i="5"/>
  <c r="I9" i="5"/>
  <c r="I8" i="5"/>
  <c r="I7" i="5"/>
  <c r="I6" i="5"/>
  <c r="I14" i="4"/>
  <c r="I13" i="4"/>
  <c r="I12" i="4"/>
  <c r="I11" i="4"/>
  <c r="I10" i="4"/>
  <c r="I9" i="4"/>
  <c r="I8" i="4"/>
  <c r="I7" i="4"/>
  <c r="I6" i="4"/>
  <c r="G45" i="3"/>
  <c r="G48" i="3" s="1"/>
  <c r="B22" i="5"/>
  <c r="D21" i="5"/>
  <c r="D20" i="5"/>
  <c r="G17" i="5"/>
  <c r="B17" i="5"/>
  <c r="J14" i="5"/>
  <c r="D14" i="5"/>
  <c r="J13" i="5"/>
  <c r="D13" i="5"/>
  <c r="J12" i="5"/>
  <c r="D12" i="5"/>
  <c r="J11" i="5"/>
  <c r="D11" i="5"/>
  <c r="J10" i="5"/>
  <c r="D10" i="5"/>
  <c r="J9" i="5"/>
  <c r="D9" i="5"/>
  <c r="J8" i="5"/>
  <c r="D8" i="5"/>
  <c r="J7" i="5"/>
  <c r="D7" i="5"/>
  <c r="J6" i="5"/>
  <c r="D6" i="5"/>
  <c r="N17" i="5" l="1"/>
  <c r="D22" i="5"/>
  <c r="M17" i="5"/>
  <c r="J17" i="5"/>
  <c r="I17" i="5"/>
  <c r="D17" i="5"/>
  <c r="B22" i="4"/>
  <c r="D21" i="4"/>
  <c r="D20" i="4"/>
  <c r="G17" i="4"/>
  <c r="B17" i="4"/>
  <c r="J14" i="4"/>
  <c r="D14" i="4"/>
  <c r="J13" i="4"/>
  <c r="D13" i="4"/>
  <c r="J12" i="4"/>
  <c r="D12" i="4"/>
  <c r="J11" i="4"/>
  <c r="D11" i="4"/>
  <c r="J10" i="4"/>
  <c r="D10" i="4"/>
  <c r="J9" i="4"/>
  <c r="D9" i="4"/>
  <c r="J8" i="4"/>
  <c r="D8" i="4"/>
  <c r="J7" i="4"/>
  <c r="D7" i="4"/>
  <c r="J6" i="4"/>
  <c r="D6" i="4"/>
  <c r="F45" i="3"/>
  <c r="F48" i="3" s="1"/>
  <c r="C45" i="3"/>
  <c r="C48" i="3" s="1"/>
  <c r="E43" i="3"/>
  <c r="E42" i="3"/>
  <c r="E41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E25" i="3"/>
  <c r="E24" i="3"/>
  <c r="E23" i="3"/>
  <c r="E22" i="3"/>
  <c r="E20" i="3"/>
  <c r="C17" i="3"/>
  <c r="E14" i="3"/>
  <c r="E13" i="3"/>
  <c r="E12" i="3"/>
  <c r="E10" i="3"/>
  <c r="E9" i="3"/>
  <c r="E8" i="3"/>
  <c r="E6" i="3"/>
  <c r="N18" i="5" l="1"/>
  <c r="I7" i="3" s="1"/>
  <c r="I17" i="3" s="1"/>
  <c r="I49" i="3" s="1"/>
  <c r="M18" i="5"/>
  <c r="H7" i="3" s="1"/>
  <c r="H17" i="3" s="1"/>
  <c r="H49" i="3" s="1"/>
  <c r="H22" i="5"/>
  <c r="G7" i="3" s="1"/>
  <c r="G17" i="3" s="1"/>
  <c r="G49" i="3" s="1"/>
  <c r="D22" i="4"/>
  <c r="J17" i="4"/>
  <c r="I17" i="4"/>
  <c r="D17" i="4"/>
  <c r="C49" i="3"/>
  <c r="G22" i="4" l="1"/>
  <c r="F17" i="3" s="1"/>
  <c r="F49" i="3" s="1"/>
</calcChain>
</file>

<file path=xl/sharedStrings.xml><?xml version="1.0" encoding="utf-8"?>
<sst xmlns="http://schemas.openxmlformats.org/spreadsheetml/2006/main" count="204" uniqueCount="88">
  <si>
    <t xml:space="preserve">     Holly Street Corporation</t>
  </si>
  <si>
    <t xml:space="preserve">              2009 Budget</t>
  </si>
  <si>
    <t>Revenues</t>
  </si>
  <si>
    <t>% Increase</t>
  </si>
  <si>
    <t>$ Increase</t>
  </si>
  <si>
    <t xml:space="preserve">  Tuition:</t>
  </si>
  <si>
    <t xml:space="preserve">      Regular</t>
  </si>
  <si>
    <t xml:space="preserve">  Fundraisers</t>
  </si>
  <si>
    <t xml:space="preserve">  Fees</t>
  </si>
  <si>
    <t xml:space="preserve">  Staff discounts allowed</t>
  </si>
  <si>
    <t xml:space="preserve">  Grant Revenue</t>
  </si>
  <si>
    <t xml:space="preserve">  Miscellaneous</t>
  </si>
  <si>
    <t xml:space="preserve">  Interest earned - general</t>
  </si>
  <si>
    <t>Contribution</t>
  </si>
  <si>
    <t>United Way Contributions</t>
  </si>
  <si>
    <t>Total Revenues</t>
  </si>
  <si>
    <t>Operating expenses</t>
  </si>
  <si>
    <t xml:space="preserve">  Salaries</t>
  </si>
  <si>
    <t xml:space="preserve">  Graduation </t>
  </si>
  <si>
    <t xml:space="preserve">  Teacher training</t>
  </si>
  <si>
    <t xml:space="preserve">  Lessons and field trips</t>
  </si>
  <si>
    <t xml:space="preserve">  Food service</t>
  </si>
  <si>
    <t xml:space="preserve">  Professional services</t>
  </si>
  <si>
    <t xml:space="preserve">  Vehicle</t>
  </si>
  <si>
    <t xml:space="preserve">  Bank charges</t>
  </si>
  <si>
    <t xml:space="preserve">  Credit card fees</t>
  </si>
  <si>
    <t xml:space="preserve">  Bad debts/checks</t>
  </si>
  <si>
    <t xml:space="preserve">  Depreciation/amortization</t>
  </si>
  <si>
    <t xml:space="preserve">  Rent</t>
  </si>
  <si>
    <t xml:space="preserve">  Building and equipment maintenance</t>
  </si>
  <si>
    <t xml:space="preserve">  Utilities</t>
  </si>
  <si>
    <t xml:space="preserve">  Security</t>
  </si>
  <si>
    <t xml:space="preserve">  Insurance</t>
  </si>
  <si>
    <t xml:space="preserve">  Supplies</t>
  </si>
  <si>
    <t xml:space="preserve">      Classroom </t>
  </si>
  <si>
    <t xml:space="preserve">      Office</t>
  </si>
  <si>
    <t xml:space="preserve">      General </t>
  </si>
  <si>
    <t>Fundraiser Expense</t>
  </si>
  <si>
    <t xml:space="preserve">  Licenses</t>
  </si>
  <si>
    <t>Total operating expenses</t>
  </si>
  <si>
    <t>Principal</t>
  </si>
  <si>
    <t>Interest</t>
  </si>
  <si>
    <t>32 weeks</t>
  </si>
  <si>
    <t>20 weeks</t>
  </si>
  <si>
    <t>Tot Wkly</t>
  </si>
  <si>
    <t>Class</t>
  </si>
  <si>
    <t>Number</t>
  </si>
  <si>
    <t>Current</t>
  </si>
  <si>
    <t>Increased</t>
  </si>
  <si>
    <t>Name</t>
  </si>
  <si>
    <t>Children</t>
  </si>
  <si>
    <t>Rate</t>
  </si>
  <si>
    <t>Weeks</t>
  </si>
  <si>
    <t>Income</t>
  </si>
  <si>
    <t>N</t>
  </si>
  <si>
    <t>T1</t>
  </si>
  <si>
    <t>T2</t>
  </si>
  <si>
    <t>T3</t>
  </si>
  <si>
    <t>T4</t>
  </si>
  <si>
    <t>3s potty tr.</t>
  </si>
  <si>
    <t>3s non potty</t>
  </si>
  <si>
    <t>PK</t>
  </si>
  <si>
    <t>School Age</t>
  </si>
  <si>
    <t>Totals 32 wks</t>
  </si>
  <si>
    <t>Tot 20 wks</t>
  </si>
  <si>
    <t>Summer Months</t>
  </si>
  <si>
    <t>10 Weeks</t>
  </si>
  <si>
    <t>Drop-in</t>
  </si>
  <si>
    <t>Summer</t>
  </si>
  <si>
    <t>Totals</t>
  </si>
  <si>
    <t>Total Revenue</t>
  </si>
  <si>
    <t>Jan 1,2018 thru Aug 13,2018</t>
  </si>
  <si>
    <t xml:space="preserve"> 2018 Income Projections</t>
  </si>
  <si>
    <t>Aug 13, 2018 thru Jan 4 , 2019</t>
  </si>
  <si>
    <t xml:space="preserve">  Lessons</t>
  </si>
  <si>
    <t>Daily rate</t>
  </si>
  <si>
    <t>discount</t>
  </si>
  <si>
    <t>Draft Projections</t>
  </si>
  <si>
    <t>Rate + $5</t>
  </si>
  <si>
    <t>Rate + $10</t>
  </si>
  <si>
    <t>Total Rev</t>
  </si>
  <si>
    <t>$5 Increase</t>
  </si>
  <si>
    <t>$10 Increase</t>
  </si>
  <si>
    <t>Aug 10, 2020 thru Dec 31 , 2020</t>
  </si>
  <si>
    <t>Jan 6,2020 thru May 22,2020</t>
  </si>
  <si>
    <t>*Tuition Subsidy and sibling discount</t>
  </si>
  <si>
    <t xml:space="preserve"> 2019 Income Projections</t>
  </si>
  <si>
    <t>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</si>
</sst>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6" fontId="1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Protection="1"/>
    <xf numFmtId="0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Protection="1"/>
    <xf numFmtId="9" fontId="0" fillId="0" borderId="0" xfId="0" applyNumberFormat="1"/>
    <xf numFmtId="164" fontId="7" fillId="0" borderId="0" xfId="0" applyNumberFormat="1" applyFont="1"/>
    <xf numFmtId="6" fontId="3" fillId="0" borderId="0" xfId="0" applyNumberFormat="1" applyFont="1" applyAlignment="1">
      <alignment horizontal="center"/>
    </xf>
    <xf numFmtId="6" fontId="5" fillId="0" borderId="0" xfId="0" applyNumberFormat="1" applyFont="1"/>
    <xf numFmtId="0" fontId="4" fillId="0" borderId="0" xfId="0" applyFont="1" applyAlignment="1">
      <alignment horizontal="center"/>
    </xf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G5" sqref="G5"/>
    </sheetView>
  </sheetViews>
  <sheetFormatPr defaultRowHeight="13.8" x14ac:dyDescent="0.25"/>
  <cols>
    <col min="1" max="1" width="29.44140625" style="2" customWidth="1"/>
    <col min="2" max="2" width="32.33203125" style="2" hidden="1" customWidth="1"/>
    <col min="3" max="3" width="21.88671875" style="2" hidden="1" customWidth="1"/>
    <col min="4" max="4" width="35.33203125" style="3" hidden="1" customWidth="1"/>
    <col min="5" max="5" width="35.44140625" style="2" hidden="1" customWidth="1"/>
    <col min="6" max="6" width="13.77734375" style="2" hidden="1" customWidth="1"/>
    <col min="7" max="7" width="42.88671875" style="2" customWidth="1"/>
    <col min="8" max="8" width="0.109375" hidden="1" customWidth="1"/>
    <col min="9" max="9" width="13.77734375" hidden="1" customWidth="1"/>
    <col min="10" max="10" width="0.6640625" hidden="1" customWidth="1"/>
  </cols>
  <sheetData>
    <row r="1" spans="1:10" x14ac:dyDescent="0.25">
      <c r="A1" s="1" t="s">
        <v>0</v>
      </c>
      <c r="B1" s="1" t="s">
        <v>1</v>
      </c>
      <c r="G1" s="3"/>
    </row>
    <row r="2" spans="1:10" x14ac:dyDescent="0.25">
      <c r="G2" s="3"/>
    </row>
    <row r="3" spans="1:10" x14ac:dyDescent="0.25">
      <c r="G3" s="3"/>
    </row>
    <row r="4" spans="1:10" x14ac:dyDescent="0.25">
      <c r="G4" s="3"/>
    </row>
    <row r="5" spans="1:10" x14ac:dyDescent="0.25">
      <c r="A5" s="4" t="s">
        <v>2</v>
      </c>
      <c r="C5" s="5">
        <v>2007</v>
      </c>
      <c r="D5" s="6" t="s">
        <v>3</v>
      </c>
      <c r="E5" s="5" t="s">
        <v>4</v>
      </c>
      <c r="F5" s="5">
        <v>2019</v>
      </c>
      <c r="G5" s="23" t="s">
        <v>87</v>
      </c>
      <c r="H5" s="24" t="s">
        <v>81</v>
      </c>
      <c r="I5" s="25" t="s">
        <v>82</v>
      </c>
    </row>
    <row r="6" spans="1:10" x14ac:dyDescent="0.25">
      <c r="A6" s="2" t="s">
        <v>5</v>
      </c>
      <c r="C6" s="2">
        <v>755320</v>
      </c>
      <c r="D6" s="3">
        <v>0.03</v>
      </c>
      <c r="E6" s="2">
        <f>+C7*D6</f>
        <v>22659.599999999999</v>
      </c>
    </row>
    <row r="7" spans="1:10" x14ac:dyDescent="0.25">
      <c r="A7" s="2" t="s">
        <v>6</v>
      </c>
      <c r="C7" s="2">
        <v>755320</v>
      </c>
      <c r="D7" s="3">
        <v>0.03</v>
      </c>
      <c r="F7" s="2">
        <v>1102953</v>
      </c>
      <c r="G7" s="2">
        <f>+'Projections - Drafts'!H22</f>
        <v>1124510</v>
      </c>
      <c r="H7" s="2">
        <f>+'Projections - Drafts'!M18</f>
        <v>1131900</v>
      </c>
      <c r="I7" s="2">
        <f>+'Projections - Drafts'!N18</f>
        <v>1141000</v>
      </c>
      <c r="J7" s="14"/>
    </row>
    <row r="8" spans="1:10" x14ac:dyDescent="0.25">
      <c r="A8" s="2" t="s">
        <v>7</v>
      </c>
      <c r="C8" s="2">
        <v>30000</v>
      </c>
      <c r="D8" s="3">
        <v>0</v>
      </c>
      <c r="E8" s="2">
        <f>+C8*D8</f>
        <v>0</v>
      </c>
      <c r="F8" s="2">
        <v>29000</v>
      </c>
      <c r="G8" s="2">
        <v>29000</v>
      </c>
      <c r="H8" s="2">
        <v>29000</v>
      </c>
      <c r="I8" s="2">
        <v>29000</v>
      </c>
    </row>
    <row r="9" spans="1:10" x14ac:dyDescent="0.25">
      <c r="A9" s="2" t="s">
        <v>8</v>
      </c>
      <c r="C9" s="2">
        <v>9190</v>
      </c>
      <c r="D9" s="3">
        <v>0</v>
      </c>
      <c r="E9" s="2">
        <f>+C9*D9</f>
        <v>0</v>
      </c>
      <c r="F9" s="2">
        <v>18000</v>
      </c>
      <c r="G9" s="2">
        <v>18000</v>
      </c>
      <c r="H9" s="2">
        <v>18000</v>
      </c>
      <c r="I9" s="2">
        <v>18000</v>
      </c>
    </row>
    <row r="10" spans="1:10" x14ac:dyDescent="0.25">
      <c r="A10" s="2" t="s">
        <v>9</v>
      </c>
      <c r="C10" s="2">
        <v>-5000</v>
      </c>
      <c r="D10" s="3">
        <v>0</v>
      </c>
      <c r="E10" s="2">
        <f>+C10*D10</f>
        <v>0</v>
      </c>
      <c r="H10" s="2"/>
      <c r="I10" s="2"/>
    </row>
    <row r="11" spans="1:10" x14ac:dyDescent="0.25">
      <c r="A11" s="2" t="s">
        <v>10</v>
      </c>
      <c r="C11" s="2">
        <v>12000</v>
      </c>
      <c r="F11" s="2">
        <v>5580</v>
      </c>
      <c r="G11" s="2">
        <v>5500</v>
      </c>
      <c r="H11" s="2">
        <v>5500</v>
      </c>
      <c r="I11" s="2">
        <v>5500</v>
      </c>
    </row>
    <row r="12" spans="1:10" x14ac:dyDescent="0.25">
      <c r="A12" s="2" t="s">
        <v>74</v>
      </c>
      <c r="C12" s="2">
        <v>15876</v>
      </c>
      <c r="D12" s="3">
        <v>0</v>
      </c>
      <c r="E12" s="2">
        <f>+C12*D12</f>
        <v>0</v>
      </c>
      <c r="F12" s="2">
        <v>21000</v>
      </c>
      <c r="G12" s="1">
        <v>21000</v>
      </c>
      <c r="H12" s="1">
        <v>21000</v>
      </c>
      <c r="I12" s="1">
        <v>21000</v>
      </c>
    </row>
    <row r="13" spans="1:10" x14ac:dyDescent="0.25">
      <c r="A13" s="2" t="s">
        <v>11</v>
      </c>
      <c r="C13" s="2">
        <v>2359</v>
      </c>
      <c r="D13" s="3">
        <v>0</v>
      </c>
      <c r="E13" s="2">
        <f>+C13*D13</f>
        <v>0</v>
      </c>
      <c r="H13" s="2"/>
      <c r="I13" s="2"/>
    </row>
    <row r="14" spans="1:10" x14ac:dyDescent="0.25">
      <c r="A14" s="2" t="s">
        <v>12</v>
      </c>
      <c r="C14" s="2">
        <v>216</v>
      </c>
      <c r="D14" s="3">
        <v>0</v>
      </c>
      <c r="E14" s="2">
        <f>+C14*D14</f>
        <v>0</v>
      </c>
      <c r="F14" s="2">
        <v>10</v>
      </c>
      <c r="G14" s="2">
        <v>10</v>
      </c>
      <c r="H14" s="2">
        <v>10</v>
      </c>
      <c r="I14" s="2">
        <v>10</v>
      </c>
    </row>
    <row r="15" spans="1:10" x14ac:dyDescent="0.25">
      <c r="A15" s="2" t="s">
        <v>13</v>
      </c>
      <c r="C15" s="2">
        <v>2921</v>
      </c>
      <c r="F15" s="2">
        <v>1560</v>
      </c>
      <c r="G15" s="2">
        <v>1175</v>
      </c>
      <c r="H15" s="2">
        <v>1175</v>
      </c>
      <c r="I15" s="2">
        <v>1175</v>
      </c>
    </row>
    <row r="16" spans="1:10" x14ac:dyDescent="0.25">
      <c r="A16" s="2" t="s">
        <v>14</v>
      </c>
      <c r="C16" s="2">
        <v>7294</v>
      </c>
      <c r="F16" s="2">
        <v>1000</v>
      </c>
      <c r="G16" s="2">
        <v>1000</v>
      </c>
      <c r="H16" s="2">
        <v>1000</v>
      </c>
      <c r="I16" s="2">
        <v>1000</v>
      </c>
    </row>
    <row r="17" spans="1:9" x14ac:dyDescent="0.25">
      <c r="A17" s="1" t="s">
        <v>15</v>
      </c>
      <c r="C17" s="2">
        <f>SUM(C6:C16)</f>
        <v>1585496</v>
      </c>
      <c r="F17" s="2">
        <f>SUM(F6:F16)</f>
        <v>1179103</v>
      </c>
      <c r="G17" s="2">
        <f>SUM(G6:G16)</f>
        <v>1200195</v>
      </c>
      <c r="H17" s="2">
        <f>SUM(H6:H16)</f>
        <v>1207585</v>
      </c>
      <c r="I17" s="2">
        <f>SUM(I6:I16)</f>
        <v>1216685</v>
      </c>
    </row>
    <row r="18" spans="1:9" x14ac:dyDescent="0.25">
      <c r="H18" s="2"/>
      <c r="I18" s="2"/>
    </row>
    <row r="19" spans="1:9" x14ac:dyDescent="0.25">
      <c r="A19" s="4" t="s">
        <v>16</v>
      </c>
      <c r="G19"/>
    </row>
    <row r="20" spans="1:9" x14ac:dyDescent="0.25">
      <c r="A20" s="2" t="s">
        <v>17</v>
      </c>
      <c r="C20" s="2">
        <v>638770</v>
      </c>
      <c r="D20" s="3">
        <v>0.04</v>
      </c>
      <c r="E20" s="2">
        <f>+C20*D20</f>
        <v>25550.799999999999</v>
      </c>
      <c r="F20" s="2">
        <v>861000</v>
      </c>
      <c r="G20" s="2">
        <v>905000</v>
      </c>
      <c r="H20" s="2">
        <v>907510</v>
      </c>
      <c r="I20" s="2">
        <v>913735</v>
      </c>
    </row>
    <row r="21" spans="1:9" x14ac:dyDescent="0.25">
      <c r="A21" s="7" t="s">
        <v>18</v>
      </c>
      <c r="F21" s="2">
        <v>1500</v>
      </c>
      <c r="G21" s="27">
        <v>1500</v>
      </c>
      <c r="H21" s="27">
        <v>1500</v>
      </c>
      <c r="I21" s="27">
        <v>1500</v>
      </c>
    </row>
    <row r="22" spans="1:9" x14ac:dyDescent="0.25">
      <c r="A22" s="2" t="s">
        <v>19</v>
      </c>
      <c r="C22" s="2">
        <v>2436</v>
      </c>
      <c r="D22" s="3">
        <v>0.05</v>
      </c>
      <c r="E22" s="2">
        <f t="shared" ref="E22:E43" si="0">+C22*D22</f>
        <v>121.80000000000001</v>
      </c>
      <c r="F22" s="2">
        <v>5000</v>
      </c>
      <c r="G22" s="2">
        <v>4000</v>
      </c>
      <c r="H22" s="2">
        <v>4000</v>
      </c>
      <c r="I22" s="2">
        <v>4000</v>
      </c>
    </row>
    <row r="23" spans="1:9" x14ac:dyDescent="0.25">
      <c r="A23" s="2" t="s">
        <v>20</v>
      </c>
      <c r="C23" s="2">
        <v>14545</v>
      </c>
      <c r="D23" s="3">
        <v>0.03</v>
      </c>
      <c r="E23" s="2">
        <f t="shared" si="0"/>
        <v>436.34999999999997</v>
      </c>
      <c r="F23" s="2">
        <v>18000</v>
      </c>
      <c r="G23" s="2">
        <v>18000</v>
      </c>
      <c r="H23" s="2">
        <v>18000</v>
      </c>
      <c r="I23" s="2">
        <v>18000</v>
      </c>
    </row>
    <row r="24" spans="1:9" x14ac:dyDescent="0.25">
      <c r="A24" s="2" t="s">
        <v>21</v>
      </c>
      <c r="C24" s="2">
        <v>46400</v>
      </c>
      <c r="D24" s="3">
        <v>0.05</v>
      </c>
      <c r="E24" s="2">
        <f t="shared" si="0"/>
        <v>2320</v>
      </c>
      <c r="F24" s="2">
        <v>21000</v>
      </c>
      <c r="G24" s="2">
        <v>22000</v>
      </c>
      <c r="H24" s="2">
        <v>22000</v>
      </c>
      <c r="I24" s="2">
        <v>22000</v>
      </c>
    </row>
    <row r="25" spans="1:9" x14ac:dyDescent="0.25">
      <c r="A25" s="2" t="s">
        <v>22</v>
      </c>
      <c r="C25" s="2">
        <v>9628</v>
      </c>
      <c r="D25" s="3">
        <v>0.02</v>
      </c>
      <c r="E25" s="2">
        <f t="shared" si="0"/>
        <v>192.56</v>
      </c>
      <c r="F25" s="2">
        <v>8000</v>
      </c>
      <c r="G25" s="2">
        <v>8500</v>
      </c>
      <c r="H25" s="2">
        <v>8500</v>
      </c>
      <c r="I25" s="2">
        <v>8500</v>
      </c>
    </row>
    <row r="26" spans="1:9" x14ac:dyDescent="0.25">
      <c r="A26" s="2" t="s">
        <v>23</v>
      </c>
      <c r="C26" s="2">
        <v>3122</v>
      </c>
      <c r="D26" s="3">
        <v>0.3</v>
      </c>
      <c r="E26" s="2">
        <f t="shared" si="0"/>
        <v>936.59999999999991</v>
      </c>
      <c r="F26" s="2">
        <v>5000</v>
      </c>
      <c r="G26" s="2">
        <v>2000</v>
      </c>
      <c r="H26" s="2">
        <v>2500</v>
      </c>
      <c r="I26" s="2">
        <v>2500</v>
      </c>
    </row>
    <row r="27" spans="1:9" x14ac:dyDescent="0.25">
      <c r="A27" s="2" t="s">
        <v>24</v>
      </c>
      <c r="C27" s="2">
        <v>0</v>
      </c>
      <c r="D27" s="3">
        <v>0</v>
      </c>
      <c r="E27" s="2">
        <f t="shared" si="0"/>
        <v>0</v>
      </c>
      <c r="G27"/>
    </row>
    <row r="28" spans="1:9" x14ac:dyDescent="0.25">
      <c r="A28" s="2" t="s">
        <v>25</v>
      </c>
      <c r="C28" s="2">
        <v>1140</v>
      </c>
      <c r="D28" s="3">
        <v>0.03</v>
      </c>
      <c r="E28" s="2">
        <f t="shared" si="0"/>
        <v>34.199999999999996</v>
      </c>
      <c r="F28" s="2">
        <v>6253</v>
      </c>
      <c r="G28" s="2">
        <v>3600</v>
      </c>
      <c r="H28" s="2">
        <v>3600</v>
      </c>
      <c r="I28" s="2">
        <v>3600</v>
      </c>
    </row>
    <row r="29" spans="1:9" x14ac:dyDescent="0.25">
      <c r="A29" s="2" t="s">
        <v>26</v>
      </c>
      <c r="C29" s="2">
        <v>7808</v>
      </c>
      <c r="D29" s="3">
        <v>0</v>
      </c>
      <c r="E29" s="2">
        <f t="shared" si="0"/>
        <v>0</v>
      </c>
      <c r="G29"/>
    </row>
    <row r="30" spans="1:9" x14ac:dyDescent="0.25">
      <c r="A30" s="2" t="s">
        <v>27</v>
      </c>
      <c r="C30" s="2">
        <v>21148</v>
      </c>
      <c r="D30" s="3">
        <v>0</v>
      </c>
      <c r="E30" s="2">
        <f t="shared" si="0"/>
        <v>0</v>
      </c>
      <c r="F30" s="2">
        <v>21000</v>
      </c>
      <c r="G30" s="2">
        <v>19000</v>
      </c>
      <c r="H30" s="2">
        <v>22000</v>
      </c>
      <c r="I30" s="2">
        <v>22000</v>
      </c>
    </row>
    <row r="31" spans="1:9" x14ac:dyDescent="0.25">
      <c r="A31" s="2" t="s">
        <v>28</v>
      </c>
      <c r="C31" s="2">
        <v>24256</v>
      </c>
      <c r="D31" s="3">
        <v>0</v>
      </c>
      <c r="E31" s="2">
        <f t="shared" si="0"/>
        <v>0</v>
      </c>
      <c r="F31" s="2">
        <v>40000</v>
      </c>
      <c r="G31" s="2">
        <v>40000</v>
      </c>
      <c r="H31" s="2">
        <v>40000</v>
      </c>
      <c r="I31" s="2">
        <v>40000</v>
      </c>
    </row>
    <row r="32" spans="1:9" x14ac:dyDescent="0.25">
      <c r="A32" s="2" t="s">
        <v>29</v>
      </c>
      <c r="C32" s="2">
        <v>34927</v>
      </c>
      <c r="D32" s="3">
        <v>0.05</v>
      </c>
      <c r="E32" s="2">
        <f t="shared" si="0"/>
        <v>1746.3500000000001</v>
      </c>
      <c r="F32" s="2">
        <v>21000</v>
      </c>
      <c r="G32" s="2">
        <v>21000</v>
      </c>
      <c r="H32" s="2">
        <v>21000</v>
      </c>
      <c r="I32" s="2">
        <v>21000</v>
      </c>
    </row>
    <row r="33" spans="1:9" x14ac:dyDescent="0.25">
      <c r="A33" s="2" t="s">
        <v>30</v>
      </c>
      <c r="C33" s="2">
        <v>18834</v>
      </c>
      <c r="D33" s="3">
        <v>0.115</v>
      </c>
      <c r="E33" s="2">
        <f t="shared" si="0"/>
        <v>2165.9100000000003</v>
      </c>
      <c r="F33" s="2">
        <v>23000</v>
      </c>
      <c r="G33" s="2">
        <v>24000</v>
      </c>
      <c r="H33" s="2">
        <v>24000</v>
      </c>
      <c r="I33" s="2">
        <v>24000</v>
      </c>
    </row>
    <row r="34" spans="1:9" x14ac:dyDescent="0.25">
      <c r="A34" s="2" t="s">
        <v>31</v>
      </c>
      <c r="F34" s="8">
        <v>3000</v>
      </c>
      <c r="G34" s="2">
        <v>1500</v>
      </c>
      <c r="H34" s="2">
        <v>1500</v>
      </c>
      <c r="I34" s="2">
        <v>1500</v>
      </c>
    </row>
    <row r="35" spans="1:9" x14ac:dyDescent="0.25">
      <c r="A35" s="2" t="s">
        <v>32</v>
      </c>
      <c r="C35" s="2">
        <v>21842</v>
      </c>
      <c r="D35" s="3">
        <v>0.04</v>
      </c>
      <c r="E35" s="2">
        <f t="shared" si="0"/>
        <v>873.68000000000006</v>
      </c>
      <c r="F35" s="2">
        <v>27500</v>
      </c>
      <c r="G35" s="2">
        <v>27500</v>
      </c>
      <c r="H35" s="2">
        <v>27500</v>
      </c>
      <c r="I35" s="2">
        <v>27500</v>
      </c>
    </row>
    <row r="36" spans="1:9" x14ac:dyDescent="0.25">
      <c r="A36" s="2" t="s">
        <v>33</v>
      </c>
      <c r="C36" s="2">
        <v>0</v>
      </c>
      <c r="D36" s="3">
        <v>0.12</v>
      </c>
      <c r="E36" s="2">
        <f t="shared" si="0"/>
        <v>0</v>
      </c>
      <c r="G36"/>
    </row>
    <row r="37" spans="1:9" x14ac:dyDescent="0.25">
      <c r="A37" s="2" t="s">
        <v>34</v>
      </c>
      <c r="C37" s="2">
        <v>7591</v>
      </c>
      <c r="D37" s="3">
        <v>0.02</v>
      </c>
      <c r="E37" s="2">
        <f t="shared" si="0"/>
        <v>151.82</v>
      </c>
      <c r="F37" s="2">
        <v>10000</v>
      </c>
      <c r="G37" s="2">
        <v>10000</v>
      </c>
      <c r="H37" s="2">
        <v>10000</v>
      </c>
      <c r="I37" s="2">
        <v>10000</v>
      </c>
    </row>
    <row r="38" spans="1:9" x14ac:dyDescent="0.25">
      <c r="A38" s="2" t="s">
        <v>35</v>
      </c>
      <c r="C38" s="2">
        <v>2565</v>
      </c>
      <c r="D38" s="3">
        <v>0.02</v>
      </c>
      <c r="E38" s="2">
        <f t="shared" si="0"/>
        <v>51.300000000000004</v>
      </c>
      <c r="F38" s="2">
        <v>1200</v>
      </c>
      <c r="G38" s="2">
        <v>1200</v>
      </c>
      <c r="H38" s="2">
        <v>1200</v>
      </c>
      <c r="I38" s="2">
        <v>1200</v>
      </c>
    </row>
    <row r="39" spans="1:9" x14ac:dyDescent="0.25">
      <c r="A39" s="2" t="s">
        <v>36</v>
      </c>
      <c r="C39" s="2">
        <v>4595</v>
      </c>
      <c r="D39" s="3">
        <v>0.02</v>
      </c>
      <c r="E39" s="2">
        <f t="shared" si="0"/>
        <v>91.9</v>
      </c>
      <c r="F39" s="2">
        <v>2800</v>
      </c>
      <c r="G39" s="2">
        <v>2800</v>
      </c>
      <c r="H39" s="2">
        <v>2800</v>
      </c>
      <c r="I39" s="2">
        <v>2800</v>
      </c>
    </row>
    <row r="40" spans="1:9" x14ac:dyDescent="0.25">
      <c r="A40" s="2" t="s">
        <v>37</v>
      </c>
      <c r="C40" s="2">
        <v>0</v>
      </c>
      <c r="D40" s="3">
        <v>0</v>
      </c>
      <c r="E40" s="2">
        <f t="shared" si="0"/>
        <v>0</v>
      </c>
      <c r="F40" s="2">
        <v>7400</v>
      </c>
      <c r="G40" s="2">
        <v>6400</v>
      </c>
      <c r="H40" s="2">
        <v>6400</v>
      </c>
      <c r="I40" s="2">
        <v>6400</v>
      </c>
    </row>
    <row r="41" spans="1:9" x14ac:dyDescent="0.25">
      <c r="A41" s="2" t="s">
        <v>38</v>
      </c>
      <c r="C41" s="2">
        <v>123</v>
      </c>
      <c r="D41" s="3">
        <v>0</v>
      </c>
      <c r="E41" s="2">
        <f t="shared" si="0"/>
        <v>0</v>
      </c>
      <c r="F41" s="2">
        <v>400</v>
      </c>
      <c r="G41" s="2">
        <v>400</v>
      </c>
      <c r="H41" s="2">
        <v>400</v>
      </c>
      <c r="I41" s="2">
        <v>400</v>
      </c>
    </row>
    <row r="42" spans="1:9" x14ac:dyDescent="0.25">
      <c r="A42" s="2" t="s">
        <v>85</v>
      </c>
      <c r="C42" s="2">
        <v>53591</v>
      </c>
      <c r="D42" s="3">
        <v>0</v>
      </c>
      <c r="E42" s="2">
        <f t="shared" si="0"/>
        <v>0</v>
      </c>
      <c r="F42" s="2">
        <v>82000</v>
      </c>
      <c r="G42" s="2">
        <v>69175</v>
      </c>
      <c r="H42" s="2">
        <v>69175</v>
      </c>
      <c r="I42" s="2">
        <v>69175</v>
      </c>
    </row>
    <row r="43" spans="1:9" x14ac:dyDescent="0.25">
      <c r="A43" s="2" t="s">
        <v>11</v>
      </c>
      <c r="C43" s="2">
        <v>5359</v>
      </c>
      <c r="D43" s="3">
        <v>0.03</v>
      </c>
      <c r="E43" s="2">
        <f t="shared" si="0"/>
        <v>160.76999999999998</v>
      </c>
      <c r="F43" s="2">
        <v>1200</v>
      </c>
      <c r="G43" s="2">
        <v>620</v>
      </c>
      <c r="H43" s="2">
        <v>2000</v>
      </c>
      <c r="I43" s="2">
        <v>4875</v>
      </c>
    </row>
    <row r="44" spans="1:9" x14ac:dyDescent="0.25">
      <c r="G44"/>
    </row>
    <row r="45" spans="1:9" x14ac:dyDescent="0.25">
      <c r="A45" s="1" t="s">
        <v>39</v>
      </c>
      <c r="C45" s="2">
        <f>SUM(C20:C43)</f>
        <v>918680</v>
      </c>
      <c r="F45" s="2">
        <f>SUM(F20:F43)</f>
        <v>1166253</v>
      </c>
      <c r="G45" s="2">
        <f>SUM(G20:G43)</f>
        <v>1188195</v>
      </c>
      <c r="H45" s="2">
        <f>SUM(H20:H43)</f>
        <v>1195585</v>
      </c>
      <c r="I45" s="2">
        <f>SUM(I20:I43)</f>
        <v>1204685</v>
      </c>
    </row>
    <row r="46" spans="1:9" x14ac:dyDescent="0.25">
      <c r="A46" s="4" t="s">
        <v>40</v>
      </c>
      <c r="C46" s="2">
        <v>0</v>
      </c>
      <c r="G46"/>
    </row>
    <row r="47" spans="1:9" x14ac:dyDescent="0.25">
      <c r="A47" s="2" t="s">
        <v>41</v>
      </c>
      <c r="C47" s="2">
        <v>24507</v>
      </c>
      <c r="F47" s="2">
        <v>12000</v>
      </c>
      <c r="G47" s="2">
        <v>12000</v>
      </c>
      <c r="H47" s="2">
        <v>12000</v>
      </c>
      <c r="I47" s="2">
        <v>12000</v>
      </c>
    </row>
    <row r="48" spans="1:9" x14ac:dyDescent="0.25">
      <c r="C48" s="2">
        <f>SUM(C45:C47)</f>
        <v>943187</v>
      </c>
      <c r="F48" s="2">
        <f>SUM(F45:F47)</f>
        <v>1178253</v>
      </c>
      <c r="G48" s="2">
        <f>SUM(G45:G47)</f>
        <v>1200195</v>
      </c>
      <c r="H48" s="2">
        <f>SUM(H45:H47)</f>
        <v>1207585</v>
      </c>
      <c r="I48" s="2">
        <f>SUM(I45:I47)</f>
        <v>1216685</v>
      </c>
    </row>
    <row r="49" spans="1:9" x14ac:dyDescent="0.25">
      <c r="C49" s="2">
        <f>SUM(C17-C48)</f>
        <v>642309</v>
      </c>
      <c r="F49" s="2">
        <f>SUM(F17-F48)</f>
        <v>850</v>
      </c>
      <c r="G49" s="2">
        <f>SUM(G17-G48)</f>
        <v>0</v>
      </c>
      <c r="H49" s="2">
        <f>SUM(H17-H48)</f>
        <v>0</v>
      </c>
      <c r="I49" s="2">
        <f>SUM(I17-I48)</f>
        <v>0</v>
      </c>
    </row>
    <row r="50" spans="1:9" x14ac:dyDescent="0.25">
      <c r="A50" s="1"/>
      <c r="G50" s="4"/>
    </row>
    <row r="52" spans="1:9" x14ac:dyDescent="0.25">
      <c r="A52" s="1"/>
      <c r="G52" s="9"/>
    </row>
  </sheetData>
  <pageMargins left="0.75" right="0.75" top="0.5" bottom="0.4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H46" sqref="H46"/>
    </sheetView>
  </sheetViews>
  <sheetFormatPr defaultRowHeight="13.8" x14ac:dyDescent="0.25"/>
  <cols>
    <col min="1" max="1" width="29.6640625" style="2" customWidth="1"/>
    <col min="2" max="2" width="32.33203125" style="2" hidden="1" customWidth="1"/>
    <col min="3" max="3" width="21.88671875" style="2" hidden="1" customWidth="1"/>
    <col min="4" max="4" width="35.33203125" style="3" hidden="1" customWidth="1"/>
    <col min="5" max="5" width="35.44140625" style="2" hidden="1" customWidth="1"/>
    <col min="6" max="6" width="13.77734375" style="2" customWidth="1"/>
    <col min="7" max="7" width="16.44140625" style="2" customWidth="1"/>
    <col min="8" max="8" width="12.5546875" customWidth="1"/>
    <col min="9" max="9" width="13.77734375" customWidth="1"/>
  </cols>
  <sheetData>
    <row r="1" spans="1:10" x14ac:dyDescent="0.25">
      <c r="A1" s="1" t="s">
        <v>0</v>
      </c>
      <c r="B1" s="1" t="s">
        <v>1</v>
      </c>
      <c r="G1" s="3"/>
    </row>
    <row r="2" spans="1:10" x14ac:dyDescent="0.25">
      <c r="G2" s="3"/>
    </row>
    <row r="3" spans="1:10" x14ac:dyDescent="0.25">
      <c r="G3" s="3"/>
    </row>
    <row r="4" spans="1:10" x14ac:dyDescent="0.25">
      <c r="G4" s="3"/>
    </row>
    <row r="5" spans="1:10" x14ac:dyDescent="0.25">
      <c r="A5" s="4" t="s">
        <v>2</v>
      </c>
      <c r="C5" s="5">
        <v>2007</v>
      </c>
      <c r="D5" s="6" t="s">
        <v>3</v>
      </c>
      <c r="E5" s="5" t="s">
        <v>4</v>
      </c>
      <c r="F5" s="5">
        <v>2019</v>
      </c>
      <c r="G5" s="23" t="s">
        <v>77</v>
      </c>
      <c r="H5" s="24" t="s">
        <v>81</v>
      </c>
      <c r="I5" s="25" t="s">
        <v>82</v>
      </c>
    </row>
    <row r="6" spans="1:10" x14ac:dyDescent="0.25">
      <c r="A6" s="2" t="s">
        <v>5</v>
      </c>
      <c r="C6" s="2">
        <v>755320</v>
      </c>
      <c r="D6" s="3">
        <v>0.03</v>
      </c>
      <c r="E6" s="2">
        <f>+C7*D6</f>
        <v>22659.599999999999</v>
      </c>
    </row>
    <row r="7" spans="1:10" x14ac:dyDescent="0.25">
      <c r="A7" s="2" t="s">
        <v>6</v>
      </c>
      <c r="C7" s="2">
        <v>755320</v>
      </c>
      <c r="D7" s="3">
        <v>0.03</v>
      </c>
      <c r="F7" s="2">
        <v>1102953</v>
      </c>
      <c r="G7" s="2">
        <f>+'Projections - Drafts'!H22</f>
        <v>1124510</v>
      </c>
      <c r="H7" s="2">
        <f>+'Projections - Drafts'!M18</f>
        <v>1131900</v>
      </c>
      <c r="I7" s="2">
        <f>+'Projections - Drafts'!N18</f>
        <v>1141000</v>
      </c>
      <c r="J7" s="14"/>
    </row>
    <row r="8" spans="1:10" x14ac:dyDescent="0.25">
      <c r="A8" s="2" t="s">
        <v>7</v>
      </c>
      <c r="C8" s="2">
        <v>30000</v>
      </c>
      <c r="D8" s="3">
        <v>0</v>
      </c>
      <c r="E8" s="2">
        <f>+C8*D8</f>
        <v>0</v>
      </c>
      <c r="F8" s="2">
        <v>29000</v>
      </c>
      <c r="G8" s="2">
        <v>29000</v>
      </c>
      <c r="H8" s="2">
        <v>29000</v>
      </c>
      <c r="I8" s="2">
        <v>29000</v>
      </c>
    </row>
    <row r="9" spans="1:10" x14ac:dyDescent="0.25">
      <c r="A9" s="2" t="s">
        <v>8</v>
      </c>
      <c r="C9" s="2">
        <v>9190</v>
      </c>
      <c r="D9" s="3">
        <v>0</v>
      </c>
      <c r="E9" s="2">
        <f>+C9*D9</f>
        <v>0</v>
      </c>
      <c r="F9" s="2">
        <v>18000</v>
      </c>
      <c r="G9" s="2">
        <v>18000</v>
      </c>
      <c r="H9" s="2">
        <v>18000</v>
      </c>
      <c r="I9" s="2">
        <v>18000</v>
      </c>
    </row>
    <row r="10" spans="1:10" x14ac:dyDescent="0.25">
      <c r="A10" s="2" t="s">
        <v>9</v>
      </c>
      <c r="C10" s="2">
        <v>-5000</v>
      </c>
      <c r="D10" s="3">
        <v>0</v>
      </c>
      <c r="E10" s="2">
        <f>+C10*D10</f>
        <v>0</v>
      </c>
      <c r="H10" s="2"/>
      <c r="I10" s="2"/>
    </row>
    <row r="11" spans="1:10" x14ac:dyDescent="0.25">
      <c r="A11" s="2" t="s">
        <v>10</v>
      </c>
      <c r="C11" s="2">
        <v>12000</v>
      </c>
      <c r="F11" s="2">
        <v>5580</v>
      </c>
      <c r="G11" s="2">
        <v>5500</v>
      </c>
      <c r="H11" s="2">
        <v>5500</v>
      </c>
      <c r="I11" s="2">
        <v>5500</v>
      </c>
    </row>
    <row r="12" spans="1:10" x14ac:dyDescent="0.25">
      <c r="A12" s="2" t="s">
        <v>74</v>
      </c>
      <c r="C12" s="2">
        <v>15876</v>
      </c>
      <c r="D12" s="3">
        <v>0</v>
      </c>
      <c r="E12" s="2">
        <f>+C12*D12</f>
        <v>0</v>
      </c>
      <c r="F12" s="2">
        <v>21000</v>
      </c>
      <c r="G12" s="1">
        <v>21000</v>
      </c>
      <c r="H12" s="1">
        <v>21000</v>
      </c>
      <c r="I12" s="1">
        <v>21000</v>
      </c>
    </row>
    <row r="13" spans="1:10" x14ac:dyDescent="0.25">
      <c r="A13" s="2" t="s">
        <v>11</v>
      </c>
      <c r="C13" s="2">
        <v>2359</v>
      </c>
      <c r="D13" s="3">
        <v>0</v>
      </c>
      <c r="E13" s="2">
        <f>+C13*D13</f>
        <v>0</v>
      </c>
      <c r="H13" s="2"/>
      <c r="I13" s="2"/>
    </row>
    <row r="14" spans="1:10" x14ac:dyDescent="0.25">
      <c r="A14" s="2" t="s">
        <v>12</v>
      </c>
      <c r="C14" s="2">
        <v>216</v>
      </c>
      <c r="D14" s="3">
        <v>0</v>
      </c>
      <c r="E14" s="2">
        <f>+C14*D14</f>
        <v>0</v>
      </c>
      <c r="F14" s="2">
        <v>10</v>
      </c>
      <c r="G14" s="2">
        <v>10</v>
      </c>
      <c r="H14" s="2">
        <v>10</v>
      </c>
      <c r="I14" s="2">
        <v>10</v>
      </c>
    </row>
    <row r="15" spans="1:10" x14ac:dyDescent="0.25">
      <c r="A15" s="2" t="s">
        <v>13</v>
      </c>
      <c r="C15" s="2">
        <v>2921</v>
      </c>
      <c r="F15" s="2">
        <v>1560</v>
      </c>
      <c r="G15" s="2">
        <v>1175</v>
      </c>
      <c r="H15" s="2">
        <v>1175</v>
      </c>
      <c r="I15" s="2">
        <v>1175</v>
      </c>
    </row>
    <row r="16" spans="1:10" x14ac:dyDescent="0.25">
      <c r="A16" s="2" t="s">
        <v>14</v>
      </c>
      <c r="C16" s="2">
        <v>7294</v>
      </c>
      <c r="F16" s="2">
        <v>1000</v>
      </c>
      <c r="G16" s="2">
        <v>1000</v>
      </c>
      <c r="H16" s="2">
        <v>1000</v>
      </c>
      <c r="I16" s="2">
        <v>1000</v>
      </c>
    </row>
    <row r="17" spans="1:9" x14ac:dyDescent="0.25">
      <c r="A17" s="1" t="s">
        <v>15</v>
      </c>
      <c r="C17" s="2">
        <f>SUM(C6:C16)</f>
        <v>1585496</v>
      </c>
      <c r="F17" s="2">
        <f>SUM(F6:F16)</f>
        <v>1179103</v>
      </c>
      <c r="G17" s="2">
        <f>SUM(G6:G16)</f>
        <v>1200195</v>
      </c>
      <c r="H17" s="2">
        <f>SUM(H6:H16)</f>
        <v>1207585</v>
      </c>
      <c r="I17" s="2">
        <f>SUM(I6:I16)</f>
        <v>1216685</v>
      </c>
    </row>
    <row r="18" spans="1:9" x14ac:dyDescent="0.25">
      <c r="H18" s="2"/>
      <c r="I18" s="2"/>
    </row>
    <row r="19" spans="1:9" x14ac:dyDescent="0.25">
      <c r="A19" s="4" t="s">
        <v>16</v>
      </c>
      <c r="G19"/>
    </row>
    <row r="20" spans="1:9" x14ac:dyDescent="0.25">
      <c r="A20" s="2" t="s">
        <v>17</v>
      </c>
      <c r="C20" s="2">
        <v>638770</v>
      </c>
      <c r="D20" s="3">
        <v>0.04</v>
      </c>
      <c r="E20" s="2">
        <f>+C20*D20</f>
        <v>25550.799999999999</v>
      </c>
      <c r="F20" s="2">
        <v>861000</v>
      </c>
      <c r="G20" s="2">
        <v>905000</v>
      </c>
      <c r="H20" s="2">
        <v>907510</v>
      </c>
      <c r="I20" s="2">
        <v>913735</v>
      </c>
    </row>
    <row r="21" spans="1:9" x14ac:dyDescent="0.25">
      <c r="A21" s="7" t="s">
        <v>18</v>
      </c>
      <c r="F21" s="2">
        <v>1500</v>
      </c>
      <c r="G21" s="27">
        <v>1500</v>
      </c>
      <c r="H21" s="27">
        <v>1500</v>
      </c>
      <c r="I21" s="27">
        <v>1500</v>
      </c>
    </row>
    <row r="22" spans="1:9" x14ac:dyDescent="0.25">
      <c r="A22" s="2" t="s">
        <v>19</v>
      </c>
      <c r="C22" s="2">
        <v>2436</v>
      </c>
      <c r="D22" s="3">
        <v>0.05</v>
      </c>
      <c r="E22" s="2">
        <f t="shared" ref="E22:E43" si="0">+C22*D22</f>
        <v>121.80000000000001</v>
      </c>
      <c r="F22" s="2">
        <v>5000</v>
      </c>
      <c r="G22" s="2">
        <v>4000</v>
      </c>
      <c r="H22" s="2">
        <v>4000</v>
      </c>
      <c r="I22" s="2">
        <v>4000</v>
      </c>
    </row>
    <row r="23" spans="1:9" x14ac:dyDescent="0.25">
      <c r="A23" s="2" t="s">
        <v>20</v>
      </c>
      <c r="C23" s="2">
        <v>14545</v>
      </c>
      <c r="D23" s="3">
        <v>0.03</v>
      </c>
      <c r="E23" s="2">
        <f t="shared" si="0"/>
        <v>436.34999999999997</v>
      </c>
      <c r="F23" s="2">
        <v>18000</v>
      </c>
      <c r="G23" s="2">
        <v>18000</v>
      </c>
      <c r="H23" s="2">
        <v>18000</v>
      </c>
      <c r="I23" s="2">
        <v>18000</v>
      </c>
    </row>
    <row r="24" spans="1:9" x14ac:dyDescent="0.25">
      <c r="A24" s="2" t="s">
        <v>21</v>
      </c>
      <c r="C24" s="2">
        <v>46400</v>
      </c>
      <c r="D24" s="3">
        <v>0.05</v>
      </c>
      <c r="E24" s="2">
        <f t="shared" si="0"/>
        <v>2320</v>
      </c>
      <c r="F24" s="2">
        <v>21000</v>
      </c>
      <c r="G24" s="2">
        <v>22000</v>
      </c>
      <c r="H24" s="2">
        <v>22000</v>
      </c>
      <c r="I24" s="2">
        <v>22000</v>
      </c>
    </row>
    <row r="25" spans="1:9" x14ac:dyDescent="0.25">
      <c r="A25" s="2" t="s">
        <v>22</v>
      </c>
      <c r="C25" s="2">
        <v>9628</v>
      </c>
      <c r="D25" s="3">
        <v>0.02</v>
      </c>
      <c r="E25" s="2">
        <f t="shared" si="0"/>
        <v>192.56</v>
      </c>
      <c r="F25" s="2">
        <v>8000</v>
      </c>
      <c r="G25" s="2">
        <v>8500</v>
      </c>
      <c r="H25" s="2">
        <v>8500</v>
      </c>
      <c r="I25" s="2">
        <v>8500</v>
      </c>
    </row>
    <row r="26" spans="1:9" x14ac:dyDescent="0.25">
      <c r="A26" s="2" t="s">
        <v>23</v>
      </c>
      <c r="C26" s="2">
        <v>3122</v>
      </c>
      <c r="D26" s="3">
        <v>0.3</v>
      </c>
      <c r="E26" s="2">
        <f t="shared" si="0"/>
        <v>936.59999999999991</v>
      </c>
      <c r="F26" s="2">
        <v>5000</v>
      </c>
      <c r="G26" s="2">
        <v>2000</v>
      </c>
      <c r="H26" s="2">
        <v>2500</v>
      </c>
      <c r="I26" s="2">
        <v>2500</v>
      </c>
    </row>
    <row r="27" spans="1:9" x14ac:dyDescent="0.25">
      <c r="A27" s="2" t="s">
        <v>24</v>
      </c>
      <c r="C27" s="2">
        <v>0</v>
      </c>
      <c r="D27" s="3">
        <v>0</v>
      </c>
      <c r="E27" s="2">
        <f t="shared" si="0"/>
        <v>0</v>
      </c>
      <c r="G27"/>
    </row>
    <row r="28" spans="1:9" x14ac:dyDescent="0.25">
      <c r="A28" s="2" t="s">
        <v>25</v>
      </c>
      <c r="C28" s="2">
        <v>1140</v>
      </c>
      <c r="D28" s="3">
        <v>0.03</v>
      </c>
      <c r="E28" s="2">
        <f t="shared" si="0"/>
        <v>34.199999999999996</v>
      </c>
      <c r="F28" s="2">
        <v>6253</v>
      </c>
      <c r="G28" s="2">
        <v>3600</v>
      </c>
      <c r="H28" s="2">
        <v>3600</v>
      </c>
      <c r="I28" s="2">
        <v>3600</v>
      </c>
    </row>
    <row r="29" spans="1:9" x14ac:dyDescent="0.25">
      <c r="A29" s="2" t="s">
        <v>26</v>
      </c>
      <c r="C29" s="2">
        <v>7808</v>
      </c>
      <c r="D29" s="3">
        <v>0</v>
      </c>
      <c r="E29" s="2">
        <f t="shared" si="0"/>
        <v>0</v>
      </c>
      <c r="G29"/>
    </row>
    <row r="30" spans="1:9" x14ac:dyDescent="0.25">
      <c r="A30" s="2" t="s">
        <v>27</v>
      </c>
      <c r="C30" s="2">
        <v>21148</v>
      </c>
      <c r="D30" s="3">
        <v>0</v>
      </c>
      <c r="E30" s="2">
        <f t="shared" si="0"/>
        <v>0</v>
      </c>
      <c r="F30" s="2">
        <v>21000</v>
      </c>
      <c r="G30" s="2">
        <v>19000</v>
      </c>
      <c r="H30" s="2">
        <v>22000</v>
      </c>
      <c r="I30" s="2">
        <v>22000</v>
      </c>
    </row>
    <row r="31" spans="1:9" x14ac:dyDescent="0.25">
      <c r="A31" s="2" t="s">
        <v>28</v>
      </c>
      <c r="C31" s="2">
        <v>24256</v>
      </c>
      <c r="D31" s="3">
        <v>0</v>
      </c>
      <c r="E31" s="2">
        <f t="shared" si="0"/>
        <v>0</v>
      </c>
      <c r="F31" s="2">
        <v>40000</v>
      </c>
      <c r="G31" s="2">
        <v>40000</v>
      </c>
      <c r="H31" s="2">
        <v>40000</v>
      </c>
      <c r="I31" s="2">
        <v>40000</v>
      </c>
    </row>
    <row r="32" spans="1:9" x14ac:dyDescent="0.25">
      <c r="A32" s="2" t="s">
        <v>29</v>
      </c>
      <c r="C32" s="2">
        <v>34927</v>
      </c>
      <c r="D32" s="3">
        <v>0.05</v>
      </c>
      <c r="E32" s="2">
        <f t="shared" si="0"/>
        <v>1746.3500000000001</v>
      </c>
      <c r="F32" s="2">
        <v>21000</v>
      </c>
      <c r="G32" s="2">
        <v>21000</v>
      </c>
      <c r="H32" s="2">
        <v>21000</v>
      </c>
      <c r="I32" s="2">
        <v>21000</v>
      </c>
    </row>
    <row r="33" spans="1:9" x14ac:dyDescent="0.25">
      <c r="A33" s="2" t="s">
        <v>30</v>
      </c>
      <c r="C33" s="2">
        <v>18834</v>
      </c>
      <c r="D33" s="3">
        <v>0.115</v>
      </c>
      <c r="E33" s="2">
        <f t="shared" si="0"/>
        <v>2165.9100000000003</v>
      </c>
      <c r="F33" s="2">
        <v>23000</v>
      </c>
      <c r="G33" s="2">
        <v>24000</v>
      </c>
      <c r="H33" s="2">
        <v>24000</v>
      </c>
      <c r="I33" s="2">
        <v>24000</v>
      </c>
    </row>
    <row r="34" spans="1:9" x14ac:dyDescent="0.25">
      <c r="A34" s="2" t="s">
        <v>31</v>
      </c>
      <c r="F34" s="8">
        <v>3000</v>
      </c>
      <c r="G34" s="2">
        <v>1500</v>
      </c>
      <c r="H34" s="2">
        <v>1500</v>
      </c>
      <c r="I34" s="2">
        <v>1500</v>
      </c>
    </row>
    <row r="35" spans="1:9" x14ac:dyDescent="0.25">
      <c r="A35" s="2" t="s">
        <v>32</v>
      </c>
      <c r="C35" s="2">
        <v>21842</v>
      </c>
      <c r="D35" s="3">
        <v>0.04</v>
      </c>
      <c r="E35" s="2">
        <f t="shared" si="0"/>
        <v>873.68000000000006</v>
      </c>
      <c r="F35" s="2">
        <v>27500</v>
      </c>
      <c r="G35" s="2">
        <v>27500</v>
      </c>
      <c r="H35" s="2">
        <v>27500</v>
      </c>
      <c r="I35" s="2">
        <v>27500</v>
      </c>
    </row>
    <row r="36" spans="1:9" x14ac:dyDescent="0.25">
      <c r="A36" s="2" t="s">
        <v>33</v>
      </c>
      <c r="C36" s="2">
        <v>0</v>
      </c>
      <c r="D36" s="3">
        <v>0.12</v>
      </c>
      <c r="E36" s="2">
        <f t="shared" si="0"/>
        <v>0</v>
      </c>
      <c r="G36"/>
    </row>
    <row r="37" spans="1:9" x14ac:dyDescent="0.25">
      <c r="A37" s="2" t="s">
        <v>34</v>
      </c>
      <c r="C37" s="2">
        <v>7591</v>
      </c>
      <c r="D37" s="3">
        <v>0.02</v>
      </c>
      <c r="E37" s="2">
        <f t="shared" si="0"/>
        <v>151.82</v>
      </c>
      <c r="F37" s="2">
        <v>10000</v>
      </c>
      <c r="G37" s="2">
        <v>10000</v>
      </c>
      <c r="H37" s="2">
        <v>10000</v>
      </c>
      <c r="I37" s="2">
        <v>10000</v>
      </c>
    </row>
    <row r="38" spans="1:9" x14ac:dyDescent="0.25">
      <c r="A38" s="2" t="s">
        <v>35</v>
      </c>
      <c r="C38" s="2">
        <v>2565</v>
      </c>
      <c r="D38" s="3">
        <v>0.02</v>
      </c>
      <c r="E38" s="2">
        <f t="shared" si="0"/>
        <v>51.300000000000004</v>
      </c>
      <c r="F38" s="2">
        <v>1200</v>
      </c>
      <c r="G38" s="2">
        <v>1200</v>
      </c>
      <c r="H38" s="2">
        <v>1200</v>
      </c>
      <c r="I38" s="2">
        <v>1200</v>
      </c>
    </row>
    <row r="39" spans="1:9" x14ac:dyDescent="0.25">
      <c r="A39" s="2" t="s">
        <v>36</v>
      </c>
      <c r="C39" s="2">
        <v>4595</v>
      </c>
      <c r="D39" s="3">
        <v>0.02</v>
      </c>
      <c r="E39" s="2">
        <f t="shared" si="0"/>
        <v>91.9</v>
      </c>
      <c r="F39" s="2">
        <v>2800</v>
      </c>
      <c r="G39" s="2">
        <v>2800</v>
      </c>
      <c r="H39" s="2">
        <v>2800</v>
      </c>
      <c r="I39" s="2">
        <v>2800</v>
      </c>
    </row>
    <row r="40" spans="1:9" x14ac:dyDescent="0.25">
      <c r="A40" s="2" t="s">
        <v>37</v>
      </c>
      <c r="C40" s="2">
        <v>0</v>
      </c>
      <c r="D40" s="3">
        <v>0</v>
      </c>
      <c r="E40" s="2">
        <f t="shared" si="0"/>
        <v>0</v>
      </c>
      <c r="F40" s="2">
        <v>7400</v>
      </c>
      <c r="G40" s="2">
        <v>6400</v>
      </c>
      <c r="H40" s="2">
        <v>6400</v>
      </c>
      <c r="I40" s="2">
        <v>6400</v>
      </c>
    </row>
    <row r="41" spans="1:9" x14ac:dyDescent="0.25">
      <c r="A41" s="2" t="s">
        <v>38</v>
      </c>
      <c r="C41" s="2">
        <v>123</v>
      </c>
      <c r="D41" s="3">
        <v>0</v>
      </c>
      <c r="E41" s="2">
        <f t="shared" si="0"/>
        <v>0</v>
      </c>
      <c r="F41" s="2">
        <v>400</v>
      </c>
      <c r="G41" s="2">
        <v>400</v>
      </c>
      <c r="H41" s="2">
        <v>400</v>
      </c>
      <c r="I41" s="2">
        <v>400</v>
      </c>
    </row>
    <row r="42" spans="1:9" x14ac:dyDescent="0.25">
      <c r="A42" s="2" t="s">
        <v>85</v>
      </c>
      <c r="C42" s="2">
        <v>53591</v>
      </c>
      <c r="D42" s="3">
        <v>0</v>
      </c>
      <c r="E42" s="2">
        <f t="shared" si="0"/>
        <v>0</v>
      </c>
      <c r="F42" s="2">
        <v>82000</v>
      </c>
      <c r="G42" s="2">
        <v>69175</v>
      </c>
      <c r="H42" s="2">
        <v>69175</v>
      </c>
      <c r="I42" s="2">
        <v>69175</v>
      </c>
    </row>
    <row r="43" spans="1:9" x14ac:dyDescent="0.25">
      <c r="A43" s="2" t="s">
        <v>11</v>
      </c>
      <c r="C43" s="2">
        <v>5359</v>
      </c>
      <c r="D43" s="3">
        <v>0.03</v>
      </c>
      <c r="E43" s="2">
        <f t="shared" si="0"/>
        <v>160.76999999999998</v>
      </c>
      <c r="F43" s="2">
        <v>1200</v>
      </c>
      <c r="G43" s="2">
        <v>620</v>
      </c>
      <c r="H43" s="2">
        <v>2000</v>
      </c>
      <c r="I43" s="2">
        <v>4875</v>
      </c>
    </row>
    <row r="44" spans="1:9" x14ac:dyDescent="0.25">
      <c r="G44"/>
    </row>
    <row r="45" spans="1:9" x14ac:dyDescent="0.25">
      <c r="A45" s="1" t="s">
        <v>39</v>
      </c>
      <c r="C45" s="2">
        <f>SUM(C20:C43)</f>
        <v>918680</v>
      </c>
      <c r="F45" s="2">
        <f>SUM(F20:F43)</f>
        <v>1166253</v>
      </c>
      <c r="G45" s="2">
        <f>SUM(G20:G43)</f>
        <v>1188195</v>
      </c>
      <c r="H45" s="2">
        <f>SUM(H20:H43)</f>
        <v>1195585</v>
      </c>
      <c r="I45" s="2">
        <f>SUM(I20:I43)</f>
        <v>1204685</v>
      </c>
    </row>
    <row r="46" spans="1:9" x14ac:dyDescent="0.25">
      <c r="A46" s="4" t="s">
        <v>40</v>
      </c>
      <c r="C46" s="2">
        <v>0</v>
      </c>
      <c r="G46"/>
    </row>
    <row r="47" spans="1:9" x14ac:dyDescent="0.25">
      <c r="A47" s="2" t="s">
        <v>41</v>
      </c>
      <c r="C47" s="2">
        <v>24507</v>
      </c>
      <c r="F47" s="2">
        <v>12000</v>
      </c>
      <c r="G47" s="2">
        <v>12000</v>
      </c>
      <c r="H47" s="2">
        <v>12000</v>
      </c>
      <c r="I47" s="2">
        <v>12000</v>
      </c>
    </row>
    <row r="48" spans="1:9" x14ac:dyDescent="0.25">
      <c r="C48" s="2">
        <f>SUM(C45:C47)</f>
        <v>943187</v>
      </c>
      <c r="F48" s="2">
        <f>SUM(F45:F47)</f>
        <v>1178253</v>
      </c>
      <c r="G48" s="2">
        <f>SUM(G45:G47)</f>
        <v>1200195</v>
      </c>
      <c r="H48" s="2">
        <f>SUM(H45:H47)</f>
        <v>1207585</v>
      </c>
      <c r="I48" s="2">
        <f>SUM(I45:I47)</f>
        <v>1216685</v>
      </c>
    </row>
    <row r="49" spans="1:9" x14ac:dyDescent="0.25">
      <c r="C49" s="2">
        <f>SUM(C17-C48)</f>
        <v>642309</v>
      </c>
      <c r="F49" s="2">
        <f>SUM(F17-F48)</f>
        <v>850</v>
      </c>
      <c r="G49" s="2">
        <f>SUM(G17-G48)</f>
        <v>0</v>
      </c>
      <c r="H49" s="2">
        <f>SUM(H17-H48)</f>
        <v>0</v>
      </c>
      <c r="I49" s="2">
        <f>SUM(I17-I48)</f>
        <v>0</v>
      </c>
    </row>
    <row r="50" spans="1:9" x14ac:dyDescent="0.25">
      <c r="A50" s="1"/>
      <c r="G50" s="4"/>
    </row>
    <row r="52" spans="1:9" x14ac:dyDescent="0.25">
      <c r="A52" s="1"/>
      <c r="G52" s="9"/>
    </row>
  </sheetData>
  <pageMargins left="0.75" right="0.75" top="0.5" bottom="0.42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76"/>
  <sheetViews>
    <sheetView zoomScale="90" zoomScaleNormal="90" workbookViewId="0">
      <selection activeCell="F1" sqref="F1"/>
    </sheetView>
  </sheetViews>
  <sheetFormatPr defaultRowHeight="13.2" x14ac:dyDescent="0.25"/>
  <cols>
    <col min="1" max="1" width="13.109375" customWidth="1"/>
    <col min="2" max="3" width="9.33203125" bestFit="1" customWidth="1"/>
    <col min="4" max="4" width="9.6640625" bestFit="1" customWidth="1"/>
    <col min="5" max="5" width="7.6640625" customWidth="1"/>
    <col min="6" max="6" width="11.6640625" customWidth="1"/>
    <col min="7" max="7" width="14.5546875" style="17" customWidth="1"/>
    <col min="8" max="8" width="12.33203125" customWidth="1"/>
    <col min="9" max="9" width="9.6640625" bestFit="1" customWidth="1"/>
    <col min="10" max="10" width="11.5546875" customWidth="1"/>
    <col min="12" max="12" width="12.44140625" customWidth="1"/>
    <col min="13" max="13" width="10.6640625" customWidth="1"/>
    <col min="14" max="14" width="14" customWidth="1"/>
  </cols>
  <sheetData>
    <row r="1" spans="1:14" x14ac:dyDescent="0.25">
      <c r="A1" s="10" t="s">
        <v>84</v>
      </c>
      <c r="D1" t="s">
        <v>42</v>
      </c>
      <c r="F1" s="10" t="s">
        <v>83</v>
      </c>
      <c r="G1"/>
      <c r="H1" t="s">
        <v>43</v>
      </c>
    </row>
    <row r="2" spans="1:14" x14ac:dyDescent="0.25">
      <c r="C2" s="11" t="s">
        <v>86</v>
      </c>
      <c r="D2" s="11"/>
      <c r="G2"/>
      <c r="H2" s="11"/>
    </row>
    <row r="3" spans="1:14" x14ac:dyDescent="0.25">
      <c r="E3" s="12"/>
      <c r="G3"/>
      <c r="I3" s="12" t="s">
        <v>44</v>
      </c>
      <c r="J3" s="12" t="s">
        <v>44</v>
      </c>
    </row>
    <row r="4" spans="1:14" x14ac:dyDescent="0.25">
      <c r="A4" s="12" t="s">
        <v>45</v>
      </c>
      <c r="B4" s="12" t="s">
        <v>46</v>
      </c>
      <c r="C4" s="12" t="s">
        <v>47</v>
      </c>
      <c r="D4" s="12">
        <v>32</v>
      </c>
      <c r="E4" s="12"/>
      <c r="F4" s="12" t="s">
        <v>45</v>
      </c>
      <c r="G4" s="12" t="s">
        <v>46</v>
      </c>
      <c r="H4" s="26" t="s">
        <v>48</v>
      </c>
      <c r="I4" s="12" t="s">
        <v>47</v>
      </c>
      <c r="J4" s="12" t="s">
        <v>48</v>
      </c>
    </row>
    <row r="5" spans="1:14" x14ac:dyDescent="0.25">
      <c r="A5" s="13" t="s">
        <v>49</v>
      </c>
      <c r="B5" s="13" t="s">
        <v>50</v>
      </c>
      <c r="C5" s="13" t="s">
        <v>51</v>
      </c>
      <c r="D5" s="13" t="s">
        <v>52</v>
      </c>
      <c r="E5" s="13"/>
      <c r="F5" s="13" t="s">
        <v>49</v>
      </c>
      <c r="G5" s="13" t="s">
        <v>50</v>
      </c>
      <c r="H5" s="13" t="s">
        <v>51</v>
      </c>
      <c r="I5" s="13" t="s">
        <v>53</v>
      </c>
      <c r="J5" s="13" t="s">
        <v>53</v>
      </c>
      <c r="M5" s="13" t="s">
        <v>78</v>
      </c>
      <c r="N5" s="13" t="s">
        <v>79</v>
      </c>
    </row>
    <row r="6" spans="1:14" x14ac:dyDescent="0.25">
      <c r="A6" t="s">
        <v>54</v>
      </c>
      <c r="B6">
        <v>8</v>
      </c>
      <c r="C6" s="14">
        <v>305</v>
      </c>
      <c r="D6" s="14">
        <f t="shared" ref="D6:D13" si="0">SUM(C6*B6)*32</f>
        <v>78080</v>
      </c>
      <c r="E6" s="15"/>
      <c r="F6" t="s">
        <v>54</v>
      </c>
      <c r="G6">
        <v>8</v>
      </c>
      <c r="H6" s="14">
        <v>305</v>
      </c>
      <c r="I6" s="15">
        <f t="shared" ref="I6:I14" si="1">SUM(H6*G6)*20</f>
        <v>48800</v>
      </c>
      <c r="J6" s="15">
        <f t="shared" ref="J6:J13" si="2">SUM(H6*G6)*20</f>
        <v>48800</v>
      </c>
      <c r="M6" s="14">
        <f t="shared" ref="M6:M14" si="3">((H6+5)*G6)*20</f>
        <v>49600</v>
      </c>
      <c r="N6" s="14">
        <f t="shared" ref="N6:N14" si="4">((H6+10)*G6)*20</f>
        <v>50400</v>
      </c>
    </row>
    <row r="7" spans="1:14" x14ac:dyDescent="0.25">
      <c r="A7" t="s">
        <v>55</v>
      </c>
      <c r="B7">
        <v>5</v>
      </c>
      <c r="C7" s="14">
        <v>305</v>
      </c>
      <c r="D7" s="14">
        <f t="shared" si="0"/>
        <v>48800</v>
      </c>
      <c r="E7" s="15"/>
      <c r="F7" t="s">
        <v>55</v>
      </c>
      <c r="G7">
        <v>5</v>
      </c>
      <c r="H7" s="14">
        <v>305</v>
      </c>
      <c r="I7" s="15">
        <f t="shared" si="1"/>
        <v>30500</v>
      </c>
      <c r="J7" s="15">
        <f t="shared" si="2"/>
        <v>30500</v>
      </c>
      <c r="M7" s="14">
        <f t="shared" si="3"/>
        <v>31000</v>
      </c>
      <c r="N7" s="14">
        <f t="shared" si="4"/>
        <v>31500</v>
      </c>
    </row>
    <row r="8" spans="1:14" x14ac:dyDescent="0.25">
      <c r="A8" t="s">
        <v>56</v>
      </c>
      <c r="B8">
        <v>7</v>
      </c>
      <c r="C8" s="14">
        <v>285</v>
      </c>
      <c r="D8" s="14">
        <f t="shared" si="0"/>
        <v>63840</v>
      </c>
      <c r="E8" s="15"/>
      <c r="F8" t="s">
        <v>56</v>
      </c>
      <c r="G8">
        <v>7</v>
      </c>
      <c r="H8" s="14">
        <v>285</v>
      </c>
      <c r="I8" s="15">
        <f t="shared" si="1"/>
        <v>39900</v>
      </c>
      <c r="J8" s="15">
        <f t="shared" si="2"/>
        <v>39900</v>
      </c>
      <c r="M8" s="14">
        <f t="shared" si="3"/>
        <v>40600</v>
      </c>
      <c r="N8" s="14">
        <f t="shared" si="4"/>
        <v>41300</v>
      </c>
    </row>
    <row r="9" spans="1:14" x14ac:dyDescent="0.25">
      <c r="A9" t="s">
        <v>57</v>
      </c>
      <c r="B9">
        <v>7</v>
      </c>
      <c r="C9" s="14">
        <v>280</v>
      </c>
      <c r="D9" s="14">
        <f t="shared" si="0"/>
        <v>62720</v>
      </c>
      <c r="E9" s="15"/>
      <c r="F9" t="s">
        <v>57</v>
      </c>
      <c r="G9">
        <v>7</v>
      </c>
      <c r="H9" s="14">
        <v>280</v>
      </c>
      <c r="I9" s="15">
        <f t="shared" si="1"/>
        <v>39200</v>
      </c>
      <c r="J9" s="15">
        <f t="shared" si="2"/>
        <v>39200</v>
      </c>
      <c r="M9" s="14">
        <f t="shared" si="3"/>
        <v>39900</v>
      </c>
      <c r="N9" s="14">
        <f t="shared" si="4"/>
        <v>40600</v>
      </c>
    </row>
    <row r="10" spans="1:14" x14ac:dyDescent="0.25">
      <c r="A10" t="s">
        <v>58</v>
      </c>
      <c r="B10">
        <v>15</v>
      </c>
      <c r="C10" s="14">
        <v>270</v>
      </c>
      <c r="D10" s="14">
        <f t="shared" si="0"/>
        <v>129600</v>
      </c>
      <c r="E10" s="15"/>
      <c r="F10" t="s">
        <v>58</v>
      </c>
      <c r="G10">
        <v>15</v>
      </c>
      <c r="H10" s="14">
        <v>270</v>
      </c>
      <c r="I10" s="15">
        <f t="shared" si="1"/>
        <v>81000</v>
      </c>
      <c r="J10" s="15">
        <f t="shared" si="2"/>
        <v>81000</v>
      </c>
      <c r="M10" s="14">
        <f t="shared" si="3"/>
        <v>82500</v>
      </c>
      <c r="N10" s="14">
        <f t="shared" si="4"/>
        <v>84000</v>
      </c>
    </row>
    <row r="11" spans="1:14" x14ac:dyDescent="0.25">
      <c r="A11" t="s">
        <v>59</v>
      </c>
      <c r="B11">
        <v>15</v>
      </c>
      <c r="C11" s="14">
        <v>260</v>
      </c>
      <c r="D11" s="14">
        <f t="shared" si="0"/>
        <v>124800</v>
      </c>
      <c r="E11" s="15"/>
      <c r="F11" t="s">
        <v>59</v>
      </c>
      <c r="G11">
        <v>15</v>
      </c>
      <c r="H11" s="14">
        <v>260</v>
      </c>
      <c r="I11" s="15">
        <f t="shared" si="1"/>
        <v>78000</v>
      </c>
      <c r="J11" s="15">
        <f t="shared" si="2"/>
        <v>78000</v>
      </c>
      <c r="M11" s="14">
        <f t="shared" si="3"/>
        <v>79500</v>
      </c>
      <c r="N11" s="14">
        <f t="shared" si="4"/>
        <v>81000</v>
      </c>
    </row>
    <row r="12" spans="1:14" x14ac:dyDescent="0.25">
      <c r="A12" t="s">
        <v>60</v>
      </c>
      <c r="B12">
        <v>0</v>
      </c>
      <c r="C12" s="14"/>
      <c r="D12" s="14">
        <f t="shared" si="0"/>
        <v>0</v>
      </c>
      <c r="E12" s="15"/>
      <c r="F12" t="s">
        <v>60</v>
      </c>
      <c r="G12">
        <v>0</v>
      </c>
      <c r="H12" s="14"/>
      <c r="I12" s="15">
        <f t="shared" si="1"/>
        <v>0</v>
      </c>
      <c r="J12" s="15">
        <f t="shared" si="2"/>
        <v>0</v>
      </c>
      <c r="M12" s="14">
        <f t="shared" si="3"/>
        <v>0</v>
      </c>
      <c r="N12" s="14">
        <f t="shared" si="4"/>
        <v>0</v>
      </c>
    </row>
    <row r="13" spans="1:14" x14ac:dyDescent="0.25">
      <c r="A13" t="s">
        <v>61</v>
      </c>
      <c r="B13">
        <v>15</v>
      </c>
      <c r="C13" s="14">
        <v>240</v>
      </c>
      <c r="D13" s="14">
        <f t="shared" si="0"/>
        <v>115200</v>
      </c>
      <c r="E13" s="15"/>
      <c r="F13" t="s">
        <v>61</v>
      </c>
      <c r="G13">
        <v>15</v>
      </c>
      <c r="H13" s="14">
        <v>240</v>
      </c>
      <c r="I13" s="15">
        <f t="shared" si="1"/>
        <v>72000</v>
      </c>
      <c r="J13" s="15">
        <f t="shared" si="2"/>
        <v>72000</v>
      </c>
      <c r="M13" s="14">
        <f t="shared" si="3"/>
        <v>73500</v>
      </c>
      <c r="N13" s="14">
        <f t="shared" si="4"/>
        <v>75000</v>
      </c>
    </row>
    <row r="14" spans="1:14" x14ac:dyDescent="0.25">
      <c r="A14" t="s">
        <v>62</v>
      </c>
      <c r="B14">
        <v>19</v>
      </c>
      <c r="C14" s="14">
        <v>90</v>
      </c>
      <c r="D14" s="14">
        <f>SUM(C14*B14)*B21</f>
        <v>27360</v>
      </c>
      <c r="E14" s="15"/>
      <c r="F14" t="s">
        <v>62</v>
      </c>
      <c r="G14">
        <v>19</v>
      </c>
      <c r="H14" s="14">
        <v>90</v>
      </c>
      <c r="I14" s="15">
        <f t="shared" si="1"/>
        <v>34200</v>
      </c>
      <c r="J14" s="15">
        <f>SUM(H14*G14)*21</f>
        <v>35910</v>
      </c>
      <c r="M14" s="14">
        <f t="shared" si="3"/>
        <v>36100</v>
      </c>
      <c r="N14" s="14">
        <f t="shared" si="4"/>
        <v>38000</v>
      </c>
    </row>
    <row r="15" spans="1:14" x14ac:dyDescent="0.25">
      <c r="C15" s="14"/>
      <c r="D15" s="14"/>
      <c r="E15" s="15"/>
      <c r="G15"/>
      <c r="H15" s="14"/>
      <c r="I15" s="15"/>
      <c r="J15" s="15"/>
    </row>
    <row r="16" spans="1:14" x14ac:dyDescent="0.25">
      <c r="C16" s="14"/>
      <c r="D16" s="14"/>
      <c r="E16" s="15"/>
      <c r="G16"/>
      <c r="H16" s="14"/>
      <c r="I16" s="15"/>
      <c r="J16" s="15"/>
    </row>
    <row r="17" spans="1:14" x14ac:dyDescent="0.25">
      <c r="A17" t="s">
        <v>63</v>
      </c>
      <c r="B17" s="16">
        <f>SUM(B6:B15)</f>
        <v>91</v>
      </c>
      <c r="C17" s="14"/>
      <c r="D17" s="14">
        <f>SUM(D6:D15)</f>
        <v>650400</v>
      </c>
      <c r="E17" s="15"/>
      <c r="F17" s="15" t="s">
        <v>64</v>
      </c>
      <c r="G17" s="16">
        <f>SUM(G6:G15)</f>
        <v>91</v>
      </c>
      <c r="H17" s="14"/>
      <c r="I17" s="14">
        <f>SUM(I6:I15)</f>
        <v>423600</v>
      </c>
      <c r="J17" s="14">
        <f>SUM(J6:J15)</f>
        <v>425310</v>
      </c>
      <c r="L17" s="10" t="s">
        <v>64</v>
      </c>
      <c r="M17" s="14">
        <f>SUM(M6:M15)</f>
        <v>432700</v>
      </c>
      <c r="N17" s="14">
        <f>SUM(N6:N15)</f>
        <v>441800</v>
      </c>
    </row>
    <row r="18" spans="1:14" x14ac:dyDescent="0.25">
      <c r="C18" s="14"/>
      <c r="D18" s="14"/>
      <c r="E18" s="15"/>
      <c r="L18" s="10" t="s">
        <v>80</v>
      </c>
      <c r="M18" s="14">
        <f>+D17+M17+D22</f>
        <v>1131900</v>
      </c>
      <c r="N18" s="14">
        <f>+D17+N17+D22</f>
        <v>1141000</v>
      </c>
    </row>
    <row r="19" spans="1:14" x14ac:dyDescent="0.25">
      <c r="A19" t="s">
        <v>65</v>
      </c>
      <c r="C19" s="14" t="s">
        <v>66</v>
      </c>
      <c r="D19" s="14"/>
    </row>
    <row r="20" spans="1:14" x14ac:dyDescent="0.25">
      <c r="A20" t="s">
        <v>67</v>
      </c>
      <c r="B20">
        <v>3</v>
      </c>
      <c r="C20" s="14">
        <v>240</v>
      </c>
      <c r="D20" s="14">
        <f>SUM(B20*C20)*10</f>
        <v>7200</v>
      </c>
      <c r="I20" s="10" t="s">
        <v>75</v>
      </c>
      <c r="K20" s="22">
        <v>0.05</v>
      </c>
    </row>
    <row r="21" spans="1:14" x14ac:dyDescent="0.25">
      <c r="A21" t="s">
        <v>68</v>
      </c>
      <c r="B21">
        <v>16</v>
      </c>
      <c r="C21" s="14">
        <v>260</v>
      </c>
      <c r="D21" s="14">
        <f>SUM(B21*C21)*10</f>
        <v>41600</v>
      </c>
      <c r="I21" s="18">
        <v>65</v>
      </c>
      <c r="K21" s="10" t="s">
        <v>76</v>
      </c>
    </row>
    <row r="22" spans="1:14" x14ac:dyDescent="0.25">
      <c r="A22" t="s">
        <v>69</v>
      </c>
      <c r="B22" s="16">
        <f>SUM(B20:B21)</f>
        <v>19</v>
      </c>
      <c r="D22" s="14">
        <f>SUM(D20:D21)</f>
        <v>48800</v>
      </c>
      <c r="F22" t="s">
        <v>70</v>
      </c>
      <c r="H22" s="14">
        <f>+D17+ J17 +D22</f>
        <v>1124510</v>
      </c>
    </row>
    <row r="24" spans="1:14" x14ac:dyDescent="0.25">
      <c r="C24" s="18"/>
      <c r="D24" s="14"/>
      <c r="G24" s="19"/>
      <c r="H24" s="18"/>
      <c r="I24" s="15"/>
      <c r="J24" s="15"/>
    </row>
    <row r="25" spans="1:14" x14ac:dyDescent="0.25">
      <c r="C25" s="18"/>
      <c r="D25" s="14"/>
      <c r="G25" s="19"/>
      <c r="H25" s="18"/>
      <c r="I25" s="15"/>
      <c r="J25" s="15"/>
    </row>
    <row r="26" spans="1:14" x14ac:dyDescent="0.25">
      <c r="C26" s="18"/>
      <c r="D26" s="14"/>
      <c r="G26" s="19"/>
      <c r="H26" s="18"/>
      <c r="I26" s="15"/>
      <c r="J26" s="15"/>
    </row>
    <row r="27" spans="1:14" x14ac:dyDescent="0.25">
      <c r="C27" s="18"/>
      <c r="D27" s="14"/>
      <c r="G27" s="19"/>
      <c r="H27" s="18"/>
      <c r="I27" s="15"/>
      <c r="J27" s="15"/>
    </row>
    <row r="28" spans="1:14" x14ac:dyDescent="0.25">
      <c r="C28" s="18"/>
      <c r="D28" s="14"/>
      <c r="G28" s="19"/>
      <c r="H28" s="18"/>
      <c r="I28" s="15"/>
      <c r="J28" s="15"/>
    </row>
    <row r="29" spans="1:14" x14ac:dyDescent="0.25">
      <c r="C29" s="18"/>
      <c r="D29" s="14"/>
      <c r="G29" s="19"/>
      <c r="H29" s="18"/>
      <c r="I29" s="15"/>
      <c r="J29" s="15"/>
    </row>
    <row r="30" spans="1:14" x14ac:dyDescent="0.25">
      <c r="C30" s="18"/>
      <c r="D30" s="14"/>
      <c r="G30" s="19"/>
      <c r="H30" s="18"/>
      <c r="I30" s="15"/>
      <c r="J30" s="15"/>
    </row>
    <row r="31" spans="1:14" x14ac:dyDescent="0.25">
      <c r="C31" s="18"/>
      <c r="D31" s="14"/>
      <c r="G31" s="19"/>
      <c r="H31" s="18"/>
      <c r="I31" s="15"/>
      <c r="J31" s="15"/>
    </row>
    <row r="32" spans="1:14" x14ac:dyDescent="0.25">
      <c r="C32" s="18"/>
      <c r="D32" s="14"/>
      <c r="G32" s="19"/>
      <c r="H32" s="18"/>
      <c r="I32" s="15"/>
      <c r="J32" s="15"/>
    </row>
    <row r="33" spans="2:10" x14ac:dyDescent="0.25">
      <c r="D33" s="14"/>
      <c r="I33" s="15"/>
      <c r="J33" s="15"/>
    </row>
    <row r="34" spans="2:10" x14ac:dyDescent="0.25">
      <c r="B34" s="16"/>
      <c r="D34" s="14"/>
      <c r="F34" s="15"/>
      <c r="G34" s="16"/>
      <c r="H34" s="14"/>
      <c r="I34" s="14"/>
      <c r="J34" s="14"/>
    </row>
    <row r="35" spans="2:10" x14ac:dyDescent="0.25">
      <c r="B35" s="16"/>
      <c r="G35" s="20"/>
    </row>
    <row r="36" spans="2:10" x14ac:dyDescent="0.25">
      <c r="D36" s="14"/>
      <c r="E36" s="21"/>
    </row>
    <row r="37" spans="2:10" x14ac:dyDescent="0.25">
      <c r="D37" s="14"/>
      <c r="E37" s="15"/>
    </row>
    <row r="38" spans="2:10" x14ac:dyDescent="0.25">
      <c r="E38" s="15"/>
    </row>
    <row r="1048576" spans="14:14" x14ac:dyDescent="0.25">
      <c r="N1048576" s="14"/>
    </row>
  </sheetData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5" zoomScale="90" zoomScaleNormal="90" workbookViewId="0">
      <selection activeCell="H15" sqref="H15"/>
    </sheetView>
  </sheetViews>
  <sheetFormatPr defaultRowHeight="13.2" x14ac:dyDescent="0.25"/>
  <cols>
    <col min="1" max="1" width="13.109375" customWidth="1"/>
    <col min="2" max="3" width="9.33203125" bestFit="1" customWidth="1"/>
    <col min="4" max="4" width="9.6640625" bestFit="1" customWidth="1"/>
    <col min="5" max="5" width="11" customWidth="1"/>
    <col min="6" max="6" width="11.6640625" customWidth="1"/>
    <col min="7" max="7" width="12.5546875" style="17" customWidth="1"/>
    <col min="8" max="8" width="9.33203125" customWidth="1"/>
    <col min="9" max="9" width="9.6640625" bestFit="1" customWidth="1"/>
    <col min="10" max="10" width="11.5546875" customWidth="1"/>
  </cols>
  <sheetData>
    <row r="1" spans="1:10" x14ac:dyDescent="0.25">
      <c r="A1" s="10" t="s">
        <v>71</v>
      </c>
      <c r="D1" t="s">
        <v>42</v>
      </c>
      <c r="F1" s="10" t="s">
        <v>73</v>
      </c>
      <c r="G1"/>
      <c r="H1" t="s">
        <v>43</v>
      </c>
    </row>
    <row r="2" spans="1:10" x14ac:dyDescent="0.25">
      <c r="C2" s="11" t="s">
        <v>72</v>
      </c>
      <c r="D2" s="11"/>
      <c r="G2"/>
      <c r="H2" s="11"/>
    </row>
    <row r="3" spans="1:10" x14ac:dyDescent="0.25">
      <c r="E3" s="12"/>
      <c r="G3"/>
      <c r="I3" s="12" t="s">
        <v>44</v>
      </c>
      <c r="J3" s="12" t="s">
        <v>44</v>
      </c>
    </row>
    <row r="4" spans="1:10" x14ac:dyDescent="0.25">
      <c r="A4" s="12" t="s">
        <v>45</v>
      </c>
      <c r="B4" s="12" t="s">
        <v>46</v>
      </c>
      <c r="C4" s="12" t="s">
        <v>47</v>
      </c>
      <c r="D4" s="12">
        <v>32</v>
      </c>
      <c r="E4" s="12"/>
      <c r="F4" s="12" t="s">
        <v>45</v>
      </c>
      <c r="G4" s="12" t="s">
        <v>46</v>
      </c>
      <c r="H4" s="12" t="s">
        <v>48</v>
      </c>
      <c r="I4" s="12" t="s">
        <v>47</v>
      </c>
      <c r="J4" s="12" t="s">
        <v>48</v>
      </c>
    </row>
    <row r="5" spans="1:10" x14ac:dyDescent="0.25">
      <c r="A5" s="13" t="s">
        <v>49</v>
      </c>
      <c r="B5" s="13" t="s">
        <v>50</v>
      </c>
      <c r="C5" s="13" t="s">
        <v>51</v>
      </c>
      <c r="D5" s="13" t="s">
        <v>52</v>
      </c>
      <c r="E5" s="13"/>
      <c r="F5" s="13" t="s">
        <v>49</v>
      </c>
      <c r="G5" s="13" t="s">
        <v>50</v>
      </c>
      <c r="H5" s="13" t="s">
        <v>51</v>
      </c>
      <c r="I5" s="13" t="s">
        <v>53</v>
      </c>
      <c r="J5" s="13" t="s">
        <v>53</v>
      </c>
    </row>
    <row r="6" spans="1:10" x14ac:dyDescent="0.25">
      <c r="A6" t="s">
        <v>54</v>
      </c>
      <c r="B6">
        <v>7</v>
      </c>
      <c r="C6" s="14">
        <v>300</v>
      </c>
      <c r="D6" s="14">
        <f t="shared" ref="D6:D13" si="0">SUM(C6*B6)*32</f>
        <v>67200</v>
      </c>
      <c r="E6" s="15"/>
      <c r="F6" t="s">
        <v>54</v>
      </c>
      <c r="G6">
        <v>7</v>
      </c>
      <c r="H6" s="14">
        <v>300</v>
      </c>
      <c r="I6" s="15">
        <f t="shared" ref="I6:I14" si="1">SUM(H6*G6)*20</f>
        <v>42000</v>
      </c>
      <c r="J6" s="15">
        <f t="shared" ref="J6:J13" si="2">SUM(H6*G6)*20</f>
        <v>42000</v>
      </c>
    </row>
    <row r="7" spans="1:10" x14ac:dyDescent="0.25">
      <c r="A7" t="s">
        <v>55</v>
      </c>
      <c r="B7">
        <v>6</v>
      </c>
      <c r="C7" s="14">
        <v>300</v>
      </c>
      <c r="D7" s="14">
        <f t="shared" si="0"/>
        <v>57600</v>
      </c>
      <c r="E7" s="15"/>
      <c r="F7" t="s">
        <v>55</v>
      </c>
      <c r="G7">
        <v>6</v>
      </c>
      <c r="H7" s="14">
        <v>300</v>
      </c>
      <c r="I7" s="15">
        <f t="shared" si="1"/>
        <v>36000</v>
      </c>
      <c r="J7" s="15">
        <f t="shared" si="2"/>
        <v>36000</v>
      </c>
    </row>
    <row r="8" spans="1:10" x14ac:dyDescent="0.25">
      <c r="A8" t="s">
        <v>56</v>
      </c>
      <c r="B8">
        <v>7</v>
      </c>
      <c r="C8" s="14">
        <v>275</v>
      </c>
      <c r="D8" s="14">
        <f t="shared" si="0"/>
        <v>61600</v>
      </c>
      <c r="E8" s="15"/>
      <c r="F8" t="s">
        <v>56</v>
      </c>
      <c r="G8">
        <v>7</v>
      </c>
      <c r="H8" s="14">
        <v>275</v>
      </c>
      <c r="I8" s="15">
        <f t="shared" si="1"/>
        <v>38500</v>
      </c>
      <c r="J8" s="15">
        <f t="shared" si="2"/>
        <v>38500</v>
      </c>
    </row>
    <row r="9" spans="1:10" x14ac:dyDescent="0.25">
      <c r="A9" t="s">
        <v>57</v>
      </c>
      <c r="B9">
        <v>6</v>
      </c>
      <c r="C9" s="14">
        <v>270</v>
      </c>
      <c r="D9" s="14">
        <f t="shared" si="0"/>
        <v>51840</v>
      </c>
      <c r="E9" s="15"/>
      <c r="F9" t="s">
        <v>57</v>
      </c>
      <c r="G9">
        <v>6</v>
      </c>
      <c r="H9" s="14">
        <v>270</v>
      </c>
      <c r="I9" s="15">
        <f t="shared" si="1"/>
        <v>32400</v>
      </c>
      <c r="J9" s="15">
        <f t="shared" si="2"/>
        <v>32400</v>
      </c>
    </row>
    <row r="10" spans="1:10" x14ac:dyDescent="0.25">
      <c r="A10" t="s">
        <v>58</v>
      </c>
      <c r="B10">
        <v>14</v>
      </c>
      <c r="C10" s="14">
        <v>265</v>
      </c>
      <c r="D10" s="14">
        <f t="shared" si="0"/>
        <v>118720</v>
      </c>
      <c r="E10" s="15"/>
      <c r="F10" t="s">
        <v>58</v>
      </c>
      <c r="G10">
        <v>14</v>
      </c>
      <c r="H10" s="14">
        <v>265</v>
      </c>
      <c r="I10" s="15">
        <f t="shared" si="1"/>
        <v>74200</v>
      </c>
      <c r="J10" s="15">
        <f t="shared" si="2"/>
        <v>74200</v>
      </c>
    </row>
    <row r="11" spans="1:10" x14ac:dyDescent="0.25">
      <c r="A11" t="s">
        <v>59</v>
      </c>
      <c r="B11">
        <v>13</v>
      </c>
      <c r="C11" s="14">
        <v>250</v>
      </c>
      <c r="D11" s="14">
        <f t="shared" si="0"/>
        <v>104000</v>
      </c>
      <c r="E11" s="15"/>
      <c r="F11" t="s">
        <v>59</v>
      </c>
      <c r="G11">
        <v>13</v>
      </c>
      <c r="H11" s="14">
        <v>250</v>
      </c>
      <c r="I11" s="15">
        <f t="shared" si="1"/>
        <v>65000</v>
      </c>
      <c r="J11" s="15">
        <f t="shared" si="2"/>
        <v>65000</v>
      </c>
    </row>
    <row r="12" spans="1:10" x14ac:dyDescent="0.25">
      <c r="A12" t="s">
        <v>60</v>
      </c>
      <c r="B12">
        <v>0</v>
      </c>
      <c r="C12" s="14">
        <v>265</v>
      </c>
      <c r="D12" s="14">
        <f t="shared" si="0"/>
        <v>0</v>
      </c>
      <c r="E12" s="15"/>
      <c r="F12" t="s">
        <v>60</v>
      </c>
      <c r="G12">
        <v>0</v>
      </c>
      <c r="H12" s="14"/>
      <c r="I12" s="15">
        <f t="shared" si="1"/>
        <v>0</v>
      </c>
      <c r="J12" s="15">
        <f t="shared" si="2"/>
        <v>0</v>
      </c>
    </row>
    <row r="13" spans="1:10" x14ac:dyDescent="0.25">
      <c r="A13" t="s">
        <v>61</v>
      </c>
      <c r="B13">
        <v>14</v>
      </c>
      <c r="C13" s="14">
        <v>235</v>
      </c>
      <c r="D13" s="14">
        <f t="shared" si="0"/>
        <v>105280</v>
      </c>
      <c r="E13" s="15"/>
      <c r="F13" t="s">
        <v>61</v>
      </c>
      <c r="G13">
        <v>14</v>
      </c>
      <c r="H13" s="14">
        <v>235</v>
      </c>
      <c r="I13" s="15">
        <f t="shared" si="1"/>
        <v>65800</v>
      </c>
      <c r="J13" s="15">
        <f t="shared" si="2"/>
        <v>65800</v>
      </c>
    </row>
    <row r="14" spans="1:10" x14ac:dyDescent="0.25">
      <c r="A14" t="s">
        <v>62</v>
      </c>
      <c r="B14">
        <v>20</v>
      </c>
      <c r="C14" s="14">
        <v>90</v>
      </c>
      <c r="D14" s="14">
        <f>SUM(C14*B14)*B21</f>
        <v>30600</v>
      </c>
      <c r="E14" s="15"/>
      <c r="F14" t="s">
        <v>62</v>
      </c>
      <c r="G14">
        <v>20</v>
      </c>
      <c r="H14" s="14">
        <v>90</v>
      </c>
      <c r="I14" s="15">
        <f t="shared" si="1"/>
        <v>36000</v>
      </c>
      <c r="J14" s="15">
        <f>SUM(H14*G14)*21</f>
        <v>37800</v>
      </c>
    </row>
    <row r="15" spans="1:10" x14ac:dyDescent="0.25">
      <c r="C15" s="14"/>
      <c r="D15" s="14"/>
      <c r="E15" s="15"/>
      <c r="G15"/>
      <c r="H15" s="14"/>
      <c r="I15" s="15"/>
      <c r="J15" s="15"/>
    </row>
    <row r="16" spans="1:10" x14ac:dyDescent="0.25">
      <c r="C16" s="14"/>
      <c r="D16" s="14"/>
      <c r="E16" s="15"/>
      <c r="G16"/>
      <c r="H16" s="14"/>
      <c r="I16" s="15"/>
      <c r="J16" s="15"/>
    </row>
    <row r="17" spans="1:11" x14ac:dyDescent="0.25">
      <c r="A17" t="s">
        <v>63</v>
      </c>
      <c r="B17" s="16">
        <f>SUM(B6:B15)</f>
        <v>87</v>
      </c>
      <c r="C17" s="14"/>
      <c r="D17" s="14">
        <f>SUM(D6:D15)</f>
        <v>596840</v>
      </c>
      <c r="E17" s="15"/>
      <c r="F17" s="15" t="s">
        <v>64</v>
      </c>
      <c r="G17" s="16">
        <f>SUM(G6:G15)</f>
        <v>87</v>
      </c>
      <c r="H17" s="14"/>
      <c r="I17" s="14">
        <f>SUM(I6:I15)</f>
        <v>389900</v>
      </c>
      <c r="J17" s="14">
        <f>SUM(J6:J15)</f>
        <v>391700</v>
      </c>
    </row>
    <row r="18" spans="1:11" x14ac:dyDescent="0.25">
      <c r="C18" s="14"/>
      <c r="D18" s="14"/>
      <c r="E18" s="15"/>
    </row>
    <row r="19" spans="1:11" x14ac:dyDescent="0.25">
      <c r="A19" t="s">
        <v>65</v>
      </c>
      <c r="C19" s="14" t="s">
        <v>66</v>
      </c>
      <c r="D19" s="14"/>
    </row>
    <row r="20" spans="1:11" x14ac:dyDescent="0.25">
      <c r="A20" t="s">
        <v>67</v>
      </c>
      <c r="B20">
        <v>3</v>
      </c>
      <c r="C20" s="14">
        <v>235</v>
      </c>
      <c r="D20" s="14">
        <f>SUM(B20*C20)*10</f>
        <v>7050</v>
      </c>
      <c r="I20" s="10" t="s">
        <v>75</v>
      </c>
      <c r="K20" s="22">
        <v>0.05</v>
      </c>
    </row>
    <row r="21" spans="1:11" x14ac:dyDescent="0.25">
      <c r="A21" t="s">
        <v>68</v>
      </c>
      <c r="B21">
        <v>17</v>
      </c>
      <c r="C21" s="14">
        <v>250</v>
      </c>
      <c r="D21" s="14">
        <f>SUM(B21*C21)*10</f>
        <v>42500</v>
      </c>
      <c r="I21" s="18">
        <v>60</v>
      </c>
      <c r="K21" s="10" t="s">
        <v>76</v>
      </c>
    </row>
    <row r="22" spans="1:11" x14ac:dyDescent="0.25">
      <c r="A22" t="s">
        <v>69</v>
      </c>
      <c r="B22" s="16">
        <f>SUM(B20:B21)</f>
        <v>20</v>
      </c>
      <c r="D22" s="14">
        <f>SUM(D20:D21)</f>
        <v>49550</v>
      </c>
      <c r="F22" t="s">
        <v>70</v>
      </c>
      <c r="G22" s="14">
        <f>+D17+ J17 +D22</f>
        <v>1038090</v>
      </c>
    </row>
    <row r="24" spans="1:11" x14ac:dyDescent="0.25">
      <c r="C24" s="18"/>
      <c r="D24" s="14"/>
      <c r="G24" s="19"/>
      <c r="H24" s="18"/>
      <c r="I24" s="15"/>
      <c r="J24" s="15"/>
    </row>
    <row r="25" spans="1:11" x14ac:dyDescent="0.25">
      <c r="C25" s="18"/>
      <c r="D25" s="14"/>
      <c r="G25" s="19"/>
      <c r="H25" s="18"/>
      <c r="I25" s="15"/>
      <c r="J25" s="15"/>
    </row>
    <row r="26" spans="1:11" x14ac:dyDescent="0.25">
      <c r="C26" s="18"/>
      <c r="D26" s="14"/>
      <c r="G26" s="19"/>
      <c r="H26" s="18"/>
      <c r="I26" s="15"/>
      <c r="J26" s="15"/>
    </row>
    <row r="27" spans="1:11" x14ac:dyDescent="0.25">
      <c r="C27" s="18"/>
      <c r="D27" s="14"/>
      <c r="G27" s="19"/>
      <c r="H27" s="18"/>
      <c r="I27" s="15"/>
      <c r="J27" s="15"/>
    </row>
    <row r="28" spans="1:11" x14ac:dyDescent="0.25">
      <c r="C28" s="18"/>
      <c r="D28" s="14"/>
      <c r="G28" s="19"/>
      <c r="H28" s="18"/>
      <c r="I28" s="15"/>
      <c r="J28" s="15"/>
    </row>
    <row r="29" spans="1:11" x14ac:dyDescent="0.25">
      <c r="C29" s="18"/>
      <c r="D29" s="14"/>
      <c r="G29" s="19"/>
      <c r="H29" s="18"/>
      <c r="I29" s="15"/>
      <c r="J29" s="15"/>
    </row>
    <row r="30" spans="1:11" x14ac:dyDescent="0.25">
      <c r="C30" s="18"/>
      <c r="D30" s="14"/>
      <c r="G30" s="19"/>
      <c r="H30" s="18"/>
      <c r="I30" s="15"/>
      <c r="J30" s="15"/>
    </row>
    <row r="31" spans="1:11" x14ac:dyDescent="0.25">
      <c r="C31" s="18"/>
      <c r="D31" s="14"/>
      <c r="G31" s="19"/>
      <c r="H31" s="18"/>
      <c r="I31" s="15"/>
      <c r="J31" s="15"/>
    </row>
    <row r="32" spans="1:11" x14ac:dyDescent="0.25">
      <c r="C32" s="18"/>
      <c r="D32" s="14"/>
      <c r="G32" s="19"/>
      <c r="H32" s="18"/>
      <c r="I32" s="15"/>
      <c r="J32" s="15"/>
    </row>
    <row r="33" spans="2:10" x14ac:dyDescent="0.25">
      <c r="D33" s="14"/>
      <c r="I33" s="15"/>
      <c r="J33" s="15"/>
    </row>
    <row r="34" spans="2:10" x14ac:dyDescent="0.25">
      <c r="B34" s="16"/>
      <c r="D34" s="14"/>
      <c r="F34" s="15"/>
      <c r="G34" s="16"/>
      <c r="H34" s="14"/>
      <c r="I34" s="14"/>
      <c r="J34" s="14"/>
    </row>
    <row r="35" spans="2:10" x14ac:dyDescent="0.25">
      <c r="B35" s="16"/>
      <c r="G35" s="20"/>
    </row>
    <row r="36" spans="2:10" x14ac:dyDescent="0.25">
      <c r="D36" s="14"/>
      <c r="E36" s="21"/>
    </row>
    <row r="37" spans="2:10" x14ac:dyDescent="0.25">
      <c r="D37" s="14"/>
      <c r="E37" s="15"/>
    </row>
    <row r="38" spans="2:10" x14ac:dyDescent="0.25">
      <c r="E38" s="15"/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2020 Budget</vt:lpstr>
      <vt:lpstr>2019 Budget</vt:lpstr>
      <vt:lpstr>Projections - Drafts</vt:lpstr>
      <vt:lpstr>2019 Income MASTER</vt:lpstr>
      <vt:lpstr>'2019 Budget'!Print_Area</vt:lpstr>
      <vt:lpstr>'2019 Income MASTER'!Print_Area</vt:lpstr>
      <vt:lpstr>'2020 Budget'!Print_Area</vt:lpstr>
      <vt:lpstr>'Projections - Drafts'!Print_Area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Karen-PC</dc:creator>
  <cp:lastModifiedBy>Karen-PC</cp:lastModifiedBy>
  <cp:lastPrinted>2019-11-12T20:56:51Z</cp:lastPrinted>
  <dcterms:created xsi:type="dcterms:W3CDTF">2018-01-08T16:44:32Z</dcterms:created>
  <dcterms:modified xsi:type="dcterms:W3CDTF">2019-12-20T21:54:44Z</dcterms:modified>
</cp:coreProperties>
</file>