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TV\"/>
    </mc:Choice>
  </mc:AlternateContent>
  <bookViews>
    <workbookView xWindow="0" yWindow="0" windowWidth="16000" windowHeight="6090" activeTab="1"/>
  </bookViews>
  <sheets>
    <sheet name="Annualize" sheetId="11" state="hidden" r:id="rId1"/>
    <sheet name="P&amp;L Budget" sheetId="87" r:id="rId2"/>
    <sheet name="Bank Forecast" sheetId="89" r:id="rId3"/>
    <sheet name="Cash Flow Budget" sheetId="88" state="hidden" r:id="rId4"/>
    <sheet name="P&amp;L vs LY2" sheetId="1" state="hidden" r:id="rId5"/>
    <sheet name="Balance vs Budget_Log" sheetId="23" state="hidden" r:id="rId6"/>
    <sheet name="Balance vs Budget_Original" sheetId="24" state="hidden" r:id="rId7"/>
    <sheet name="Cash Flow_Original" sheetId="17" state="hidden" r:id="rId8"/>
    <sheet name="Cash Flow _Original" sheetId="63" state="hidden" r:id="rId9"/>
    <sheet name="GL_Original" sheetId="59" state="hidden" r:id="rId10"/>
    <sheet name=" Loan Activity" sheetId="85" state="hidden" r:id="rId11"/>
    <sheet name="Alert" sheetId="65" state="hidden" r:id="rId12"/>
    <sheet name="Balance Detail_Original" sheetId="67" state="hidden" r:id="rId1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5">'Balance vs Budget_Log'!$A$1:$O$67</definedName>
    <definedName name="_xlnm.Print_Area" localSheetId="6">'Balance vs Budget_Original'!$A$2:$O$68</definedName>
    <definedName name="_xlnm.Print_Area" localSheetId="7">'Cash Flow_Original'!$A$2:$F$14</definedName>
    <definedName name="_xlnm.Print_Area" localSheetId="1">'P&amp;L Budget'!$A:$U</definedName>
    <definedName name="_xlnm.Print_Area" localSheetId="4">'P&amp;L vs LY2'!$A:$X</definedName>
    <definedName name="_xlnm.Print_Titles" localSheetId="10">' Loan Activity'!$A:$G,' Loan Activity'!$1:$1</definedName>
    <definedName name="_xlnm.Print_Titles" localSheetId="12">'Balance Detail_Original'!$A:$H,'Balance Detail_Original'!$2:$2</definedName>
    <definedName name="_xlnm.Print_Titles" localSheetId="5">'Balance vs Budget_Log'!$A:$H,'Balance vs Budget_Log'!$1:$2</definedName>
    <definedName name="_xlnm.Print_Titles" localSheetId="6">'Balance vs Budget_Original'!$A:$H,'Balance vs Budget_Original'!$2:$3</definedName>
    <definedName name="_xlnm.Print_Titles" localSheetId="8">'Cash Flow _Original'!$A:$E,'Cash Flow _Original'!$2:$2</definedName>
    <definedName name="_xlnm.Print_Titles" localSheetId="7">'Cash Flow_Original'!$A:$E,'Cash Flow_Original'!$2:$2</definedName>
    <definedName name="_xlnm.Print_Titles" localSheetId="9">GL_Original!$A:$E,GL_Original!$2:$2</definedName>
    <definedName name="_xlnm.Print_Titles" localSheetId="4">'P&amp;L vs LY2'!$A:$H,'P&amp;L vs LY2'!$1:$2</definedName>
    <definedName name="QB_COLUMN_1" localSheetId="12" hidden="1">'Balance Detail_Original'!$I$2</definedName>
    <definedName name="QB_COLUMN_1" localSheetId="9" hidden="1">GL_Original!$F$2</definedName>
    <definedName name="QB_COLUMN_17" localSheetId="12" hidden="1">'Balance Detail_Original'!$U$2</definedName>
    <definedName name="QB_COLUMN_19" localSheetId="12" hidden="1">'Balance Detail_Original'!$W$2</definedName>
    <definedName name="QB_COLUMN_20" localSheetId="12" hidden="1">'Balance Detail_Original'!$Y$2</definedName>
    <definedName name="QB_COLUMN_20" localSheetId="9" hidden="1">GL_Original!$R$2</definedName>
    <definedName name="QB_COLUMN_29" localSheetId="8" hidden="1">'Cash Flow _Original'!$F$2</definedName>
    <definedName name="QB_COLUMN_29" localSheetId="7" hidden="1">'Cash Flow_Original'!$F$2</definedName>
    <definedName name="QB_COLUMN_2921" localSheetId="10" hidden="1">' Loan Activity'!$I$1</definedName>
    <definedName name="QB_COLUMN_2922" localSheetId="10" hidden="1">' Loan Activity'!$K$1</definedName>
    <definedName name="QB_COLUMN_2923" localSheetId="10" hidden="1">' Loan Activity'!$M$1</definedName>
    <definedName name="QB_COLUMN_2930" localSheetId="10" hidden="1">' Loan Activity'!$O$1</definedName>
    <definedName name="QB_COLUMN_3" localSheetId="12" hidden="1">'Balance Detail_Original'!$K$2</definedName>
    <definedName name="QB_COLUMN_3" localSheetId="9" hidden="1">GL_Original!$H$2</definedName>
    <definedName name="QB_COLUMN_30" localSheetId="12" hidden="1">'Balance Detail_Original'!$AA$2</definedName>
    <definedName name="QB_COLUMN_30" localSheetId="9" hidden="1">GL_Original!$T$2</definedName>
    <definedName name="QB_COLUMN_31" localSheetId="12" hidden="1">'Balance Detail_Original'!$AC$2</definedName>
    <definedName name="QB_COLUMN_31" localSheetId="9" hidden="1">GL_Original!$V$2</definedName>
    <definedName name="QB_COLUMN_4" localSheetId="12" hidden="1">'Balance Detail_Original'!$M$2</definedName>
    <definedName name="QB_COLUMN_4" localSheetId="9" hidden="1">GL_Original!$J$2</definedName>
    <definedName name="QB_COLUMN_5" localSheetId="12" hidden="1">'Balance Detail_Original'!$O$2</definedName>
    <definedName name="QB_COLUMN_5" localSheetId="9" hidden="1">GL_Original!$L$2</definedName>
    <definedName name="QB_COLUMN_59200" localSheetId="5" hidden="1">'Balance vs Budget_Log'!$I$2</definedName>
    <definedName name="QB_COLUMN_59200" localSheetId="6" hidden="1">'Balance vs Budget_Original'!$I$3</definedName>
    <definedName name="QB_COLUMN_59200" localSheetId="4" hidden="1">'P&amp;L vs LY2'!$I$2</definedName>
    <definedName name="QB_COLUMN_62240" localSheetId="4" hidden="1">'P&amp;L vs LY2'!#REF!</definedName>
    <definedName name="QB_COLUMN_63620" localSheetId="5" hidden="1">'Balance vs Budget_Log'!$M$2</definedName>
    <definedName name="QB_COLUMN_63620" localSheetId="6" hidden="1">'Balance vs Budget_Original'!$M$3</definedName>
    <definedName name="QB_COLUMN_63620" localSheetId="4" hidden="1">'P&amp;L vs LY2'!$M$2</definedName>
    <definedName name="QB_COLUMN_63660" localSheetId="4" hidden="1">'P&amp;L vs LY2'!#REF!</definedName>
    <definedName name="QB_COLUMN_64430" localSheetId="5" hidden="1">'Balance vs Budget_Log'!$O$2</definedName>
    <definedName name="QB_COLUMN_64430" localSheetId="6" hidden="1">'Balance vs Budget_Original'!$O$3</definedName>
    <definedName name="QB_COLUMN_64430" localSheetId="4" hidden="1">'P&amp;L vs LY2'!$O$2</definedName>
    <definedName name="QB_COLUMN_64470" localSheetId="4" hidden="1">'P&amp;L vs LY2'!#REF!</definedName>
    <definedName name="QB_COLUMN_7" localSheetId="12" hidden="1">'Balance Detail_Original'!$Q$2</definedName>
    <definedName name="QB_COLUMN_7" localSheetId="9" hidden="1">GL_Original!$N$2</definedName>
    <definedName name="QB_COLUMN_76210" localSheetId="5" hidden="1">'Balance vs Budget_Log'!$K$2</definedName>
    <definedName name="QB_COLUMN_76210" localSheetId="6" hidden="1">'Balance vs Budget_Original'!$K$3</definedName>
    <definedName name="QB_COLUMN_76210" localSheetId="4" hidden="1">'P&amp;L vs LY2'!#REF!</definedName>
    <definedName name="QB_COLUMN_76250" localSheetId="4" hidden="1">'P&amp;L vs LY2'!#REF!</definedName>
    <definedName name="QB_COLUMN_76280" localSheetId="4" hidden="1">'P&amp;L vs LY2'!#REF!</definedName>
    <definedName name="QB_COLUMN_8" localSheetId="12" hidden="1">'Balance Detail_Original'!$S$2</definedName>
    <definedName name="QB_COLUMN_8" localSheetId="9" hidden="1">GL_Original!$P$2</definedName>
    <definedName name="QB_DATA_0" localSheetId="10" hidden="1">' Loan Activity'!$8:$8,' Loan Activity'!$9:$9,' Loan Activity'!$11:$11</definedName>
    <definedName name="QB_DATA_0" localSheetId="12" hidden="1">'Balance Detail_Original'!$3:$3,'Balance Detail_Original'!$4:$4,'Balance Detail_Original'!$5:$5,'Balance Detail_Original'!$6:$6,'Balance Detail_Original'!$7:$7,'Balance Detail_Original'!$8:$8,'Balance Detail_Original'!$9:$9,'Balance Detail_Original'!$10:$10,'Balance Detail_Original'!$11:$11,'Balance Detail_Original'!$12:$12,'Balance Detail_Original'!$13:$13,'Balance Detail_Original'!$14:$14,'Balance Detail_Original'!$15:$15,'Balance Detail_Original'!$16:$16,'Balance Detail_Original'!$17:$17,'Balance Detail_Original'!$18:$18</definedName>
    <definedName name="QB_DATA_0" localSheetId="5" hidden="1">'Balance vs Budget_Log'!$7:$7,'Balance vs Budget_Log'!$8:$8,'Balance vs Budget_Log'!$10:$10,'Balance vs Budget_Log'!$11:$11,'Balance vs Budget_Log'!$13:$13,'Balance vs Budget_Log'!$14:$14,'Balance vs Budget_Log'!$16:$16,'Balance vs Budget_Log'!$21:$21,'Balance vs Budget_Log'!$23:$23,'Balance vs Budget_Log'!$26:$26,'Balance vs Budget_Log'!$30:$30,'Balance vs Budget_Log'!$31:$31,'Balance vs Budget_Log'!$36:$36,'Balance vs Budget_Log'!$37:$37,'Balance vs Budget_Log'!$45:$45,'Balance vs Budget_Log'!$51:$51</definedName>
    <definedName name="QB_DATA_0" localSheetId="6" hidden="1">'Balance vs Budget_Original'!$8:$8,'Balance vs Budget_Original'!$9:$9,'Balance vs Budget_Original'!$11:$11,'Balance vs Budget_Original'!$12:$12,'Balance vs Budget_Original'!$14:$14,'Balance vs Budget_Original'!$15:$15,'Balance vs Budget_Original'!$17:$17,'Balance vs Budget_Original'!$22:$22,'Balance vs Budget_Original'!$24:$24,'Balance vs Budget_Original'!$27:$27,'Balance vs Budget_Original'!$31:$31,'Balance vs Budget_Original'!$32:$32,'Balance vs Budget_Original'!$37:$37,'Balance vs Budget_Original'!$38:$38,'Balance vs Budget_Original'!$46:$46,'Balance vs Budget_Original'!$52:$52</definedName>
    <definedName name="QB_DATA_0" localSheetId="8" hidden="1">'Cash Flow _Original'!$4:$4,'Cash Flow _Original'!$7:$7,'Cash Flow _Original'!$8:$8,'Cash Flow _Original'!$9:$9,'Cash Flow _Original'!$10:$10,'Cash Flow _Original'!$11:$11,'Cash Flow _Original'!$14:$14</definedName>
    <definedName name="QB_DATA_0" localSheetId="7" hidden="1">'Cash Flow_Original'!$4:$4,'Cash Flow_Original'!$7:$7,'Cash Flow_Original'!$8:$8,'Cash Flow_Original'!$9:$9,'Cash Flow_Original'!$10:$10,'Cash Flow_Original'!$11:$11,'Cash Flow_Original'!$14:$14</definedName>
    <definedName name="QB_DATA_0" localSheetId="9" hidden="1">GL_Original!$3:$3,GL_Original!$4:$4,GL_Original!$5:$5,GL_Original!$6:$6,GL_Original!$7:$7,GL_Original!$8:$8,GL_Original!$9:$9,GL_Original!$10:$10,GL_Original!$11:$11,GL_Original!$12:$12,GL_Original!$13:$13,GL_Original!$14:$14,GL_Original!$15:$15,GL_Original!$16:$16,GL_Original!$17:$17,GL_Original!$18:$18</definedName>
    <definedName name="QB_DATA_0" localSheetId="4" hidden="1">'P&amp;L vs LY2'!$6:$6,'P&amp;L vs LY2'!$8:$8,'P&amp;L vs LY2'!$9:$9,'P&amp;L vs LY2'!$15:$15,'P&amp;L vs LY2'!$16:$16,'P&amp;L vs LY2'!$17:$17,'P&amp;L vs LY2'!$24:$24,'P&amp;L vs LY2'!$25:$25,'P&amp;L vs LY2'!$27:$27,'P&amp;L vs LY2'!$28:$28,'P&amp;L vs LY2'!$29:$29,'P&amp;L vs LY2'!$30:$30,'P&amp;L vs LY2'!$31:$31,'P&amp;L vs LY2'!$33:$33,'P&amp;L vs LY2'!$34:$34,'P&amp;L vs LY2'!$36:$36</definedName>
    <definedName name="QB_DATA_1" localSheetId="12" hidden="1">'Balance Detail_Original'!$19:$19,'Balance Detail_Original'!$20:$20,'Balance Detail_Original'!$21:$21,'Balance Detail_Original'!$22:$22,'Balance Detail_Original'!$23:$23,'Balance Detail_Original'!$24:$24,'Balance Detail_Original'!$25:$25,'Balance Detail_Original'!$26:$26,'Balance Detail_Original'!$27:$27,'Balance Detail_Original'!$28:$28,'Balance Detail_Original'!$29:$29,'Balance Detail_Original'!$30:$30,'Balance Detail_Original'!$31:$31,'Balance Detail_Original'!$32:$32,'Balance Detail_Original'!$33:$33,'Balance Detail_Original'!$34:$34</definedName>
    <definedName name="QB_DATA_1" localSheetId="5" hidden="1">'Balance vs Budget_Log'!$53:$53,'Balance vs Budget_Log'!$54:$54,'Balance vs Budget_Log'!$55:$55,'Balance vs Budget_Log'!$64:$64,'Balance vs Budget_Log'!$65:$65,'Balance vs Budget_Log'!$66:$66,'Balance vs Budget_Log'!#REF!,'Balance vs Budget_Log'!#REF!</definedName>
    <definedName name="QB_DATA_1" localSheetId="6" hidden="1">'Balance vs Budget_Original'!$54:$54,'Balance vs Budget_Original'!$55:$55,'Balance vs Budget_Original'!$56:$56,'Balance vs Budget_Original'!$65:$65,'Balance vs Budget_Original'!$66:$66,'Balance vs Budget_Original'!$67:$67,'Balance vs Budget_Original'!#REF!,'Balance vs Budget_Original'!#REF!</definedName>
    <definedName name="QB_DATA_1" localSheetId="9" hidden="1">GL_Original!$19:$19,GL_Original!$20:$20,GL_Original!$21:$21,GL_Original!$22:$22,GL_Original!$23:$23,GL_Original!$24:$24,GL_Original!$25:$25,GL_Original!$26:$26,GL_Original!$27:$27,GL_Original!$28:$28,GL_Original!$29:$29,GL_Original!$30:$30,GL_Original!$31:$31,GL_Original!$32:$32,GL_Original!$33:$33,GL_Original!$34:$34</definedName>
    <definedName name="QB_DATA_1" localSheetId="4" hidden="1">'P&amp;L vs LY2'!$38:$38,'P&amp;L vs LY2'!$39:$39,'P&amp;L vs LY2'!$40:$40,'P&amp;L vs LY2'!$42:$42,'P&amp;L vs LY2'!$44:$44,'P&amp;L vs LY2'!$46:$46,'P&amp;L vs LY2'!$47:$47,'P&amp;L vs LY2'!$48:$48,'P&amp;L vs LY2'!$50:$50,'P&amp;L vs LY2'!$51:$51,'P&amp;L vs LY2'!$52:$52,'P&amp;L vs LY2'!$53:$53,'P&amp;L vs LY2'!$54:$54,'P&amp;L vs LY2'!$55:$55,'P&amp;L vs LY2'!$58:$58,'P&amp;L vs LY2'!$61:$61</definedName>
    <definedName name="QB_DATA_10" localSheetId="12" hidden="1">'Balance Detail_Original'!$176:$176,'Balance Detail_Original'!$177:$177,'Balance Detail_Original'!$179:$179,'Balance Detail_Original'!$180:$180,'Balance Detail_Original'!$182:$182,'Balance Detail_Original'!$183:$183,'Balance Detail_Original'!$184:$184,'Balance Detail_Original'!$185:$185,'Balance Detail_Original'!$186:$186,'Balance Detail_Original'!$187:$187,'Balance Detail_Original'!$188:$188,'Balance Detail_Original'!$189:$189,'Balance Detail_Original'!$190:$190,'Balance Detail_Original'!$191:$191,'Balance Detail_Original'!$192:$192,'Balance Detail_Original'!$193:$193</definedName>
    <definedName name="QB_DATA_10" localSheetId="9" hidden="1">GL_Original!$188:$188,GL_Original!$190:$190,GL_Original!$192:$192,GL_Original!$193:$193,GL_Original!$195:$195,GL_Original!$197:$197,GL_Original!$200:$200,GL_Original!$202:$202,GL_Original!$204:$204,GL_Original!$205:$205,GL_Original!$206:$206,GL_Original!$207:$207,GL_Original!$208:$208,GL_Original!$209:$209,GL_Original!$210:$210,GL_Original!$211:$211</definedName>
    <definedName name="QB_DATA_11" localSheetId="12" hidden="1">'Balance Detail_Original'!$194:$194,'Balance Detail_Original'!$195:$195,'Balance Detail_Original'!$196:$196,'Balance Detail_Original'!$197:$197,'Balance Detail_Original'!$198:$198,'Balance Detail_Original'!$199:$199,'Balance Detail_Original'!$200:$200,'Balance Detail_Original'!$201:$201,'Balance Detail_Original'!$202:$202,'Balance Detail_Original'!$203:$203,'Balance Detail_Original'!$204:$204,'Balance Detail_Original'!$205:$205,'Balance Detail_Original'!$206:$206,'Balance Detail_Original'!$207:$207,'Balance Detail_Original'!$208:$208,'Balance Detail_Original'!$209:$209</definedName>
    <definedName name="QB_DATA_11" localSheetId="9" hidden="1">GL_Original!$212:$212,GL_Original!$213:$213,GL_Original!$214:$214,GL_Original!$215:$215,GL_Original!$216:$216,GL_Original!$217:$217,GL_Original!$218:$218,GL_Original!$219:$219,GL_Original!$220:$220,GL_Original!$221:$221,GL_Original!$222:$222,GL_Original!$223:$223,GL_Original!$224:$224,GL_Original!$225:$225,GL_Original!$226:$226,GL_Original!$227:$227</definedName>
    <definedName name="QB_DATA_12" localSheetId="12" hidden="1">'Balance Detail_Original'!$210:$210,'Balance Detail_Original'!$211:$211,'Balance Detail_Original'!$212:$212,'Balance Detail_Original'!$213:$213,'Balance Detail_Original'!$214:$214,'Balance Detail_Original'!$216:$216,'Balance Detail_Original'!$219:$219,'Balance Detail_Original'!$220:$220,'Balance Detail_Original'!$222:$222,'Balance Detail_Original'!$224:$224,'Balance Detail_Original'!$226:$226,'Balance Detail_Original'!$229:$229,'Balance Detail_Original'!$232:$232,'Balance Detail_Original'!$235:$235,'Balance Detail_Original'!$237:$237,'Balance Detail_Original'!$241:$241</definedName>
    <definedName name="QB_DATA_12" localSheetId="9" hidden="1">GL_Original!$228:$228,GL_Original!$229:$229,GL_Original!$230:$230,GL_Original!$231:$231,GL_Original!$232:$232,GL_Original!$233:$233,GL_Original!$234:$234,GL_Original!$235:$235,GL_Original!$236:$236,GL_Original!$237:$237,GL_Original!$238:$238,GL_Original!$239:$239,GL_Original!$240:$240,GL_Original!$241:$241,GL_Original!$242:$242,GL_Original!$243:$243</definedName>
    <definedName name="QB_DATA_13" localSheetId="12" hidden="1">'Balance Detail_Original'!$242:$242,'Balance Detail_Original'!$243:$243,'Balance Detail_Original'!$245:$245,'Balance Detail_Original'!$247:$247,'Balance Detail_Original'!$251:$251,'Balance Detail_Original'!$252:$252,'Balance Detail_Original'!$254:$254,'Balance Detail_Original'!$258:$258,'Balance Detail_Original'!$259:$259,'Balance Detail_Original'!$260:$260,'Balance Detail_Original'!$261:$261,'Balance Detail_Original'!$262:$262,'Balance Detail_Original'!$263:$263,'Balance Detail_Original'!$264:$264,'Balance Detail_Original'!$265:$265,'Balance Detail_Original'!$266:$266</definedName>
    <definedName name="QB_DATA_13" localSheetId="9" hidden="1">GL_Original!$244:$244,GL_Original!$245:$245,GL_Original!$246:$246,GL_Original!$247:$247,GL_Original!$248:$248,GL_Original!$249:$249,GL_Original!$251:$251,GL_Original!$253:$253,GL_Original!$254:$254,GL_Original!$255:$255,GL_Original!$256:$256,GL_Original!$257:$257,GL_Original!$259:$259,GL_Original!$261:$261,GL_Original!$262:$262,GL_Original!$263:$263</definedName>
    <definedName name="QB_DATA_14" localSheetId="12" hidden="1">'Balance Detail_Original'!$267:$267,'Balance Detail_Original'!$268:$268,'Balance Detail_Original'!$269:$269,'Balance Detail_Original'!$270:$270,'Balance Detail_Original'!$271:$271,'Balance Detail_Original'!$272:$272,'Balance Detail_Original'!$273:$273,'Balance Detail_Original'!$274:$274,'Balance Detail_Original'!$275:$275,'Balance Detail_Original'!$276:$276,'Balance Detail_Original'!$277:$277,'Balance Detail_Original'!$278:$278,'Balance Detail_Original'!$279:$279,'Balance Detail_Original'!$280:$280,'Balance Detail_Original'!$281:$281,'Balance Detail_Original'!$282:$282</definedName>
    <definedName name="QB_DATA_14" localSheetId="9" hidden="1">GL_Original!$264:$264,GL_Original!$266:$266,GL_Original!$267:$267,GL_Original!$268:$268,GL_Original!$269:$269,GL_Original!$270:$270,GL_Original!$271:$271,GL_Original!$272:$272,GL_Original!$273:$273,GL_Original!$274:$274,GL_Original!$276:$276,GL_Original!$278:$278,GL_Original!$281:$281,GL_Original!$284:$284,GL_Original!$287:$287,GL_Original!$288:$288</definedName>
    <definedName name="QB_DATA_15" localSheetId="12" hidden="1">'Balance Detail_Original'!$283:$283,'Balance Detail_Original'!$284:$284,'Balance Detail_Original'!$285:$285,'Balance Detail_Original'!$286:$286,'Balance Detail_Original'!$287:$287,'Balance Detail_Original'!$288:$288,'Balance Detail_Original'!$289:$289,'Balance Detail_Original'!$290:$290,'Balance Detail_Original'!$291:$291,'Balance Detail_Original'!$292:$292,'Balance Detail_Original'!$293:$293,'Balance Detail_Original'!$294:$294,'Balance Detail_Original'!$295:$295,'Balance Detail_Original'!$296:$296,'Balance Detail_Original'!$297:$297,'Balance Detail_Original'!$298:$298</definedName>
    <definedName name="QB_DATA_15" localSheetId="9" hidden="1">GL_Original!$290:$290,GL_Original!$292:$292,GL_Original!$295:$295,GL_Original!$297:$297,GL_Original!$299:$299,GL_Original!$300:$300,GL_Original!$301:$301,GL_Original!$302:$302,GL_Original!$303:$303,GL_Original!$304:$304,GL_Original!$305:$305,GL_Original!$306:$306,GL_Original!$307:$307,GL_Original!$308:$308,GL_Original!$309:$309,GL_Original!$310:$310</definedName>
    <definedName name="QB_DATA_16" localSheetId="12" hidden="1">'Balance Detail_Original'!$299:$299,'Balance Detail_Original'!$300:$300,'Balance Detail_Original'!$301:$301,'Balance Detail_Original'!$302:$302,'Balance Detail_Original'!$303:$303,'Balance Detail_Original'!$304:$304,'Balance Detail_Original'!$305:$305,'Balance Detail_Original'!$306:$306,'Balance Detail_Original'!$307:$307,'Balance Detail_Original'!$308:$308,'Balance Detail_Original'!$309:$309,'Balance Detail_Original'!$310:$310,'Balance Detail_Original'!$311:$311,'Balance Detail_Original'!$312:$312,'Balance Detail_Original'!$313:$313,'Balance Detail_Original'!$314:$314</definedName>
    <definedName name="QB_DATA_16" localSheetId="9" hidden="1">GL_Original!$311:$311,GL_Original!$312:$312,GL_Original!$313:$313,GL_Original!$314:$314,GL_Original!$315:$315,GL_Original!$316:$316,GL_Original!$317:$317,GL_Original!$318:$318,GL_Original!$319:$319,GL_Original!$320:$320,GL_Original!$321:$321,GL_Original!$322:$322,GL_Original!$323:$323,GL_Original!$324:$324,GL_Original!$325:$325,GL_Original!$326:$326</definedName>
    <definedName name="QB_DATA_17" localSheetId="12" hidden="1">'Balance Detail_Original'!$315:$315,'Balance Detail_Original'!$316:$316,'Balance Detail_Original'!$317:$317,'Balance Detail_Original'!$318:$318,'Balance Detail_Original'!$319:$319,'Balance Detail_Original'!$320:$320,'Balance Detail_Original'!$321:$321,'Balance Detail_Original'!$322:$322,'Balance Detail_Original'!$323:$323,'Balance Detail_Original'!$324:$324,'Balance Detail_Original'!$325:$325,'Balance Detail_Original'!$326:$326,'Balance Detail_Original'!$327:$327,'Balance Detail_Original'!$328:$328,'Balance Detail_Original'!$329:$329,'Balance Detail_Original'!$330:$330</definedName>
    <definedName name="QB_DATA_17" localSheetId="9" hidden="1">GL_Original!$327:$327,GL_Original!$328:$328,GL_Original!$329:$329,GL_Original!$330:$330,GL_Original!$331:$331,GL_Original!$332:$332,GL_Original!$333:$333,GL_Original!$334:$334,GL_Original!$335:$335,GL_Original!$336:$336,GL_Original!$337:$337,GL_Original!$338:$338,GL_Original!$339:$339,GL_Original!$340:$340,GL_Original!$341:$341,GL_Original!$342:$342</definedName>
    <definedName name="QB_DATA_18" localSheetId="12" hidden="1">'Balance Detail_Original'!$331:$331,'Balance Detail_Original'!$332:$332,'Balance Detail_Original'!$333:$333,'Balance Detail_Original'!$334:$334,'Balance Detail_Original'!$337:$337,'Balance Detail_Original'!$338:$338,'Balance Detail_Original'!$341:$341,'Balance Detail_Original'!$342:$342,'Balance Detail_Original'!$343:$343,'Balance Detail_Original'!$344:$344,'Balance Detail_Original'!$345:$345,'Balance Detail_Original'!$346:$346,'Balance Detail_Original'!$348:$348,'Balance Detail_Original'!$350:$350,'Balance Detail_Original'!$351:$351,'Balance Detail_Original'!$352:$352</definedName>
    <definedName name="QB_DATA_18" localSheetId="9" hidden="1">GL_Original!$343:$343,GL_Original!$344:$344,GL_Original!$345:$345,GL_Original!$346:$346,GL_Original!$347:$347,GL_Original!$348:$348,GL_Original!$349:$349,GL_Original!$350:$350,GL_Original!$351:$351,GL_Original!$352:$352,GL_Original!$353:$353,GL_Original!$354:$354,GL_Original!$355:$355,GL_Original!$356:$356,GL_Original!$357:$357,GL_Original!$358:$358</definedName>
    <definedName name="QB_DATA_19" localSheetId="12" hidden="1">'Balance Detail_Original'!$353:$353,'Balance Detail_Original'!$354:$354,'Balance Detail_Original'!$356:$356,'Balance Detail_Original'!$357:$357,'Balance Detail_Original'!$358:$358,'Balance Detail_Original'!$359:$359,'Balance Detail_Original'!$360:$360,'Balance Detail_Original'!$361:$361,'Balance Detail_Original'!$362:$362,'Balance Detail_Original'!$363:$363,'Balance Detail_Original'!$364:$364,'Balance Detail_Original'!$366:$366,'Balance Detail_Original'!$368:$368,'Balance Detail_Original'!$371:$371,'Balance Detail_Original'!$374:$374,'Balance Detail_Original'!$379:$379</definedName>
    <definedName name="QB_DATA_19" localSheetId="9" hidden="1">GL_Original!$359:$359,GL_Original!$360:$360,GL_Original!$361:$361,GL_Original!$362:$362,GL_Original!$363:$363,GL_Original!$364:$364,GL_Original!$365:$365,GL_Original!$366:$366,GL_Original!$367:$367,GL_Original!$368:$368,GL_Original!$369:$369,GL_Original!$370:$370,GL_Original!$371:$371,GL_Original!$372:$372,GL_Original!$373:$373,GL_Original!$374:$374</definedName>
    <definedName name="QB_DATA_2" localSheetId="12" hidden="1">'Balance Detail_Original'!$35:$35,'Balance Detail_Original'!$36:$36,'Balance Detail_Original'!$37:$37,'Balance Detail_Original'!$38:$38,'Balance Detail_Original'!$39:$39,'Balance Detail_Original'!$40:$40,'Balance Detail_Original'!$41:$41,'Balance Detail_Original'!$42:$42,'Balance Detail_Original'!$43:$43,'Balance Detail_Original'!$44:$44,'Balance Detail_Original'!$45:$45,'Balance Detail_Original'!$46:$46,'Balance Detail_Original'!$47:$47,'Balance Detail_Original'!$48:$48,'Balance Detail_Original'!$49:$49,'Balance Detail_Original'!$50:$50</definedName>
    <definedName name="QB_DATA_2" localSheetId="9" hidden="1">GL_Original!$35:$35,GL_Original!$36:$36,GL_Original!$37:$37,GL_Original!$38:$38,GL_Original!$39:$39,GL_Original!$40:$40,GL_Original!$41:$41,GL_Original!$42:$42,GL_Original!$43:$43,GL_Original!$44:$44,GL_Original!$45:$45,GL_Original!$46:$46,GL_Original!$47:$47,GL_Original!$48:$48,GL_Original!$49:$49,GL_Original!$50:$50</definedName>
    <definedName name="QB_DATA_2" localSheetId="4" hidden="1">'P&amp;L vs LY2'!$62:$62,'P&amp;L vs LY2'!$63:$63,'P&amp;L vs LY2'!#REF!,'P&amp;L vs LY2'!#REF!,'P&amp;L vs LY2'!#REF!,'P&amp;L vs LY2'!#REF!,'P&amp;L vs LY2'!#REF!,'P&amp;L vs LY2'!#REF!,'P&amp;L vs LY2'!#REF!,'P&amp;L vs LY2'!#REF!,'P&amp;L vs LY2'!#REF!,'P&amp;L vs LY2'!#REF!,'P&amp;L vs LY2'!#REF!,'P&amp;L vs LY2'!#REF!,'P&amp;L vs LY2'!#REF!</definedName>
    <definedName name="QB_DATA_20" localSheetId="12" hidden="1">'Balance Detail_Original'!$382:$382,'Balance Detail_Original'!$383:$383,'Balance Detail_Original'!$384:$384,'Balance Detail_Original'!$386:$386,'Balance Detail_Original'!$388:$388,'Balance Detail_Original'!$391:$391,'Balance Detail_Original'!$393:$393,'Balance Detail_Original'!$395:$395,'Balance Detail_Original'!$396:$396,'Balance Detail_Original'!$397:$397,'Balance Detail_Original'!$398:$398</definedName>
    <definedName name="QB_DATA_20" localSheetId="9" hidden="1">GL_Original!$375:$375,GL_Original!$376:$376,GL_Original!$378:$378,GL_Original!$379:$379,GL_Original!$381:$381,GL_Original!$382:$382,GL_Original!$383:$383,GL_Original!$384:$384,GL_Original!$385:$385,GL_Original!$386:$386,GL_Original!$388:$388,GL_Original!$391:$391,GL_Original!$393:$393,GL_Original!$395:$395,GL_Original!$398:$398,GL_Original!$399:$399</definedName>
    <definedName name="QB_DATA_21" localSheetId="9" hidden="1">GL_Original!$401:$401,GL_Original!$403:$403,GL_Original!$405:$405,GL_Original!$408:$408,GL_Original!$409:$409,GL_Original!$411:$411,GL_Original!$414:$414,GL_Original!$415:$415,GL_Original!$417:$417,GL_Original!$420:$420,GL_Original!$421:$421,GL_Original!$423:$423,GL_Original!$426:$426,GL_Original!$427:$427,GL_Original!$429:$429,GL_Original!$431:$431</definedName>
    <definedName name="QB_DATA_22" localSheetId="9" hidden="1">GL_Original!$434:$434,GL_Original!$436:$436,GL_Original!$437:$437,GL_Original!$438:$438,GL_Original!$439:$439,GL_Original!$441:$441,GL_Original!$443:$443,GL_Original!$445:$445,GL_Original!$448:$448,GL_Original!$449:$449,GL_Original!$450:$450,GL_Original!$451:$451,GL_Original!$452:$452,GL_Original!$453:$453,GL_Original!$454:$454,GL_Original!$456:$456</definedName>
    <definedName name="QB_DATA_23" localSheetId="9" hidden="1">GL_Original!$457:$457,GL_Original!$458:$458,GL_Original!$459:$459,GL_Original!$460:$460,GL_Original!$462:$462,GL_Original!$463:$463,GL_Original!$464:$464,GL_Original!$465:$465,GL_Original!$466:$466,GL_Original!$468:$468,GL_Original!$470:$470,GL_Original!$472:$472,GL_Original!$474:$474,GL_Original!$476:$476,GL_Original!$477:$477,GL_Original!$478:$478</definedName>
    <definedName name="QB_DATA_24" localSheetId="9" hidden="1">GL_Original!$479:$479,GL_Original!$480:$480,GL_Original!$482:$482,GL_Original!$483:$483,GL_Original!$485:$485,GL_Original!$488:$488,GL_Original!$489:$489,GL_Original!$490:$490,GL_Original!$492:$492,GL_Original!$493:$493,GL_Original!$494:$494,GL_Original!$495:$495,GL_Original!$496:$496,GL_Original!$498:$498,GL_Original!$499:$499,GL_Original!$501:$501</definedName>
    <definedName name="QB_DATA_25" localSheetId="9" hidden="1">GL_Original!$502:$502,GL_Original!$503:$503,GL_Original!$505:$505,GL_Original!$506:$506,GL_Original!$508:$508,GL_Original!$509:$509,GL_Original!$511:$511,GL_Original!$514:$514,GL_Original!$515:$515,GL_Original!$516:$516,GL_Original!$518:$518,GL_Original!$519:$519,GL_Original!$521:$521,GL_Original!$522:$522,GL_Original!$524:$524,GL_Original!$526:$526</definedName>
    <definedName name="QB_DATA_26" localSheetId="9" hidden="1">GL_Original!$527:$527,GL_Original!$528:$528,GL_Original!$530:$530,GL_Original!$531:$531,GL_Original!$533:$533,GL_Original!$534:$534,GL_Original!$536:$536,GL_Original!$537:$537,GL_Original!$538:$538,GL_Original!$540:$540,GL_Original!$541:$541,GL_Original!$543:$543,GL_Original!$546:$546,GL_Original!$548:$548,GL_Original!$550:$550,GL_Original!$551:$551</definedName>
    <definedName name="QB_DATA_27" localSheetId="9" hidden="1">GL_Original!$552:$552,GL_Original!$553:$553,GL_Original!$554:$554,GL_Original!$555:$555,GL_Original!$557:$557,GL_Original!$558:$558,GL_Original!$560:$560,GL_Original!$562:$562,GL_Original!$564:$564,GL_Original!$566:$566,GL_Original!$568:$568,GL_Original!$570:$570,GL_Original!$571:$571,GL_Original!$572:$572,GL_Original!$573:$573,GL_Original!$575:$575</definedName>
    <definedName name="QB_DATA_28" localSheetId="9" hidden="1">GL_Original!$577:$577,GL_Original!$579:$579,GL_Original!$581:$581,GL_Original!$583:$583,GL_Original!$585:$585,GL_Original!$588:$588,GL_Original!$589:$589,GL_Original!$591:$591,GL_Original!$592:$592,GL_Original!$594:$594,GL_Original!$595:$595,GL_Original!$596:$596,GL_Original!$597:$597,GL_Original!$598:$598,GL_Original!$600:$600,GL_Original!$602:$602</definedName>
    <definedName name="QB_DATA_29" localSheetId="9" hidden="1">GL_Original!$605:$605,GL_Original!$606:$606,GL_Original!$608:$608,GL_Original!$611:$611,GL_Original!$612:$612,GL_Original!$614:$614,GL_Original!$616:$616,GL_Original!$619:$619,GL_Original!$622:$622,GL_Original!$623:$623,GL_Original!$625:$625,GL_Original!$627:$627,GL_Original!$629:$629,GL_Original!$631:$631,GL_Original!$634:$634,GL_Original!$635:$635</definedName>
    <definedName name="QB_DATA_3" localSheetId="12" hidden="1">'Balance Detail_Original'!$51:$51,'Balance Detail_Original'!$52:$52,'Balance Detail_Original'!$53:$53,'Balance Detail_Original'!$54:$54,'Balance Detail_Original'!$55:$55,'Balance Detail_Original'!$56:$56,'Balance Detail_Original'!$57:$57,'Balance Detail_Original'!$58:$58,'Balance Detail_Original'!$59:$59,'Balance Detail_Original'!$60:$60,'Balance Detail_Original'!$61:$61,'Balance Detail_Original'!$62:$62,'Balance Detail_Original'!$63:$63,'Balance Detail_Original'!$64:$64,'Balance Detail_Original'!$65:$65,'Balance Detail_Original'!$66:$66</definedName>
    <definedName name="QB_DATA_3" localSheetId="9" hidden="1">GL_Original!$51:$51,GL_Original!$52:$52,GL_Original!$53:$53,GL_Original!$54:$54,GL_Original!$55:$55,GL_Original!$56:$56,GL_Original!$57:$57,GL_Original!$58:$58,GL_Original!$59:$59,GL_Original!$60:$60,GL_Original!$61:$61,GL_Original!$62:$62,GL_Original!$63:$63,GL_Original!$64:$64,GL_Original!$65:$65,GL_Original!$66:$66</definedName>
    <definedName name="QB_DATA_30" localSheetId="9" hidden="1">GL_Original!$637:$637,GL_Original!$639:$639,GL_Original!$641:$641,GL_Original!$643:$643,GL_Original!$645:$645,GL_Original!$648:$648,GL_Original!$649:$649,GL_Original!$651:$651,GL_Original!$653:$653,GL_Original!$656:$656,GL_Original!$658:$658,GL_Original!$659:$659,GL_Original!$661:$661,GL_Original!$663:$663,GL_Original!$666:$666,GL_Original!$668:$668</definedName>
    <definedName name="QB_DATA_31" localSheetId="9" hidden="1">GL_Original!$670:$670</definedName>
    <definedName name="QB_DATA_4" localSheetId="12" hidden="1">'Balance Detail_Original'!$67:$67,'Balance Detail_Original'!$68:$68,'Balance Detail_Original'!$69:$69,'Balance Detail_Original'!$70:$70,'Balance Detail_Original'!$71:$71,'Balance Detail_Original'!$72:$72,'Balance Detail_Original'!$73:$73,'Balance Detail_Original'!$74:$74,'Balance Detail_Original'!$75:$75,'Balance Detail_Original'!$76:$76,'Balance Detail_Original'!$77:$77,'Balance Detail_Original'!$78:$78,'Balance Detail_Original'!$79:$79,'Balance Detail_Original'!$80:$80,'Balance Detail_Original'!$81:$81,'Balance Detail_Original'!$82:$82</definedName>
    <definedName name="QB_DATA_4" localSheetId="9" hidden="1">GL_Original!$67:$67,GL_Original!$68:$68,GL_Original!$69:$69,GL_Original!$70:$70,GL_Original!$71:$71,GL_Original!$72:$72,GL_Original!$73:$73,GL_Original!$74:$74,GL_Original!$75:$75,GL_Original!$76:$76,GL_Original!$77:$77,GL_Original!$78:$78,GL_Original!$79:$79,GL_Original!$80:$80,GL_Original!$81:$81,GL_Original!$82:$82</definedName>
    <definedName name="QB_DATA_5" localSheetId="12" hidden="1">'Balance Detail_Original'!$83:$83,'Balance Detail_Original'!$84:$84,'Balance Detail_Original'!$85:$85,'Balance Detail_Original'!$86:$86,'Balance Detail_Original'!$87:$87,'Balance Detail_Original'!$88:$88,'Balance Detail_Original'!$89:$89,'Balance Detail_Original'!$90:$90,'Balance Detail_Original'!$91:$91,'Balance Detail_Original'!$92:$92,'Balance Detail_Original'!$93:$93,'Balance Detail_Original'!$94:$94,'Balance Detail_Original'!$95:$95,'Balance Detail_Original'!$96:$96,'Balance Detail_Original'!$97:$97,'Balance Detail_Original'!$98:$98</definedName>
    <definedName name="QB_DATA_5" localSheetId="9" hidden="1">GL_Original!$83:$83,GL_Original!$84:$84,GL_Original!$85:$85,GL_Original!$86:$86,GL_Original!$87:$87,GL_Original!$88:$88,GL_Original!$89:$89,GL_Original!$90:$90,GL_Original!$91:$91,GL_Original!$92:$92,GL_Original!$93:$93,GL_Original!$94:$94,GL_Original!$95:$95,GL_Original!$96:$96,GL_Original!$97:$97,GL_Original!$98:$98</definedName>
    <definedName name="QB_DATA_6" localSheetId="12" hidden="1">'Balance Detail_Original'!$99:$99,'Balance Detail_Original'!$100:$100,'Balance Detail_Original'!$101:$101,'Balance Detail_Original'!$102:$102,'Balance Detail_Original'!$103:$103,'Balance Detail_Original'!$104:$104,'Balance Detail_Original'!$105:$105,'Balance Detail_Original'!$106:$106,'Balance Detail_Original'!$107:$107,'Balance Detail_Original'!$108:$108,'Balance Detail_Original'!$109:$109,'Balance Detail_Original'!$110:$110,'Balance Detail_Original'!$111:$111,'Balance Detail_Original'!$112:$112,'Balance Detail_Original'!$113:$113,'Balance Detail_Original'!$114:$114</definedName>
    <definedName name="QB_DATA_6" localSheetId="9" hidden="1">GL_Original!$99:$99,GL_Original!$100:$100,GL_Original!$101:$101,GL_Original!$102:$102,GL_Original!$103:$103,GL_Original!$104:$104,GL_Original!$105:$105,GL_Original!$106:$106,GL_Original!$107:$107,GL_Original!$108:$108,GL_Original!$109:$109,GL_Original!$110:$110,GL_Original!$111:$111,GL_Original!$112:$112,GL_Original!$114:$114,GL_Original!$116:$116</definedName>
    <definedName name="QB_DATA_7" localSheetId="12" hidden="1">'Balance Detail_Original'!$115:$115,'Balance Detail_Original'!$116:$116,'Balance Detail_Original'!$117:$117,'Balance Detail_Original'!$118:$118,'Balance Detail_Original'!$119:$119,'Balance Detail_Original'!$120:$120,'Balance Detail_Original'!$121:$121,'Balance Detail_Original'!$122:$122,'Balance Detail_Original'!$123:$123,'Balance Detail_Original'!$124:$124,'Balance Detail_Original'!$125:$125,'Balance Detail_Original'!$126:$126,'Balance Detail_Original'!$127:$127,'Balance Detail_Original'!$128:$128,'Balance Detail_Original'!$129:$129,'Balance Detail_Original'!$130:$130</definedName>
    <definedName name="QB_DATA_7" localSheetId="9" hidden="1">GL_Original!$118:$118,GL_Original!$120:$120,GL_Original!$121:$121,GL_Original!$122:$122,GL_Original!$123:$123,GL_Original!$125:$125,GL_Original!$127:$127,GL_Original!$130:$130,GL_Original!$131:$131,GL_Original!$133:$133,GL_Original!$134:$134,GL_Original!$135:$135,GL_Original!$136:$136,GL_Original!$138:$138,GL_Original!$140:$140,GL_Original!$141:$141</definedName>
    <definedName name="QB_DATA_8" localSheetId="12" hidden="1">'Balance Detail_Original'!$131:$131,'Balance Detail_Original'!$132:$132,'Balance Detail_Original'!$133:$133,'Balance Detail_Original'!$134:$134,'Balance Detail_Original'!$135:$135,'Balance Detail_Original'!$136:$136,'Balance Detail_Original'!$137:$137,'Balance Detail_Original'!$138:$138,'Balance Detail_Original'!$139:$139,'Balance Detail_Original'!$140:$140,'Balance Detail_Original'!$141:$141,'Balance Detail_Original'!$142:$142,'Balance Detail_Original'!$143:$143,'Balance Detail_Original'!$144:$144,'Balance Detail_Original'!$146:$146,'Balance Detail_Original'!$147:$147</definedName>
    <definedName name="QB_DATA_8" localSheetId="9" hidden="1">GL_Original!$142:$142,GL_Original!$144:$144,GL_Original!$145:$145,GL_Original!$147:$147,GL_Original!$148:$148,GL_Original!$149:$149,GL_Original!$150:$150,GL_Original!$151:$151,GL_Original!$152:$152,GL_Original!$153:$153,GL_Original!$154:$154,GL_Original!$155:$155,GL_Original!$156:$156,GL_Original!$157:$157,GL_Original!$158:$158,GL_Original!$159:$159</definedName>
    <definedName name="QB_DATA_9" localSheetId="12" hidden="1">'Balance Detail_Original'!$148:$148,'Balance Detail_Original'!$149:$149,'Balance Detail_Original'!$151:$151,'Balance Detail_Original'!$153:$153,'Balance Detail_Original'!$155:$155,'Balance Detail_Original'!$156:$156,'Balance Detail_Original'!$157:$157,'Balance Detail_Original'!$159:$159,'Balance Detail_Original'!$161:$161,'Balance Detail_Original'!$164:$164,'Balance Detail_Original'!$165:$165,'Balance Detail_Original'!$167:$167,'Balance Detail_Original'!$170:$170,'Balance Detail_Original'!$171:$171,'Balance Detail_Original'!$174:$174,'Balance Detail_Original'!$175:$175</definedName>
    <definedName name="QB_DATA_9" localSheetId="9" hidden="1">GL_Original!$160:$160,GL_Original!$161:$161,GL_Original!$162:$162,GL_Original!$163:$163,GL_Original!$164:$164,GL_Original!$165:$165,GL_Original!$166:$166,GL_Original!$167:$167,GL_Original!$169:$169,GL_Original!$172:$172,GL_Original!$173:$173,GL_Original!$175:$175,GL_Original!$177:$177,GL_Original!$179:$179,GL_Original!$182:$182,GL_Original!$185:$185</definedName>
    <definedName name="QB_FORMULA_0" localSheetId="10" hidden="1">' Loan Activity'!$O$8,' Loan Activity'!$O$9,' Loan Activity'!$I$10,' Loan Activity'!$K$10,' Loan Activity'!$M$10,' Loan Activity'!$O$10,' Loan Activity'!$O$11,' Loan Activity'!$I$12,' Loan Activity'!$K$12,' Loan Activity'!$M$12,' Loan Activity'!$O$12,' Loan Activity'!$I$13,' Loan Activity'!$K$13,' Loan Activity'!$M$13,' Loan Activity'!$O$13,' Loan Activity'!#REF!</definedName>
    <definedName name="QB_FORMULA_0" localSheetId="12" hidden="1">'Balance Detail_Original'!$AC$8,'Balance Detail_Original'!$AC$9,'Balance Detail_Original'!$AC$10,'Balance Detail_Original'!$AC$11,'Balance Detail_Original'!$AC$12,'Balance Detail_Original'!$AC$13,'Balance Detail_Original'!$AC$14,'Balance Detail_Original'!$AC$15,'Balance Detail_Original'!$AC$16,'Balance Detail_Original'!$AC$17,'Balance Detail_Original'!$AC$18,'Balance Detail_Original'!$AC$19,'Balance Detail_Original'!$AC$20,'Balance Detail_Original'!$AC$21,'Balance Detail_Original'!$AC$22,'Balance Detail_Original'!$AC$23</definedName>
    <definedName name="QB_FORMULA_0" localSheetId="5" hidden="1">'Balance vs Budget_Log'!$M$8,'Balance vs Budget_Log'!$O$8,'Balance vs Budget_Log'!$I$9,'Balance vs Budget_Log'!$K$9,'Balance vs Budget_Log'!$M$9,'Balance vs Budget_Log'!$O$9,'Balance vs Budget_Log'!$M$10,'Balance vs Budget_Log'!$O$10,'Balance vs Budget_Log'!$M$11,'Balance vs Budget_Log'!$O$11,'Balance vs Budget_Log'!$M$14,'Balance vs Budget_Log'!$O$14,'Balance vs Budget_Log'!$I$15,'Balance vs Budget_Log'!$K$15,'Balance vs Budget_Log'!$M$15,'Balance vs Budget_Log'!$O$15</definedName>
    <definedName name="QB_FORMULA_0" localSheetId="6" hidden="1">'Balance vs Budget_Original'!$M$9,'Balance vs Budget_Original'!$O$9,'Balance vs Budget_Original'!$I$10,'Balance vs Budget_Original'!$K$10,'Balance vs Budget_Original'!$M$10,'Balance vs Budget_Original'!$O$10,'Balance vs Budget_Original'!$M$11,'Balance vs Budget_Original'!$O$11,'Balance vs Budget_Original'!$M$12,'Balance vs Budget_Original'!$O$12,'Balance vs Budget_Original'!$M$15,'Balance vs Budget_Original'!$O$15,'Balance vs Budget_Original'!$I$16,'Balance vs Budget_Original'!$K$16,'Balance vs Budget_Original'!$M$16,'Balance vs Budget_Original'!$O$16</definedName>
    <definedName name="QB_FORMULA_0" localSheetId="8" hidden="1">'Cash Flow _Original'!$F$12,'Cash Flow _Original'!$F$13,'Cash Flow _Original'!$F$15</definedName>
    <definedName name="QB_FORMULA_0" localSheetId="7" hidden="1">'Cash Flow_Original'!$F$12,'Cash Flow_Original'!$F$13,'Cash Flow_Original'!#REF!</definedName>
    <definedName name="QB_FORMULA_0" localSheetId="9" hidden="1">GL_Original!$V$5,GL_Original!$V$6,GL_Original!$V$7,GL_Original!$V$8,GL_Original!$V$9,GL_Original!$V$10,GL_Original!$V$11,GL_Original!$V$12,GL_Original!$V$13,GL_Original!$V$14,GL_Original!$V$15,GL_Original!$V$16,GL_Original!$V$17,GL_Original!$V$18,GL_Original!$V$19,GL_Original!$V$20</definedName>
    <definedName name="QB_FORMULA_0" localSheetId="4" hidden="1">'P&amp;L vs LY2'!$M$6,'P&amp;L vs LY2'!$O$6,'P&amp;L vs LY2'!#REF!,'P&amp;L vs LY2'!#REF!,'P&amp;L vs LY2'!$M$9,'P&amp;L vs LY2'!$O$9,'P&amp;L vs LY2'!#REF!,'P&amp;L vs LY2'!#REF!,'P&amp;L vs LY2'!$I$10,'P&amp;L vs LY2'!#REF!,'P&amp;L vs LY2'!$M$10,'P&amp;L vs LY2'!$O$10,'P&amp;L vs LY2'!#REF!,'P&amp;L vs LY2'!#REF!,'P&amp;L vs LY2'!#REF!,'P&amp;L vs LY2'!#REF!</definedName>
    <definedName name="QB_FORMULA_1" localSheetId="10" hidden="1">' Loan Activity'!#REF!,' Loan Activity'!#REF!,' Loan Activity'!#REF!,' Loan Activity'!#REF!,' Loan Activity'!#REF!,' Loan Activity'!#REF!,' Loan Activity'!#REF!</definedName>
    <definedName name="QB_FORMULA_1" localSheetId="12" hidden="1">'Balance Detail_Original'!$AC$24,'Balance Detail_Original'!$AC$25,'Balance Detail_Original'!$AC$26,'Balance Detail_Original'!$AC$27,'Balance Detail_Original'!$AC$28,'Balance Detail_Original'!$AC$29,'Balance Detail_Original'!$AC$30,'Balance Detail_Original'!$AC$31,'Balance Detail_Original'!$AC$32,'Balance Detail_Original'!$AC$33,'Balance Detail_Original'!$AC$34,'Balance Detail_Original'!$AC$35,'Balance Detail_Original'!$AC$36,'Balance Detail_Original'!$AC$37,'Balance Detail_Original'!$AC$38,'Balance Detail_Original'!$AC$39</definedName>
    <definedName name="QB_FORMULA_1" localSheetId="5" hidden="1">'Balance vs Budget_Log'!$I$17,'Balance vs Budget_Log'!$K$17,'Balance vs Budget_Log'!$M$17,'Balance vs Budget_Log'!$O$17,'Balance vs Budget_Log'!$M$23,'Balance vs Budget_Log'!$O$23,'Balance vs Budget_Log'!$I$24,'Balance vs Budget_Log'!$K$24,'Balance vs Budget_Log'!$M$24,'Balance vs Budget_Log'!$O$24,'Balance vs Budget_Log'!$M$26,'Balance vs Budget_Log'!$O$26,'Balance vs Budget_Log'!$I$27,'Balance vs Budget_Log'!$K$27,'Balance vs Budget_Log'!$M$27,'Balance vs Budget_Log'!$O$27</definedName>
    <definedName name="QB_FORMULA_1" localSheetId="6" hidden="1">'Balance vs Budget_Original'!$I$18,'Balance vs Budget_Original'!$K$18,'Balance vs Budget_Original'!$M$18,'Balance vs Budget_Original'!$O$18,'Balance vs Budget_Original'!$M$24,'Balance vs Budget_Original'!$O$24,'Balance vs Budget_Original'!$I$25,'Balance vs Budget_Original'!$K$25,'Balance vs Budget_Original'!$M$25,'Balance vs Budget_Original'!$O$25,'Balance vs Budget_Original'!$M$27,'Balance vs Budget_Original'!$O$27,'Balance vs Budget_Original'!$I$28,'Balance vs Budget_Original'!$K$28,'Balance vs Budget_Original'!$M$28,'Balance vs Budget_Original'!$O$28</definedName>
    <definedName name="QB_FORMULA_1" localSheetId="9" hidden="1">GL_Original!$V$21,GL_Original!$V$22,GL_Original!$V$23,GL_Original!$V$24,GL_Original!$V$25,GL_Original!$V$26,GL_Original!$V$27,GL_Original!$V$28,GL_Original!$V$29,GL_Original!$V$30,GL_Original!$V$31,GL_Original!$V$32,GL_Original!$V$33,GL_Original!$V$34,GL_Original!$V$35,GL_Original!$V$36</definedName>
    <definedName name="QB_FORMULA_1" localSheetId="4" hidden="1">'P&amp;L vs LY2'!#REF!,'P&amp;L vs LY2'!$I$11,'P&amp;L vs LY2'!#REF!,'P&amp;L vs LY2'!$M$11,'P&amp;L vs LY2'!$O$11,'P&amp;L vs LY2'!#REF!,'P&amp;L vs LY2'!#REF!,'P&amp;L vs LY2'!#REF!,'P&amp;L vs LY2'!#REF!,'P&amp;L vs LY2'!#REF!,'P&amp;L vs LY2'!$I$12,'P&amp;L vs LY2'!#REF!,'P&amp;L vs LY2'!$M$12,'P&amp;L vs LY2'!$O$12,'P&amp;L vs LY2'!#REF!,'P&amp;L vs LY2'!#REF!</definedName>
    <definedName name="QB_FORMULA_10" localSheetId="12" hidden="1">'Balance Detail_Original'!$AC$172,'Balance Detail_Original'!$AC$173,'Balance Detail_Original'!$AC$178,'Balance Detail_Original'!$AC$181,'Balance Detail_Original'!$AC$183,'Balance Detail_Original'!$AC$184,'Balance Detail_Original'!$AC$185,'Balance Detail_Original'!$AC$186,'Balance Detail_Original'!$AC$187,'Balance Detail_Original'!$AC$188,'Balance Detail_Original'!$AC$189,'Balance Detail_Original'!$AC$190,'Balance Detail_Original'!$AC$191,'Balance Detail_Original'!$AC$192,'Balance Detail_Original'!$AC$193,'Balance Detail_Original'!$AC$194</definedName>
    <definedName name="QB_FORMULA_10" localSheetId="9" hidden="1">GL_Original!$V$178,GL_Original!$V$180,GL_Original!$V$181,GL_Original!$V$183,GL_Original!$T$184,GL_Original!$V$184,GL_Original!$V$186,GL_Original!$T$187,GL_Original!$V$187,GL_Original!$V$189,GL_Original!$V$191,GL_Original!$V$194,GL_Original!$V$196,GL_Original!$V$198,GL_Original!$V$199,GL_Original!$V$201</definedName>
    <definedName name="QB_FORMULA_10" localSheetId="4" hidden="1">'P&amp;L vs LY2'!#REF!,'P&amp;L vs LY2'!#REF!,'P&amp;L vs LY2'!$I$57,'P&amp;L vs LY2'!#REF!,'P&amp;L vs LY2'!$M$57,'P&amp;L vs LY2'!$O$57,'P&amp;L vs LY2'!#REF!,'P&amp;L vs LY2'!#REF!,'P&amp;L vs LY2'!#REF!,'P&amp;L vs LY2'!#REF!,'P&amp;L vs LY2'!#REF!,'P&amp;L vs LY2'!#REF!,'P&amp;L vs LY2'!#REF!,'P&amp;L vs LY2'!#REF!,'P&amp;L vs LY2'!#REF!,'P&amp;L vs LY2'!#REF!</definedName>
    <definedName name="QB_FORMULA_11" localSheetId="12" hidden="1">'Balance Detail_Original'!$AC$195,'Balance Detail_Original'!$AC$196,'Balance Detail_Original'!$AC$197,'Balance Detail_Original'!$AC$198,'Balance Detail_Original'!$AC$199,'Balance Detail_Original'!$AC$200,'Balance Detail_Original'!$AC$201,'Balance Detail_Original'!$AC$202,'Balance Detail_Original'!$AC$203,'Balance Detail_Original'!$AC$204,'Balance Detail_Original'!$AC$205,'Balance Detail_Original'!$AC$206,'Balance Detail_Original'!$AC$207,'Balance Detail_Original'!$AC$208,'Balance Detail_Original'!$AC$209,'Balance Detail_Original'!$AC$210</definedName>
    <definedName name="QB_FORMULA_11" localSheetId="9" hidden="1">GL_Original!$V$203,GL_Original!$V$205,GL_Original!$V$206,GL_Original!$V$207,GL_Original!$V$208,GL_Original!$V$209,GL_Original!$V$210,GL_Original!$V$211,GL_Original!$V$212,GL_Original!$V$213,GL_Original!$V$214,GL_Original!$V$215,GL_Original!$V$216,GL_Original!$V$217,GL_Original!$V$218,GL_Original!$V$219</definedName>
    <definedName name="QB_FORMULA_11" localSheetId="4" hidden="1">'P&amp;L vs LY2'!#REF!,'P&amp;L vs LY2'!#REF!,'P&amp;L vs LY2'!#REF!,'P&amp;L vs LY2'!#REF!,'P&amp;L vs LY2'!#REF!,'P&amp;L vs LY2'!#REF!,'P&amp;L vs LY2'!#REF!,'P&amp;L vs LY2'!#REF!,'P&amp;L vs LY2'!#REF!,'P&amp;L vs LY2'!#REF!,'P&amp;L vs LY2'!#REF!,'P&amp;L vs LY2'!#REF!,'P&amp;L vs LY2'!#REF!,'P&amp;L vs LY2'!#REF!,'P&amp;L vs LY2'!#REF!,'P&amp;L vs LY2'!#REF!</definedName>
    <definedName name="QB_FORMULA_12" localSheetId="12" hidden="1">'Balance Detail_Original'!$AC$211,'Balance Detail_Original'!$AC$212,'Balance Detail_Original'!$AC$213,'Balance Detail_Original'!$AC$214,'Balance Detail_Original'!$AA$215,'Balance Detail_Original'!$AC$215,'Balance Detail_Original'!$AC$217,'Balance Detail_Original'!$AA$218,'Balance Detail_Original'!$AC$218,'Balance Detail_Original'!$AC$221,'Balance Detail_Original'!$AC$223,'Balance Detail_Original'!$AC$225,'Balance Detail_Original'!$AC$227,'Balance Detail_Original'!$AC$228,'Balance Detail_Original'!$AC$230,'Balance Detail_Original'!$AA$231</definedName>
    <definedName name="QB_FORMULA_12" localSheetId="9" hidden="1">GL_Original!$V$220,GL_Original!$V$221,GL_Original!$V$222,GL_Original!$V$223,GL_Original!$V$224,GL_Original!$V$225,GL_Original!$V$226,GL_Original!$V$227,GL_Original!$V$228,GL_Original!$V$229,GL_Original!$V$230,GL_Original!$V$231,GL_Original!$V$232,GL_Original!$V$233,GL_Original!$V$234,GL_Original!$V$235</definedName>
    <definedName name="QB_FORMULA_12" localSheetId="4" hidden="1">'P&amp;L vs LY2'!#REF!,'P&amp;L vs LY2'!#REF!,'P&amp;L vs LY2'!#REF!,'P&amp;L vs LY2'!#REF!,'P&amp;L vs LY2'!#REF!,'P&amp;L vs LY2'!#REF!,'P&amp;L vs LY2'!#REF!,'P&amp;L vs LY2'!#REF!,'P&amp;L vs LY2'!#REF!,'P&amp;L vs LY2'!#REF!,'P&amp;L vs LY2'!#REF!,'P&amp;L vs LY2'!#REF!,'P&amp;L vs LY2'!#REF!,'P&amp;L vs LY2'!#REF!,'P&amp;L vs LY2'!#REF!,'P&amp;L vs LY2'!#REF!</definedName>
    <definedName name="QB_FORMULA_13" localSheetId="12" hidden="1">'Balance Detail_Original'!$AC$231,'Balance Detail_Original'!$AC$233,'Balance Detail_Original'!$AA$234,'Balance Detail_Original'!$AC$234,'Balance Detail_Original'!$AC$236,'Balance Detail_Original'!$AC$238,'Balance Detail_Original'!$AA$239,'Balance Detail_Original'!$AC$239,'Balance Detail_Original'!$AA$240,'Balance Detail_Original'!$AC$240,'Balance Detail_Original'!$AC$244,'Balance Detail_Original'!$AC$246,'Balance Detail_Original'!$AC$248,'Balance Detail_Original'!$AC$249,'Balance Detail_Original'!$AC$250,'Balance Detail_Original'!$AC$253</definedName>
    <definedName name="QB_FORMULA_13" localSheetId="9" hidden="1">GL_Original!$V$236,GL_Original!$V$237,GL_Original!$V$238,GL_Original!$V$239,GL_Original!$V$240,GL_Original!$V$241,GL_Original!$V$242,GL_Original!$V$243,GL_Original!$V$244,GL_Original!$V$245,GL_Original!$V$246,GL_Original!$V$247,GL_Original!$V$248,GL_Original!$V$249,GL_Original!$T$250,GL_Original!$V$250</definedName>
    <definedName name="QB_FORMULA_13" localSheetId="4" hidden="1">'P&amp;L vs LY2'!#REF!,'P&amp;L vs LY2'!#REF!,'P&amp;L vs LY2'!#REF!,'P&amp;L vs LY2'!#REF!,'P&amp;L vs LY2'!#REF!,'P&amp;L vs LY2'!#REF!,'P&amp;L vs LY2'!#REF!,'P&amp;L vs LY2'!#REF!,'P&amp;L vs LY2'!#REF!,'P&amp;L vs LY2'!#REF!,'P&amp;L vs LY2'!#REF!,'P&amp;L vs LY2'!#REF!,'P&amp;L vs LY2'!#REF!,'P&amp;L vs LY2'!#REF!,'P&amp;L vs LY2'!#REF!,'P&amp;L vs LY2'!#REF!</definedName>
    <definedName name="QB_FORMULA_14" localSheetId="12" hidden="1">'Balance Detail_Original'!$AC$255,'Balance Detail_Original'!$AC$256,'Balance Detail_Original'!$AA$257,'Balance Detail_Original'!$AC$257,'Balance Detail_Original'!$AC$263,'Balance Detail_Original'!$AC$264,'Balance Detail_Original'!$AC$265,'Balance Detail_Original'!$AC$266,'Balance Detail_Original'!$AC$267,'Balance Detail_Original'!$AC$268,'Balance Detail_Original'!$AC$269,'Balance Detail_Original'!$AC$270,'Balance Detail_Original'!$AC$271,'Balance Detail_Original'!$AC$272,'Balance Detail_Original'!$AC$273,'Balance Detail_Original'!$AC$274</definedName>
    <definedName name="QB_FORMULA_14" localSheetId="9" hidden="1">GL_Original!$V$252,GL_Original!$V$256,GL_Original!$V$257,GL_Original!$T$258,GL_Original!$V$258,GL_Original!$V$260,GL_Original!$V$263,GL_Original!$V$264,GL_Original!$T$265,GL_Original!$V$265,GL_Original!$V$267,GL_Original!$V$268,GL_Original!$V$269,GL_Original!$V$270,GL_Original!$V$271,GL_Original!$V$272</definedName>
    <definedName name="QB_FORMULA_14" localSheetId="4" hidden="1">'P&amp;L vs LY2'!#REF!,'P&amp;L vs LY2'!#REF!,'P&amp;L vs LY2'!#REF!,'P&amp;L vs LY2'!#REF!,'P&amp;L vs LY2'!#REF!,'P&amp;L vs LY2'!#REF!,'P&amp;L vs LY2'!#REF!,'P&amp;L vs LY2'!#REF!,'P&amp;L vs LY2'!#REF!,'P&amp;L vs LY2'!#REF!,'P&amp;L vs LY2'!#REF!,'P&amp;L vs LY2'!#REF!,'P&amp;L vs LY2'!#REF!,'P&amp;L vs LY2'!#REF!,'P&amp;L vs LY2'!#REF!,'P&amp;L vs LY2'!#REF!</definedName>
    <definedName name="QB_FORMULA_15" localSheetId="12" hidden="1">'Balance Detail_Original'!$AC$275,'Balance Detail_Original'!$AC$276,'Balance Detail_Original'!$AC$277,'Balance Detail_Original'!$AC$278,'Balance Detail_Original'!$AC$279,'Balance Detail_Original'!$AC$280,'Balance Detail_Original'!$AC$281,'Balance Detail_Original'!$AC$282,'Balance Detail_Original'!$AC$283,'Balance Detail_Original'!$AC$284,'Balance Detail_Original'!$AC$285,'Balance Detail_Original'!$AC$286,'Balance Detail_Original'!$AC$287,'Balance Detail_Original'!$AC$288,'Balance Detail_Original'!$AC$289,'Balance Detail_Original'!$AC$290</definedName>
    <definedName name="QB_FORMULA_15" localSheetId="9" hidden="1">GL_Original!$V$273,GL_Original!$V$274,GL_Original!$T$275,GL_Original!$V$275,GL_Original!$V$277,GL_Original!$V$279,GL_Original!$T$280,GL_Original!$V$280,GL_Original!$V$282,GL_Original!$T$283,GL_Original!$V$283,GL_Original!$V$285,GL_Original!$T$286,GL_Original!$V$286,GL_Original!$V$289,GL_Original!$V$291</definedName>
    <definedName name="QB_FORMULA_15" localSheetId="4" hidden="1">'P&amp;L vs LY2'!#REF!,'P&amp;L vs LY2'!#REF!,'P&amp;L vs LY2'!#REF!,'P&amp;L vs LY2'!#REF!,'P&amp;L vs LY2'!#REF!,'P&amp;L vs LY2'!#REF!,'P&amp;L vs LY2'!#REF!,'P&amp;L vs LY2'!#REF!,'P&amp;L vs LY2'!#REF!,'P&amp;L vs LY2'!#REF!,'P&amp;L vs LY2'!#REF!,'P&amp;L vs LY2'!#REF!,'P&amp;L vs LY2'!#REF!,'P&amp;L vs LY2'!#REF!,'P&amp;L vs LY2'!#REF!,'P&amp;L vs LY2'!#REF!</definedName>
    <definedName name="QB_FORMULA_16" localSheetId="12" hidden="1">'Balance Detail_Original'!$AC$291,'Balance Detail_Original'!$AC$292,'Balance Detail_Original'!$AC$293,'Balance Detail_Original'!$AC$294,'Balance Detail_Original'!$AC$295,'Balance Detail_Original'!$AC$296,'Balance Detail_Original'!$AC$297,'Balance Detail_Original'!$AC$298,'Balance Detail_Original'!$AC$299,'Balance Detail_Original'!$AC$300,'Balance Detail_Original'!$AC$301,'Balance Detail_Original'!$AC$302,'Balance Detail_Original'!$AC$303,'Balance Detail_Original'!$AC$304,'Balance Detail_Original'!$AC$305,'Balance Detail_Original'!$AC$306</definedName>
    <definedName name="QB_FORMULA_16" localSheetId="9" hidden="1">GL_Original!$V$293,GL_Original!$V$294,GL_Original!$V$296,GL_Original!$V$298,GL_Original!$V$303,GL_Original!$V$304,GL_Original!$V$305,GL_Original!$V$306,GL_Original!$V$307,GL_Original!$V$308,GL_Original!$V$309,GL_Original!$V$310,GL_Original!$V$311,GL_Original!$V$312,GL_Original!$V$313,GL_Original!$V$314</definedName>
    <definedName name="QB_FORMULA_16" localSheetId="4" hidden="1">'P&amp;L vs LY2'!#REF!,'P&amp;L vs LY2'!#REF!,'P&amp;L vs LY2'!#REF!,'P&amp;L vs LY2'!#REF!,'P&amp;L vs LY2'!#REF!,'P&amp;L vs LY2'!#REF!</definedName>
    <definedName name="QB_FORMULA_17" localSheetId="12" hidden="1">'Balance Detail_Original'!$AC$307,'Balance Detail_Original'!$AC$308,'Balance Detail_Original'!$AC$309,'Balance Detail_Original'!$AC$310,'Balance Detail_Original'!$AC$311,'Balance Detail_Original'!$AC$312,'Balance Detail_Original'!$AC$313,'Balance Detail_Original'!$AC$314,'Balance Detail_Original'!$AC$315,'Balance Detail_Original'!$AC$316,'Balance Detail_Original'!$AC$317,'Balance Detail_Original'!$AC$318,'Balance Detail_Original'!$AC$319,'Balance Detail_Original'!$AC$320,'Balance Detail_Original'!$AC$321,'Balance Detail_Original'!$AC$322</definedName>
    <definedName name="QB_FORMULA_17" localSheetId="9" hidden="1">GL_Original!$V$315,GL_Original!$V$316,GL_Original!$V$317,GL_Original!$V$318,GL_Original!$V$319,GL_Original!$V$320,GL_Original!$V$321,GL_Original!$V$322,GL_Original!$V$323,GL_Original!$V$324,GL_Original!$V$325,GL_Original!$V$326,GL_Original!$V$327,GL_Original!$V$328,GL_Original!$V$329,GL_Original!$V$330</definedName>
    <definedName name="QB_FORMULA_18" localSheetId="12" hidden="1">'Balance Detail_Original'!$AC$323,'Balance Detail_Original'!$AC$324,'Balance Detail_Original'!$AC$325,'Balance Detail_Original'!$AC$326,'Balance Detail_Original'!$AC$327,'Balance Detail_Original'!$AC$328,'Balance Detail_Original'!$AC$329,'Balance Detail_Original'!$AC$330,'Balance Detail_Original'!$AC$331,'Balance Detail_Original'!$AC$332,'Balance Detail_Original'!$AC$333,'Balance Detail_Original'!$AC$334,'Balance Detail_Original'!$AA$335,'Balance Detail_Original'!$AC$335,'Balance Detail_Original'!$AA$336,'Balance Detail_Original'!$AC$336</definedName>
    <definedName name="QB_FORMULA_18" localSheetId="9" hidden="1">GL_Original!$V$331,GL_Original!$V$332,GL_Original!$V$333,GL_Original!$V$334,GL_Original!$V$335,GL_Original!$V$336,GL_Original!$V$337,GL_Original!$V$338,GL_Original!$V$339,GL_Original!$V$340,GL_Original!$V$341,GL_Original!$V$342,GL_Original!$V$343,GL_Original!$V$344,GL_Original!$V$345,GL_Original!$V$346</definedName>
    <definedName name="QB_FORMULA_19" localSheetId="12" hidden="1">'Balance Detail_Original'!$AC$339,'Balance Detail_Original'!$AC$340,'Balance Detail_Original'!$AC$345,'Balance Detail_Original'!$AC$346,'Balance Detail_Original'!$AA$347,'Balance Detail_Original'!$AC$347,'Balance Detail_Original'!$AC$349,'Balance Detail_Original'!$AC$352,'Balance Detail_Original'!$AC$353,'Balance Detail_Original'!$AC$354,'Balance Detail_Original'!$AA$355,'Balance Detail_Original'!$AC$355,'Balance Detail_Original'!$AC$357,'Balance Detail_Original'!$AC$358,'Balance Detail_Original'!$AC$359,'Balance Detail_Original'!$AC$360</definedName>
    <definedName name="QB_FORMULA_19" localSheetId="9" hidden="1">GL_Original!$V$347,GL_Original!$V$348,GL_Original!$V$349,GL_Original!$V$350,GL_Original!$V$351,GL_Original!$V$352,GL_Original!$V$353,GL_Original!$V$354,GL_Original!$V$355,GL_Original!$V$356,GL_Original!$V$357,GL_Original!$V$358,GL_Original!$V$359,GL_Original!$V$360,GL_Original!$V$361,GL_Original!$V$362</definedName>
    <definedName name="QB_FORMULA_2" localSheetId="12" hidden="1">'Balance Detail_Original'!$AC$40,'Balance Detail_Original'!$AC$41,'Balance Detail_Original'!$AC$42,'Balance Detail_Original'!$AC$43,'Balance Detail_Original'!$AC$44,'Balance Detail_Original'!$AC$45,'Balance Detail_Original'!$AC$46,'Balance Detail_Original'!$AC$47,'Balance Detail_Original'!$AC$48,'Balance Detail_Original'!$AC$49,'Balance Detail_Original'!$AC$50,'Balance Detail_Original'!$AC$51,'Balance Detail_Original'!$AC$52,'Balance Detail_Original'!$AC$53,'Balance Detail_Original'!$AC$54,'Balance Detail_Original'!$AC$55</definedName>
    <definedName name="QB_FORMULA_2" localSheetId="5" hidden="1">'Balance vs Budget_Log'!$I$28,'Balance vs Budget_Log'!$K$28,'Balance vs Budget_Log'!$M$28,'Balance vs Budget_Log'!$O$28,'Balance vs Budget_Log'!$I$29,'Balance vs Budget_Log'!$K$29,'Balance vs Budget_Log'!$M$29,'Balance vs Budget_Log'!$O$29,'Balance vs Budget_Log'!$I$32,'Balance vs Budget_Log'!$K$32,'Balance vs Budget_Log'!$M$32,'Balance vs Budget_Log'!$O$32,'Balance vs Budget_Log'!$I$33,'Balance vs Budget_Log'!$K$33,'Balance vs Budget_Log'!$M$33,'Balance vs Budget_Log'!$O$33</definedName>
    <definedName name="QB_FORMULA_2" localSheetId="6" hidden="1">'Balance vs Budget_Original'!$I$29,'Balance vs Budget_Original'!$K$29,'Balance vs Budget_Original'!$M$29,'Balance vs Budget_Original'!$O$29,'Balance vs Budget_Original'!$I$30,'Balance vs Budget_Original'!$K$30,'Balance vs Budget_Original'!$M$30,'Balance vs Budget_Original'!$O$30,'Balance vs Budget_Original'!$I$33,'Balance vs Budget_Original'!$K$33,'Balance vs Budget_Original'!$M$33,'Balance vs Budget_Original'!$O$33,'Balance vs Budget_Original'!$I$34,'Balance vs Budget_Original'!$K$34,'Balance vs Budget_Original'!$M$34,'Balance vs Budget_Original'!$O$34</definedName>
    <definedName name="QB_FORMULA_2" localSheetId="9" hidden="1">GL_Original!$V$37,GL_Original!$V$38,GL_Original!$V$39,GL_Original!$V$40,GL_Original!$V$41,GL_Original!$V$42,GL_Original!$V$43,GL_Original!$V$44,GL_Original!$V$45,GL_Original!$V$46,GL_Original!$V$47,GL_Original!$V$48,GL_Original!$V$49,GL_Original!$V$50,GL_Original!$V$51,GL_Original!$V$52</definedName>
    <definedName name="QB_FORMULA_2" localSheetId="4" hidden="1">'P&amp;L vs LY2'!#REF!,'P&amp;L vs LY2'!#REF!,'P&amp;L vs LY2'!#REF!,'P&amp;L vs LY2'!$M$15,'P&amp;L vs LY2'!$O$15,'P&amp;L vs LY2'!#REF!,'P&amp;L vs LY2'!#REF!,'P&amp;L vs LY2'!$I$18,'P&amp;L vs LY2'!#REF!,'P&amp;L vs LY2'!$M$18,'P&amp;L vs LY2'!$O$18,'P&amp;L vs LY2'!#REF!,'P&amp;L vs LY2'!#REF!,'P&amp;L vs LY2'!#REF!,'P&amp;L vs LY2'!#REF!,'P&amp;L vs LY2'!#REF!</definedName>
    <definedName name="QB_FORMULA_20" localSheetId="12" hidden="1">'Balance Detail_Original'!$AC$361,'Balance Detail_Original'!$AC$362,'Balance Detail_Original'!$AC$363,'Balance Detail_Original'!$AC$364,'Balance Detail_Original'!$AA$365,'Balance Detail_Original'!$AC$365,'Balance Detail_Original'!$AC$367,'Balance Detail_Original'!$AC$369,'Balance Detail_Original'!$AA$370,'Balance Detail_Original'!$AC$370,'Balance Detail_Original'!$AC$372,'Balance Detail_Original'!$AA$373,'Balance Detail_Original'!$AC$373,'Balance Detail_Original'!$AC$375,'Balance Detail_Original'!$AA$376,'Balance Detail_Original'!$AC$376</definedName>
    <definedName name="QB_FORMULA_20" localSheetId="9" hidden="1">GL_Original!$V$363,GL_Original!$V$364,GL_Original!$V$365,GL_Original!$V$366,GL_Original!$V$367,GL_Original!$V$368,GL_Original!$V$369,GL_Original!$V$370,GL_Original!$V$371,GL_Original!$V$372,GL_Original!$V$373,GL_Original!$V$374,GL_Original!$V$375,GL_Original!$V$376,GL_Original!$T$377,GL_Original!$V$377</definedName>
    <definedName name="QB_FORMULA_21" localSheetId="12" hidden="1">'Balance Detail_Original'!$AA$377,'Balance Detail_Original'!$AC$377,'Balance Detail_Original'!$AA$378,'Balance Detail_Original'!$AC$378,'Balance Detail_Original'!$AC$380,'Balance Detail_Original'!$AA$381,'Balance Detail_Original'!$AC$381,'Balance Detail_Original'!$AC$385,'Balance Detail_Original'!$AC$387,'Balance Detail_Original'!$AC$389,'Balance Detail_Original'!$AC$390,'Balance Detail_Original'!$AC$392,'Balance Detail_Original'!$AC$394,'Balance Detail_Original'!$AA$399,'Balance Detail_Original'!$AC$399,'Balance Detail_Original'!$AA$400</definedName>
    <definedName name="QB_FORMULA_21" localSheetId="9" hidden="1">GL_Original!$V$380,GL_Original!$V$382,GL_Original!$V$383,GL_Original!$V$384,GL_Original!$V$385,GL_Original!$V$386,GL_Original!$T$387,GL_Original!$V$387,GL_Original!$V$389,GL_Original!$T$390,GL_Original!$V$390,GL_Original!$V$392,GL_Original!$V$394,GL_Original!$V$396,GL_Original!$T$397,GL_Original!$V$397</definedName>
    <definedName name="QB_FORMULA_22" localSheetId="12" hidden="1">'Balance Detail_Original'!$AC$400</definedName>
    <definedName name="QB_FORMULA_22" localSheetId="9" hidden="1">GL_Original!$V$400,GL_Original!$V$402,GL_Original!$V$404,GL_Original!$V$406,GL_Original!$V$407,GL_Original!$V$410,GL_Original!$V$412,GL_Original!$V$413,GL_Original!$V$416,GL_Original!$V$418,GL_Original!$V$419,GL_Original!$V$422,GL_Original!$V$424,GL_Original!$V$425,GL_Original!$V$428,GL_Original!$V$430</definedName>
    <definedName name="QB_FORMULA_23" localSheetId="9" hidden="1">GL_Original!$V$432,GL_Original!$V$433,GL_Original!$V$435,GL_Original!$V$438,GL_Original!$V$439,GL_Original!$T$440,GL_Original!$V$440,GL_Original!$V$442,GL_Original!$V$444,GL_Original!$V$446,GL_Original!$T$447,GL_Original!$V$447,GL_Original!$V$451,GL_Original!$V$452,GL_Original!$V$453,GL_Original!$V$454</definedName>
    <definedName name="QB_FORMULA_24" localSheetId="9" hidden="1">GL_Original!$T$455,GL_Original!$V$455,GL_Original!$V$457,GL_Original!$V$458,GL_Original!$V$459,GL_Original!$V$460,GL_Original!$T$461,GL_Original!$V$461,GL_Original!$V$463,GL_Original!$V$464,GL_Original!$V$465,GL_Original!$V$466,GL_Original!$T$467,GL_Original!$V$467,GL_Original!$V$469,GL_Original!$V$471</definedName>
    <definedName name="QB_FORMULA_25" localSheetId="9" hidden="1">GL_Original!$V$473,GL_Original!$V$475,GL_Original!$V$477,GL_Original!$V$478,GL_Original!$V$479,GL_Original!$V$480,GL_Original!$T$481,GL_Original!$V$481,GL_Original!$V$483,GL_Original!$T$484,GL_Original!$V$484,GL_Original!$V$486,GL_Original!$T$487,GL_Original!$V$487,GL_Original!$V$489,GL_Original!$V$490</definedName>
    <definedName name="QB_FORMULA_26" localSheetId="9" hidden="1">GL_Original!$T$491,GL_Original!$V$491,GL_Original!$V$493,GL_Original!$V$494,GL_Original!$V$495,GL_Original!$V$496,GL_Original!$T$497,GL_Original!$V$497,GL_Original!$V$499,GL_Original!$T$500,GL_Original!$V$500,GL_Original!$V$503,GL_Original!$T$504,GL_Original!$V$504,GL_Original!$V$506,GL_Original!$T$507</definedName>
    <definedName name="QB_FORMULA_27" localSheetId="9" hidden="1">GL_Original!$V$507,GL_Original!$V$509,GL_Original!$T$510,GL_Original!$V$510,GL_Original!$V$512,GL_Original!$T$513,GL_Original!$V$513,GL_Original!$V$515,GL_Original!$V$516,GL_Original!$T$517,GL_Original!$V$517,GL_Original!$V$519,GL_Original!$T$520,GL_Original!$V$520,GL_Original!$V$522,GL_Original!$T$523</definedName>
    <definedName name="QB_FORMULA_28" localSheetId="9" hidden="1">GL_Original!$V$523,GL_Original!$V$525,GL_Original!$V$528,GL_Original!$T$529,GL_Original!$V$529,GL_Original!$V$531,GL_Original!$T$532,GL_Original!$V$532,GL_Original!$V$534,GL_Original!$T$535,GL_Original!$V$535,GL_Original!$V$537,GL_Original!$V$538,GL_Original!$T$539,GL_Original!$V$539,GL_Original!$V$541</definedName>
    <definedName name="QB_FORMULA_29" localSheetId="9" hidden="1">GL_Original!$T$542,GL_Original!$V$542,GL_Original!$V$544,GL_Original!$T$545,GL_Original!$V$545,GL_Original!$V$547,GL_Original!$V$549,GL_Original!$V$551,GL_Original!$V$552,GL_Original!$V$553,GL_Original!$V$554,GL_Original!$V$555,GL_Original!$T$556,GL_Original!$V$556,GL_Original!$V$559,GL_Original!$V$561</definedName>
    <definedName name="QB_FORMULA_3" localSheetId="12" hidden="1">'Balance Detail_Original'!$AC$56,'Balance Detail_Original'!$AC$57,'Balance Detail_Original'!$AC$58,'Balance Detail_Original'!$AC$59,'Balance Detail_Original'!$AC$60,'Balance Detail_Original'!$AC$61,'Balance Detail_Original'!$AC$62,'Balance Detail_Original'!$AC$63,'Balance Detail_Original'!$AC$64,'Balance Detail_Original'!$AC$65,'Balance Detail_Original'!$AC$66,'Balance Detail_Original'!$AC$67,'Balance Detail_Original'!$AC$68,'Balance Detail_Original'!$AC$69,'Balance Detail_Original'!$AC$70,'Balance Detail_Original'!$AC$71</definedName>
    <definedName name="QB_FORMULA_3" localSheetId="5" hidden="1">'Balance vs Budget_Log'!$M$36,'Balance vs Budget_Log'!$O$36,'Balance vs Budget_Log'!$M$37,'Balance vs Budget_Log'!$O$37,'Balance vs Budget_Log'!$I$38,'Balance vs Budget_Log'!$K$38,'Balance vs Budget_Log'!$M$38,'Balance vs Budget_Log'!$O$38,'Balance vs Budget_Log'!$I$39,'Balance vs Budget_Log'!$K$39,'Balance vs Budget_Log'!$M$39,'Balance vs Budget_Log'!$O$39,'Balance vs Budget_Log'!$I$40,'Balance vs Budget_Log'!$K$40,'Balance vs Budget_Log'!$M$40,'Balance vs Budget_Log'!$O$40</definedName>
    <definedName name="QB_FORMULA_3" localSheetId="6" hidden="1">'Balance vs Budget_Original'!$M$37,'Balance vs Budget_Original'!$O$37,'Balance vs Budget_Original'!$M$38,'Balance vs Budget_Original'!$O$38,'Balance vs Budget_Original'!$I$39,'Balance vs Budget_Original'!$K$39,'Balance vs Budget_Original'!$M$39,'Balance vs Budget_Original'!$O$39,'Balance vs Budget_Original'!$I$40,'Balance vs Budget_Original'!$K$40,'Balance vs Budget_Original'!$M$40,'Balance vs Budget_Original'!$O$40,'Balance vs Budget_Original'!$I$41,'Balance vs Budget_Original'!$K$41,'Balance vs Budget_Original'!$M$41,'Balance vs Budget_Original'!$O$41</definedName>
    <definedName name="QB_FORMULA_3" localSheetId="9" hidden="1">GL_Original!$V$53,GL_Original!$V$54,GL_Original!$V$55,GL_Original!$V$56,GL_Original!$V$57,GL_Original!$V$58,GL_Original!$V$59,GL_Original!$V$60,GL_Original!$V$61,GL_Original!$V$62,GL_Original!$V$63,GL_Original!$V$64,GL_Original!$V$65,GL_Original!$V$66,GL_Original!$V$67,GL_Original!$V$68</definedName>
    <definedName name="QB_FORMULA_3" localSheetId="4" hidden="1">'P&amp;L vs LY2'!$I$19,'P&amp;L vs LY2'!#REF!,'P&amp;L vs LY2'!$M$19,'P&amp;L vs LY2'!$O$19,'P&amp;L vs LY2'!#REF!,'P&amp;L vs LY2'!#REF!,'P&amp;L vs LY2'!#REF!,'P&amp;L vs LY2'!#REF!,'P&amp;L vs LY2'!#REF!,'P&amp;L vs LY2'!$I$20,'P&amp;L vs LY2'!#REF!,'P&amp;L vs LY2'!$M$20,'P&amp;L vs LY2'!$O$20,'P&amp;L vs LY2'!#REF!,'P&amp;L vs LY2'!#REF!,'P&amp;L vs LY2'!#REF!</definedName>
    <definedName name="QB_FORMULA_30" localSheetId="9" hidden="1">GL_Original!$V$563,GL_Original!$V$565,GL_Original!$V$567,GL_Original!$V$569,GL_Original!$V$571,GL_Original!$V$572,GL_Original!$V$573,GL_Original!$T$574,GL_Original!$V$574,GL_Original!$V$576,GL_Original!$V$578,GL_Original!$V$580,GL_Original!$V$582,GL_Original!$V$584,GL_Original!$V$586,GL_Original!$T$587</definedName>
    <definedName name="QB_FORMULA_31" localSheetId="9" hidden="1">GL_Original!$V$587,GL_Original!$V$590,GL_Original!$V$593,GL_Original!$V$595,GL_Original!$V$596,GL_Original!$V$597,GL_Original!$V$598,GL_Original!$T$599,GL_Original!$V$599,GL_Original!$V$601,GL_Original!$V$603,GL_Original!$T$604,GL_Original!$V$604,GL_Original!$V$606,GL_Original!$T$607,GL_Original!$V$607</definedName>
    <definedName name="QB_FORMULA_32" localSheetId="9" hidden="1">GL_Original!$V$609,GL_Original!$T$610,GL_Original!$V$610,GL_Original!$V$613,GL_Original!$V$615,GL_Original!$V$617,GL_Original!$V$618,GL_Original!$V$620,GL_Original!$T$621,GL_Original!$V$621,GL_Original!$V$624,GL_Original!$V$626,GL_Original!$V$628,GL_Original!$V$630,GL_Original!$V$632,GL_Original!$V$633</definedName>
    <definedName name="QB_FORMULA_33" localSheetId="9" hidden="1">GL_Original!$V$636,GL_Original!$V$638,GL_Original!$V$640,GL_Original!$V$642,GL_Original!$V$644,GL_Original!$V$646,GL_Original!$V$647,GL_Original!$V$650,GL_Original!$V$652,GL_Original!$V$654,GL_Original!$V$655,GL_Original!$V$657,GL_Original!$V$660,GL_Original!$V$662,GL_Original!$V$664,GL_Original!$V$665</definedName>
    <definedName name="QB_FORMULA_34" localSheetId="9" hidden="1">GL_Original!$V$667,GL_Original!$V$669,GL_Original!$V$671,GL_Original!$T$672,GL_Original!$V$672</definedName>
    <definedName name="QB_FORMULA_4" localSheetId="12" hidden="1">'Balance Detail_Original'!$AC$72,'Balance Detail_Original'!$AC$73,'Balance Detail_Original'!$AC$74,'Balance Detail_Original'!$AC$75,'Balance Detail_Original'!$AC$76,'Balance Detail_Original'!$AC$77,'Balance Detail_Original'!$AC$78,'Balance Detail_Original'!$AC$79,'Balance Detail_Original'!$AC$80,'Balance Detail_Original'!$AC$81,'Balance Detail_Original'!$AC$82,'Balance Detail_Original'!$AC$83,'Balance Detail_Original'!$AC$84,'Balance Detail_Original'!$AC$85,'Balance Detail_Original'!$AC$86,'Balance Detail_Original'!$AC$87</definedName>
    <definedName name="QB_FORMULA_4" localSheetId="5" hidden="1">'Balance vs Budget_Log'!$M$45,'Balance vs Budget_Log'!$O$45,'Balance vs Budget_Log'!$I$46,'Balance vs Budget_Log'!$K$46,'Balance vs Budget_Log'!$M$46,'Balance vs Budget_Log'!$O$46,'Balance vs Budget_Log'!$M$51,'Balance vs Budget_Log'!$O$51,'Balance vs Budget_Log'!$M$53,'Balance vs Budget_Log'!$O$53,'Balance vs Budget_Log'!$M$54,'Balance vs Budget_Log'!$O$54,'Balance vs Budget_Log'!$M$55,'Balance vs Budget_Log'!$O$55,'Balance vs Budget_Log'!$I$56,'Balance vs Budget_Log'!$K$56</definedName>
    <definedName name="QB_FORMULA_4" localSheetId="6" hidden="1">'Balance vs Budget_Original'!$M$46,'Balance vs Budget_Original'!$O$46,'Balance vs Budget_Original'!$I$47,'Balance vs Budget_Original'!$K$47,'Balance vs Budget_Original'!$M$47,'Balance vs Budget_Original'!$O$47,'Balance vs Budget_Original'!$M$52,'Balance vs Budget_Original'!$O$52,'Balance vs Budget_Original'!$M$54,'Balance vs Budget_Original'!$O$54,'Balance vs Budget_Original'!$M$55,'Balance vs Budget_Original'!$O$55,'Balance vs Budget_Original'!$M$56,'Balance vs Budget_Original'!$O$56,'Balance vs Budget_Original'!$I$57,'Balance vs Budget_Original'!$K$57</definedName>
    <definedName name="QB_FORMULA_4" localSheetId="9" hidden="1">GL_Original!$V$69,GL_Original!$V$70,GL_Original!$V$71,GL_Original!$V$72,GL_Original!$V$73,GL_Original!$V$74,GL_Original!$V$75,GL_Original!$V$76,GL_Original!$V$77,GL_Original!$V$78,GL_Original!$V$79,GL_Original!$V$80,GL_Original!$V$81,GL_Original!$V$82,GL_Original!$V$83,GL_Original!$V$84</definedName>
    <definedName name="QB_FORMULA_4" localSheetId="4" hidden="1">'P&amp;L vs LY2'!#REF!,'P&amp;L vs LY2'!#REF!,'P&amp;L vs LY2'!$M$24,'P&amp;L vs LY2'!$O$24,'P&amp;L vs LY2'!#REF!,'P&amp;L vs LY2'!#REF!,'P&amp;L vs LY2'!$M$25,'P&amp;L vs LY2'!$O$25,'P&amp;L vs LY2'!#REF!,'P&amp;L vs LY2'!#REF!,'P&amp;L vs LY2'!$M$27,'P&amp;L vs LY2'!$O$27,'P&amp;L vs LY2'!#REF!,'P&amp;L vs LY2'!#REF!,'P&amp;L vs LY2'!$M$29,'P&amp;L vs LY2'!$O$29</definedName>
    <definedName name="QB_FORMULA_5" localSheetId="12" hidden="1">'Balance Detail_Original'!$AC$88,'Balance Detail_Original'!$AC$89,'Balance Detail_Original'!$AC$90,'Balance Detail_Original'!$AC$91,'Balance Detail_Original'!$AC$92,'Balance Detail_Original'!$AC$93,'Balance Detail_Original'!$AC$94,'Balance Detail_Original'!$AC$95,'Balance Detail_Original'!$AC$96,'Balance Detail_Original'!$AC$97,'Balance Detail_Original'!$AC$98,'Balance Detail_Original'!$AC$99,'Balance Detail_Original'!$AC$100,'Balance Detail_Original'!$AC$101,'Balance Detail_Original'!$AC$102,'Balance Detail_Original'!$AC$103</definedName>
    <definedName name="QB_FORMULA_5" localSheetId="5" hidden="1">'Balance vs Budget_Log'!$M$56,'Balance vs Budget_Log'!$O$56,'Balance vs Budget_Log'!$I$57,'Balance vs Budget_Log'!$K$57,'Balance vs Budget_Log'!$M$57,'Balance vs Budget_Log'!$O$57,'Balance vs Budget_Log'!$I$58,'Balance vs Budget_Log'!$K$58,'Balance vs Budget_Log'!$M$58,'Balance vs Budget_Log'!$O$58,'Balance vs Budget_Log'!$I$59,'Balance vs Budget_Log'!$K$59,'Balance vs Budget_Log'!$M$59,'Balance vs Budget_Log'!$O$59,'Balance vs Budget_Log'!$I$60,'Balance vs Budget_Log'!$K$60</definedName>
    <definedName name="QB_FORMULA_5" localSheetId="6" hidden="1">'Balance vs Budget_Original'!$M$57,'Balance vs Budget_Original'!$O$57,'Balance vs Budget_Original'!$I$58,'Balance vs Budget_Original'!$K$58,'Balance vs Budget_Original'!$M$58,'Balance vs Budget_Original'!$O$58,'Balance vs Budget_Original'!$I$59,'Balance vs Budget_Original'!$K$59,'Balance vs Budget_Original'!$M$59,'Balance vs Budget_Original'!$O$59,'Balance vs Budget_Original'!$I$60,'Balance vs Budget_Original'!$K$60,'Balance vs Budget_Original'!$M$60,'Balance vs Budget_Original'!$O$60,'Balance vs Budget_Original'!$I$61,'Balance vs Budget_Original'!$K$61</definedName>
    <definedName name="QB_FORMULA_5" localSheetId="9" hidden="1">GL_Original!$V$85,GL_Original!$V$86,GL_Original!$V$87,GL_Original!$V$88,GL_Original!$V$89,GL_Original!$V$90,GL_Original!$V$91,GL_Original!$V$92,GL_Original!$V$93,GL_Original!$V$94,GL_Original!$V$95,GL_Original!$V$96,GL_Original!$V$97,GL_Original!$V$98,GL_Original!$V$99,GL_Original!$V$100</definedName>
    <definedName name="QB_FORMULA_5" localSheetId="4" hidden="1">'P&amp;L vs LY2'!#REF!,'P&amp;L vs LY2'!#REF!,'P&amp;L vs LY2'!$M$30,'P&amp;L vs LY2'!$O$30,'P&amp;L vs LY2'!#REF!,'P&amp;L vs LY2'!#REF!,'P&amp;L vs LY2'!$M$31,'P&amp;L vs LY2'!$O$31,'P&amp;L vs LY2'!#REF!,'P&amp;L vs LY2'!#REF!,'P&amp;L vs LY2'!$I$32,'P&amp;L vs LY2'!#REF!,'P&amp;L vs LY2'!$M$32,'P&amp;L vs LY2'!$O$32,'P&amp;L vs LY2'!#REF!,'P&amp;L vs LY2'!#REF!</definedName>
    <definedName name="QB_FORMULA_6" localSheetId="12" hidden="1">'Balance Detail_Original'!$AC$104,'Balance Detail_Original'!$AC$105,'Balance Detail_Original'!$AC$106,'Balance Detail_Original'!$AC$107,'Balance Detail_Original'!$AC$108,'Balance Detail_Original'!$AC$109,'Balance Detail_Original'!$AC$110,'Balance Detail_Original'!$AC$111,'Balance Detail_Original'!$AC$112,'Balance Detail_Original'!$AC$113,'Balance Detail_Original'!$AC$114,'Balance Detail_Original'!$AC$115,'Balance Detail_Original'!$AC$116,'Balance Detail_Original'!$AC$117,'Balance Detail_Original'!$AC$118,'Balance Detail_Original'!$AC$119</definedName>
    <definedName name="QB_FORMULA_6" localSheetId="5" hidden="1">'Balance vs Budget_Log'!$M$60,'Balance vs Budget_Log'!$O$60,'Balance vs Budget_Log'!$I$61,'Balance vs Budget_Log'!$K$61,'Balance vs Budget_Log'!$M$61,'Balance vs Budget_Log'!$O$61,'Balance vs Budget_Log'!$M$64,'Balance vs Budget_Log'!$O$64,'Balance vs Budget_Log'!$M$65,'Balance vs Budget_Log'!$O$65,'Balance vs Budget_Log'!#REF!,'Balance vs Budget_Log'!#REF!,'Balance vs Budget_Log'!#REF!,'Balance vs Budget_Log'!#REF!,'Balance vs Budget_Log'!#REF!,'Balance vs Budget_Log'!#REF!</definedName>
    <definedName name="QB_FORMULA_6" localSheetId="6" hidden="1">'Balance vs Budget_Original'!$M$61,'Balance vs Budget_Original'!$O$61,'Balance vs Budget_Original'!$I$62,'Balance vs Budget_Original'!$K$62,'Balance vs Budget_Original'!$M$62,'Balance vs Budget_Original'!$O$62,'Balance vs Budget_Original'!$M$65,'Balance vs Budget_Original'!$O$65,'Balance vs Budget_Original'!$M$66,'Balance vs Budget_Original'!$O$66,'Balance vs Budget_Original'!#REF!,'Balance vs Budget_Original'!#REF!,'Balance vs Budget_Original'!#REF!,'Balance vs Budget_Original'!#REF!,'Balance vs Budget_Original'!#REF!,'Balance vs Budget_Original'!#REF!</definedName>
    <definedName name="QB_FORMULA_6" localSheetId="9" hidden="1">GL_Original!$V$101,GL_Original!$V$102,GL_Original!$V$103,GL_Original!$V$104,GL_Original!$V$105,GL_Original!$V$106,GL_Original!$V$107,GL_Original!$V$108,GL_Original!$V$109,GL_Original!$V$110,GL_Original!$V$111,GL_Original!$V$112,GL_Original!$T$113,GL_Original!$V$113,GL_Original!$V$115,GL_Original!$V$117</definedName>
    <definedName name="QB_FORMULA_6" localSheetId="4" hidden="1">'P&amp;L vs LY2'!#REF!,'P&amp;L vs LY2'!#REF!,'P&amp;L vs LY2'!#REF!,'P&amp;L vs LY2'!$M$33,'P&amp;L vs LY2'!$O$33,'P&amp;L vs LY2'!#REF!,'P&amp;L vs LY2'!#REF!,'P&amp;L vs LY2'!$M$34,'P&amp;L vs LY2'!$O$34,'P&amp;L vs LY2'!#REF!,'P&amp;L vs LY2'!#REF!,'P&amp;L vs LY2'!#REF!,'P&amp;L vs LY2'!#REF!,'P&amp;L vs LY2'!$M$38,'P&amp;L vs LY2'!$O$38,'P&amp;L vs LY2'!#REF!</definedName>
    <definedName name="QB_FORMULA_7" localSheetId="12" hidden="1">'Balance Detail_Original'!$AC$120,'Balance Detail_Original'!$AC$121,'Balance Detail_Original'!$AC$122,'Balance Detail_Original'!$AC$123,'Balance Detail_Original'!$AC$124,'Balance Detail_Original'!$AC$125,'Balance Detail_Original'!$AC$126,'Balance Detail_Original'!$AC$127,'Balance Detail_Original'!$AC$128,'Balance Detail_Original'!$AC$129,'Balance Detail_Original'!$AC$130,'Balance Detail_Original'!$AC$131,'Balance Detail_Original'!$AC$132,'Balance Detail_Original'!$AC$133,'Balance Detail_Original'!$AC$134,'Balance Detail_Original'!$AC$135</definedName>
    <definedName name="QB_FORMULA_7" localSheetId="5" hidden="1">'Balance vs Budget_Log'!#REF!,'Balance vs Budget_Log'!#REF!,'Balance vs Budget_Log'!#REF!,'Balance vs Budget_Log'!#REF!,'Balance vs Budget_Log'!#REF!,'Balance vs Budget_Log'!#REF!,'Balance vs Budget_Log'!#REF!,'Balance vs Budget_Log'!#REF!</definedName>
    <definedName name="QB_FORMULA_7" localSheetId="6" hidden="1">'Balance vs Budget_Original'!#REF!,'Balance vs Budget_Original'!#REF!,'Balance vs Budget_Original'!#REF!,'Balance vs Budget_Original'!#REF!,'Balance vs Budget_Original'!#REF!,'Balance vs Budget_Original'!#REF!,'Balance vs Budget_Original'!#REF!,'Balance vs Budget_Original'!#REF!</definedName>
    <definedName name="QB_FORMULA_7" localSheetId="9" hidden="1">GL_Original!$V$119,GL_Original!$V$121,GL_Original!$V$122,GL_Original!$V$123,GL_Original!$T$124,GL_Original!$V$124,GL_Original!$V$126,GL_Original!$V$128,GL_Original!$T$129,GL_Original!$V$129,GL_Original!$V$131,GL_Original!$T$132,GL_Original!$V$132,GL_Original!$V$134,GL_Original!$V$135,GL_Original!$V$136</definedName>
    <definedName name="QB_FORMULA_7" localSheetId="4" hidden="1">'P&amp;L vs LY2'!#REF!,'P&amp;L vs LY2'!$M$40,'P&amp;L vs LY2'!$O$40,'P&amp;L vs LY2'!#REF!,'P&amp;L vs LY2'!#REF!,'P&amp;L vs LY2'!$M$42,'P&amp;L vs LY2'!$O$42,'P&amp;L vs LY2'!#REF!,'P&amp;L vs LY2'!#REF!,'P&amp;L vs LY2'!$I$43,'P&amp;L vs LY2'!#REF!,'P&amp;L vs LY2'!$M$43,'P&amp;L vs LY2'!$O$43,'P&amp;L vs LY2'!#REF!,'P&amp;L vs LY2'!#REF!,'P&amp;L vs LY2'!#REF!</definedName>
    <definedName name="QB_FORMULA_8" localSheetId="12" hidden="1">'Balance Detail_Original'!$AC$136,'Balance Detail_Original'!$AC$137,'Balance Detail_Original'!$AC$138,'Balance Detail_Original'!$AC$139,'Balance Detail_Original'!$AC$140,'Balance Detail_Original'!$AC$141,'Balance Detail_Original'!$AC$142,'Balance Detail_Original'!$AC$143,'Balance Detail_Original'!$AC$144,'Balance Detail_Original'!$AA$145,'Balance Detail_Original'!$AC$145,'Balance Detail_Original'!$AC$147,'Balance Detail_Original'!$AC$148,'Balance Detail_Original'!$AC$149,'Balance Detail_Original'!$AA$150,'Balance Detail_Original'!$AC$150</definedName>
    <definedName name="QB_FORMULA_8" localSheetId="9" hidden="1">GL_Original!$T$137,GL_Original!$V$137,GL_Original!$V$139,GL_Original!$V$143,GL_Original!$V$146,GL_Original!$V$148,GL_Original!$V$149,GL_Original!$V$150,GL_Original!$V$151,GL_Original!$V$152,GL_Original!$V$153,GL_Original!$V$154,GL_Original!$V$155,GL_Original!$V$156,GL_Original!$V$157,GL_Original!$V$158</definedName>
    <definedName name="QB_FORMULA_8" localSheetId="4" hidden="1">'P&amp;L vs LY2'!#REF!,'P&amp;L vs LY2'!#REF!,'P&amp;L vs LY2'!$M$44,'P&amp;L vs LY2'!$O$44,'P&amp;L vs LY2'!#REF!,'P&amp;L vs LY2'!#REF!,'P&amp;L vs LY2'!$M$46,'P&amp;L vs LY2'!$O$46,'P&amp;L vs LY2'!#REF!,'P&amp;L vs LY2'!#REF!,'P&amp;L vs LY2'!$M$47,'P&amp;L vs LY2'!$O$47,'P&amp;L vs LY2'!#REF!,'P&amp;L vs LY2'!#REF!,'P&amp;L vs LY2'!$M$48,'P&amp;L vs LY2'!$O$48</definedName>
    <definedName name="QB_FORMULA_9" localSheetId="12" hidden="1">'Balance Detail_Original'!$AC$152,'Balance Detail_Original'!$AC$154,'Balance Detail_Original'!$AC$156,'Balance Detail_Original'!$AC$157,'Balance Detail_Original'!$AA$158,'Balance Detail_Original'!$AC$158,'Balance Detail_Original'!$AC$160,'Balance Detail_Original'!$AC$162,'Balance Detail_Original'!$AA$163,'Balance Detail_Original'!$AC$163,'Balance Detail_Original'!$AC$165,'Balance Detail_Original'!$AA$166,'Balance Detail_Original'!$AC$166,'Balance Detail_Original'!$AC$168,'Balance Detail_Original'!$AA$169,'Balance Detail_Original'!$AC$169</definedName>
    <definedName name="QB_FORMULA_9" localSheetId="9" hidden="1">GL_Original!$V$159,GL_Original!$V$160,GL_Original!$V$161,GL_Original!$V$162,GL_Original!$V$163,GL_Original!$V$164,GL_Original!$V$165,GL_Original!$V$166,GL_Original!$V$167,GL_Original!$T$168,GL_Original!$V$168,GL_Original!$V$170,GL_Original!$T$171,GL_Original!$V$171,GL_Original!$V$174,GL_Original!$V$176</definedName>
    <definedName name="QB_FORMULA_9" localSheetId="4" hidden="1">'P&amp;L vs LY2'!#REF!,'P&amp;L vs LY2'!#REF!,'P&amp;L vs LY2'!$M$50,'P&amp;L vs LY2'!$O$50,'P&amp;L vs LY2'!#REF!,'P&amp;L vs LY2'!#REF!,'P&amp;L vs LY2'!$M$51,'P&amp;L vs LY2'!$O$51,'P&amp;L vs LY2'!#REF!,'P&amp;L vs LY2'!#REF!,'P&amp;L vs LY2'!$M$52,'P&amp;L vs LY2'!$O$52,'P&amp;L vs LY2'!#REF!,'P&amp;L vs LY2'!#REF!,'P&amp;L vs LY2'!$M$53,'P&amp;L vs LY2'!$O$53</definedName>
    <definedName name="QB_ROW_1" localSheetId="12" hidden="1">'Balance Detail_Original'!$A$3</definedName>
    <definedName name="QB_ROW_1" localSheetId="5" hidden="1">'Balance vs Budget_Log'!$A$3</definedName>
    <definedName name="QB_ROW_1" localSheetId="6" hidden="1">'Balance vs Budget_Original'!$A$4</definedName>
    <definedName name="QB_ROW_100040" localSheetId="9" hidden="1">GL_Original!$E$600</definedName>
    <definedName name="QB_ROW_10020" localSheetId="9" hidden="1">GL_Original!$C$399</definedName>
    <definedName name="QB_ROW_100270" localSheetId="4" hidden="1">'P&amp;L vs LY2'!#REF!</definedName>
    <definedName name="QB_ROW_10031" localSheetId="12" hidden="1">'Balance Detail_Original'!$D$261</definedName>
    <definedName name="QB_ROW_10031" localSheetId="5" hidden="1">'Balance vs Budget_Log'!$D$44</definedName>
    <definedName name="QB_ROW_10031" localSheetId="6" hidden="1">'Balance vs Budget_Original'!$D$45</definedName>
    <definedName name="QB_ROW_100340" localSheetId="9" hidden="1">GL_Original!$E$601</definedName>
    <definedName name="QB_ROW_101030" localSheetId="9" hidden="1">GL_Original!$D$605</definedName>
    <definedName name="QB_ROW_1011" localSheetId="12" hidden="1">'Balance Detail_Original'!$B$4</definedName>
    <definedName name="QB_ROW_1011" localSheetId="5" hidden="1">'Balance vs Budget_Log'!$B$4</definedName>
    <definedName name="QB_ROW_1011" localSheetId="6" hidden="1">'Balance vs Budget_Original'!$B$5</definedName>
    <definedName name="QB_ROW_101260" localSheetId="4" hidden="1">'P&amp;L vs LY2'!#REF!</definedName>
    <definedName name="QB_ROW_101330" localSheetId="9" hidden="1">GL_Original!$D$607</definedName>
    <definedName name="QB_ROW_102020" localSheetId="9" hidden="1">GL_Original!$C$611</definedName>
    <definedName name="QB_ROW_102030" localSheetId="9" hidden="1">GL_Original!$D$616</definedName>
    <definedName name="QB_ROW_102320" localSheetId="9" hidden="1">GL_Original!$C$618</definedName>
    <definedName name="QB_ROW_102330" localSheetId="9" hidden="1">GL_Original!$D$617</definedName>
    <definedName name="QB_ROW_103030" localSheetId="9" hidden="1">GL_Original!$D$614</definedName>
    <definedName name="QB_ROW_10320" localSheetId="9" hidden="1">GL_Original!$C$400</definedName>
    <definedName name="QB_ROW_10331" localSheetId="12" hidden="1">'Balance Detail_Original'!$D$336</definedName>
    <definedName name="QB_ROW_10331" localSheetId="5" hidden="1">'Balance vs Budget_Log'!$D$46</definedName>
    <definedName name="QB_ROW_10331" localSheetId="6" hidden="1">'Balance vs Budget_Original'!$D$47</definedName>
    <definedName name="QB_ROW_103330" localSheetId="9" hidden="1">GL_Original!$D$615</definedName>
    <definedName name="QB_ROW_104030" localSheetId="9" hidden="1">GL_Original!$D$612</definedName>
    <definedName name="QB_ROW_104330" localSheetId="9" hidden="1">GL_Original!$D$613</definedName>
    <definedName name="QB_ROW_105020" localSheetId="9" hidden="1">GL_Original!$C$441</definedName>
    <definedName name="QB_ROW_105250" localSheetId="4" hidden="1">'P&amp;L vs LY2'!$F$16</definedName>
    <definedName name="QB_ROW_105320" localSheetId="9" hidden="1">GL_Original!$C$442</definedName>
    <definedName name="QB_ROW_106020" localSheetId="9" hidden="1">GL_Original!$C$443</definedName>
    <definedName name="QB_ROW_106320" localSheetId="9" hidden="1">GL_Original!$C$444</definedName>
    <definedName name="QB_ROW_107020" localSheetId="9" hidden="1">GL_Original!$C$437</definedName>
    <definedName name="QB_ROW_107250" localSheetId="4" hidden="1">'P&amp;L vs LY2'!$F$15</definedName>
    <definedName name="QB_ROW_107320" localSheetId="9" hidden="1">GL_Original!$C$440</definedName>
    <definedName name="QB_ROW_108020" localSheetId="9" hidden="1">GL_Original!$C$141</definedName>
    <definedName name="QB_ROW_108030" localSheetId="9" hidden="1">GL_Original!$D$182</definedName>
    <definedName name="QB_ROW_108040" localSheetId="12" hidden="1">'Balance Detail_Original'!$E$176</definedName>
    <definedName name="QB_ROW_108040" localSheetId="5" hidden="1">'Balance vs Budget_Log'!$E$20</definedName>
    <definedName name="QB_ROW_108040" localSheetId="6" hidden="1">'Balance vs Budget_Original'!$E$21</definedName>
    <definedName name="QB_ROW_108050" localSheetId="12" hidden="1">'Balance Detail_Original'!$F$229</definedName>
    <definedName name="QB_ROW_108320" localSheetId="9" hidden="1">GL_Original!$C$184</definedName>
    <definedName name="QB_ROW_108330" localSheetId="9" hidden="1">GL_Original!$D$183</definedName>
    <definedName name="QB_ROW_108340" localSheetId="12" hidden="1">'Balance Detail_Original'!$E$231</definedName>
    <definedName name="QB_ROW_108340" localSheetId="5" hidden="1">'Balance vs Budget_Log'!$E$28</definedName>
    <definedName name="QB_ROW_108340" localSheetId="6" hidden="1">'Balance vs Budget_Original'!$E$29</definedName>
    <definedName name="QB_ROW_108350" localSheetId="12" hidden="1">'Balance Detail_Original'!$F$230</definedName>
    <definedName name="QB_ROW_109030" localSheetId="9" hidden="1">GL_Original!$D$142</definedName>
    <definedName name="QB_ROW_109050" localSheetId="12" hidden="1">'Balance Detail_Original'!$F$177</definedName>
    <definedName name="QB_ROW_109250" localSheetId="5" hidden="1">'Balance vs Budget_Log'!$F$21</definedName>
    <definedName name="QB_ROW_109250" localSheetId="6" hidden="1">'Balance vs Budget_Original'!$F$22</definedName>
    <definedName name="QB_ROW_109330" localSheetId="9" hidden="1">GL_Original!$D$143</definedName>
    <definedName name="QB_ROW_109350" localSheetId="12" hidden="1">'Balance Detail_Original'!$F$178</definedName>
    <definedName name="QB_ROW_11020" localSheetId="9" hidden="1">GL_Original!$C$401</definedName>
    <definedName name="QB_ROW_11031" localSheetId="12" hidden="1">'Balance Detail_Original'!$D$337</definedName>
    <definedName name="QB_ROW_111020" localSheetId="9" hidden="1">GL_Original!$C$116</definedName>
    <definedName name="QB_ROW_111040" localSheetId="12" hidden="1">'Balance Detail_Original'!$E$151</definedName>
    <definedName name="QB_ROW_111230" localSheetId="5" hidden="1">'Balance vs Budget_Log'!$D$10</definedName>
    <definedName name="QB_ROW_111230" localSheetId="6" hidden="1">'Balance vs Budget_Original'!$D$11</definedName>
    <definedName name="QB_ROW_111320" localSheetId="9" hidden="1">GL_Original!$C$117</definedName>
    <definedName name="QB_ROW_111340" localSheetId="12" hidden="1">'Balance Detail_Original'!$E$152</definedName>
    <definedName name="QB_ROW_11320" localSheetId="9" hidden="1">GL_Original!$C$402</definedName>
    <definedName name="QB_ROW_11331" localSheetId="12" hidden="1">'Balance Detail_Original'!$D$340</definedName>
    <definedName name="QB_ROW_115030" localSheetId="9" hidden="1">GL_Original!$D$144</definedName>
    <definedName name="QB_ROW_115040" localSheetId="9" hidden="1">GL_Original!$E$169</definedName>
    <definedName name="QB_ROW_115050" localSheetId="12" hidden="1">'Balance Detail_Original'!$F$179</definedName>
    <definedName name="QB_ROW_115050" localSheetId="5" hidden="1">'Balance vs Budget_Log'!$F$22</definedName>
    <definedName name="QB_ROW_115050" localSheetId="6" hidden="1">'Balance vs Budget_Original'!$F$23</definedName>
    <definedName name="QB_ROW_115060" localSheetId="12" hidden="1">'Balance Detail_Original'!$G$216</definedName>
    <definedName name="QB_ROW_115330" localSheetId="9" hidden="1">GL_Original!$D$171</definedName>
    <definedName name="QB_ROW_115340" localSheetId="9" hidden="1">GL_Original!$E$170</definedName>
    <definedName name="QB_ROW_115350" localSheetId="12" hidden="1">'Balance Detail_Original'!$F$218</definedName>
    <definedName name="QB_ROW_115350" localSheetId="5" hidden="1">'Balance vs Budget_Log'!$F$24</definedName>
    <definedName name="QB_ROW_115350" localSheetId="6" hidden="1">'Balance vs Budget_Original'!$F$25</definedName>
    <definedName name="QB_ROW_115360" localSheetId="12" hidden="1">'Balance Detail_Original'!$G$217</definedName>
    <definedName name="QB_ROW_116040" localSheetId="9" hidden="1">GL_Original!$E$145</definedName>
    <definedName name="QB_ROW_116060" localSheetId="12" hidden="1">'Balance Detail_Original'!$G$180</definedName>
    <definedName name="QB_ROW_116340" localSheetId="9" hidden="1">GL_Original!$E$146</definedName>
    <definedName name="QB_ROW_116360" localSheetId="12" hidden="1">'Balance Detail_Original'!$G$181</definedName>
    <definedName name="QB_ROW_117040" localSheetId="9" hidden="1">GL_Original!$E$147</definedName>
    <definedName name="QB_ROW_117060" localSheetId="12" hidden="1">'Balance Detail_Original'!$G$182</definedName>
    <definedName name="QB_ROW_117240" localSheetId="8" hidden="1">'Cash Flow _Original'!$E$7</definedName>
    <definedName name="QB_ROW_117240" localSheetId="7" hidden="1">'Cash Flow_Original'!$E$7</definedName>
    <definedName name="QB_ROW_117260" localSheetId="5" hidden="1">'Balance vs Budget_Log'!$G$23</definedName>
    <definedName name="QB_ROW_117260" localSheetId="6" hidden="1">'Balance vs Budget_Original'!$G$24</definedName>
    <definedName name="QB_ROW_117340" localSheetId="9" hidden="1">GL_Original!$E$168</definedName>
    <definedName name="QB_ROW_117360" localSheetId="12" hidden="1">'Balance Detail_Original'!$G$215</definedName>
    <definedName name="QB_ROW_118030" localSheetId="9" hidden="1">GL_Original!$D$172</definedName>
    <definedName name="QB_ROW_118040" localSheetId="9" hidden="1">GL_Original!$E$179</definedName>
    <definedName name="QB_ROW_118050" localSheetId="12" hidden="1">'Balance Detail_Original'!$F$219</definedName>
    <definedName name="QB_ROW_118050" localSheetId="5" hidden="1">'Balance vs Budget_Log'!$F$25</definedName>
    <definedName name="QB_ROW_118050" localSheetId="6" hidden="1">'Balance vs Budget_Original'!$F$26</definedName>
    <definedName name="QB_ROW_118060" localSheetId="12" hidden="1">'Balance Detail_Original'!$G$226</definedName>
    <definedName name="QB_ROW_118330" localSheetId="9" hidden="1">GL_Original!$D$181</definedName>
    <definedName name="QB_ROW_118340" localSheetId="9" hidden="1">GL_Original!$E$180</definedName>
    <definedName name="QB_ROW_118350" localSheetId="12" hidden="1">'Balance Detail_Original'!$F$228</definedName>
    <definedName name="QB_ROW_118350" localSheetId="5" hidden="1">'Balance vs Budget_Log'!$F$27</definedName>
    <definedName name="QB_ROW_118350" localSheetId="6" hidden="1">'Balance vs Budget_Original'!$F$28</definedName>
    <definedName name="QB_ROW_118360" localSheetId="12" hidden="1">'Balance Detail_Original'!$G$227</definedName>
    <definedName name="QB_ROW_119040" localSheetId="9" hidden="1">GL_Original!$E$173</definedName>
    <definedName name="QB_ROW_119060" localSheetId="12" hidden="1">'Balance Detail_Original'!$G$220</definedName>
    <definedName name="QB_ROW_119340" localSheetId="9" hidden="1">GL_Original!$E$174</definedName>
    <definedName name="QB_ROW_119360" localSheetId="12" hidden="1">'Balance Detail_Original'!$G$221</definedName>
    <definedName name="QB_ROW_120040" localSheetId="9" hidden="1">GL_Original!$E$175</definedName>
    <definedName name="QB_ROW_120060" localSheetId="12" hidden="1">'Balance Detail_Original'!$G$222</definedName>
    <definedName name="QB_ROW_12020" localSheetId="9" hidden="1">GL_Original!$C$403</definedName>
    <definedName name="QB_ROW_120260" localSheetId="5" hidden="1">'Balance vs Budget_Log'!$G$26</definedName>
    <definedName name="QB_ROW_120260" localSheetId="6" hidden="1">'Balance vs Budget_Original'!$G$27</definedName>
    <definedName name="QB_ROW_12031" localSheetId="12" hidden="1">'Balance Detail_Original'!$D$341</definedName>
    <definedName name="QB_ROW_12031" localSheetId="5" hidden="1">'Balance vs Budget_Log'!$D$47</definedName>
    <definedName name="QB_ROW_12031" localSheetId="6" hidden="1">'Balance vs Budget_Original'!$D$48</definedName>
    <definedName name="QB_ROW_120340" localSheetId="9" hidden="1">GL_Original!$E$176</definedName>
    <definedName name="QB_ROW_120360" localSheetId="12" hidden="1">'Balance Detail_Original'!$G$223</definedName>
    <definedName name="QB_ROW_121040" localSheetId="9" hidden="1">GL_Original!$E$177</definedName>
    <definedName name="QB_ROW_121060" localSheetId="12" hidden="1">'Balance Detail_Original'!$G$224</definedName>
    <definedName name="QB_ROW_121340" localSheetId="9" hidden="1">GL_Original!$E$178</definedName>
    <definedName name="QB_ROW_121360" localSheetId="12" hidden="1">'Balance Detail_Original'!$G$225</definedName>
    <definedName name="QB_ROW_122010" localSheetId="9" hidden="1">GL_Original!$B$192</definedName>
    <definedName name="QB_ROW_122020" localSheetId="12" hidden="1">'Balance Detail_Original'!$C$242</definedName>
    <definedName name="QB_ROW_122020" localSheetId="5" hidden="1">'Balance vs Budget_Log'!$C$35</definedName>
    <definedName name="QB_ROW_122020" localSheetId="6" hidden="1">'Balance vs Budget_Original'!$C$36</definedName>
    <definedName name="QB_ROW_122020" localSheetId="9" hidden="1">GL_Original!$C$197</definedName>
    <definedName name="QB_ROW_122030" localSheetId="12" hidden="1">'Balance Detail_Original'!$D$247</definedName>
    <definedName name="QB_ROW_122310" localSheetId="9" hidden="1">GL_Original!$B$199</definedName>
    <definedName name="QB_ROW_122320" localSheetId="12" hidden="1">'Balance Detail_Original'!$C$249</definedName>
    <definedName name="QB_ROW_122320" localSheetId="5" hidden="1">'Balance vs Budget_Log'!$C$38</definedName>
    <definedName name="QB_ROW_122320" localSheetId="6" hidden="1">'Balance vs Budget_Original'!$C$39</definedName>
    <definedName name="QB_ROW_122320" localSheetId="9" hidden="1">GL_Original!$C$198</definedName>
    <definedName name="QB_ROW_122330" localSheetId="12" hidden="1">'Balance Detail_Original'!$D$248</definedName>
    <definedName name="QB_ROW_123010" localSheetId="9" hidden="1">GL_Original!$B$140</definedName>
    <definedName name="QB_ROW_123020" localSheetId="9" hidden="1">GL_Original!$C$185</definedName>
    <definedName name="QB_ROW_123030" localSheetId="12" hidden="1">'Balance Detail_Original'!$D$175</definedName>
    <definedName name="QB_ROW_123030" localSheetId="5" hidden="1">'Balance vs Budget_Log'!$D$19</definedName>
    <definedName name="QB_ROW_123030" localSheetId="6" hidden="1">'Balance vs Budget_Original'!$D$20</definedName>
    <definedName name="QB_ROW_123040" localSheetId="12" hidden="1">'Balance Detail_Original'!$E$232</definedName>
    <definedName name="QB_ROW_12320" localSheetId="9" hidden="1">GL_Original!$C$404</definedName>
    <definedName name="QB_ROW_12331" localSheetId="12" hidden="1">'Balance Detail_Original'!$D$377</definedName>
    <definedName name="QB_ROW_12331" localSheetId="5" hidden="1">'Balance vs Budget_Log'!$D$59</definedName>
    <definedName name="QB_ROW_12331" localSheetId="6" hidden="1">'Balance vs Budget_Original'!$D$60</definedName>
    <definedName name="QB_ROW_123310" localSheetId="9" hidden="1">GL_Original!$B$187</definedName>
    <definedName name="QB_ROW_123320" localSheetId="9" hidden="1">GL_Original!$C$186</definedName>
    <definedName name="QB_ROW_123330" localSheetId="12" hidden="1">'Balance Detail_Original'!$D$234</definedName>
    <definedName name="QB_ROW_123330" localSheetId="5" hidden="1">'Balance vs Budget_Log'!$D$29</definedName>
    <definedName name="QB_ROW_123330" localSheetId="6" hidden="1">'Balance vs Budget_Original'!$D$30</definedName>
    <definedName name="QB_ROW_123340" localSheetId="12" hidden="1">'Balance Detail_Original'!$E$233</definedName>
    <definedName name="QB_ROW_124010" localSheetId="9" hidden="1">GL_Original!$B$253</definedName>
    <definedName name="QB_ROW_124020" localSheetId="9" hidden="1">GL_Original!$C$284</definedName>
    <definedName name="QB_ROW_124040" localSheetId="12" hidden="1">'Balance Detail_Original'!$E$342</definedName>
    <definedName name="QB_ROW_124040" localSheetId="5" hidden="1">'Balance vs Budget_Log'!$E$48</definedName>
    <definedName name="QB_ROW_124040" localSheetId="6" hidden="1">'Balance vs Budget_Original'!$E$49</definedName>
    <definedName name="QB_ROW_124050" localSheetId="12" hidden="1">'Balance Detail_Original'!$F$374</definedName>
    <definedName name="QB_ROW_124310" localSheetId="9" hidden="1">GL_Original!$B$286</definedName>
    <definedName name="QB_ROW_124320" localSheetId="9" hidden="1">GL_Original!$C$285</definedName>
    <definedName name="QB_ROW_124340" localSheetId="12" hidden="1">'Balance Detail_Original'!$E$376</definedName>
    <definedName name="QB_ROW_124340" localSheetId="5" hidden="1">'Balance vs Budget_Log'!$E$58</definedName>
    <definedName name="QB_ROW_124340" localSheetId="6" hidden="1">'Balance vs Budget_Original'!$E$59</definedName>
    <definedName name="QB_ROW_124350" localSheetId="12" hidden="1">'Balance Detail_Original'!$F$375</definedName>
    <definedName name="QB_ROW_125010" localSheetId="9" hidden="1">GL_Original!$B$204</definedName>
    <definedName name="QB_ROW_125040" localSheetId="12" hidden="1">'Balance Detail_Original'!$E$262</definedName>
    <definedName name="QB_ROW_125240" localSheetId="5" hidden="1">'Balance vs Budget_Log'!$E$45</definedName>
    <definedName name="QB_ROW_125240" localSheetId="6" hidden="1">'Balance vs Budget_Original'!$E$46</definedName>
    <definedName name="QB_ROW_125240" localSheetId="8" hidden="1">'Cash Flow _Original'!$E$8</definedName>
    <definedName name="QB_ROW_125240" localSheetId="7" hidden="1">'Cash Flow_Original'!$E$8</definedName>
    <definedName name="QB_ROW_125310" localSheetId="9" hidden="1">GL_Original!$B$250</definedName>
    <definedName name="QB_ROW_125340" localSheetId="12" hidden="1">'Balance Detail_Original'!$E$335</definedName>
    <definedName name="QB_ROW_126040" localSheetId="9" hidden="1">GL_Original!$E$262</definedName>
    <definedName name="QB_ROW_126070" localSheetId="12" hidden="1">'Balance Detail_Original'!$H$351</definedName>
    <definedName name="QB_ROW_126240" localSheetId="8" hidden="1">'Cash Flow _Original'!$E$10</definedName>
    <definedName name="QB_ROW_126240" localSheetId="7" hidden="1">'Cash Flow_Original'!$E$10</definedName>
    <definedName name="QB_ROW_126270" localSheetId="5" hidden="1">'Balance vs Budget_Log'!$H$53</definedName>
    <definedName name="QB_ROW_126270" localSheetId="6" hidden="1">'Balance vs Budget_Original'!$H$54</definedName>
    <definedName name="QB_ROW_126340" localSheetId="9" hidden="1">GL_Original!$E$265</definedName>
    <definedName name="QB_ROW_126370" localSheetId="12" hidden="1">'Balance Detail_Original'!$H$355</definedName>
    <definedName name="QB_ROW_127040" localSheetId="9" hidden="1">GL_Original!$E$266</definedName>
    <definedName name="QB_ROW_127070" localSheetId="12" hidden="1">'Balance Detail_Original'!$H$356</definedName>
    <definedName name="QB_ROW_127240" localSheetId="8" hidden="1">'Cash Flow _Original'!$E$11</definedName>
    <definedName name="QB_ROW_127240" localSheetId="7" hidden="1">'Cash Flow_Original'!$E$11</definedName>
    <definedName name="QB_ROW_127270" localSheetId="5" hidden="1">'Balance vs Budget_Log'!$H$54</definedName>
    <definedName name="QB_ROW_127270" localSheetId="6" hidden="1">'Balance vs Budget_Original'!$H$55</definedName>
    <definedName name="QB_ROW_127340" localSheetId="9" hidden="1">GL_Original!$E$275</definedName>
    <definedName name="QB_ROW_127370" localSheetId="12" hidden="1">'Balance Detail_Original'!$H$365</definedName>
    <definedName name="QB_ROW_128040" localSheetId="9" hidden="1">GL_Original!$E$276</definedName>
    <definedName name="QB_ROW_128070" localSheetId="12" hidden="1">'Balance Detail_Original'!$H$366</definedName>
    <definedName name="QB_ROW_128270" localSheetId="5" hidden="1">'Balance vs Budget_Log'!$H$55</definedName>
    <definedName name="QB_ROW_128270" localSheetId="6" hidden="1">'Balance vs Budget_Original'!$H$56</definedName>
    <definedName name="QB_ROW_128340" localSheetId="9" hidden="1">GL_Original!$E$277</definedName>
    <definedName name="QB_ROW_128370" localSheetId="12" hidden="1">'Balance Detail_Original'!$H$367</definedName>
    <definedName name="QB_ROW_129030" localSheetId="9" hidden="1">GL_Original!$D$255</definedName>
    <definedName name="QB_ROW_129060" localSheetId="12" hidden="1">'Balance Detail_Original'!$G$344</definedName>
    <definedName name="QB_ROW_129240" localSheetId="8" hidden="1">'Cash Flow _Original'!$E$9</definedName>
    <definedName name="QB_ROW_129240" localSheetId="7" hidden="1">'Cash Flow_Original'!$E$9</definedName>
    <definedName name="QB_ROW_129260" localSheetId="5" hidden="1">'Balance vs Budget_Log'!$G$51</definedName>
    <definedName name="QB_ROW_129260" localSheetId="6" hidden="1">'Balance vs Budget_Original'!$G$52</definedName>
    <definedName name="QB_ROW_129330" localSheetId="9" hidden="1">GL_Original!$D$258</definedName>
    <definedName name="QB_ROW_129360" localSheetId="12" hidden="1">'Balance Detail_Original'!$G$347</definedName>
    <definedName name="QB_ROW_130020" localSheetId="9" hidden="1">GL_Original!$C$290</definedName>
    <definedName name="QB_ROW_130030" localSheetId="12" hidden="1">'Balance Detail_Original'!$D$386</definedName>
    <definedName name="QB_ROW_13010" localSheetId="9" hidden="1">GL_Original!$B$408</definedName>
    <definedName name="QB_ROW_13020" localSheetId="9" hidden="1">GL_Original!$C$411</definedName>
    <definedName name="QB_ROW_13021" localSheetId="12" hidden="1">'Balance Detail_Original'!$C$379</definedName>
    <definedName name="QB_ROW_130230" localSheetId="5" hidden="1">'Balance vs Budget_Log'!$D$65</definedName>
    <definedName name="QB_ROW_130230" localSheetId="6" hidden="1">'Balance vs Budget_Original'!$D$66</definedName>
    <definedName name="QB_ROW_130320" localSheetId="9" hidden="1">GL_Original!$C$291</definedName>
    <definedName name="QB_ROW_130330" localSheetId="12" hidden="1">'Balance Detail_Original'!$D$387</definedName>
    <definedName name="QB_ROW_131020" localSheetId="9" hidden="1">GL_Original!$C$288</definedName>
    <definedName name="QB_ROW_131030" localSheetId="12" hidden="1">'Balance Detail_Original'!$D$384</definedName>
    <definedName name="QB_ROW_1311" localSheetId="12" hidden="1">'Balance Detail_Original'!$B$240</definedName>
    <definedName name="QB_ROW_1311" localSheetId="5" hidden="1">'Balance vs Budget_Log'!$B$33</definedName>
    <definedName name="QB_ROW_1311" localSheetId="6" hidden="1">'Balance vs Budget_Original'!$B$34</definedName>
    <definedName name="QB_ROW_131230" localSheetId="5" hidden="1">'Balance vs Budget_Log'!$D$64</definedName>
    <definedName name="QB_ROW_131230" localSheetId="6" hidden="1">'Balance vs Budget_Original'!$D$65</definedName>
    <definedName name="QB_ROW_131320" localSheetId="9" hidden="1">GL_Original!$C$289</definedName>
    <definedName name="QB_ROW_131330" localSheetId="12" hidden="1">'Balance Detail_Original'!$D$385</definedName>
    <definedName name="QB_ROW_132010" localSheetId="9" hidden="1">GL_Original!$B$666</definedName>
    <definedName name="QB_ROW_132310" localSheetId="9" hidden="1">GL_Original!$B$667</definedName>
    <definedName name="QB_ROW_133010" localSheetId="9" hidden="1">GL_Original!$B$130</definedName>
    <definedName name="QB_ROW_133030" localSheetId="12" hidden="1">'Balance Detail_Original'!$D$164</definedName>
    <definedName name="QB_ROW_13310" localSheetId="9" hidden="1">GL_Original!$B$413</definedName>
    <definedName name="QB_ROW_13320" localSheetId="9" hidden="1">GL_Original!$C$412</definedName>
    <definedName name="QB_ROW_13321" localSheetId="12" hidden="1">'Balance Detail_Original'!$C$380</definedName>
    <definedName name="QB_ROW_133230" localSheetId="5" hidden="1">'Balance vs Budget_Log'!$D$16</definedName>
    <definedName name="QB_ROW_133230" localSheetId="6" hidden="1">'Balance vs Budget_Original'!$D$17</definedName>
    <definedName name="QB_ROW_133310" localSheetId="9" hidden="1">GL_Original!$B$132</definedName>
    <definedName name="QB_ROW_133330" localSheetId="12" hidden="1">'Balance Detail_Original'!$D$166</definedName>
    <definedName name="QB_ROW_134020" localSheetId="9" hidden="1">GL_Original!$C$120</definedName>
    <definedName name="QB_ROW_134030" localSheetId="5" hidden="1">'Balance vs Budget_Log'!$D$12</definedName>
    <definedName name="QB_ROW_134030" localSheetId="6" hidden="1">'Balance vs Budget_Original'!$D$13</definedName>
    <definedName name="QB_ROW_134040" localSheetId="12" hidden="1">'Balance Detail_Original'!$E$155</definedName>
    <definedName name="QB_ROW_134240" localSheetId="5" hidden="1">'Balance vs Budget_Log'!$E$14</definedName>
    <definedName name="QB_ROW_134240" localSheetId="6" hidden="1">'Balance vs Budget_Original'!$E$15</definedName>
    <definedName name="QB_ROW_134320" localSheetId="9" hidden="1">GL_Original!$C$124</definedName>
    <definedName name="QB_ROW_134330" localSheetId="5" hidden="1">'Balance vs Budget_Log'!$D$15</definedName>
    <definedName name="QB_ROW_134330" localSheetId="6" hidden="1">'Balance vs Budget_Original'!$D$16</definedName>
    <definedName name="QB_ROW_134340" localSheetId="12" hidden="1">'Balance Detail_Original'!$E$158</definedName>
    <definedName name="QB_ROW_135020" localSheetId="9" hidden="1">GL_Original!$C$4</definedName>
    <definedName name="QB_ROW_135030" localSheetId="5" hidden="1">'Balance vs Budget_Log'!$D$6</definedName>
    <definedName name="QB_ROW_135030" localSheetId="6" hidden="1">'Balance vs Budget_Original'!$D$7</definedName>
    <definedName name="QB_ROW_135040" localSheetId="12" hidden="1">'Balance Detail_Original'!$E$7</definedName>
    <definedName name="QB_ROW_135240" localSheetId="5" hidden="1">'Balance vs Budget_Log'!$E$8</definedName>
    <definedName name="QB_ROW_135240" localSheetId="6" hidden="1">'Balance vs Budget_Original'!$E$9</definedName>
    <definedName name="QB_ROW_135320" localSheetId="9" hidden="1">GL_Original!$C$113</definedName>
    <definedName name="QB_ROW_135330" localSheetId="5" hidden="1">'Balance vs Budget_Log'!$D$9</definedName>
    <definedName name="QB_ROW_135330" localSheetId="6" hidden="1">'Balance vs Budget_Original'!$D$10</definedName>
    <definedName name="QB_ROW_135340" localSheetId="12" hidden="1">'Balance Detail_Original'!$E$145</definedName>
    <definedName name="QB_ROW_136020" localSheetId="9" hidden="1">GL_Original!$C$118</definedName>
    <definedName name="QB_ROW_136040" localSheetId="12" hidden="1">'Balance Detail_Original'!$E$153</definedName>
    <definedName name="QB_ROW_136230" localSheetId="5" hidden="1">'Balance vs Budget_Log'!$D$11</definedName>
    <definedName name="QB_ROW_136230" localSheetId="6" hidden="1">'Balance vs Budget_Original'!$D$12</definedName>
    <definedName name="QB_ROW_136320" localSheetId="9" hidden="1">GL_Original!$C$119</definedName>
    <definedName name="QB_ROW_136340" localSheetId="12" hidden="1">'Balance Detail_Original'!$E$154</definedName>
    <definedName name="QB_ROW_137010" localSheetId="9" hidden="1">GL_Original!$B$656</definedName>
    <definedName name="QB_ROW_137310" localSheetId="9" hidden="1">GL_Original!$B$657</definedName>
    <definedName name="QB_ROW_138010" localSheetId="9" hidden="1">GL_Original!$B$188</definedName>
    <definedName name="QB_ROW_138030" localSheetId="12" hidden="1">'Balance Detail_Original'!$D$235</definedName>
    <definedName name="QB_ROW_138230" localSheetId="5" hidden="1">'Balance vs Budget_Log'!$D$30</definedName>
    <definedName name="QB_ROW_138230" localSheetId="6" hidden="1">'Balance vs Budget_Original'!$D$31</definedName>
    <definedName name="QB_ROW_138310" localSheetId="9" hidden="1">GL_Original!$B$189</definedName>
    <definedName name="QB_ROW_138330" localSheetId="12" hidden="1">'Balance Detail_Original'!$D$236</definedName>
    <definedName name="QB_ROW_139020" localSheetId="9" hidden="1">GL_Original!$C$125</definedName>
    <definedName name="QB_ROW_139040" localSheetId="12" hidden="1">'Balance Detail_Original'!$E$159</definedName>
    <definedName name="QB_ROW_139240" localSheetId="5" hidden="1">'Balance vs Budget_Log'!$E$13</definedName>
    <definedName name="QB_ROW_139240" localSheetId="6" hidden="1">'Balance vs Budget_Original'!$E$14</definedName>
    <definedName name="QB_ROW_139320" localSheetId="9" hidden="1">GL_Original!$C$126</definedName>
    <definedName name="QB_ROW_139340" localSheetId="12" hidden="1">'Balance Detail_Original'!$E$160</definedName>
    <definedName name="QB_ROW_140010" localSheetId="9" hidden="1">GL_Original!$B$138</definedName>
    <definedName name="QB_ROW_140030" localSheetId="12" hidden="1">'Balance Detail_Original'!$D$171</definedName>
    <definedName name="QB_ROW_14011" localSheetId="12" hidden="1">'Balance Detail_Original'!$B$382</definedName>
    <definedName name="QB_ROW_14011" localSheetId="5" hidden="1">'Balance vs Budget_Log'!$B$62</definedName>
    <definedName name="QB_ROW_14011" localSheetId="6" hidden="1">'Balance vs Budget_Original'!$B$63</definedName>
    <definedName name="QB_ROW_14020" localSheetId="9" hidden="1">GL_Original!$C$409</definedName>
    <definedName name="QB_ROW_140310" localSheetId="9" hidden="1">GL_Original!$B$139</definedName>
    <definedName name="QB_ROW_140330" localSheetId="12" hidden="1">'Balance Detail_Original'!$D$172</definedName>
    <definedName name="QB_ROW_143010" localSheetId="9" hidden="1">GL_Original!$B$190</definedName>
    <definedName name="QB_ROW_143030" localSheetId="12" hidden="1">'Balance Detail_Original'!$D$237</definedName>
    <definedName name="QB_ROW_14311" localSheetId="12" hidden="1">'Balance Detail_Original'!$B$399</definedName>
    <definedName name="QB_ROW_14311" localSheetId="5" hidden="1">'Balance vs Budget_Log'!#REF!</definedName>
    <definedName name="QB_ROW_14311" localSheetId="6" hidden="1">'Balance vs Budget_Original'!#REF!</definedName>
    <definedName name="QB_ROW_14320" localSheetId="9" hidden="1">GL_Original!$C$410</definedName>
    <definedName name="QB_ROW_143230" localSheetId="5" hidden="1">'Balance vs Budget_Log'!$D$31</definedName>
    <definedName name="QB_ROW_143230" localSheetId="6" hidden="1">'Balance vs Budget_Original'!$D$32</definedName>
    <definedName name="QB_ROW_143310" localSheetId="9" hidden="1">GL_Original!$B$191</definedName>
    <definedName name="QB_ROW_143330" localSheetId="12" hidden="1">'Balance Detail_Original'!$D$238</definedName>
    <definedName name="QB_ROW_144030" localSheetId="9" hidden="1">GL_Original!$D$505</definedName>
    <definedName name="QB_ROW_144260" localSheetId="4" hidden="1">'P&amp;L vs LY2'!$G$39</definedName>
    <definedName name="QB_ROW_144330" localSheetId="9" hidden="1">GL_Original!$D$507</definedName>
    <definedName name="QB_ROW_145020" localSheetId="9" hidden="1">GL_Original!$C$114</definedName>
    <definedName name="QB_ROW_145040" localSheetId="12" hidden="1">'Balance Detail_Original'!$E$146</definedName>
    <definedName name="QB_ROW_145240" localSheetId="5" hidden="1">'Balance vs Budget_Log'!$E$7</definedName>
    <definedName name="QB_ROW_145240" localSheetId="6" hidden="1">'Balance vs Budget_Original'!$E$8</definedName>
    <definedName name="QB_ROW_145320" localSheetId="9" hidden="1">GL_Original!$C$115</definedName>
    <definedName name="QB_ROW_145340" localSheetId="12" hidden="1">'Balance Detail_Original'!$E$150</definedName>
    <definedName name="QB_ROW_146030" localSheetId="9" hidden="1">GL_Original!$D$379</definedName>
    <definedName name="QB_ROW_146260" localSheetId="4" hidden="1">'P&amp;L vs LY2'!$G$8</definedName>
    <definedName name="QB_ROW_146330" localSheetId="9" hidden="1">GL_Original!$D$380</definedName>
    <definedName name="QB_ROW_147010" localSheetId="9" hidden="1">GL_Original!$B$251</definedName>
    <definedName name="QB_ROW_147040" localSheetId="12" hidden="1">'Balance Detail_Original'!$E$338</definedName>
    <definedName name="QB_ROW_147310" localSheetId="9" hidden="1">GL_Original!$B$252</definedName>
    <definedName name="QB_ROW_147340" localSheetId="12" hidden="1">'Balance Detail_Original'!$E$339</definedName>
    <definedName name="QB_ROW_148010" localSheetId="9" hidden="1">GL_Original!$B$3</definedName>
    <definedName name="QB_ROW_148020" localSheetId="9" hidden="1">GL_Original!$C$127</definedName>
    <definedName name="QB_ROW_148030" localSheetId="12" hidden="1">'Balance Detail_Original'!$D$6</definedName>
    <definedName name="QB_ROW_148040" localSheetId="12" hidden="1">'Balance Detail_Original'!$E$161</definedName>
    <definedName name="QB_ROW_148310" localSheetId="9" hidden="1">GL_Original!$B$129</definedName>
    <definedName name="QB_ROW_148320" localSheetId="9" hidden="1">GL_Original!$C$128</definedName>
    <definedName name="QB_ROW_148330" localSheetId="12" hidden="1">'Balance Detail_Original'!$D$163</definedName>
    <definedName name="QB_ROW_148340" localSheetId="12" hidden="1">'Balance Detail_Original'!$E$162</definedName>
    <definedName name="QB_ROW_149030" localSheetId="9" hidden="1">GL_Original!$D$381</definedName>
    <definedName name="QB_ROW_149330" localSheetId="9" hidden="1">GL_Original!$D$387</definedName>
    <definedName name="QB_ROW_150010" localSheetId="9" hidden="1">GL_Original!$B$434</definedName>
    <definedName name="QB_ROW_15010" localSheetId="9" hidden="1">GL_Original!$B$414</definedName>
    <definedName name="QB_ROW_15020" localSheetId="9" hidden="1">GL_Original!$C$417</definedName>
    <definedName name="QB_ROW_150310" localSheetId="9" hidden="1">GL_Original!$B$435</definedName>
    <definedName name="QB_ROW_151030" localSheetId="9" hidden="1">GL_Original!$D$259</definedName>
    <definedName name="QB_ROW_151060" localSheetId="12" hidden="1">'Balance Detail_Original'!$G$348</definedName>
    <definedName name="QB_ROW_151330" localSheetId="9" hidden="1">GL_Original!$D$260</definedName>
    <definedName name="QB_ROW_151360" localSheetId="12" hidden="1">'Balance Detail_Original'!$G$349</definedName>
    <definedName name="QB_ROW_152010" localSheetId="9" hidden="1">GL_Original!$B$133</definedName>
    <definedName name="QB_ROW_152030" localSheetId="12" hidden="1">'Balance Detail_Original'!$D$167</definedName>
    <definedName name="QB_ROW_152310" localSheetId="9" hidden="1">GL_Original!$B$137</definedName>
    <definedName name="QB_ROW_152330" localSheetId="12" hidden="1">'Balance Detail_Original'!$D$168</definedName>
    <definedName name="QB_ROW_15310" localSheetId="9" hidden="1">GL_Original!$B$419</definedName>
    <definedName name="QB_ROW_15320" localSheetId="9" hidden="1">GL_Original!$C$418</definedName>
    <definedName name="QB_ROW_16020" localSheetId="9" hidden="1">GL_Original!$C$415</definedName>
    <definedName name="QB_ROW_163011" localSheetId="9" hidden="1">GL_Original!$B$670</definedName>
    <definedName name="QB_ROW_16320" localSheetId="9" hidden="1">GL_Original!$C$416</definedName>
    <definedName name="QB_ROW_163311" localSheetId="9" hidden="1">GL_Original!$B$671</definedName>
    <definedName name="QB_ROW_166260" localSheetId="10" hidden="1">' Loan Activity'!$G$8</definedName>
    <definedName name="QB_ROW_17010" localSheetId="9" hidden="1">GL_Original!$B$420</definedName>
    <definedName name="QB_ROW_17020" localSheetId="9" hidden="1">GL_Original!$C$423</definedName>
    <definedName name="QB_ROW_17021" localSheetId="12" hidden="1">'Balance Detail_Original'!$C$397</definedName>
    <definedName name="QB_ROW_17221" localSheetId="5" hidden="1">'Balance vs Budget_Log'!#REF!</definedName>
    <definedName name="QB_ROW_17221" localSheetId="6" hidden="1">'Balance vs Budget_Original'!#REF!</definedName>
    <definedName name="QB_ROW_17231" localSheetId="8" hidden="1">'Cash Flow _Original'!$D$4</definedName>
    <definedName name="QB_ROW_17231" localSheetId="7" hidden="1">'Cash Flow_Original'!$D$4</definedName>
    <definedName name="QB_ROW_17310" localSheetId="9" hidden="1">GL_Original!$B$425</definedName>
    <definedName name="QB_ROW_17320" localSheetId="9" hidden="1">GL_Original!$C$424</definedName>
    <definedName name="QB_ROW_17321" localSheetId="12" hidden="1">'Balance Detail_Original'!$C$398</definedName>
    <definedName name="QB_ROW_18020" localSheetId="9" hidden="1">GL_Original!$C$421</definedName>
    <definedName name="QB_ROW_18301" localSheetId="10" hidden="1">' Loan Activity'!#REF!</definedName>
    <definedName name="QB_ROW_18301" localSheetId="4" hidden="1">'P&amp;L vs LY2'!#REF!</definedName>
    <definedName name="QB_ROW_18320" localSheetId="9" hidden="1">GL_Original!$C$422</definedName>
    <definedName name="QB_ROW_19010" localSheetId="9" hidden="1">GL_Original!$B$426</definedName>
    <definedName name="QB_ROW_19011" localSheetId="10" hidden="1">' Loan Activity'!#REF!</definedName>
    <definedName name="QB_ROW_19011" localSheetId="4" hidden="1">'P&amp;L vs LY2'!$B$3</definedName>
    <definedName name="QB_ROW_19020" localSheetId="9" hidden="1">GL_Original!$C$431</definedName>
    <definedName name="QB_ROW_19310" localSheetId="9" hidden="1">GL_Original!$B$433</definedName>
    <definedName name="QB_ROW_19311" localSheetId="10" hidden="1">' Loan Activity'!#REF!</definedName>
    <definedName name="QB_ROW_19311" localSheetId="4" hidden="1">'P&amp;L vs LY2'!#REF!</definedName>
    <definedName name="QB_ROW_19320" localSheetId="9" hidden="1">GL_Original!$C$432</definedName>
    <definedName name="QB_ROW_20020" localSheetId="9" hidden="1">GL_Original!$C$427</definedName>
    <definedName name="QB_ROW_20031" localSheetId="4" hidden="1">'P&amp;L vs LY2'!$D$4</definedName>
    <definedName name="QB_ROW_2021" localSheetId="12" hidden="1">'Balance Detail_Original'!$C$5</definedName>
    <definedName name="QB_ROW_2021" localSheetId="5" hidden="1">'Balance vs Budget_Log'!$C$5</definedName>
    <definedName name="QB_ROW_2021" localSheetId="6" hidden="1">'Balance vs Budget_Original'!$C$6</definedName>
    <definedName name="QB_ROW_20320" localSheetId="9" hidden="1">GL_Original!$C$428</definedName>
    <definedName name="QB_ROW_20331" localSheetId="4" hidden="1">'P&amp;L vs LY2'!$D$12</definedName>
    <definedName name="QB_ROW_21020" localSheetId="9" hidden="1">GL_Original!$C$429</definedName>
    <definedName name="QB_ROW_21031" localSheetId="10" hidden="1">' Loan Activity'!$D$6</definedName>
    <definedName name="QB_ROW_21031" localSheetId="4" hidden="1">'P&amp;L vs LY2'!$D$21</definedName>
    <definedName name="QB_ROW_21320" localSheetId="9" hidden="1">GL_Original!$C$430</definedName>
    <definedName name="QB_ROW_21331" localSheetId="10" hidden="1">' Loan Activity'!$D$13</definedName>
    <definedName name="QB_ROW_21331" localSheetId="4" hidden="1">'P&amp;L vs LY2'!#REF!</definedName>
    <definedName name="QB_ROW_22020" localSheetId="9" hidden="1">GL_Original!$C$488</definedName>
    <definedName name="QB_ROW_22250" localSheetId="4" hidden="1">'P&amp;L vs LY2'!$F$33</definedName>
    <definedName name="QB_ROW_22320" localSheetId="9" hidden="1">GL_Original!$C$491</definedName>
    <definedName name="QB_ROW_23020" localSheetId="9" hidden="1">GL_Original!$C$492</definedName>
    <definedName name="QB_ROW_2321" localSheetId="12" hidden="1">'Balance Detail_Original'!$C$169</definedName>
    <definedName name="QB_ROW_2321" localSheetId="5" hidden="1">'Balance vs Budget_Log'!$C$17</definedName>
    <definedName name="QB_ROW_2321" localSheetId="6" hidden="1">'Balance vs Budget_Original'!$C$18</definedName>
    <definedName name="QB_ROW_23250" localSheetId="4" hidden="1">'P&amp;L vs LY2'!$F$34</definedName>
    <definedName name="QB_ROW_23320" localSheetId="9" hidden="1">GL_Original!$C$497</definedName>
    <definedName name="QB_ROW_24020" localSheetId="9" hidden="1">GL_Original!$C$501</definedName>
    <definedName name="QB_ROW_24030" localSheetId="9" hidden="1">GL_Original!$D$511</definedName>
    <definedName name="QB_ROW_24050" localSheetId="4" hidden="1">'P&amp;L vs LY2'!$F$37</definedName>
    <definedName name="QB_ROW_24260" localSheetId="4" hidden="1">'P&amp;L vs LY2'!$G$42</definedName>
    <definedName name="QB_ROW_24320" localSheetId="9" hidden="1">GL_Original!$C$513</definedName>
    <definedName name="QB_ROW_24330" localSheetId="9" hidden="1">GL_Original!$D$512</definedName>
    <definedName name="QB_ROW_24350" localSheetId="4" hidden="1">'P&amp;L vs LY2'!$F$43</definedName>
    <definedName name="QB_ROW_25030" localSheetId="9" hidden="1">GL_Original!$D$502</definedName>
    <definedName name="QB_ROW_25260" localSheetId="4" hidden="1">'P&amp;L vs LY2'!$G$38</definedName>
    <definedName name="QB_ROW_25301" localSheetId="9" hidden="1">GL_Original!$A$672</definedName>
    <definedName name="QB_ROW_25330" localSheetId="9" hidden="1">GL_Original!$D$504</definedName>
    <definedName name="QB_ROW_27030" localSheetId="9" hidden="1">GL_Original!$D$508</definedName>
    <definedName name="QB_ROW_27260" localSheetId="4" hidden="1">'P&amp;L vs LY2'!$G$40</definedName>
    <definedName name="QB_ROW_27330" localSheetId="9" hidden="1">GL_Original!$D$510</definedName>
    <definedName name="QB_ROW_28010" localSheetId="9" hidden="1">GL_Original!$B$622</definedName>
    <definedName name="QB_ROW_28020" localSheetId="9" hidden="1">GL_Original!$C$631</definedName>
    <definedName name="QB_ROW_28310" localSheetId="9" hidden="1">GL_Original!$B$633</definedName>
    <definedName name="QB_ROW_28320" localSheetId="9" hidden="1">GL_Original!$C$632</definedName>
    <definedName name="QB_ROW_29020" localSheetId="9" hidden="1">GL_Original!$C$623</definedName>
    <definedName name="QB_ROW_29320" localSheetId="9" hidden="1">GL_Original!$C$624</definedName>
    <definedName name="QB_ROW_30020" localSheetId="9" hidden="1">GL_Original!$C$625</definedName>
    <definedName name="QB_ROW_301" localSheetId="12" hidden="1">'Balance Detail_Original'!$A$257</definedName>
    <definedName name="QB_ROW_301" localSheetId="5" hidden="1">'Balance vs Budget_Log'!$A$40</definedName>
    <definedName name="QB_ROW_301" localSheetId="6" hidden="1">'Balance vs Budget_Original'!$A$41</definedName>
    <definedName name="QB_ROW_3010" localSheetId="9" hidden="1">GL_Original!$B$287</definedName>
    <definedName name="QB_ROW_3020" localSheetId="12" hidden="1">'Balance Detail_Original'!$C$383</definedName>
    <definedName name="QB_ROW_3020" localSheetId="5" hidden="1">'Balance vs Budget_Log'!$C$63</definedName>
    <definedName name="QB_ROW_3020" localSheetId="6" hidden="1">'Balance vs Budget_Original'!$C$64</definedName>
    <definedName name="QB_ROW_3020" localSheetId="9" hidden="1">GL_Original!$C$292</definedName>
    <definedName name="QB_ROW_3021" localSheetId="12" hidden="1">'Balance Detail_Original'!$C$170</definedName>
    <definedName name="QB_ROW_3030" localSheetId="12" hidden="1">'Balance Detail_Original'!$D$388</definedName>
    <definedName name="QB_ROW_30320" localSheetId="9" hidden="1">GL_Original!$C$626</definedName>
    <definedName name="QB_ROW_31020" localSheetId="9" hidden="1">GL_Original!$C$627</definedName>
    <definedName name="QB_ROW_31320" localSheetId="9" hidden="1">GL_Original!$C$628</definedName>
    <definedName name="QB_ROW_32020" localSheetId="9" hidden="1">GL_Original!$C$629</definedName>
    <definedName name="QB_ROW_3230" localSheetId="5" hidden="1">'Balance vs Budget_Log'!$D$66</definedName>
    <definedName name="QB_ROW_3230" localSheetId="6" hidden="1">'Balance vs Budget_Original'!$D$67</definedName>
    <definedName name="QB_ROW_32320" localSheetId="9" hidden="1">GL_Original!$C$630</definedName>
    <definedName name="QB_ROW_33020" localSheetId="9" hidden="1">GL_Original!$C$526</definedName>
    <definedName name="QB_ROW_33030" localSheetId="9" hidden="1">GL_Original!$D$543</definedName>
    <definedName name="QB_ROW_33050" localSheetId="4" hidden="1">'P&amp;L vs LY2'!$F$49</definedName>
    <definedName name="QB_ROW_3310" localSheetId="9" hidden="1">GL_Original!$B$294</definedName>
    <definedName name="QB_ROW_3320" localSheetId="12" hidden="1">'Balance Detail_Original'!$C$390</definedName>
    <definedName name="QB_ROW_3320" localSheetId="5" hidden="1">'Balance vs Budget_Log'!#REF!</definedName>
    <definedName name="QB_ROW_3320" localSheetId="6" hidden="1">'Balance vs Budget_Original'!#REF!</definedName>
    <definedName name="QB_ROW_3320" localSheetId="9" hidden="1">GL_Original!$C$293</definedName>
    <definedName name="QB_ROW_3321" localSheetId="12" hidden="1">'Balance Detail_Original'!$C$173</definedName>
    <definedName name="QB_ROW_33260" localSheetId="4" hidden="1">'P&amp;L vs LY2'!$G$55</definedName>
    <definedName name="QB_ROW_3330" localSheetId="12" hidden="1">'Balance Detail_Original'!$D$389</definedName>
    <definedName name="QB_ROW_33320" localSheetId="9" hidden="1">GL_Original!$C$545</definedName>
    <definedName name="QB_ROW_33330" localSheetId="9" hidden="1">GL_Original!$D$544</definedName>
    <definedName name="QB_ROW_33350" localSheetId="4" hidden="1">'P&amp;L vs LY2'!$F$57</definedName>
    <definedName name="QB_ROW_34010" localSheetId="9" hidden="1">GL_Original!$B$634</definedName>
    <definedName name="QB_ROW_34020" localSheetId="9" hidden="1">GL_Original!$C$645</definedName>
    <definedName name="QB_ROW_34310" localSheetId="9" hidden="1">GL_Original!$B$647</definedName>
    <definedName name="QB_ROW_34320" localSheetId="9" hidden="1">GL_Original!$C$646</definedName>
    <definedName name="QB_ROW_35020" localSheetId="9" hidden="1">GL_Original!$C$635</definedName>
    <definedName name="QB_ROW_35320" localSheetId="9" hidden="1">GL_Original!$C$636</definedName>
    <definedName name="QB_ROW_36020" localSheetId="9" hidden="1">GL_Original!$C$637</definedName>
    <definedName name="QB_ROW_36320" localSheetId="9" hidden="1">GL_Original!$C$638</definedName>
    <definedName name="QB_ROW_37020" localSheetId="9" hidden="1">GL_Original!$C$639</definedName>
    <definedName name="QB_ROW_37320" localSheetId="9" hidden="1">GL_Original!$C$640</definedName>
    <definedName name="QB_ROW_38020" localSheetId="9" hidden="1">GL_Original!$C$641</definedName>
    <definedName name="QB_ROW_38320" localSheetId="9" hidden="1">GL_Original!$C$642</definedName>
    <definedName name="QB_ROW_39020" localSheetId="9" hidden="1">GL_Original!$C$643</definedName>
    <definedName name="QB_ROW_39320" localSheetId="9" hidden="1">GL_Original!$C$644</definedName>
    <definedName name="QB_ROW_40010" localSheetId="9" hidden="1">GL_Original!$B$648</definedName>
    <definedName name="QB_ROW_40020" localSheetId="9" hidden="1">GL_Original!$C$653</definedName>
    <definedName name="QB_ROW_4020" localSheetId="9" hidden="1">GL_Original!$C$193</definedName>
    <definedName name="QB_ROW_4021" localSheetId="12" hidden="1">'Balance Detail_Original'!$C$174</definedName>
    <definedName name="QB_ROW_4021" localSheetId="5" hidden="1">'Balance vs Budget_Log'!$C$18</definedName>
    <definedName name="QB_ROW_4021" localSheetId="6" hidden="1">'Balance vs Budget_Original'!$C$19</definedName>
    <definedName name="QB_ROW_4030" localSheetId="12" hidden="1">'Balance Detail_Original'!$D$243</definedName>
    <definedName name="QB_ROW_40310" localSheetId="9" hidden="1">GL_Original!$B$655</definedName>
    <definedName name="QB_ROW_40320" localSheetId="9" hidden="1">GL_Original!$C$654</definedName>
    <definedName name="QB_ROW_41020" localSheetId="9" hidden="1">GL_Original!$C$649</definedName>
    <definedName name="QB_ROW_41320" localSheetId="9" hidden="1">GL_Original!$C$650</definedName>
    <definedName name="QB_ROW_42020" localSheetId="9" hidden="1">GL_Original!$C$651</definedName>
    <definedName name="QB_ROW_4230" localSheetId="5" hidden="1">'Balance vs Budget_Log'!$D$36</definedName>
    <definedName name="QB_ROW_4230" localSheetId="6" hidden="1">'Balance vs Budget_Original'!$D$37</definedName>
    <definedName name="QB_ROW_42320" localSheetId="9" hidden="1">GL_Original!$C$652</definedName>
    <definedName name="QB_ROW_43010" localSheetId="9" hidden="1">GL_Original!$B$658</definedName>
    <definedName name="QB_ROW_43020" localSheetId="9" hidden="1">GL_Original!$C$663</definedName>
    <definedName name="QB_ROW_4320" localSheetId="9" hidden="1">GL_Original!$C$194</definedName>
    <definedName name="QB_ROW_4321" localSheetId="12" hidden="1">'Balance Detail_Original'!$C$239</definedName>
    <definedName name="QB_ROW_4321" localSheetId="5" hidden="1">'Balance vs Budget_Log'!$C$32</definedName>
    <definedName name="QB_ROW_4321" localSheetId="6" hidden="1">'Balance vs Budget_Original'!$C$33</definedName>
    <definedName name="QB_ROW_4330" localSheetId="12" hidden="1">'Balance Detail_Original'!$D$244</definedName>
    <definedName name="QB_ROW_43310" localSheetId="9" hidden="1">GL_Original!$B$665</definedName>
    <definedName name="QB_ROW_43320" localSheetId="9" hidden="1">GL_Original!$C$664</definedName>
    <definedName name="QB_ROW_44020" localSheetId="9" hidden="1">GL_Original!$C$659</definedName>
    <definedName name="QB_ROW_44320" localSheetId="9" hidden="1">GL_Original!$C$660</definedName>
    <definedName name="QB_ROW_45020" localSheetId="9" hidden="1">GL_Original!$C$661</definedName>
    <definedName name="QB_ROW_45320" localSheetId="9" hidden="1">GL_Original!$C$662</definedName>
    <definedName name="QB_ROW_46010" localSheetId="9" hidden="1">GL_Original!$B$668</definedName>
    <definedName name="QB_ROW_46310" localSheetId="9" hidden="1">GL_Original!$B$669</definedName>
    <definedName name="QB_ROW_47010" localSheetId="9" hidden="1">GL_Original!$B$299</definedName>
    <definedName name="QB_ROW_47020" localSheetId="12" hidden="1">'Balance Detail_Original'!$C$395</definedName>
    <definedName name="QB_ROW_47220" localSheetId="5" hidden="1">'Balance vs Budget_Log'!#REF!</definedName>
    <definedName name="QB_ROW_47220" localSheetId="6" hidden="1">'Balance vs Budget_Original'!#REF!</definedName>
    <definedName name="QB_ROW_47310" localSheetId="9" hidden="1">GL_Original!$B$300</definedName>
    <definedName name="QB_ROW_47320" localSheetId="12" hidden="1">'Balance Detail_Original'!$C$396</definedName>
    <definedName name="QB_ROW_48010" localSheetId="9" hidden="1">GL_Original!$B$297</definedName>
    <definedName name="QB_ROW_48020" localSheetId="12" hidden="1">'Balance Detail_Original'!$C$393</definedName>
    <definedName name="QB_ROW_48310" localSheetId="9" hidden="1">GL_Original!$B$298</definedName>
    <definedName name="QB_ROW_48320" localSheetId="12" hidden="1">'Balance Detail_Original'!$C$394</definedName>
    <definedName name="QB_ROW_49010" localSheetId="9" hidden="1">GL_Original!$B$295</definedName>
    <definedName name="QB_ROW_49020" localSheetId="12" hidden="1">'Balance Detail_Original'!$C$391</definedName>
    <definedName name="QB_ROW_49310" localSheetId="9" hidden="1">GL_Original!$B$296</definedName>
    <definedName name="QB_ROW_49320" localSheetId="12" hidden="1">'Balance Detail_Original'!$C$392</definedName>
    <definedName name="QB_ROW_50020" localSheetId="9" hidden="1">GL_Original!$C$449</definedName>
    <definedName name="QB_ROW_50030" localSheetId="9" hidden="1">GL_Original!$D$485</definedName>
    <definedName name="QB_ROW_50050" localSheetId="10" hidden="1">' Loan Activity'!$F$7</definedName>
    <definedName name="QB_ROW_50050" localSheetId="4" hidden="1">'P&amp;L vs LY2'!$F$23</definedName>
    <definedName name="QB_ROW_5010" localSheetId="9" hidden="1">GL_Original!$B$200</definedName>
    <definedName name="QB_ROW_501021" localSheetId="8" hidden="1">'Cash Flow _Original'!$C$3</definedName>
    <definedName name="QB_ROW_501021" localSheetId="7" hidden="1">'Cash Flow_Original'!$C$3</definedName>
    <definedName name="QB_ROW_5011" localSheetId="12" hidden="1">'Balance Detail_Original'!$B$241</definedName>
    <definedName name="QB_ROW_5011" localSheetId="5" hidden="1">'Balance vs Budget_Log'!$B$34</definedName>
    <definedName name="QB_ROW_5011" localSheetId="6" hidden="1">'Balance vs Budget_Original'!$B$35</definedName>
    <definedName name="QB_ROW_501321" localSheetId="8" hidden="1">'Cash Flow _Original'!$C$12</definedName>
    <definedName name="QB_ROW_501321" localSheetId="7" hidden="1">'Cash Flow_Original'!$C$12</definedName>
    <definedName name="QB_ROW_5020" localSheetId="12" hidden="1">'Balance Detail_Original'!$C$252</definedName>
    <definedName name="QB_ROW_50320" localSheetId="9" hidden="1">GL_Original!$C$487</definedName>
    <definedName name="QB_ROW_50330" localSheetId="9" hidden="1">GL_Original!$D$486</definedName>
    <definedName name="QB_ROW_50350" localSheetId="10" hidden="1">' Loan Activity'!$F$10</definedName>
    <definedName name="QB_ROW_50350" localSheetId="4" hidden="1">'P&amp;L vs LY2'!$F$32</definedName>
    <definedName name="QB_ROW_504031" localSheetId="8" hidden="1">'Cash Flow _Original'!$D$5</definedName>
    <definedName name="QB_ROW_504031" localSheetId="7" hidden="1">'Cash Flow_Original'!$D$5</definedName>
    <definedName name="QB_ROW_505031" localSheetId="8" hidden="1">'Cash Flow _Original'!$D$6</definedName>
    <definedName name="QB_ROW_505031" localSheetId="7" hidden="1">'Cash Flow_Original'!$D$6</definedName>
    <definedName name="QB_ROW_51030" localSheetId="9" hidden="1">GL_Original!$D$261</definedName>
    <definedName name="QB_ROW_51040" localSheetId="9" hidden="1">GL_Original!$E$278</definedName>
    <definedName name="QB_ROW_51060" localSheetId="12" hidden="1">'Balance Detail_Original'!$G$350</definedName>
    <definedName name="QB_ROW_51060" localSheetId="5" hidden="1">'Balance vs Budget_Log'!$G$52</definedName>
    <definedName name="QB_ROW_51060" localSheetId="6" hidden="1">'Balance vs Budget_Original'!$G$53</definedName>
    <definedName name="QB_ROW_51070" localSheetId="12" hidden="1">'Balance Detail_Original'!$H$368</definedName>
    <definedName name="QB_ROW_511301" localSheetId="8" hidden="1">'Cash Flow _Original'!$A$15</definedName>
    <definedName name="QB_ROW_511301" localSheetId="7" hidden="1">'Cash Flow_Original'!#REF!</definedName>
    <definedName name="QB_ROW_512311" localSheetId="8" hidden="1">'Cash Flow _Original'!$B$13</definedName>
    <definedName name="QB_ROW_512311" localSheetId="7" hidden="1">'Cash Flow_Original'!$B$13</definedName>
    <definedName name="QB_ROW_513211" localSheetId="8" hidden="1">'Cash Flow _Original'!$B$14</definedName>
    <definedName name="QB_ROW_513211" localSheetId="7" hidden="1">'Cash Flow_Original'!$B$14</definedName>
    <definedName name="QB_ROW_51330" localSheetId="9" hidden="1">GL_Original!$D$280</definedName>
    <definedName name="QB_ROW_51340" localSheetId="9" hidden="1">GL_Original!$E$279</definedName>
    <definedName name="QB_ROW_51360" localSheetId="12" hidden="1">'Balance Detail_Original'!$G$370</definedName>
    <definedName name="QB_ROW_51360" localSheetId="5" hidden="1">'Balance vs Budget_Log'!$G$56</definedName>
    <definedName name="QB_ROW_51360" localSheetId="6" hidden="1">'Balance vs Budget_Original'!$G$57</definedName>
    <definedName name="QB_ROW_51370" localSheetId="12" hidden="1">'Balance Detail_Original'!$H$369</definedName>
    <definedName name="QB_ROW_53010" localSheetId="9" hidden="1">GL_Original!$B$436</definedName>
    <definedName name="QB_ROW_53020" localSheetId="9" hidden="1">GL_Original!$C$445</definedName>
    <definedName name="QB_ROW_53040" localSheetId="4" hidden="1">'P&amp;L vs LY2'!$E$14</definedName>
    <definedName name="QB_ROW_5310" localSheetId="9" hidden="1">GL_Original!$B$201</definedName>
    <definedName name="QB_ROW_5311" localSheetId="12" hidden="1">'Balance Detail_Original'!$B$250</definedName>
    <definedName name="QB_ROW_5311" localSheetId="5" hidden="1">'Balance vs Budget_Log'!$B$39</definedName>
    <definedName name="QB_ROW_5311" localSheetId="6" hidden="1">'Balance vs Budget_Original'!$B$40</definedName>
    <definedName name="QB_ROW_5320" localSheetId="12" hidden="1">'Balance Detail_Original'!$C$253</definedName>
    <definedName name="QB_ROW_53250" localSheetId="4" hidden="1">'P&amp;L vs LY2'!$F$17</definedName>
    <definedName name="QB_ROW_53310" localSheetId="9" hidden="1">GL_Original!$B$447</definedName>
    <definedName name="QB_ROW_53320" localSheetId="9" hidden="1">GL_Original!$C$446</definedName>
    <definedName name="QB_ROW_53340" localSheetId="4" hidden="1">'P&amp;L vs LY2'!$E$18</definedName>
    <definedName name="QB_ROW_54010" localSheetId="9" hidden="1">GL_Original!$B$301</definedName>
    <definedName name="QB_ROW_54020" localSheetId="9" hidden="1">GL_Original!$C$395</definedName>
    <definedName name="QB_ROW_54040" localSheetId="4" hidden="1">'P&amp;L vs LY2'!$E$5</definedName>
    <definedName name="QB_ROW_54310" localSheetId="9" hidden="1">GL_Original!$B$397</definedName>
    <definedName name="QB_ROW_54320" localSheetId="9" hidden="1">GL_Original!$C$396</definedName>
    <definedName name="QB_ROW_54340" localSheetId="4" hidden="1">'P&amp;L vs LY2'!$E$11</definedName>
    <definedName name="QB_ROW_55020" localSheetId="9" hidden="1">GL_Original!$C$302</definedName>
    <definedName name="QB_ROW_55250" localSheetId="4" hidden="1">'P&amp;L vs LY2'!$F$6</definedName>
    <definedName name="QB_ROW_55320" localSheetId="9" hidden="1">GL_Original!$C$377</definedName>
    <definedName name="QB_ROW_56020" localSheetId="9" hidden="1">GL_Original!$C$378</definedName>
    <definedName name="QB_ROW_56030" localSheetId="9" hidden="1">GL_Original!$D$388</definedName>
    <definedName name="QB_ROW_56050" localSheetId="4" hidden="1">'P&amp;L vs LY2'!$F$7</definedName>
    <definedName name="QB_ROW_56260" localSheetId="4" hidden="1">'P&amp;L vs LY2'!$G$9</definedName>
    <definedName name="QB_ROW_56320" localSheetId="9" hidden="1">GL_Original!$C$390</definedName>
    <definedName name="QB_ROW_56330" localSheetId="9" hidden="1">GL_Original!$D$389</definedName>
    <definedName name="QB_ROW_56350" localSheetId="4" hidden="1">'P&amp;L vs LY2'!$F$10</definedName>
    <definedName name="QB_ROW_57020" localSheetId="9" hidden="1">GL_Original!$C$391</definedName>
    <definedName name="QB_ROW_57320" localSheetId="9" hidden="1">GL_Original!$C$392</definedName>
    <definedName name="QB_ROW_58020" localSheetId="9" hidden="1">GL_Original!$C$393</definedName>
    <definedName name="QB_ROW_58320" localSheetId="9" hidden="1">GL_Original!$C$394</definedName>
    <definedName name="QB_ROW_59010" localSheetId="9" hidden="1">GL_Original!$B$448</definedName>
    <definedName name="QB_ROW_59020" localSheetId="9" hidden="1">GL_Original!$C$619</definedName>
    <definedName name="QB_ROW_59040" localSheetId="10" hidden="1">' Loan Activity'!#REF!</definedName>
    <definedName name="QB_ROW_59040" localSheetId="4" hidden="1">'P&amp;L vs LY2'!$E$22</definedName>
    <definedName name="QB_ROW_59310" localSheetId="9" hidden="1">GL_Original!$B$621</definedName>
    <definedName name="QB_ROW_59320" localSheetId="9" hidden="1">GL_Original!$C$620</definedName>
    <definedName name="QB_ROW_59340" localSheetId="10" hidden="1">' Loan Activity'!$E$12</definedName>
    <definedName name="QB_ROW_59340" localSheetId="4" hidden="1">'P&amp;L vs LY2'!#REF!</definedName>
    <definedName name="QB_ROW_60030" localSheetId="9" hidden="1">GL_Original!$D$450</definedName>
    <definedName name="QB_ROW_6011" localSheetId="12" hidden="1">'Balance Detail_Original'!$B$251</definedName>
    <definedName name="QB_ROW_6020" localSheetId="9" hidden="1">GL_Original!$C$195</definedName>
    <definedName name="QB_ROW_60260" localSheetId="4" hidden="1">'P&amp;L vs LY2'!$G$24</definedName>
    <definedName name="QB_ROW_6030" localSheetId="12" hidden="1">'Balance Detail_Original'!$D$245</definedName>
    <definedName name="QB_ROW_60330" localSheetId="9" hidden="1">GL_Original!$D$455</definedName>
    <definedName name="QB_ROW_61030" localSheetId="9" hidden="1">GL_Original!$D$456</definedName>
    <definedName name="QB_ROW_61260" localSheetId="4" hidden="1">'P&amp;L vs LY2'!$G$25</definedName>
    <definedName name="QB_ROW_61330" localSheetId="9" hidden="1">GL_Original!$D$461</definedName>
    <definedName name="QB_ROW_62030" localSheetId="9" hidden="1">GL_Original!$D$462</definedName>
    <definedName name="QB_ROW_62260" localSheetId="4" hidden="1">'P&amp;L vs LY2'!$G$27</definedName>
    <definedName name="QB_ROW_6230" localSheetId="5" hidden="1">'Balance vs Budget_Log'!$D$37</definedName>
    <definedName name="QB_ROW_6230" localSheetId="6" hidden="1">'Balance vs Budget_Original'!$D$38</definedName>
    <definedName name="QB_ROW_62330" localSheetId="9" hidden="1">GL_Original!$D$467</definedName>
    <definedName name="QB_ROW_63030" localSheetId="9" hidden="1">GL_Original!$D$468</definedName>
    <definedName name="QB_ROW_6311" localSheetId="12" hidden="1">'Balance Detail_Original'!$B$256</definedName>
    <definedName name="QB_ROW_6320" localSheetId="9" hidden="1">GL_Original!$C$196</definedName>
    <definedName name="QB_ROW_63260" localSheetId="4" hidden="1">'P&amp;L vs LY2'!$G$28</definedName>
    <definedName name="QB_ROW_6330" localSheetId="12" hidden="1">'Balance Detail_Original'!$D$246</definedName>
    <definedName name="QB_ROW_63330" localSheetId="9" hidden="1">GL_Original!$D$469</definedName>
    <definedName name="QB_ROW_64030" localSheetId="9" hidden="1">GL_Original!$D$470</definedName>
    <definedName name="QB_ROW_64330" localSheetId="9" hidden="1">GL_Original!$D$471</definedName>
    <definedName name="QB_ROW_65030" localSheetId="9" hidden="1">GL_Original!$D$472</definedName>
    <definedName name="QB_ROW_65260" localSheetId="4" hidden="1">'P&amp;L vs LY2'!$G$29</definedName>
    <definedName name="QB_ROW_65330" localSheetId="9" hidden="1">GL_Original!$D$473</definedName>
    <definedName name="QB_ROW_66030" localSheetId="9" hidden="1">GL_Original!$D$474</definedName>
    <definedName name="QB_ROW_66330" localSheetId="9" hidden="1">GL_Original!$D$475</definedName>
    <definedName name="QB_ROW_67030" localSheetId="9" hidden="1">GL_Original!$D$476</definedName>
    <definedName name="QB_ROW_67260" localSheetId="10" hidden="1">' Loan Activity'!$G$9</definedName>
    <definedName name="QB_ROW_67260" localSheetId="4" hidden="1">'P&amp;L vs LY2'!$G$30</definedName>
    <definedName name="QB_ROW_67330" localSheetId="9" hidden="1">GL_Original!$D$481</definedName>
    <definedName name="QB_ROW_68030" localSheetId="9" hidden="1">GL_Original!$D$482</definedName>
    <definedName name="QB_ROW_68260" localSheetId="4" hidden="1">'P&amp;L vs LY2'!$G$31</definedName>
    <definedName name="QB_ROW_68330" localSheetId="9" hidden="1">GL_Original!$D$484</definedName>
    <definedName name="QB_ROW_69020" localSheetId="9" hidden="1">GL_Original!$C$498</definedName>
    <definedName name="QB_ROW_69250" localSheetId="4" hidden="1">'P&amp;L vs LY2'!$F$36</definedName>
    <definedName name="QB_ROW_69320" localSheetId="9" hidden="1">GL_Original!$C$500</definedName>
    <definedName name="QB_ROW_7001" localSheetId="12" hidden="1">'Balance Detail_Original'!$A$258</definedName>
    <definedName name="QB_ROW_7001" localSheetId="5" hidden="1">'Balance vs Budget_Log'!$A$41</definedName>
    <definedName name="QB_ROW_7001" localSheetId="6" hidden="1">'Balance vs Budget_Original'!$A$42</definedName>
    <definedName name="QB_ROW_70030" localSheetId="9" hidden="1">GL_Original!$D$527</definedName>
    <definedName name="QB_ROW_7010" localSheetId="9" hidden="1">GL_Original!$B$202</definedName>
    <definedName name="QB_ROW_7020" localSheetId="12" hidden="1">'Balance Detail_Original'!$C$254</definedName>
    <definedName name="QB_ROW_70260" localSheetId="4" hidden="1">'P&amp;L vs LY2'!$G$50</definedName>
    <definedName name="QB_ROW_70330" localSheetId="9" hidden="1">GL_Original!$D$529</definedName>
    <definedName name="QB_ROW_71030" localSheetId="9" hidden="1">GL_Original!$D$530</definedName>
    <definedName name="QB_ROW_71260" localSheetId="4" hidden="1">'P&amp;L vs LY2'!$G$51</definedName>
    <definedName name="QB_ROW_71330" localSheetId="9" hidden="1">GL_Original!$D$532</definedName>
    <definedName name="QB_ROW_72030" localSheetId="9" hidden="1">GL_Original!$D$533</definedName>
    <definedName name="QB_ROW_72260" localSheetId="4" hidden="1">'P&amp;L vs LY2'!$G$52</definedName>
    <definedName name="QB_ROW_72330" localSheetId="9" hidden="1">GL_Original!$D$535</definedName>
    <definedName name="QB_ROW_7301" localSheetId="12" hidden="1">'Balance Detail_Original'!$A$400</definedName>
    <definedName name="QB_ROW_7301" localSheetId="5" hidden="1">'Balance vs Budget_Log'!#REF!</definedName>
    <definedName name="QB_ROW_7301" localSheetId="6" hidden="1">'Balance vs Budget_Original'!#REF!</definedName>
    <definedName name="QB_ROW_73030" localSheetId="9" hidden="1">GL_Original!$D$536</definedName>
    <definedName name="QB_ROW_7310" localSheetId="9" hidden="1">GL_Original!$B$203</definedName>
    <definedName name="QB_ROW_7320" localSheetId="12" hidden="1">'Balance Detail_Original'!$C$255</definedName>
    <definedName name="QB_ROW_73260" localSheetId="4" hidden="1">'P&amp;L vs LY2'!$G$53</definedName>
    <definedName name="QB_ROW_73330" localSheetId="9" hidden="1">GL_Original!$D$539</definedName>
    <definedName name="QB_ROW_74030" localSheetId="9" hidden="1">GL_Original!$D$540</definedName>
    <definedName name="QB_ROW_74260" localSheetId="4" hidden="1">'P&amp;L vs LY2'!$G$54</definedName>
    <definedName name="QB_ROW_74330" localSheetId="9" hidden="1">GL_Original!$D$542</definedName>
    <definedName name="QB_ROW_75020" localSheetId="9" hidden="1">GL_Original!$C$514</definedName>
    <definedName name="QB_ROW_75250" localSheetId="4" hidden="1">'P&amp;L vs LY2'!$F$44</definedName>
    <definedName name="QB_ROW_75320" localSheetId="9" hidden="1">GL_Original!$C$517</definedName>
    <definedName name="QB_ROW_75350" localSheetId="10" hidden="1">' Loan Activity'!$F$11</definedName>
    <definedName name="QB_ROW_76020" localSheetId="9" hidden="1">GL_Original!$C$518</definedName>
    <definedName name="QB_ROW_76250" localSheetId="4" hidden="1">'P&amp;L vs LY2'!$F$46</definedName>
    <definedName name="QB_ROW_76320" localSheetId="9" hidden="1">GL_Original!$C$520</definedName>
    <definedName name="QB_ROW_77020" localSheetId="9" hidden="1">GL_Original!$C$521</definedName>
    <definedName name="QB_ROW_77250" localSheetId="4" hidden="1">'P&amp;L vs LY2'!$F$47</definedName>
    <definedName name="QB_ROW_77320" localSheetId="9" hidden="1">GL_Original!$C$523</definedName>
    <definedName name="QB_ROW_78020" localSheetId="9" hidden="1">GL_Original!$C$524</definedName>
    <definedName name="QB_ROW_78250" localSheetId="4" hidden="1">'P&amp;L vs LY2'!$F$48</definedName>
    <definedName name="QB_ROW_78320" localSheetId="9" hidden="1">GL_Original!$C$525</definedName>
    <definedName name="QB_ROW_79020" localSheetId="9" hidden="1">GL_Original!$C$546</definedName>
    <definedName name="QB_ROW_79320" localSheetId="9" hidden="1">GL_Original!$C$547</definedName>
    <definedName name="QB_ROW_80020" localSheetId="9" hidden="1">GL_Original!$C$548</definedName>
    <definedName name="QB_ROW_8011" localSheetId="12" hidden="1">'Balance Detail_Original'!$B$259</definedName>
    <definedName name="QB_ROW_8011" localSheetId="5" hidden="1">'Balance vs Budget_Log'!$B$42</definedName>
    <definedName name="QB_ROW_8011" localSheetId="6" hidden="1">'Balance vs Budget_Original'!$B$43</definedName>
    <definedName name="QB_ROW_8020" localSheetId="9" hidden="1">GL_Original!$C$254</definedName>
    <definedName name="QB_ROW_8030" localSheetId="9" hidden="1">GL_Original!$D$281</definedName>
    <definedName name="QB_ROW_80320" localSheetId="9" hidden="1">GL_Original!$C$549</definedName>
    <definedName name="QB_ROW_8050" localSheetId="12" hidden="1">'Balance Detail_Original'!$F$343</definedName>
    <definedName name="QB_ROW_8050" localSheetId="5" hidden="1">'Balance vs Budget_Log'!$F$49</definedName>
    <definedName name="QB_ROW_8050" localSheetId="6" hidden="1">'Balance vs Budget_Original'!$F$50</definedName>
    <definedName name="QB_ROW_8060" localSheetId="12" hidden="1">'Balance Detail_Original'!$G$371</definedName>
    <definedName name="QB_ROW_81020" localSheetId="9" hidden="1">GL_Original!$C$550</definedName>
    <definedName name="QB_ROW_81250" localSheetId="4" hidden="1">'P&amp;L vs LY2'!$F$58</definedName>
    <definedName name="QB_ROW_81320" localSheetId="9" hidden="1">GL_Original!$C$556</definedName>
    <definedName name="QB_ROW_82020" localSheetId="9" hidden="1">GL_Original!$C$557</definedName>
    <definedName name="QB_ROW_82030" localSheetId="9" hidden="1">GL_Original!$D$585</definedName>
    <definedName name="QB_ROW_82050" localSheetId="4" hidden="1">'P&amp;L vs LY2'!$F$60</definedName>
    <definedName name="QB_ROW_82320" localSheetId="9" hidden="1">GL_Original!$C$587</definedName>
    <definedName name="QB_ROW_82330" localSheetId="9" hidden="1">GL_Original!$D$586</definedName>
    <definedName name="QB_ROW_82350" localSheetId="4" hidden="1">'P&amp;L vs LY2'!#REF!</definedName>
    <definedName name="QB_ROW_83030" localSheetId="9" hidden="1">GL_Original!$D$558</definedName>
    <definedName name="QB_ROW_8311" localSheetId="12" hidden="1">'Balance Detail_Original'!$B$381</definedName>
    <definedName name="QB_ROW_8311" localSheetId="5" hidden="1">'Balance vs Budget_Log'!$B$61</definedName>
    <definedName name="QB_ROW_8311" localSheetId="6" hidden="1">'Balance vs Budget_Original'!$B$62</definedName>
    <definedName name="QB_ROW_8320" localSheetId="9" hidden="1">GL_Original!$C$283</definedName>
    <definedName name="QB_ROW_83260" localSheetId="4" hidden="1">'P&amp;L vs LY2'!$G$61</definedName>
    <definedName name="QB_ROW_8330" localSheetId="9" hidden="1">GL_Original!$D$282</definedName>
    <definedName name="QB_ROW_83330" localSheetId="9" hidden="1">GL_Original!$D$559</definedName>
    <definedName name="QB_ROW_8350" localSheetId="12" hidden="1">'Balance Detail_Original'!$F$373</definedName>
    <definedName name="QB_ROW_8350" localSheetId="5" hidden="1">'Balance vs Budget_Log'!$F$57</definedName>
    <definedName name="QB_ROW_8350" localSheetId="6" hidden="1">'Balance vs Budget_Original'!$F$58</definedName>
    <definedName name="QB_ROW_8360" localSheetId="12" hidden="1">'Balance Detail_Original'!$G$372</definedName>
    <definedName name="QB_ROW_84030" localSheetId="9" hidden="1">GL_Original!$D$560</definedName>
    <definedName name="QB_ROW_84260" localSheetId="4" hidden="1">'P&amp;L vs LY2'!$G$62</definedName>
    <definedName name="QB_ROW_84330" localSheetId="9" hidden="1">GL_Original!$D$561</definedName>
    <definedName name="QB_ROW_85030" localSheetId="9" hidden="1">GL_Original!$D$562</definedName>
    <definedName name="QB_ROW_85260" localSheetId="4" hidden="1">'P&amp;L vs LY2'!$G$63</definedName>
    <definedName name="QB_ROW_85330" localSheetId="9" hidden="1">GL_Original!$D$563</definedName>
    <definedName name="QB_ROW_86030" localSheetId="9" hidden="1">GL_Original!$D$564</definedName>
    <definedName name="QB_ROW_86260" localSheetId="4" hidden="1">'P&amp;L vs LY2'!#REF!</definedName>
    <definedName name="QB_ROW_86321" localSheetId="4" hidden="1">'P&amp;L vs LY2'!$C$20</definedName>
    <definedName name="QB_ROW_86330" localSheetId="9" hidden="1">GL_Original!$D$565</definedName>
    <definedName name="QB_ROW_87030" localSheetId="9" hidden="1">GL_Original!$D$566</definedName>
    <definedName name="QB_ROW_87031" localSheetId="4" hidden="1">'P&amp;L vs LY2'!$D$13</definedName>
    <definedName name="QB_ROW_87260" localSheetId="4" hidden="1">'P&amp;L vs LY2'!#REF!</definedName>
    <definedName name="QB_ROW_87330" localSheetId="9" hidden="1">GL_Original!$D$567</definedName>
    <definedName name="QB_ROW_87331" localSheetId="4" hidden="1">'P&amp;L vs LY2'!$D$19</definedName>
    <definedName name="QB_ROW_88030" localSheetId="9" hidden="1">GL_Original!$D$568</definedName>
    <definedName name="QB_ROW_88260" localSheetId="4" hidden="1">'P&amp;L vs LY2'!#REF!</definedName>
    <definedName name="QB_ROW_88330" localSheetId="9" hidden="1">GL_Original!$D$569</definedName>
    <definedName name="QB_ROW_89030" localSheetId="9" hidden="1">GL_Original!$D$570</definedName>
    <definedName name="QB_ROW_89260" localSheetId="4" hidden="1">'P&amp;L vs LY2'!#REF!</definedName>
    <definedName name="QB_ROW_89330" localSheetId="9" hidden="1">GL_Original!$D$574</definedName>
    <definedName name="QB_ROW_90030" localSheetId="9" hidden="1">GL_Original!$D$575</definedName>
    <definedName name="QB_ROW_9010" localSheetId="9" hidden="1">GL_Original!$B$398</definedName>
    <definedName name="QB_ROW_9020" localSheetId="9" hidden="1">GL_Original!$C$405</definedName>
    <definedName name="QB_ROW_9021" localSheetId="12" hidden="1">'Balance Detail_Original'!$C$260</definedName>
    <definedName name="QB_ROW_9021" localSheetId="5" hidden="1">'Balance vs Budget_Log'!$C$43</definedName>
    <definedName name="QB_ROW_9021" localSheetId="6" hidden="1">'Balance vs Budget_Original'!$C$44</definedName>
    <definedName name="QB_ROW_90260" localSheetId="4" hidden="1">'P&amp;L vs LY2'!#REF!</definedName>
    <definedName name="QB_ROW_90330" localSheetId="9" hidden="1">GL_Original!$D$576</definedName>
    <definedName name="QB_ROW_91030" localSheetId="9" hidden="1">GL_Original!$D$577</definedName>
    <definedName name="QB_ROW_91330" localSheetId="9" hidden="1">GL_Original!$D$578</definedName>
    <definedName name="QB_ROW_92030" localSheetId="9" hidden="1">GL_Original!$D$579</definedName>
    <definedName name="QB_ROW_92260" localSheetId="4" hidden="1">'P&amp;L vs LY2'!#REF!</definedName>
    <definedName name="QB_ROW_92330" localSheetId="9" hidden="1">GL_Original!$D$580</definedName>
    <definedName name="QB_ROW_93030" localSheetId="9" hidden="1">GL_Original!$D$581</definedName>
    <definedName name="QB_ROW_9310" localSheetId="9" hidden="1">GL_Original!$B$407</definedName>
    <definedName name="QB_ROW_9320" localSheetId="9" hidden="1">GL_Original!$C$406</definedName>
    <definedName name="QB_ROW_9321" localSheetId="12" hidden="1">'Balance Detail_Original'!$C$378</definedName>
    <definedName name="QB_ROW_9321" localSheetId="5" hidden="1">'Balance vs Budget_Log'!$C$60</definedName>
    <definedName name="QB_ROW_9321" localSheetId="6" hidden="1">'Balance vs Budget_Original'!$C$61</definedName>
    <definedName name="QB_ROW_93260" localSheetId="4" hidden="1">'P&amp;L vs LY2'!#REF!</definedName>
    <definedName name="QB_ROW_93330" localSheetId="9" hidden="1">GL_Original!$D$582</definedName>
    <definedName name="QB_ROW_94030" localSheetId="9" hidden="1">GL_Original!$D$583</definedName>
    <definedName name="QB_ROW_94260" localSheetId="4" hidden="1">'P&amp;L vs LY2'!#REF!</definedName>
    <definedName name="QB_ROW_94330" localSheetId="9" hidden="1">GL_Original!$D$584</definedName>
    <definedName name="QB_ROW_95020" localSheetId="9" hidden="1">GL_Original!$C$588</definedName>
    <definedName name="QB_ROW_95030" localSheetId="9" hidden="1">GL_Original!$D$608</definedName>
    <definedName name="QB_ROW_95050" localSheetId="4" hidden="1">'P&amp;L vs LY2'!#REF!</definedName>
    <definedName name="QB_ROW_95320" localSheetId="9" hidden="1">GL_Original!$C$610</definedName>
    <definedName name="QB_ROW_95330" localSheetId="9" hidden="1">GL_Original!$D$609</definedName>
    <definedName name="QB_ROW_95350" localSheetId="4" hidden="1">'P&amp;L vs LY2'!#REF!</definedName>
    <definedName name="QB_ROW_96030" localSheetId="9" hidden="1">GL_Original!$D$589</definedName>
    <definedName name="QB_ROW_96260" localSheetId="4" hidden="1">'P&amp;L vs LY2'!#REF!</definedName>
    <definedName name="QB_ROW_96330" localSheetId="9" hidden="1">GL_Original!$D$590</definedName>
    <definedName name="QB_ROW_97030" localSheetId="9" hidden="1">GL_Original!$D$591</definedName>
    <definedName name="QB_ROW_97040" localSheetId="9" hidden="1">GL_Original!$E$602</definedName>
    <definedName name="QB_ROW_97060" localSheetId="4" hidden="1">'P&amp;L vs LY2'!#REF!</definedName>
    <definedName name="QB_ROW_97330" localSheetId="9" hidden="1">GL_Original!$D$604</definedName>
    <definedName name="QB_ROW_97340" localSheetId="9" hidden="1">GL_Original!$E$603</definedName>
    <definedName name="QB_ROW_97360" localSheetId="4" hidden="1">'P&amp;L vs LY2'!#REF!</definedName>
    <definedName name="QB_ROW_98040" localSheetId="9" hidden="1">GL_Original!$E$592</definedName>
    <definedName name="QB_ROW_98270" localSheetId="4" hidden="1">'P&amp;L vs LY2'!#REF!</definedName>
    <definedName name="QB_ROW_98340" localSheetId="9" hidden="1">GL_Original!$E$593</definedName>
    <definedName name="QB_ROW_99040" localSheetId="9" hidden="1">GL_Original!$E$594</definedName>
    <definedName name="QB_ROW_99270" localSheetId="4" hidden="1">'P&amp;L vs LY2'!#REF!</definedName>
    <definedName name="QB_ROW_99340" localSheetId="9" hidden="1">GL_Original!$E$599</definedName>
    <definedName name="QBCANSUPPORTUPDATE" localSheetId="10">TRUE</definedName>
    <definedName name="QBCANSUPPORTUPDATE" localSheetId="12">TRUE</definedName>
    <definedName name="QBCANSUPPORTUPDATE" localSheetId="5">TRUE</definedName>
    <definedName name="QBCANSUPPORTUPDATE" localSheetId="6">TRUE</definedName>
    <definedName name="QBCANSUPPORTUPDATE" localSheetId="8">TRUE</definedName>
    <definedName name="QBCANSUPPORTUPDATE" localSheetId="7">TRUE</definedName>
    <definedName name="QBCANSUPPORTUPDATE" localSheetId="9">TRUE</definedName>
    <definedName name="QBCANSUPPORTUPDATE" localSheetId="4">TRUE</definedName>
    <definedName name="QBCOMPANYFILENAME" localSheetId="10">"C:\Users\Public\Documents\Intuit\QuickBooks\Company Files\Ten Thousand Villages Nashville.qbw"</definedName>
    <definedName name="QBCOMPANYFILENAME" localSheetId="12">"C:\Users\Public\Documents\Intuit\QuickBooks\Company Files\Ten Thousand Villages Nashville.qbw"</definedName>
    <definedName name="QBCOMPANYFILENAME" localSheetId="5">"C:\Users\Public\Documents\Intuit\QuickBooks\Company Files\Ten Thousand Villages Nashville.qbw"</definedName>
    <definedName name="QBCOMPANYFILENAME" localSheetId="6">"C:\Users\Public\Documents\Intuit\QuickBooks\Company Files\Ten Thousand Villages Nashville.qbw"</definedName>
    <definedName name="QBCOMPANYFILENAME" localSheetId="8">"C:\Users\Public\Documents\Intuit\QuickBooks\Company Files\Ten Thousand Villages Nashville.qbw"</definedName>
    <definedName name="QBCOMPANYFILENAME" localSheetId="7">"C:\Users\Public\Documents\Intuit\QuickBooks\Company Files\Ten Thousand Villages Nashville.qbw"</definedName>
    <definedName name="QBCOMPANYFILENAME" localSheetId="9">"C:\Users\Public\Documents\Intuit\QuickBooks\Company Files\Ten Thousand Villages Nashville.qbw"</definedName>
    <definedName name="QBCOMPANYFILENAME" localSheetId="4">"C:\Users\Public\Documents\Intuit\QuickBooks\Company Files\Ten Thousand Villages Nashville.qbw"</definedName>
    <definedName name="QBENDDATE" localSheetId="10">20200630</definedName>
    <definedName name="QBENDDATE" localSheetId="12">20161231</definedName>
    <definedName name="QBENDDATE" localSheetId="5">20160131</definedName>
    <definedName name="QBENDDATE" localSheetId="6">20160131</definedName>
    <definedName name="QBENDDATE" localSheetId="8">20161130</definedName>
    <definedName name="QBENDDATE" localSheetId="7">20160131</definedName>
    <definedName name="QBENDDATE" localSheetId="9">20161130</definedName>
    <definedName name="QBENDDATE" localSheetId="4">20160131</definedName>
    <definedName name="QBHEADERSONSCREEN" localSheetId="10">FALSE</definedName>
    <definedName name="QBHEADERSONSCREEN" localSheetId="12">FALSE</definedName>
    <definedName name="QBHEADERSONSCREEN" localSheetId="5">FALSE</definedName>
    <definedName name="QBHEADERSONSCREEN" localSheetId="6">FALSE</definedName>
    <definedName name="QBHEADERSONSCREEN" localSheetId="8">FALSE</definedName>
    <definedName name="QBHEADERSONSCREEN" localSheetId="7">FALSE</definedName>
    <definedName name="QBHEADERSONSCREEN" localSheetId="9">FALSE</definedName>
    <definedName name="QBHEADERSONSCREEN" localSheetId="4">FALSE</definedName>
    <definedName name="QBMETADATASIZE" localSheetId="10">5907</definedName>
    <definedName name="QBMETADATASIZE" localSheetId="12">7450</definedName>
    <definedName name="QBMETADATASIZE" localSheetId="5">5892</definedName>
    <definedName name="QBMETADATASIZE" localSheetId="6">5892</definedName>
    <definedName name="QBMETADATASIZE" localSheetId="8">5892</definedName>
    <definedName name="QBMETADATASIZE" localSheetId="7">5892</definedName>
    <definedName name="QBMETADATASIZE" localSheetId="9">7450</definedName>
    <definedName name="QBMETADATASIZE" localSheetId="4">5892</definedName>
    <definedName name="QBPRESERVECOLOR" localSheetId="10">TRUE</definedName>
    <definedName name="QBPRESERVECOLOR" localSheetId="12">TRUE</definedName>
    <definedName name="QBPRESERVECOLOR" localSheetId="5">TRUE</definedName>
    <definedName name="QBPRESERVECOLOR" localSheetId="6">TRUE</definedName>
    <definedName name="QBPRESERVECOLOR" localSheetId="8">TRUE</definedName>
    <definedName name="QBPRESERVECOLOR" localSheetId="7">TRUE</definedName>
    <definedName name="QBPRESERVECOLOR" localSheetId="9">TRUE</definedName>
    <definedName name="QBPRESERVECOLOR" localSheetId="4">TRUE</definedName>
    <definedName name="QBPRESERVEFONT" localSheetId="10">TRUE</definedName>
    <definedName name="QBPRESERVEFONT" localSheetId="12">TRUE</definedName>
    <definedName name="QBPRESERVEFONT" localSheetId="5">TRUE</definedName>
    <definedName name="QBPRESERVEFONT" localSheetId="6">TRUE</definedName>
    <definedName name="QBPRESERVEFONT" localSheetId="8">TRUE</definedName>
    <definedName name="QBPRESERVEFONT" localSheetId="7">TRUE</definedName>
    <definedName name="QBPRESERVEFONT" localSheetId="9">TRUE</definedName>
    <definedName name="QBPRESERVEFONT" localSheetId="4">TRUE</definedName>
    <definedName name="QBPRESERVEROWHEIGHT" localSheetId="10">TRUE</definedName>
    <definedName name="QBPRESERVEROWHEIGHT" localSheetId="12">TRUE</definedName>
    <definedName name="QBPRESERVEROWHEIGHT" localSheetId="5">TRUE</definedName>
    <definedName name="QBPRESERVEROWHEIGHT" localSheetId="6">TRUE</definedName>
    <definedName name="QBPRESERVEROWHEIGHT" localSheetId="8">TRUE</definedName>
    <definedName name="QBPRESERVEROWHEIGHT" localSheetId="7">TRUE</definedName>
    <definedName name="QBPRESERVEROWHEIGHT" localSheetId="9">TRUE</definedName>
    <definedName name="QBPRESERVEROWHEIGHT" localSheetId="4">TRUE</definedName>
    <definedName name="QBPRESERVESPACE" localSheetId="10">TRUE</definedName>
    <definedName name="QBPRESERVESPACE" localSheetId="12">TRUE</definedName>
    <definedName name="QBPRESERVESPACE" localSheetId="5">TRUE</definedName>
    <definedName name="QBPRESERVESPACE" localSheetId="6">TRUE</definedName>
    <definedName name="QBPRESERVESPACE" localSheetId="8">TRUE</definedName>
    <definedName name="QBPRESERVESPACE" localSheetId="7">TRUE</definedName>
    <definedName name="QBPRESERVESPACE" localSheetId="9">TRUE</definedName>
    <definedName name="QBPRESERVESPACE" localSheetId="4">TRUE</definedName>
    <definedName name="QBREPORTCOLAXIS" localSheetId="10">6</definedName>
    <definedName name="QBREPORTCOLAXIS" localSheetId="12">0</definedName>
    <definedName name="QBREPORTCOLAXIS" localSheetId="5">8</definedName>
    <definedName name="QBREPORTCOLAXIS" localSheetId="6">8</definedName>
    <definedName name="QBREPORTCOLAXIS" localSheetId="8">0</definedName>
    <definedName name="QBREPORTCOLAXIS" localSheetId="7">0</definedName>
    <definedName name="QBREPORTCOLAXIS" localSheetId="9">0</definedName>
    <definedName name="QBREPORTCOLAXIS" localSheetId="4">8</definedName>
    <definedName name="QBREPORTCOMPANYID" localSheetId="10">"2c78b29066494b7a858e578086b2a51e"</definedName>
    <definedName name="QBREPORTCOMPANYID" localSheetId="12">"2c78b29066494b7a858e578086b2a51e"</definedName>
    <definedName name="QBREPORTCOMPANYID" localSheetId="5">"2c78b29066494b7a858e578086b2a51e"</definedName>
    <definedName name="QBREPORTCOMPANYID" localSheetId="6">"2c78b29066494b7a858e578086b2a51e"</definedName>
    <definedName name="QBREPORTCOMPANYID" localSheetId="8">"2c78b29066494b7a858e578086b2a51e"</definedName>
    <definedName name="QBREPORTCOMPANYID" localSheetId="7">"2c78b29066494b7a858e578086b2a51e"</definedName>
    <definedName name="QBREPORTCOMPANYID" localSheetId="9">"2c78b29066494b7a858e578086b2a51e"</definedName>
    <definedName name="QBREPORTCOMPANYID" localSheetId="4">"2c78b29066494b7a858e578086b2a51e"</definedName>
    <definedName name="QBREPORTCOMPARECOL_ANNUALBUDGET" localSheetId="10">FALSE</definedName>
    <definedName name="QBREPORTCOMPARECOL_ANNUALBUDGET" localSheetId="12">FALSE</definedName>
    <definedName name="QBREPORTCOMPARECOL_ANNUALBUDGET" localSheetId="5">FALSE</definedName>
    <definedName name="QBREPORTCOMPARECOL_ANNUALBUDGET" localSheetId="6">FALSE</definedName>
    <definedName name="QBREPORTCOMPARECOL_ANNUALBUDGET" localSheetId="8">FALSE</definedName>
    <definedName name="QBREPORTCOMPARECOL_ANNUALBUDGET" localSheetId="7">FALSE</definedName>
    <definedName name="QBREPORTCOMPARECOL_ANNUALBUDGET" localSheetId="9">FALSE</definedName>
    <definedName name="QBREPORTCOMPARECOL_ANNUALBUDGET" localSheetId="4">TRUE</definedName>
    <definedName name="QBREPORTCOMPARECOL_AVGCOGS" localSheetId="10">FALSE</definedName>
    <definedName name="QBREPORTCOMPARECOL_AVGCOGS" localSheetId="12">FALSE</definedName>
    <definedName name="QBREPORTCOMPARECOL_AVGCOGS" localSheetId="5">FALSE</definedName>
    <definedName name="QBREPORTCOMPARECOL_AVGCOGS" localSheetId="6">FALSE</definedName>
    <definedName name="QBREPORTCOMPARECOL_AVGCOGS" localSheetId="8">FALSE</definedName>
    <definedName name="QBREPORTCOMPARECOL_AVGCOGS" localSheetId="7">FALSE</definedName>
    <definedName name="QBREPORTCOMPARECOL_AVGCOGS" localSheetId="9">FALSE</definedName>
    <definedName name="QBREPORTCOMPARECOL_AVGCOGS" localSheetId="4">FALSE</definedName>
    <definedName name="QBREPORTCOMPARECOL_AVGPRICE" localSheetId="10">FALSE</definedName>
    <definedName name="QBREPORTCOMPARECOL_AVGPRICE" localSheetId="12">FALSE</definedName>
    <definedName name="QBREPORTCOMPARECOL_AVGPRICE" localSheetId="5">FALSE</definedName>
    <definedName name="QBREPORTCOMPARECOL_AVGPRICE" localSheetId="6">FALSE</definedName>
    <definedName name="QBREPORTCOMPARECOL_AVGPRICE" localSheetId="8">FALSE</definedName>
    <definedName name="QBREPORTCOMPARECOL_AVGPRICE" localSheetId="7">FALSE</definedName>
    <definedName name="QBREPORTCOMPARECOL_AVGPRICE" localSheetId="9">FALSE</definedName>
    <definedName name="QBREPORTCOMPARECOL_AVGPRICE" localSheetId="4">FALSE</definedName>
    <definedName name="QBREPORTCOMPARECOL_BUDDIFF" localSheetId="10">FALSE</definedName>
    <definedName name="QBREPORTCOMPARECOL_BUDDIFF" localSheetId="12">FALSE</definedName>
    <definedName name="QBREPORTCOMPARECOL_BUDDIFF" localSheetId="5">TRUE</definedName>
    <definedName name="QBREPORTCOMPARECOL_BUDDIFF" localSheetId="6">TRUE</definedName>
    <definedName name="QBREPORTCOMPARECOL_BUDDIFF" localSheetId="8">FALSE</definedName>
    <definedName name="QBREPORTCOMPARECOL_BUDDIFF" localSheetId="7">FALSE</definedName>
    <definedName name="QBREPORTCOMPARECOL_BUDDIFF" localSheetId="9">FALSE</definedName>
    <definedName name="QBREPORTCOMPARECOL_BUDDIFF" localSheetId="4">TRUE</definedName>
    <definedName name="QBREPORTCOMPARECOL_BUDGET" localSheetId="10">FALSE</definedName>
    <definedName name="QBREPORTCOMPARECOL_BUDGET" localSheetId="12">FALSE</definedName>
    <definedName name="QBREPORTCOMPARECOL_BUDGET" localSheetId="5">TRUE</definedName>
    <definedName name="QBREPORTCOMPARECOL_BUDGET" localSheetId="6">TRUE</definedName>
    <definedName name="QBREPORTCOMPARECOL_BUDGET" localSheetId="8">FALSE</definedName>
    <definedName name="QBREPORTCOMPARECOL_BUDGET" localSheetId="7">FALSE</definedName>
    <definedName name="QBREPORTCOMPARECOL_BUDGET" localSheetId="9">FALSE</definedName>
    <definedName name="QBREPORTCOMPARECOL_BUDGET" localSheetId="4">TRUE</definedName>
    <definedName name="QBREPORTCOMPARECOL_BUDPCT" localSheetId="10">FALSE</definedName>
    <definedName name="QBREPORTCOMPARECOL_BUDPCT" localSheetId="12">FALSE</definedName>
    <definedName name="QBREPORTCOMPARECOL_BUDPCT" localSheetId="5">TRUE</definedName>
    <definedName name="QBREPORTCOMPARECOL_BUDPCT" localSheetId="6">TRUE</definedName>
    <definedName name="QBREPORTCOMPARECOL_BUDPCT" localSheetId="8">FALSE</definedName>
    <definedName name="QBREPORTCOMPARECOL_BUDPCT" localSheetId="7">FALSE</definedName>
    <definedName name="QBREPORTCOMPARECOL_BUDPCT" localSheetId="9">FALSE</definedName>
    <definedName name="QBREPORTCOMPARECOL_BUDPCT" localSheetId="4">TRUE</definedName>
    <definedName name="QBREPORTCOMPARECOL_COGS" localSheetId="10">FALSE</definedName>
    <definedName name="QBREPORTCOMPARECOL_COGS" localSheetId="12">FALSE</definedName>
    <definedName name="QBREPORTCOMPARECOL_COGS" localSheetId="5">FALSE</definedName>
    <definedName name="QBREPORTCOMPARECOL_COGS" localSheetId="6">FALSE</definedName>
    <definedName name="QBREPORTCOMPARECOL_COGS" localSheetId="8">FALSE</definedName>
    <definedName name="QBREPORTCOMPARECOL_COGS" localSheetId="7">FALSE</definedName>
    <definedName name="QBREPORTCOMPARECOL_COGS" localSheetId="9">FALSE</definedName>
    <definedName name="QBREPORTCOMPARECOL_COGS" localSheetId="4">FALSE</definedName>
    <definedName name="QBREPORTCOMPARECOL_EXCLUDEAMOUNT" localSheetId="10">FALSE</definedName>
    <definedName name="QBREPORTCOMPARECOL_EXCLUDEAMOUNT" localSheetId="12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8">FALSE</definedName>
    <definedName name="QBREPORTCOMPARECOL_EXCLUDEAMOUNT" localSheetId="7">FALSE</definedName>
    <definedName name="QBREPORTCOMPARECOL_EXCLUDEAMOUNT" localSheetId="9">FALSE</definedName>
    <definedName name="QBREPORTCOMPARECOL_EXCLUDEAMOUNT" localSheetId="4">FALSE</definedName>
    <definedName name="QBREPORTCOMPARECOL_EXCLUDECURPERIOD" localSheetId="10">FALSE</definedName>
    <definedName name="QBREPORTCOMPARECOL_EXCLUDECURPERIOD" localSheetId="12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8">FALSE</definedName>
    <definedName name="QBREPORTCOMPARECOL_EXCLUDECURPERIOD" localSheetId="7">FALSE</definedName>
    <definedName name="QBREPORTCOMPARECOL_EXCLUDECURPERIOD" localSheetId="9">FALSE</definedName>
    <definedName name="QBREPORTCOMPARECOL_EXCLUDECURPERIOD" localSheetId="4">FALSE</definedName>
    <definedName name="QBREPORTCOMPARECOL_FORECAST" localSheetId="10">FALSE</definedName>
    <definedName name="QBREPORTCOMPARECOL_FORECAST" localSheetId="12">FALSE</definedName>
    <definedName name="QBREPORTCOMPARECOL_FORECAST" localSheetId="5">FALSE</definedName>
    <definedName name="QBREPORTCOMPARECOL_FORECAST" localSheetId="6">FALSE</definedName>
    <definedName name="QBREPORTCOMPARECOL_FORECAST" localSheetId="8">FALSE</definedName>
    <definedName name="QBREPORTCOMPARECOL_FORECAST" localSheetId="7">FALSE</definedName>
    <definedName name="QBREPORTCOMPARECOL_FORECAST" localSheetId="9">FALSE</definedName>
    <definedName name="QBREPORTCOMPARECOL_FORECAST" localSheetId="4">FALSE</definedName>
    <definedName name="QBREPORTCOMPARECOL_GROSSMARGIN" localSheetId="10">FALSE</definedName>
    <definedName name="QBREPORTCOMPARECOL_GROSSMARGIN" localSheetId="12">FALSE</definedName>
    <definedName name="QBREPORTCOMPARECOL_GROSSMARGIN" localSheetId="5">FALSE</definedName>
    <definedName name="QBREPORTCOMPARECOL_GROSSMARGIN" localSheetId="6">FALSE</definedName>
    <definedName name="QBREPORTCOMPARECOL_GROSSMARGIN" localSheetId="8">FALSE</definedName>
    <definedName name="QBREPORTCOMPARECOL_GROSSMARGIN" localSheetId="7">FALSE</definedName>
    <definedName name="QBREPORTCOMPARECOL_GROSSMARGIN" localSheetId="9">FALSE</definedName>
    <definedName name="QBREPORTCOMPARECOL_GROSSMARGIN" localSheetId="4">FALSE</definedName>
    <definedName name="QBREPORTCOMPARECOL_GROSSMARGINPCT" localSheetId="10">FALSE</definedName>
    <definedName name="QBREPORTCOMPARECOL_GROSSMARGINPCT" localSheetId="12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8">FALSE</definedName>
    <definedName name="QBREPORTCOMPARECOL_GROSSMARGINPCT" localSheetId="7">FALSE</definedName>
    <definedName name="QBREPORTCOMPARECOL_GROSSMARGINPCT" localSheetId="9">FALSE</definedName>
    <definedName name="QBREPORTCOMPARECOL_GROSSMARGINPCT" localSheetId="4">FALSE</definedName>
    <definedName name="QBREPORTCOMPARECOL_HOURS" localSheetId="10">FALSE</definedName>
    <definedName name="QBREPORTCOMPARECOL_HOURS" localSheetId="12">FALSE</definedName>
    <definedName name="QBREPORTCOMPARECOL_HOURS" localSheetId="5">FALSE</definedName>
    <definedName name="QBREPORTCOMPARECOL_HOURS" localSheetId="6">FALSE</definedName>
    <definedName name="QBREPORTCOMPARECOL_HOURS" localSheetId="8">FALSE</definedName>
    <definedName name="QBREPORTCOMPARECOL_HOURS" localSheetId="7">FALSE</definedName>
    <definedName name="QBREPORTCOMPARECOL_HOURS" localSheetId="9">FALSE</definedName>
    <definedName name="QBREPORTCOMPARECOL_HOURS" localSheetId="4">FALSE</definedName>
    <definedName name="QBREPORTCOMPARECOL_PCTCOL" localSheetId="10">FALSE</definedName>
    <definedName name="QBREPORTCOMPARECOL_PCTCOL" localSheetId="12">FALSE</definedName>
    <definedName name="QBREPORTCOMPARECOL_PCTCOL" localSheetId="5">FALSE</definedName>
    <definedName name="QBREPORTCOMPARECOL_PCTCOL" localSheetId="6">FALSE</definedName>
    <definedName name="QBREPORTCOMPARECOL_PCTCOL" localSheetId="8">FALSE</definedName>
    <definedName name="QBREPORTCOMPARECOL_PCTCOL" localSheetId="7">FALSE</definedName>
    <definedName name="QBREPORTCOMPARECOL_PCTCOL" localSheetId="9">FALSE</definedName>
    <definedName name="QBREPORTCOMPARECOL_PCTCOL" localSheetId="4">FALSE</definedName>
    <definedName name="QBREPORTCOMPARECOL_PCTEXPENSE" localSheetId="10">FALSE</definedName>
    <definedName name="QBREPORTCOMPARECOL_PCTEXPENSE" localSheetId="12">FALSE</definedName>
    <definedName name="QBREPORTCOMPARECOL_PCTEXPENSE" localSheetId="5">FALSE</definedName>
    <definedName name="QBREPORTCOMPARECOL_PCTEXPENSE" localSheetId="6">FALSE</definedName>
    <definedName name="QBREPORTCOMPARECOL_PCTEXPENSE" localSheetId="8">FALSE</definedName>
    <definedName name="QBREPORTCOMPARECOL_PCTEXPENSE" localSheetId="7">FALSE</definedName>
    <definedName name="QBREPORTCOMPARECOL_PCTEXPENSE" localSheetId="9">FALSE</definedName>
    <definedName name="QBREPORTCOMPARECOL_PCTEXPENSE" localSheetId="4">FALSE</definedName>
    <definedName name="QBREPORTCOMPARECOL_PCTINCOME" localSheetId="10">FALSE</definedName>
    <definedName name="QBREPORTCOMPARECOL_PCTINCOME" localSheetId="12">FALSE</definedName>
    <definedName name="QBREPORTCOMPARECOL_PCTINCOME" localSheetId="5">FALSE</definedName>
    <definedName name="QBREPORTCOMPARECOL_PCTINCOME" localSheetId="6">FALSE</definedName>
    <definedName name="QBREPORTCOMPARECOL_PCTINCOME" localSheetId="8">FALSE</definedName>
    <definedName name="QBREPORTCOMPARECOL_PCTINCOME" localSheetId="7">FALSE</definedName>
    <definedName name="QBREPORTCOMPARECOL_PCTINCOME" localSheetId="9">FALSE</definedName>
    <definedName name="QBREPORTCOMPARECOL_PCTINCOME" localSheetId="4">FALSE</definedName>
    <definedName name="QBREPORTCOMPARECOL_PCTOFSALES" localSheetId="10">FALSE</definedName>
    <definedName name="QBREPORTCOMPARECOL_PCTOFSALES" localSheetId="12">FALSE</definedName>
    <definedName name="QBREPORTCOMPARECOL_PCTOFSALES" localSheetId="5">FALSE</definedName>
    <definedName name="QBREPORTCOMPARECOL_PCTOFSALES" localSheetId="6">FALSE</definedName>
    <definedName name="QBREPORTCOMPARECOL_PCTOFSALES" localSheetId="8">FALSE</definedName>
    <definedName name="QBREPORTCOMPARECOL_PCTOFSALES" localSheetId="7">FALSE</definedName>
    <definedName name="QBREPORTCOMPARECOL_PCTOFSALES" localSheetId="9">FALSE</definedName>
    <definedName name="QBREPORTCOMPARECOL_PCTOFSALES" localSheetId="4">FALSE</definedName>
    <definedName name="QBREPORTCOMPARECOL_PCTROW" localSheetId="10">FALSE</definedName>
    <definedName name="QBREPORTCOMPARECOL_PCTROW" localSheetId="12">FALSE</definedName>
    <definedName name="QBREPORTCOMPARECOL_PCTROW" localSheetId="5">FALSE</definedName>
    <definedName name="QBREPORTCOMPARECOL_PCTROW" localSheetId="6">FALSE</definedName>
    <definedName name="QBREPORTCOMPARECOL_PCTROW" localSheetId="8">FALSE</definedName>
    <definedName name="QBREPORTCOMPARECOL_PCTROW" localSheetId="7">FALSE</definedName>
    <definedName name="QBREPORTCOMPARECOL_PCTROW" localSheetId="9">FALSE</definedName>
    <definedName name="QBREPORTCOMPARECOL_PCTROW" localSheetId="4">FALSE</definedName>
    <definedName name="QBREPORTCOMPARECOL_PPDIFF" localSheetId="10">FALSE</definedName>
    <definedName name="QBREPORTCOMPARECOL_PPDIFF" localSheetId="12">FALSE</definedName>
    <definedName name="QBREPORTCOMPARECOL_PPDIFF" localSheetId="5">FALSE</definedName>
    <definedName name="QBREPORTCOMPARECOL_PPDIFF" localSheetId="6">FALSE</definedName>
    <definedName name="QBREPORTCOMPARECOL_PPDIFF" localSheetId="8">FALSE</definedName>
    <definedName name="QBREPORTCOMPARECOL_PPDIFF" localSheetId="7">FALSE</definedName>
    <definedName name="QBREPORTCOMPARECOL_PPDIFF" localSheetId="9">FALSE</definedName>
    <definedName name="QBREPORTCOMPARECOL_PPDIFF" localSheetId="4">FALSE</definedName>
    <definedName name="QBREPORTCOMPARECOL_PPPCT" localSheetId="10">FALSE</definedName>
    <definedName name="QBREPORTCOMPARECOL_PPPCT" localSheetId="12">FALSE</definedName>
    <definedName name="QBREPORTCOMPARECOL_PPPCT" localSheetId="5">FALSE</definedName>
    <definedName name="QBREPORTCOMPARECOL_PPPCT" localSheetId="6">FALSE</definedName>
    <definedName name="QBREPORTCOMPARECOL_PPPCT" localSheetId="8">FALSE</definedName>
    <definedName name="QBREPORTCOMPARECOL_PPPCT" localSheetId="7">FALSE</definedName>
    <definedName name="QBREPORTCOMPARECOL_PPPCT" localSheetId="9">FALSE</definedName>
    <definedName name="QBREPORTCOMPARECOL_PPPCT" localSheetId="4">FALSE</definedName>
    <definedName name="QBREPORTCOMPARECOL_PREVPERIOD" localSheetId="10">FALSE</definedName>
    <definedName name="QBREPORTCOMPARECOL_PREVPERIOD" localSheetId="12">FALSE</definedName>
    <definedName name="QBREPORTCOMPARECOL_PREVPERIOD" localSheetId="5">FALSE</definedName>
    <definedName name="QBREPORTCOMPARECOL_PREVPERIOD" localSheetId="6">FALSE</definedName>
    <definedName name="QBREPORTCOMPARECOL_PREVPERIOD" localSheetId="8">FALSE</definedName>
    <definedName name="QBREPORTCOMPARECOL_PREVPERIOD" localSheetId="7">FALSE</definedName>
    <definedName name="QBREPORTCOMPARECOL_PREVPERIOD" localSheetId="9">FALSE</definedName>
    <definedName name="QBREPORTCOMPARECOL_PREVPERIOD" localSheetId="4">FALSE</definedName>
    <definedName name="QBREPORTCOMPARECOL_PREVYEAR" localSheetId="10">FALSE</definedName>
    <definedName name="QBREPORTCOMPARECOL_PREVYEAR" localSheetId="12">FALSE</definedName>
    <definedName name="QBREPORTCOMPARECOL_PREVYEAR" localSheetId="5">FALSE</definedName>
    <definedName name="QBREPORTCOMPARECOL_PREVYEAR" localSheetId="6">FALSE</definedName>
    <definedName name="QBREPORTCOMPARECOL_PREVYEAR" localSheetId="8">FALSE</definedName>
    <definedName name="QBREPORTCOMPARECOL_PREVYEAR" localSheetId="7">FALSE</definedName>
    <definedName name="QBREPORTCOMPARECOL_PREVYEAR" localSheetId="9">FALSE</definedName>
    <definedName name="QBREPORTCOMPARECOL_PREVYEAR" localSheetId="4">FALSE</definedName>
    <definedName name="QBREPORTCOMPARECOL_PYDIFF" localSheetId="10">FALSE</definedName>
    <definedName name="QBREPORTCOMPARECOL_PYDIFF" localSheetId="12">FALSE</definedName>
    <definedName name="QBREPORTCOMPARECOL_PYDIFF" localSheetId="5">FALSE</definedName>
    <definedName name="QBREPORTCOMPARECOL_PYDIFF" localSheetId="6">FALSE</definedName>
    <definedName name="QBREPORTCOMPARECOL_PYDIFF" localSheetId="8">FALSE</definedName>
    <definedName name="QBREPORTCOMPARECOL_PYDIFF" localSheetId="7">FALSE</definedName>
    <definedName name="QBREPORTCOMPARECOL_PYDIFF" localSheetId="9">FALSE</definedName>
    <definedName name="QBREPORTCOMPARECOL_PYDIFF" localSheetId="4">FALSE</definedName>
    <definedName name="QBREPORTCOMPARECOL_PYPCT" localSheetId="10">FALSE</definedName>
    <definedName name="QBREPORTCOMPARECOL_PYPCT" localSheetId="12">FALSE</definedName>
    <definedName name="QBREPORTCOMPARECOL_PYPCT" localSheetId="5">FALSE</definedName>
    <definedName name="QBREPORTCOMPARECOL_PYPCT" localSheetId="6">FALSE</definedName>
    <definedName name="QBREPORTCOMPARECOL_PYPCT" localSheetId="8">FALSE</definedName>
    <definedName name="QBREPORTCOMPARECOL_PYPCT" localSheetId="7">FALSE</definedName>
    <definedName name="QBREPORTCOMPARECOL_PYPCT" localSheetId="9">FALSE</definedName>
    <definedName name="QBREPORTCOMPARECOL_PYPCT" localSheetId="4">FALSE</definedName>
    <definedName name="QBREPORTCOMPARECOL_QTY" localSheetId="10">FALSE</definedName>
    <definedName name="QBREPORTCOMPARECOL_QTY" localSheetId="12">FALSE</definedName>
    <definedName name="QBREPORTCOMPARECOL_QTY" localSheetId="5">FALSE</definedName>
    <definedName name="QBREPORTCOMPARECOL_QTY" localSheetId="6">FALSE</definedName>
    <definedName name="QBREPORTCOMPARECOL_QTY" localSheetId="8">FALSE</definedName>
    <definedName name="QBREPORTCOMPARECOL_QTY" localSheetId="7">FALSE</definedName>
    <definedName name="QBREPORTCOMPARECOL_QTY" localSheetId="9">FALSE</definedName>
    <definedName name="QBREPORTCOMPARECOL_QTY" localSheetId="4">FALSE</definedName>
    <definedName name="QBREPORTCOMPARECOL_RATE" localSheetId="10">FALSE</definedName>
    <definedName name="QBREPORTCOMPARECOL_RATE" localSheetId="12">FALSE</definedName>
    <definedName name="QBREPORTCOMPARECOL_RATE" localSheetId="5">FALSE</definedName>
    <definedName name="QBREPORTCOMPARECOL_RATE" localSheetId="6">FALSE</definedName>
    <definedName name="QBREPORTCOMPARECOL_RATE" localSheetId="8">FALSE</definedName>
    <definedName name="QBREPORTCOMPARECOL_RATE" localSheetId="7">FALSE</definedName>
    <definedName name="QBREPORTCOMPARECOL_RATE" localSheetId="9">FALSE</definedName>
    <definedName name="QBREPORTCOMPARECOL_RATE" localSheetId="4">FALSE</definedName>
    <definedName name="QBREPORTCOMPARECOL_TRIPBILLEDMILES" localSheetId="10">FALSE</definedName>
    <definedName name="QBREPORTCOMPARECOL_TRIPBILLEDMILES" localSheetId="12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8">FALSE</definedName>
    <definedName name="QBREPORTCOMPARECOL_TRIPBILLEDMILES" localSheetId="7">FALSE</definedName>
    <definedName name="QBREPORTCOMPARECOL_TRIPBILLEDMILES" localSheetId="9">FALSE</definedName>
    <definedName name="QBREPORTCOMPARECOL_TRIPBILLEDMILES" localSheetId="4">FALSE</definedName>
    <definedName name="QBREPORTCOMPARECOL_TRIPBILLINGAMOUNT" localSheetId="10">FALSE</definedName>
    <definedName name="QBREPORTCOMPARECOL_TRIPBILLINGAMOUNT" localSheetId="12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8">FALSE</definedName>
    <definedName name="QBREPORTCOMPARECOL_TRIPBILLINGAMOUNT" localSheetId="7">FALSE</definedName>
    <definedName name="QBREPORTCOMPARECOL_TRIPBILLINGAMOUNT" localSheetId="9">FALSE</definedName>
    <definedName name="QBREPORTCOMPARECOL_TRIPBILLINGAMOUNT" localSheetId="4">FALSE</definedName>
    <definedName name="QBREPORTCOMPARECOL_TRIPMILES" localSheetId="10">FALSE</definedName>
    <definedName name="QBREPORTCOMPARECOL_TRIPMILES" localSheetId="12">FALSE</definedName>
    <definedName name="QBREPORTCOMPARECOL_TRIPMILES" localSheetId="5">FALSE</definedName>
    <definedName name="QBREPORTCOMPARECOL_TRIPMILES" localSheetId="6">FALSE</definedName>
    <definedName name="QBREPORTCOMPARECOL_TRIPMILES" localSheetId="8">FALSE</definedName>
    <definedName name="QBREPORTCOMPARECOL_TRIPMILES" localSheetId="7">FALSE</definedName>
    <definedName name="QBREPORTCOMPARECOL_TRIPMILES" localSheetId="9">FALSE</definedName>
    <definedName name="QBREPORTCOMPARECOL_TRIPMILES" localSheetId="4">FALSE</definedName>
    <definedName name="QBREPORTCOMPARECOL_TRIPNOTBILLABLEMILES" localSheetId="10">FALSE</definedName>
    <definedName name="QBREPORTCOMPARECOL_TRIPNOTBILLABLEMILES" localSheetId="12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8">FALSE</definedName>
    <definedName name="QBREPORTCOMPARECOL_TRIPNOTBILLABLEMILES" localSheetId="7">FALSE</definedName>
    <definedName name="QBREPORTCOMPARECOL_TRIPNOTBILLABLEMILES" localSheetId="9">FALSE</definedName>
    <definedName name="QBREPORTCOMPARECOL_TRIPNOTBILLABLEMILES" localSheetId="4">FALSE</definedName>
    <definedName name="QBREPORTCOMPARECOL_TRIPTAXDEDUCTIBLEAMOUNT" localSheetId="10">FALSE</definedName>
    <definedName name="QBREPORTCOMPARECOL_TRIPTAXDEDUCTIBLEAMOUNT" localSheetId="12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8">FALSE</definedName>
    <definedName name="QBREPORTCOMPARECOL_TRIPTAXDEDUCTIBLEAMOUNT" localSheetId="7">FALSE</definedName>
    <definedName name="QBREPORTCOMPARECOL_TRIPTAXDEDUCTIBLEAMOUNT" localSheetId="9">FALSE</definedName>
    <definedName name="QBREPORTCOMPARECOL_TRIPTAXDEDUCTIBLEAMOUNT" localSheetId="4">FALSE</definedName>
    <definedName name="QBREPORTCOMPARECOL_TRIPUNBILLEDMILES" localSheetId="10">FALSE</definedName>
    <definedName name="QBREPORTCOMPARECOL_TRIPUNBILLEDMILES" localSheetId="12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8">FALSE</definedName>
    <definedName name="QBREPORTCOMPARECOL_TRIPUNBILLEDMILES" localSheetId="7">FALSE</definedName>
    <definedName name="QBREPORTCOMPARECOL_TRIPUNBILLEDMILES" localSheetId="9">FALSE</definedName>
    <definedName name="QBREPORTCOMPARECOL_TRIPUNBILLEDMILES" localSheetId="4">FALSE</definedName>
    <definedName name="QBREPORTCOMPARECOL_YTD" localSheetId="10">FALSE</definedName>
    <definedName name="QBREPORTCOMPARECOL_YTD" localSheetId="12">FALSE</definedName>
    <definedName name="QBREPORTCOMPARECOL_YTD" localSheetId="5">FALSE</definedName>
    <definedName name="QBREPORTCOMPARECOL_YTD" localSheetId="6">FALSE</definedName>
    <definedName name="QBREPORTCOMPARECOL_YTD" localSheetId="8">FALSE</definedName>
    <definedName name="QBREPORTCOMPARECOL_YTD" localSheetId="7">FALSE</definedName>
    <definedName name="QBREPORTCOMPARECOL_YTD" localSheetId="9">FALSE</definedName>
    <definedName name="QBREPORTCOMPARECOL_YTD" localSheetId="4">TRUE</definedName>
    <definedName name="QBREPORTCOMPARECOL_YTDBUDGET" localSheetId="10">FALSE</definedName>
    <definedName name="QBREPORTCOMPARECOL_YTDBUDGET" localSheetId="12">FALSE</definedName>
    <definedName name="QBREPORTCOMPARECOL_YTDBUDGET" localSheetId="5">FALSE</definedName>
    <definedName name="QBREPORTCOMPARECOL_YTDBUDGET" localSheetId="6">FALSE</definedName>
    <definedName name="QBREPORTCOMPARECOL_YTDBUDGET" localSheetId="8">FALSE</definedName>
    <definedName name="QBREPORTCOMPARECOL_YTDBUDGET" localSheetId="7">FALSE</definedName>
    <definedName name="QBREPORTCOMPARECOL_YTDBUDGET" localSheetId="9">FALSE</definedName>
    <definedName name="QBREPORTCOMPARECOL_YTDBUDGET" localSheetId="4">TRUE</definedName>
    <definedName name="QBREPORTCOMPARECOL_YTDPCT" localSheetId="10">FALSE</definedName>
    <definedName name="QBREPORTCOMPARECOL_YTDPCT" localSheetId="12">FALSE</definedName>
    <definedName name="QBREPORTCOMPARECOL_YTDPCT" localSheetId="5">FALSE</definedName>
    <definedName name="QBREPORTCOMPARECOL_YTDPCT" localSheetId="6">FALSE</definedName>
    <definedName name="QBREPORTCOMPARECOL_YTDPCT" localSheetId="8">FALSE</definedName>
    <definedName name="QBREPORTCOMPARECOL_YTDPCT" localSheetId="7">FALSE</definedName>
    <definedName name="QBREPORTCOMPARECOL_YTDPCT" localSheetId="9">FALSE</definedName>
    <definedName name="QBREPORTCOMPARECOL_YTDPCT" localSheetId="4">FALSE</definedName>
    <definedName name="QBREPORTROWAXIS" localSheetId="10">11</definedName>
    <definedName name="QBREPORTROWAXIS" localSheetId="12">9</definedName>
    <definedName name="QBREPORTROWAXIS" localSheetId="5">9</definedName>
    <definedName name="QBREPORTROWAXIS" localSheetId="6">9</definedName>
    <definedName name="QBREPORTROWAXIS" localSheetId="8">77</definedName>
    <definedName name="QBREPORTROWAXIS" localSheetId="7">77</definedName>
    <definedName name="QBREPORTROWAXIS" localSheetId="9">12</definedName>
    <definedName name="QBREPORTROWAXIS" localSheetId="4">11</definedName>
    <definedName name="QBREPORTSUBCOLAXIS" localSheetId="10">0</definedName>
    <definedName name="QBREPORTSUBCOLAXIS" localSheetId="12">0</definedName>
    <definedName name="QBREPORTSUBCOLAXIS" localSheetId="5">24</definedName>
    <definedName name="QBREPORTSUBCOLAXIS" localSheetId="6">24</definedName>
    <definedName name="QBREPORTSUBCOLAXIS" localSheetId="8">0</definedName>
    <definedName name="QBREPORTSUBCOLAXIS" localSheetId="7">0</definedName>
    <definedName name="QBREPORTSUBCOLAXIS" localSheetId="9">0</definedName>
    <definedName name="QBREPORTSUBCOLAXIS" localSheetId="4">24</definedName>
    <definedName name="QBREPORTTYPE" localSheetId="10">0</definedName>
    <definedName name="QBREPORTTYPE" localSheetId="12">8</definedName>
    <definedName name="QBREPORTTYPE" localSheetId="5">290</definedName>
    <definedName name="QBREPORTTYPE" localSheetId="6">290</definedName>
    <definedName name="QBREPORTTYPE" localSheetId="8">238</definedName>
    <definedName name="QBREPORTTYPE" localSheetId="7">238</definedName>
    <definedName name="QBREPORTTYPE" localSheetId="9">42</definedName>
    <definedName name="QBREPORTTYPE" localSheetId="4">273</definedName>
    <definedName name="QBROWHEADERS" localSheetId="10">7</definedName>
    <definedName name="QBROWHEADERS" localSheetId="12">8</definedName>
    <definedName name="QBROWHEADERS" localSheetId="5">8</definedName>
    <definedName name="QBROWHEADERS" localSheetId="6">8</definedName>
    <definedName name="QBROWHEADERS" localSheetId="8">5</definedName>
    <definedName name="QBROWHEADERS" localSheetId="7">5</definedName>
    <definedName name="QBROWHEADERS" localSheetId="9">5</definedName>
    <definedName name="QBROWHEADERS" localSheetId="4">8</definedName>
    <definedName name="QBSTARTDATE" localSheetId="10">20200401</definedName>
    <definedName name="QBSTARTDATE" localSheetId="12">20161201</definedName>
    <definedName name="QBSTARTDATE" localSheetId="5">20160101</definedName>
    <definedName name="QBSTARTDATE" localSheetId="6">20160101</definedName>
    <definedName name="QBSTARTDATE" localSheetId="8">20161101</definedName>
    <definedName name="QBSTARTDATE" localSheetId="7">20160101</definedName>
    <definedName name="QBSTARTDATE" localSheetId="9">20161101</definedName>
    <definedName name="QBSTARTDATE" localSheetId="4">20160101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6" i="87" l="1"/>
  <c r="R26" i="87"/>
  <c r="Q26" i="87"/>
  <c r="P26" i="87"/>
  <c r="O26" i="87"/>
  <c r="N26" i="87"/>
  <c r="M26" i="87"/>
  <c r="L26" i="87"/>
  <c r="K26" i="87"/>
  <c r="J26" i="87"/>
  <c r="I26" i="87"/>
  <c r="T26" i="87"/>
  <c r="Q27" i="87"/>
  <c r="P27" i="87"/>
  <c r="D4" i="89"/>
  <c r="L7" i="89"/>
  <c r="K7" i="89"/>
  <c r="J7" i="89"/>
  <c r="I7" i="89"/>
  <c r="H7" i="89"/>
  <c r="G7" i="89"/>
  <c r="F7" i="89"/>
  <c r="E7" i="89"/>
  <c r="L6" i="89"/>
  <c r="M7" i="89" s="1"/>
  <c r="K6" i="89"/>
  <c r="J6" i="89"/>
  <c r="I6" i="89"/>
  <c r="H6" i="89"/>
  <c r="G6" i="89"/>
  <c r="F6" i="89"/>
  <c r="E6" i="89"/>
  <c r="D6" i="89"/>
  <c r="M6" i="89"/>
  <c r="N7" i="89" s="1"/>
  <c r="O6" i="89"/>
  <c r="D7" i="89" s="1"/>
  <c r="N6" i="89"/>
  <c r="O7" i="89" s="1"/>
  <c r="O10" i="89"/>
  <c r="N10" i="89"/>
  <c r="M10" i="89"/>
  <c r="L10" i="89"/>
  <c r="K10" i="89"/>
  <c r="J10" i="89"/>
  <c r="I10" i="89"/>
  <c r="H10" i="89"/>
  <c r="G10" i="89"/>
  <c r="F10" i="89"/>
  <c r="P10" i="89" s="1"/>
  <c r="E10" i="89"/>
  <c r="P11" i="89"/>
  <c r="P8" i="89"/>
  <c r="P41" i="89"/>
  <c r="P39" i="89"/>
  <c r="P38" i="89"/>
  <c r="P37" i="89"/>
  <c r="D36" i="89"/>
  <c r="E35" i="89" s="1"/>
  <c r="E36" i="89" s="1"/>
  <c r="F35" i="89" s="1"/>
  <c r="F36" i="89" s="1"/>
  <c r="G35" i="89" s="1"/>
  <c r="G36" i="89" s="1"/>
  <c r="H35" i="89" s="1"/>
  <c r="H36" i="89" s="1"/>
  <c r="I35" i="89" s="1"/>
  <c r="I36" i="89" s="1"/>
  <c r="J35" i="89" s="1"/>
  <c r="J36" i="89" s="1"/>
  <c r="K35" i="89" s="1"/>
  <c r="K36" i="89" s="1"/>
  <c r="L35" i="89" s="1"/>
  <c r="L36" i="89" s="1"/>
  <c r="M35" i="89" s="1"/>
  <c r="M36" i="89" s="1"/>
  <c r="N35" i="89" s="1"/>
  <c r="N36" i="89" s="1"/>
  <c r="O35" i="89" s="1"/>
  <c r="O36" i="89" s="1"/>
  <c r="T81" i="87"/>
  <c r="S81" i="87"/>
  <c r="R81" i="87"/>
  <c r="Q81" i="87"/>
  <c r="P81" i="87"/>
  <c r="O81" i="87"/>
  <c r="N81" i="87"/>
  <c r="M81" i="87"/>
  <c r="L81" i="87"/>
  <c r="K81" i="87"/>
  <c r="J81" i="87"/>
  <c r="T77" i="87"/>
  <c r="S77" i="87"/>
  <c r="R77" i="87"/>
  <c r="Q77" i="87"/>
  <c r="P77" i="87"/>
  <c r="O77" i="87"/>
  <c r="N77" i="87"/>
  <c r="M77" i="87"/>
  <c r="L77" i="87"/>
  <c r="K77" i="87"/>
  <c r="J77" i="87"/>
  <c r="U77" i="87" s="1"/>
  <c r="I77" i="87"/>
  <c r="T75" i="87"/>
  <c r="S75" i="87"/>
  <c r="R75" i="87"/>
  <c r="Q75" i="87"/>
  <c r="P75" i="87"/>
  <c r="O75" i="87"/>
  <c r="N75" i="87"/>
  <c r="M75" i="87"/>
  <c r="L75" i="87"/>
  <c r="K75" i="87"/>
  <c r="J75" i="87"/>
  <c r="I75" i="87"/>
  <c r="I74" i="87"/>
  <c r="T74" i="87"/>
  <c r="S74" i="87"/>
  <c r="R74" i="87"/>
  <c r="Q74" i="87"/>
  <c r="P74" i="87"/>
  <c r="O74" i="87"/>
  <c r="N74" i="87"/>
  <c r="M74" i="87"/>
  <c r="L74" i="87"/>
  <c r="K74" i="87"/>
  <c r="J74" i="87"/>
  <c r="S73" i="87"/>
  <c r="R73" i="87"/>
  <c r="Q73" i="87"/>
  <c r="P73" i="87"/>
  <c r="O73" i="87"/>
  <c r="N73" i="87"/>
  <c r="M73" i="87"/>
  <c r="L73" i="87"/>
  <c r="K73" i="87"/>
  <c r="J73" i="87"/>
  <c r="I73" i="87"/>
  <c r="T73" i="87"/>
  <c r="U72" i="87"/>
  <c r="T69" i="87"/>
  <c r="S69" i="87"/>
  <c r="R69" i="87"/>
  <c r="Q69" i="87"/>
  <c r="P69" i="87"/>
  <c r="O69" i="87"/>
  <c r="N69" i="87"/>
  <c r="M69" i="87"/>
  <c r="L69" i="87"/>
  <c r="K69" i="87"/>
  <c r="J69" i="87"/>
  <c r="U69" i="87" s="1"/>
  <c r="I69" i="87"/>
  <c r="U61" i="87"/>
  <c r="T52" i="87"/>
  <c r="S52" i="87"/>
  <c r="R52" i="87"/>
  <c r="Q52" i="87"/>
  <c r="P52" i="87"/>
  <c r="O52" i="87"/>
  <c r="O56" i="87" s="1"/>
  <c r="N52" i="87"/>
  <c r="M52" i="87"/>
  <c r="L52" i="87"/>
  <c r="K52" i="87"/>
  <c r="J52" i="87"/>
  <c r="J56" i="87" s="1"/>
  <c r="T51" i="87"/>
  <c r="S51" i="87"/>
  <c r="S56" i="87" s="1"/>
  <c r="R51" i="87"/>
  <c r="Q51" i="87"/>
  <c r="P51" i="87"/>
  <c r="O51" i="87"/>
  <c r="N51" i="87"/>
  <c r="M51" i="87"/>
  <c r="M56" i="87" s="1"/>
  <c r="L51" i="87"/>
  <c r="L56" i="87" s="1"/>
  <c r="K51" i="87"/>
  <c r="K56" i="87" s="1"/>
  <c r="J51" i="87"/>
  <c r="I52" i="87"/>
  <c r="I51" i="87"/>
  <c r="I56" i="87" s="1"/>
  <c r="T45" i="87"/>
  <c r="S45" i="87"/>
  <c r="R45" i="87"/>
  <c r="Q45" i="87"/>
  <c r="P45" i="87"/>
  <c r="O45" i="87"/>
  <c r="N45" i="87"/>
  <c r="M45" i="87"/>
  <c r="L45" i="87"/>
  <c r="K45" i="87"/>
  <c r="J45" i="87"/>
  <c r="I45" i="87"/>
  <c r="T41" i="87"/>
  <c r="S41" i="87"/>
  <c r="R41" i="87"/>
  <c r="Q41" i="87"/>
  <c r="P41" i="87"/>
  <c r="O41" i="87"/>
  <c r="N41" i="87"/>
  <c r="M41" i="87"/>
  <c r="L41" i="87"/>
  <c r="K41" i="87"/>
  <c r="J41" i="87"/>
  <c r="I41" i="87"/>
  <c r="U76" i="87"/>
  <c r="U68" i="87"/>
  <c r="U67" i="87"/>
  <c r="U66" i="87"/>
  <c r="U65" i="87"/>
  <c r="U64" i="87"/>
  <c r="U63" i="87"/>
  <c r="U62" i="87"/>
  <c r="U60" i="87"/>
  <c r="U59" i="87"/>
  <c r="U57" i="87"/>
  <c r="U55" i="87"/>
  <c r="U54" i="87"/>
  <c r="U53" i="87"/>
  <c r="U50" i="87"/>
  <c r="U48" i="87"/>
  <c r="U47" i="87"/>
  <c r="U46" i="87"/>
  <c r="U44" i="87"/>
  <c r="U43" i="87"/>
  <c r="U40" i="87"/>
  <c r="U39" i="87"/>
  <c r="U38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T29" i="87"/>
  <c r="S29" i="87"/>
  <c r="R29" i="87"/>
  <c r="Q29" i="87"/>
  <c r="P29" i="87"/>
  <c r="O29" i="87"/>
  <c r="N29" i="87"/>
  <c r="M29" i="87"/>
  <c r="L29" i="87"/>
  <c r="K29" i="87"/>
  <c r="J29" i="87"/>
  <c r="I29" i="87"/>
  <c r="Q28" i="87"/>
  <c r="P28" i="87"/>
  <c r="T28" i="87"/>
  <c r="S28" i="87"/>
  <c r="R28" i="87"/>
  <c r="O28" i="87"/>
  <c r="N28" i="87"/>
  <c r="M28" i="87"/>
  <c r="L28" i="87"/>
  <c r="K28" i="87"/>
  <c r="J28" i="87"/>
  <c r="I28" i="87"/>
  <c r="U32" i="87"/>
  <c r="U30" i="87"/>
  <c r="T27" i="87"/>
  <c r="S27" i="87"/>
  <c r="R27" i="87"/>
  <c r="O27" i="87"/>
  <c r="N27" i="87"/>
  <c r="M27" i="87"/>
  <c r="L27" i="87"/>
  <c r="K27" i="87"/>
  <c r="J27" i="87"/>
  <c r="I27" i="87"/>
  <c r="U18" i="87"/>
  <c r="U11" i="87"/>
  <c r="P6" i="89" l="1"/>
  <c r="P7" i="89"/>
  <c r="U75" i="87"/>
  <c r="N56" i="87"/>
  <c r="Q56" i="87"/>
  <c r="R56" i="87"/>
  <c r="P56" i="87"/>
  <c r="U41" i="87"/>
  <c r="T56" i="87"/>
  <c r="U27" i="87"/>
  <c r="U56" i="87"/>
  <c r="U29" i="87"/>
  <c r="U45" i="87"/>
  <c r="U26" i="87"/>
  <c r="U52" i="87"/>
  <c r="U51" i="87"/>
  <c r="U36" i="87"/>
  <c r="U28" i="87"/>
  <c r="U12" i="87" l="1"/>
  <c r="U10" i="87"/>
  <c r="S6" i="87"/>
  <c r="S13" i="87" s="1"/>
  <c r="N8" i="89" s="1"/>
  <c r="R6" i="87"/>
  <c r="R13" i="87" s="1"/>
  <c r="M8" i="89" s="1"/>
  <c r="Q6" i="87"/>
  <c r="Q13" i="87" s="1"/>
  <c r="L8" i="89" s="1"/>
  <c r="P6" i="87"/>
  <c r="P13" i="87" s="1"/>
  <c r="K8" i="89" s="1"/>
  <c r="O6" i="87"/>
  <c r="O13" i="87" s="1"/>
  <c r="J8" i="89" s="1"/>
  <c r="N6" i="87"/>
  <c r="N13" i="87" s="1"/>
  <c r="I8" i="89" s="1"/>
  <c r="M6" i="87"/>
  <c r="M13" i="87" s="1"/>
  <c r="H8" i="89" s="1"/>
  <c r="L6" i="87"/>
  <c r="L13" i="87" s="1"/>
  <c r="G8" i="89" s="1"/>
  <c r="K6" i="87"/>
  <c r="K13" i="87" s="1"/>
  <c r="F8" i="89" s="1"/>
  <c r="J6" i="87"/>
  <c r="J13" i="87" s="1"/>
  <c r="E8" i="89" s="1"/>
  <c r="I6" i="87"/>
  <c r="I13" i="87" s="1"/>
  <c r="D8" i="89" s="1"/>
  <c r="T6" i="87"/>
  <c r="T13" i="87" s="1"/>
  <c r="O8" i="89" s="1"/>
  <c r="O19" i="89"/>
  <c r="N19" i="89"/>
  <c r="M19" i="89"/>
  <c r="M17" i="87" l="1"/>
  <c r="M19" i="87" s="1"/>
  <c r="M20" i="87" s="1"/>
  <c r="M14" i="87"/>
  <c r="M31" i="87"/>
  <c r="M33" i="87" s="1"/>
  <c r="S14" i="87"/>
  <c r="S17" i="87"/>
  <c r="S19" i="87" s="1"/>
  <c r="S20" i="87" s="1"/>
  <c r="S31" i="87"/>
  <c r="S33" i="87" s="1"/>
  <c r="R78" i="87"/>
  <c r="Q14" i="87"/>
  <c r="R35" i="87" s="1"/>
  <c r="Q17" i="87"/>
  <c r="Q19" i="87" s="1"/>
  <c r="Q20" i="87" s="1"/>
  <c r="Q21" i="87" s="1"/>
  <c r="Q22" i="87" s="1"/>
  <c r="Q31" i="87"/>
  <c r="Q33" i="87" s="1"/>
  <c r="J17" i="87"/>
  <c r="J19" i="87" s="1"/>
  <c r="J20" i="87" s="1"/>
  <c r="J31" i="87"/>
  <c r="J14" i="87"/>
  <c r="O31" i="87"/>
  <c r="O33" i="87" s="1"/>
  <c r="O14" i="87"/>
  <c r="P35" i="87" s="1"/>
  <c r="O17" i="87"/>
  <c r="O19" i="87" s="1"/>
  <c r="O20" i="87" s="1"/>
  <c r="O21" i="87" s="1"/>
  <c r="O22" i="87" s="1"/>
  <c r="T14" i="87"/>
  <c r="I35" i="87" s="1"/>
  <c r="T31" i="87"/>
  <c r="T33" i="87" s="1"/>
  <c r="T17" i="87"/>
  <c r="T19" i="87" s="1"/>
  <c r="T20" i="87" s="1"/>
  <c r="T21" i="87" s="1"/>
  <c r="T22" i="87" s="1"/>
  <c r="K17" i="87"/>
  <c r="K19" i="87" s="1"/>
  <c r="K20" i="87" s="1"/>
  <c r="K14" i="87"/>
  <c r="K31" i="87"/>
  <c r="K33" i="87" s="1"/>
  <c r="N14" i="87"/>
  <c r="N31" i="87"/>
  <c r="N33" i="87" s="1"/>
  <c r="N17" i="87"/>
  <c r="N19" i="87" s="1"/>
  <c r="N20" i="87" s="1"/>
  <c r="P14" i="87"/>
  <c r="P17" i="87"/>
  <c r="P19" i="87" s="1"/>
  <c r="P20" i="87" s="1"/>
  <c r="P31" i="87"/>
  <c r="P33" i="87" s="1"/>
  <c r="R14" i="87"/>
  <c r="R17" i="87"/>
  <c r="R19" i="87" s="1"/>
  <c r="R20" i="87" s="1"/>
  <c r="R31" i="87"/>
  <c r="R33" i="87" s="1"/>
  <c r="I17" i="87"/>
  <c r="I31" i="87"/>
  <c r="I33" i="87" s="1"/>
  <c r="U13" i="87"/>
  <c r="I14" i="87"/>
  <c r="L17" i="87"/>
  <c r="L19" i="87" s="1"/>
  <c r="L20" i="87" s="1"/>
  <c r="L31" i="87"/>
  <c r="L33" i="87" s="1"/>
  <c r="L14" i="87"/>
  <c r="U6" i="87"/>
  <c r="R79" i="87" l="1"/>
  <c r="M9" i="89"/>
  <c r="P78" i="87"/>
  <c r="K78" i="87"/>
  <c r="U34" i="87"/>
  <c r="I78" i="87"/>
  <c r="D9" i="89" s="1"/>
  <c r="D5" i="89" s="1"/>
  <c r="E4" i="89" s="1"/>
  <c r="N78" i="87"/>
  <c r="J78" i="87"/>
  <c r="S78" i="87"/>
  <c r="P21" i="87"/>
  <c r="P22" i="87" s="1"/>
  <c r="Q35" i="87"/>
  <c r="Q78" i="87" s="1"/>
  <c r="T35" i="87"/>
  <c r="T78" i="87" s="1"/>
  <c r="S21" i="87"/>
  <c r="S22" i="87" s="1"/>
  <c r="K35" i="87"/>
  <c r="J21" i="87"/>
  <c r="J22" i="87" s="1"/>
  <c r="U14" i="87"/>
  <c r="J35" i="87"/>
  <c r="I19" i="87"/>
  <c r="I20" i="87" s="1"/>
  <c r="U20" i="87" s="1"/>
  <c r="U17" i="87"/>
  <c r="U19" i="87" s="1"/>
  <c r="O35" i="87"/>
  <c r="O78" i="87" s="1"/>
  <c r="N21" i="87"/>
  <c r="N22" i="87" s="1"/>
  <c r="K21" i="87"/>
  <c r="K22" i="87" s="1"/>
  <c r="L35" i="87"/>
  <c r="L78" i="87" s="1"/>
  <c r="U31" i="87"/>
  <c r="J33" i="87"/>
  <c r="U33" i="87" s="1"/>
  <c r="N35" i="87"/>
  <c r="M21" i="87"/>
  <c r="M22" i="87" s="1"/>
  <c r="M35" i="87"/>
  <c r="M78" i="87" s="1"/>
  <c r="L21" i="87"/>
  <c r="L22" i="87" s="1"/>
  <c r="S35" i="87"/>
  <c r="R21" i="87"/>
  <c r="R22" i="87" s="1"/>
  <c r="N79" i="87" l="1"/>
  <c r="I9" i="89"/>
  <c r="M79" i="87"/>
  <c r="H9" i="89"/>
  <c r="L79" i="87"/>
  <c r="G9" i="89"/>
  <c r="O79" i="87"/>
  <c r="J9" i="89"/>
  <c r="E5" i="89"/>
  <c r="F4" i="89" s="1"/>
  <c r="F5" i="89" s="1"/>
  <c r="G4" i="89" s="1"/>
  <c r="S79" i="87"/>
  <c r="N9" i="89"/>
  <c r="J79" i="87"/>
  <c r="E9" i="89"/>
  <c r="K79" i="87"/>
  <c r="F9" i="89"/>
  <c r="T79" i="87"/>
  <c r="O9" i="89"/>
  <c r="Q79" i="87"/>
  <c r="L9" i="89"/>
  <c r="P79" i="87"/>
  <c r="K9" i="89"/>
  <c r="I79" i="87"/>
  <c r="U78" i="87"/>
  <c r="U21" i="87"/>
  <c r="U22" i="87" s="1"/>
  <c r="U35" i="87"/>
  <c r="I21" i="87"/>
  <c r="G5" i="89" l="1"/>
  <c r="H4" i="89" s="1"/>
  <c r="H5" i="89" s="1"/>
  <c r="U79" i="87"/>
  <c r="P9" i="89"/>
  <c r="I22" i="87"/>
  <c r="I80" i="87"/>
  <c r="I4" i="89"/>
  <c r="I5" i="89" s="1"/>
  <c r="I81" i="87" l="1"/>
  <c r="U81" i="87" s="1"/>
  <c r="U80" i="87"/>
  <c r="J4" i="89"/>
  <c r="J5" i="89" s="1"/>
  <c r="K4" i="89" l="1"/>
  <c r="K5" i="89" s="1"/>
  <c r="L4" i="89" l="1"/>
  <c r="L5" i="89" s="1"/>
  <c r="M4" i="89" l="1"/>
  <c r="M5" i="89" s="1"/>
  <c r="N4" i="89" l="1"/>
  <c r="N5" i="89" s="1"/>
  <c r="O4" i="89" l="1"/>
  <c r="O5" i="89" s="1"/>
  <c r="R21" i="88" l="1"/>
  <c r="J18" i="88"/>
  <c r="X15" i="88"/>
  <c r="X19" i="88" s="1"/>
  <c r="X21" i="88" s="1"/>
  <c r="V15" i="88"/>
  <c r="V19" i="88" s="1"/>
  <c r="V21" i="88" s="1"/>
  <c r="T15" i="88"/>
  <c r="T19" i="88" s="1"/>
  <c r="T21" i="88" s="1"/>
  <c r="R15" i="88"/>
  <c r="P15" i="88"/>
  <c r="P19" i="88" s="1"/>
  <c r="P21" i="88" s="1"/>
  <c r="N15" i="88"/>
  <c r="N19" i="88" s="1"/>
  <c r="N21" i="88" s="1"/>
  <c r="L15" i="88"/>
  <c r="L19" i="88" s="1"/>
  <c r="L21" i="88" s="1"/>
  <c r="J15" i="88"/>
  <c r="J19" i="88" s="1"/>
  <c r="J21" i="88" s="1"/>
  <c r="H15" i="88"/>
  <c r="H19" i="88" s="1"/>
  <c r="H21" i="88" s="1"/>
  <c r="F15" i="88"/>
  <c r="F19" i="88" s="1"/>
  <c r="F21" i="88" s="1"/>
  <c r="O3" i="85" l="1"/>
  <c r="O11" i="85" l="1"/>
  <c r="M10" i="85"/>
  <c r="M12" i="85" s="1"/>
  <c r="M13" i="85" s="1"/>
  <c r="M4" i="85" s="1"/>
  <c r="K10" i="85"/>
  <c r="I10" i="85"/>
  <c r="I12" i="85" s="1"/>
  <c r="O9" i="85"/>
  <c r="O8" i="85"/>
  <c r="K12" i="85" l="1"/>
  <c r="K13" i="85" s="1"/>
  <c r="K4" i="85" s="1"/>
  <c r="O4" i="85" s="1"/>
  <c r="O10" i="85"/>
  <c r="O12" i="85" s="1"/>
  <c r="O13" i="85" s="1"/>
  <c r="I13" i="85"/>
  <c r="AA399" i="67" l="1"/>
  <c r="AC394" i="67"/>
  <c r="AC392" i="67"/>
  <c r="AC389" i="67"/>
  <c r="AC387" i="67"/>
  <c r="AC385" i="67"/>
  <c r="AC380" i="67"/>
  <c r="AC375" i="67"/>
  <c r="AC372" i="67"/>
  <c r="AC369" i="67"/>
  <c r="AC367" i="67"/>
  <c r="AA365" i="67"/>
  <c r="AC357" i="67"/>
  <c r="AC358" i="67" s="1"/>
  <c r="AC359" i="67" s="1"/>
  <c r="AC360" i="67" s="1"/>
  <c r="AC361" i="67" s="1"/>
  <c r="AC362" i="67" s="1"/>
  <c r="AC363" i="67" s="1"/>
  <c r="AC364" i="67" s="1"/>
  <c r="AC365" i="67" s="1"/>
  <c r="AA355" i="67"/>
  <c r="AC352" i="67"/>
  <c r="AC353" i="67" s="1"/>
  <c r="AC354" i="67" s="1"/>
  <c r="AC355" i="67" s="1"/>
  <c r="AC349" i="67"/>
  <c r="AA347" i="67"/>
  <c r="AC345" i="67"/>
  <c r="AC346" i="67" s="1"/>
  <c r="AC347" i="67" s="1"/>
  <c r="AC339" i="67"/>
  <c r="AC340" i="67" s="1"/>
  <c r="AA335" i="67"/>
  <c r="AA336" i="67" s="1"/>
  <c r="AC263" i="67"/>
  <c r="AC264" i="67" s="1"/>
  <c r="AC265" i="67" s="1"/>
  <c r="AC266" i="67" s="1"/>
  <c r="AC267" i="67" s="1"/>
  <c r="AC268" i="67" s="1"/>
  <c r="AC269" i="67" s="1"/>
  <c r="AC270" i="67" s="1"/>
  <c r="AC271" i="67" s="1"/>
  <c r="AC272" i="67" s="1"/>
  <c r="AC273" i="67" s="1"/>
  <c r="AC274" i="67" s="1"/>
  <c r="AC275" i="67" s="1"/>
  <c r="AC276" i="67" s="1"/>
  <c r="AC277" i="67" s="1"/>
  <c r="AC278" i="67" s="1"/>
  <c r="AC279" i="67" s="1"/>
  <c r="AC280" i="67" s="1"/>
  <c r="AC281" i="67" s="1"/>
  <c r="AC282" i="67" s="1"/>
  <c r="AC283" i="67" s="1"/>
  <c r="AC284" i="67" s="1"/>
  <c r="AC285" i="67" s="1"/>
  <c r="AC286" i="67" s="1"/>
  <c r="AC287" i="67" s="1"/>
  <c r="AC288" i="67" s="1"/>
  <c r="AC289" i="67" s="1"/>
  <c r="AC290" i="67" s="1"/>
  <c r="AC291" i="67" s="1"/>
  <c r="AC292" i="67" s="1"/>
  <c r="AC293" i="67" s="1"/>
  <c r="AC294" i="67" s="1"/>
  <c r="AC295" i="67" s="1"/>
  <c r="AC296" i="67" s="1"/>
  <c r="AC297" i="67" s="1"/>
  <c r="AC298" i="67" s="1"/>
  <c r="AC299" i="67" s="1"/>
  <c r="AC300" i="67" s="1"/>
  <c r="AC301" i="67" s="1"/>
  <c r="AC302" i="67" s="1"/>
  <c r="AC303" i="67" s="1"/>
  <c r="AC304" i="67" s="1"/>
  <c r="AC305" i="67" s="1"/>
  <c r="AC306" i="67" s="1"/>
  <c r="AC307" i="67" s="1"/>
  <c r="AC308" i="67" s="1"/>
  <c r="AC309" i="67" s="1"/>
  <c r="AC310" i="67" s="1"/>
  <c r="AC311" i="67" s="1"/>
  <c r="AC312" i="67" s="1"/>
  <c r="AC313" i="67" s="1"/>
  <c r="AC314" i="67" s="1"/>
  <c r="AC315" i="67" s="1"/>
  <c r="AC316" i="67" s="1"/>
  <c r="AC317" i="67" s="1"/>
  <c r="AC318" i="67" s="1"/>
  <c r="AC319" i="67" s="1"/>
  <c r="AC320" i="67" s="1"/>
  <c r="AC321" i="67" s="1"/>
  <c r="AC322" i="67" s="1"/>
  <c r="AC323" i="67" s="1"/>
  <c r="AC324" i="67" s="1"/>
  <c r="AC325" i="67" s="1"/>
  <c r="AC326" i="67" s="1"/>
  <c r="AC327" i="67" s="1"/>
  <c r="AC328" i="67" s="1"/>
  <c r="AC329" i="67" s="1"/>
  <c r="AC330" i="67" s="1"/>
  <c r="AC331" i="67" s="1"/>
  <c r="AC332" i="67" s="1"/>
  <c r="AC333" i="67" s="1"/>
  <c r="AC334" i="67" s="1"/>
  <c r="AC335" i="67" s="1"/>
  <c r="AC336" i="67" s="1"/>
  <c r="AC255" i="67"/>
  <c r="AC253" i="67"/>
  <c r="AC248" i="67"/>
  <c r="AC246" i="67"/>
  <c r="AC244" i="67"/>
  <c r="AC238" i="67"/>
  <c r="AC236" i="67"/>
  <c r="AC233" i="67"/>
  <c r="AC230" i="67"/>
  <c r="AC227" i="67"/>
  <c r="AC225" i="67"/>
  <c r="AC223" i="67"/>
  <c r="AC221" i="67"/>
  <c r="AC217" i="67"/>
  <c r="AA215" i="67"/>
  <c r="AA218" i="67" s="1"/>
  <c r="AA231" i="67" s="1"/>
  <c r="AA234" i="67" s="1"/>
  <c r="AA239" i="67" s="1"/>
  <c r="AC183" i="67"/>
  <c r="AC184" i="67" s="1"/>
  <c r="AC185" i="67" s="1"/>
  <c r="AC186" i="67" s="1"/>
  <c r="AC187" i="67" s="1"/>
  <c r="AC188" i="67" s="1"/>
  <c r="AC189" i="67" s="1"/>
  <c r="AC190" i="67" s="1"/>
  <c r="AC191" i="67" s="1"/>
  <c r="AC192" i="67" s="1"/>
  <c r="AC193" i="67" s="1"/>
  <c r="AC194" i="67" s="1"/>
  <c r="AC195" i="67" s="1"/>
  <c r="AC196" i="67" s="1"/>
  <c r="AC197" i="67" s="1"/>
  <c r="AC198" i="67" s="1"/>
  <c r="AC199" i="67" s="1"/>
  <c r="AC200" i="67" s="1"/>
  <c r="AC201" i="67" s="1"/>
  <c r="AC202" i="67" s="1"/>
  <c r="AC203" i="67" s="1"/>
  <c r="AC204" i="67" s="1"/>
  <c r="AC205" i="67" s="1"/>
  <c r="AC206" i="67" s="1"/>
  <c r="AC207" i="67" s="1"/>
  <c r="AC208" i="67" s="1"/>
  <c r="AC209" i="67" s="1"/>
  <c r="AC210" i="67" s="1"/>
  <c r="AC211" i="67" s="1"/>
  <c r="AC212" i="67" s="1"/>
  <c r="AC213" i="67" s="1"/>
  <c r="AC214" i="67" s="1"/>
  <c r="AC215" i="67" s="1"/>
  <c r="AC181" i="67"/>
  <c r="AC178" i="67"/>
  <c r="AC172" i="67"/>
  <c r="AC173" i="67" s="1"/>
  <c r="AC168" i="67"/>
  <c r="AA166" i="67"/>
  <c r="AC165" i="67"/>
  <c r="AC166" i="67" s="1"/>
  <c r="AC162" i="67"/>
  <c r="AC160" i="67"/>
  <c r="AA158" i="67"/>
  <c r="AC156" i="67"/>
  <c r="AC157" i="67" s="1"/>
  <c r="AC158" i="67" s="1"/>
  <c r="AC154" i="67"/>
  <c r="AC152" i="67"/>
  <c r="AA150" i="67"/>
  <c r="AC147" i="67"/>
  <c r="AC148" i="67" s="1"/>
  <c r="AC149" i="67" s="1"/>
  <c r="AC150" i="67" s="1"/>
  <c r="AA145" i="67"/>
  <c r="AC8" i="67"/>
  <c r="AC9" i="67" s="1"/>
  <c r="AC10" i="67" s="1"/>
  <c r="AC11" i="67" s="1"/>
  <c r="AC12" i="67" s="1"/>
  <c r="AC13" i="67" s="1"/>
  <c r="AC14" i="67" s="1"/>
  <c r="AC15" i="67" s="1"/>
  <c r="AC16" i="67" s="1"/>
  <c r="AC17" i="67" s="1"/>
  <c r="AC18" i="67" s="1"/>
  <c r="AC19" i="67" s="1"/>
  <c r="AC20" i="67" s="1"/>
  <c r="AC21" i="67" s="1"/>
  <c r="AC22" i="67" s="1"/>
  <c r="AC23" i="67" s="1"/>
  <c r="AC24" i="67" s="1"/>
  <c r="AC25" i="67" s="1"/>
  <c r="AC26" i="67" s="1"/>
  <c r="AC27" i="67" s="1"/>
  <c r="AC28" i="67" s="1"/>
  <c r="AC29" i="67" s="1"/>
  <c r="AC30" i="67" s="1"/>
  <c r="AC31" i="67" s="1"/>
  <c r="AC32" i="67" s="1"/>
  <c r="AC33" i="67" s="1"/>
  <c r="AC34" i="67" s="1"/>
  <c r="AC35" i="67" s="1"/>
  <c r="AC36" i="67" s="1"/>
  <c r="AC37" i="67" s="1"/>
  <c r="AC38" i="67" s="1"/>
  <c r="AC39" i="67" s="1"/>
  <c r="AC40" i="67" s="1"/>
  <c r="AC41" i="67" s="1"/>
  <c r="AC42" i="67" s="1"/>
  <c r="AC43" i="67" s="1"/>
  <c r="AC44" i="67" s="1"/>
  <c r="AC45" i="67" s="1"/>
  <c r="AC46" i="67" s="1"/>
  <c r="AC47" i="67" s="1"/>
  <c r="AC48" i="67" s="1"/>
  <c r="AC49" i="67" s="1"/>
  <c r="AC50" i="67" s="1"/>
  <c r="AC51" i="67" s="1"/>
  <c r="AC52" i="67" s="1"/>
  <c r="AC53" i="67" s="1"/>
  <c r="AC54" i="67" s="1"/>
  <c r="AC55" i="67" s="1"/>
  <c r="AC56" i="67" s="1"/>
  <c r="AC57" i="67" s="1"/>
  <c r="AC58" i="67" s="1"/>
  <c r="AC59" i="67" s="1"/>
  <c r="AC60" i="67" s="1"/>
  <c r="AC61" i="67" s="1"/>
  <c r="AC62" i="67" s="1"/>
  <c r="AC63" i="67" s="1"/>
  <c r="AC64" i="67" s="1"/>
  <c r="AC65" i="67" s="1"/>
  <c r="AC66" i="67" s="1"/>
  <c r="AC67" i="67" s="1"/>
  <c r="AC68" i="67" s="1"/>
  <c r="AC69" i="67" s="1"/>
  <c r="AC70" i="67" s="1"/>
  <c r="AC71" i="67" s="1"/>
  <c r="AC72" i="67" s="1"/>
  <c r="AC73" i="67" s="1"/>
  <c r="AC74" i="67" s="1"/>
  <c r="AC75" i="67" s="1"/>
  <c r="AC76" i="67" s="1"/>
  <c r="AC77" i="67" s="1"/>
  <c r="AC78" i="67" s="1"/>
  <c r="AC79" i="67" s="1"/>
  <c r="AC80" i="67" s="1"/>
  <c r="AC81" i="67" s="1"/>
  <c r="AC82" i="67" s="1"/>
  <c r="AC83" i="67" s="1"/>
  <c r="AC84" i="67" s="1"/>
  <c r="AC85" i="67" s="1"/>
  <c r="AC86" i="67" s="1"/>
  <c r="AC87" i="67" s="1"/>
  <c r="AC88" i="67" s="1"/>
  <c r="AC89" i="67" s="1"/>
  <c r="AC90" i="67" s="1"/>
  <c r="AC91" i="67" s="1"/>
  <c r="AC92" i="67" s="1"/>
  <c r="AC93" i="67" s="1"/>
  <c r="AC94" i="67" s="1"/>
  <c r="AC95" i="67" s="1"/>
  <c r="AC96" i="67" s="1"/>
  <c r="AC97" i="67" s="1"/>
  <c r="AC98" i="67" s="1"/>
  <c r="AC99" i="67" s="1"/>
  <c r="AC100" i="67" s="1"/>
  <c r="AC101" i="67" s="1"/>
  <c r="AC102" i="67" s="1"/>
  <c r="AC103" i="67" s="1"/>
  <c r="AC104" i="67" s="1"/>
  <c r="AC105" i="67" s="1"/>
  <c r="AC106" i="67" s="1"/>
  <c r="AC107" i="67" s="1"/>
  <c r="AC108" i="67" s="1"/>
  <c r="AC109" i="67" s="1"/>
  <c r="AC110" i="67" s="1"/>
  <c r="AC111" i="67" s="1"/>
  <c r="AC112" i="67" s="1"/>
  <c r="AC113" i="67" s="1"/>
  <c r="AC114" i="67" s="1"/>
  <c r="AC115" i="67" s="1"/>
  <c r="AC116" i="67" s="1"/>
  <c r="AC117" i="67" s="1"/>
  <c r="AC118" i="67" s="1"/>
  <c r="AC119" i="67" s="1"/>
  <c r="AC120" i="67" s="1"/>
  <c r="AC121" i="67" s="1"/>
  <c r="AC122" i="67" s="1"/>
  <c r="AC123" i="67" s="1"/>
  <c r="AC124" i="67" s="1"/>
  <c r="AC125" i="67" s="1"/>
  <c r="AC126" i="67" s="1"/>
  <c r="AC127" i="67" s="1"/>
  <c r="AC128" i="67" s="1"/>
  <c r="AC129" i="67" s="1"/>
  <c r="AC130" i="67" s="1"/>
  <c r="AC131" i="67" s="1"/>
  <c r="AC132" i="67" s="1"/>
  <c r="AC133" i="67" s="1"/>
  <c r="AC134" i="67" s="1"/>
  <c r="AC135" i="67" s="1"/>
  <c r="AC136" i="67" s="1"/>
  <c r="AC137" i="67" s="1"/>
  <c r="AC138" i="67" s="1"/>
  <c r="AC139" i="67" s="1"/>
  <c r="AC140" i="67" s="1"/>
  <c r="AC141" i="67" s="1"/>
  <c r="AC142" i="67" s="1"/>
  <c r="AC143" i="67" s="1"/>
  <c r="AC144" i="67" s="1"/>
  <c r="AC145" i="67" s="1"/>
  <c r="AC163" i="67" l="1"/>
  <c r="AC169" i="67" s="1"/>
  <c r="AC249" i="67"/>
  <c r="AC250" i="67" s="1"/>
  <c r="AA370" i="67"/>
  <c r="AA373" i="67" s="1"/>
  <c r="AA376" i="67" s="1"/>
  <c r="AA377" i="67" s="1"/>
  <c r="AA378" i="67" s="1"/>
  <c r="AA381" i="67" s="1"/>
  <c r="AA400" i="67" s="1"/>
  <c r="AC390" i="67"/>
  <c r="AC399" i="67" s="1"/>
  <c r="AA163" i="67"/>
  <c r="AA169" i="67" s="1"/>
  <c r="AA240" i="67" s="1"/>
  <c r="AA257" i="67" s="1"/>
  <c r="AC228" i="67"/>
  <c r="AC256" i="67"/>
  <c r="AC370" i="67"/>
  <c r="AC373" i="67" s="1"/>
  <c r="AC376" i="67" s="1"/>
  <c r="AC377" i="67" s="1"/>
  <c r="AC378" i="67" s="1"/>
  <c r="AC381" i="67" s="1"/>
  <c r="AC218" i="67"/>
  <c r="AC231" i="67" l="1"/>
  <c r="AC234" i="67" s="1"/>
  <c r="AC239" i="67" s="1"/>
  <c r="AC240" i="67" s="1"/>
  <c r="AC257" i="67" s="1"/>
  <c r="AC400" i="67"/>
  <c r="F12" i="63"/>
  <c r="F13" i="63" s="1"/>
  <c r="F15" i="63" s="1"/>
  <c r="V671" i="59" l="1"/>
  <c r="V669" i="59"/>
  <c r="V667" i="59"/>
  <c r="V664" i="59"/>
  <c r="V662" i="59"/>
  <c r="V660" i="59"/>
  <c r="V657" i="59"/>
  <c r="V654" i="59"/>
  <c r="V652" i="59"/>
  <c r="V650" i="59"/>
  <c r="V655" i="59" s="1"/>
  <c r="V646" i="59"/>
  <c r="V644" i="59"/>
  <c r="V642" i="59"/>
  <c r="V640" i="59"/>
  <c r="V638" i="59"/>
  <c r="V636" i="59"/>
  <c r="V632" i="59"/>
  <c r="V630" i="59"/>
  <c r="V628" i="59"/>
  <c r="V626" i="59"/>
  <c r="V624" i="59"/>
  <c r="V620" i="59"/>
  <c r="V617" i="59"/>
  <c r="V615" i="59"/>
  <c r="V613" i="59"/>
  <c r="V609" i="59"/>
  <c r="T607" i="59"/>
  <c r="V606" i="59"/>
  <c r="V607" i="59" s="1"/>
  <c r="V603" i="59"/>
  <c r="V601" i="59"/>
  <c r="T599" i="59"/>
  <c r="T604" i="59" s="1"/>
  <c r="V595" i="59"/>
  <c r="V596" i="59" s="1"/>
  <c r="V597" i="59" s="1"/>
  <c r="V598" i="59" s="1"/>
  <c r="V599" i="59" s="1"/>
  <c r="V593" i="59"/>
  <c r="V590" i="59"/>
  <c r="V586" i="59"/>
  <c r="V584" i="59"/>
  <c r="V582" i="59"/>
  <c r="V580" i="59"/>
  <c r="V578" i="59"/>
  <c r="V576" i="59"/>
  <c r="T574" i="59"/>
  <c r="T587" i="59" s="1"/>
  <c r="V571" i="59"/>
  <c r="V572" i="59" s="1"/>
  <c r="V573" i="59" s="1"/>
  <c r="V574" i="59" s="1"/>
  <c r="V569" i="59"/>
  <c r="V567" i="59"/>
  <c r="V565" i="59"/>
  <c r="V563" i="59"/>
  <c r="V561" i="59"/>
  <c r="V559" i="59"/>
  <c r="T556" i="59"/>
  <c r="V551" i="59"/>
  <c r="V552" i="59" s="1"/>
  <c r="V553" i="59" s="1"/>
  <c r="V554" i="59" s="1"/>
  <c r="V555" i="59" s="1"/>
  <c r="V556" i="59" s="1"/>
  <c r="V549" i="59"/>
  <c r="V547" i="59"/>
  <c r="V544" i="59"/>
  <c r="T542" i="59"/>
  <c r="V541" i="59"/>
  <c r="V542" i="59" s="1"/>
  <c r="T539" i="59"/>
  <c r="V537" i="59"/>
  <c r="V538" i="59" s="1"/>
  <c r="V539" i="59" s="1"/>
  <c r="T535" i="59"/>
  <c r="V534" i="59"/>
  <c r="V535" i="59" s="1"/>
  <c r="T532" i="59"/>
  <c r="V531" i="59"/>
  <c r="V532" i="59" s="1"/>
  <c r="T529" i="59"/>
  <c r="V528" i="59"/>
  <c r="V529" i="59" s="1"/>
  <c r="V525" i="59"/>
  <c r="T523" i="59"/>
  <c r="V522" i="59"/>
  <c r="V523" i="59" s="1"/>
  <c r="T520" i="59"/>
  <c r="V519" i="59"/>
  <c r="V520" i="59" s="1"/>
  <c r="T517" i="59"/>
  <c r="V515" i="59"/>
  <c r="V516" i="59" s="1"/>
  <c r="V517" i="59" s="1"/>
  <c r="V512" i="59"/>
  <c r="T510" i="59"/>
  <c r="V509" i="59"/>
  <c r="V510" i="59" s="1"/>
  <c r="T507" i="59"/>
  <c r="V506" i="59"/>
  <c r="V507" i="59" s="1"/>
  <c r="T504" i="59"/>
  <c r="V503" i="59"/>
  <c r="V504" i="59" s="1"/>
  <c r="T500" i="59"/>
  <c r="V499" i="59"/>
  <c r="V500" i="59" s="1"/>
  <c r="T497" i="59"/>
  <c r="V493" i="59"/>
  <c r="V494" i="59" s="1"/>
  <c r="V495" i="59" s="1"/>
  <c r="V496" i="59" s="1"/>
  <c r="V497" i="59" s="1"/>
  <c r="T491" i="59"/>
  <c r="V489" i="59"/>
  <c r="V490" i="59" s="1"/>
  <c r="V491" i="59" s="1"/>
  <c r="V486" i="59"/>
  <c r="T484" i="59"/>
  <c r="V483" i="59"/>
  <c r="V484" i="59" s="1"/>
  <c r="T481" i="59"/>
  <c r="V477" i="59"/>
  <c r="V478" i="59" s="1"/>
  <c r="V479" i="59" s="1"/>
  <c r="V480" i="59" s="1"/>
  <c r="V481" i="59" s="1"/>
  <c r="V475" i="59"/>
  <c r="V473" i="59"/>
  <c r="V471" i="59"/>
  <c r="V469" i="59"/>
  <c r="T467" i="59"/>
  <c r="V463" i="59"/>
  <c r="V464" i="59" s="1"/>
  <c r="V465" i="59" s="1"/>
  <c r="V466" i="59" s="1"/>
  <c r="V467" i="59" s="1"/>
  <c r="T461" i="59"/>
  <c r="V457" i="59"/>
  <c r="V458" i="59" s="1"/>
  <c r="V459" i="59" s="1"/>
  <c r="V460" i="59" s="1"/>
  <c r="V461" i="59" s="1"/>
  <c r="T455" i="59"/>
  <c r="V451" i="59"/>
  <c r="V452" i="59" s="1"/>
  <c r="V453" i="59" s="1"/>
  <c r="V454" i="59" s="1"/>
  <c r="V455" i="59" s="1"/>
  <c r="V446" i="59"/>
  <c r="V444" i="59"/>
  <c r="V442" i="59"/>
  <c r="T440" i="59"/>
  <c r="T447" i="59" s="1"/>
  <c r="V438" i="59"/>
  <c r="V439" i="59" s="1"/>
  <c r="V440" i="59" s="1"/>
  <c r="V435" i="59"/>
  <c r="V432" i="59"/>
  <c r="V430" i="59"/>
  <c r="V428" i="59"/>
  <c r="V424" i="59"/>
  <c r="V422" i="59"/>
  <c r="V418" i="59"/>
  <c r="V416" i="59"/>
  <c r="V412" i="59"/>
  <c r="V410" i="59"/>
  <c r="V406" i="59"/>
  <c r="V404" i="59"/>
  <c r="V402" i="59"/>
  <c r="V400" i="59"/>
  <c r="V396" i="59"/>
  <c r="V394" i="59"/>
  <c r="V392" i="59"/>
  <c r="V389" i="59"/>
  <c r="T387" i="59"/>
  <c r="T390" i="59" s="1"/>
  <c r="V382" i="59"/>
  <c r="V383" i="59" s="1"/>
  <c r="V384" i="59" s="1"/>
  <c r="V385" i="59" s="1"/>
  <c r="V386" i="59" s="1"/>
  <c r="V387" i="59" s="1"/>
  <c r="V380" i="59"/>
  <c r="T377" i="59"/>
  <c r="V303" i="59"/>
  <c r="V304" i="59" s="1"/>
  <c r="V305" i="59" s="1"/>
  <c r="V306" i="59" s="1"/>
  <c r="V307" i="59" s="1"/>
  <c r="V308" i="59" s="1"/>
  <c r="V309" i="59" s="1"/>
  <c r="V310" i="59" s="1"/>
  <c r="V311" i="59" s="1"/>
  <c r="V312" i="59" s="1"/>
  <c r="V313" i="59" s="1"/>
  <c r="V314" i="59" s="1"/>
  <c r="V315" i="59" s="1"/>
  <c r="V316" i="59" s="1"/>
  <c r="V317" i="59" s="1"/>
  <c r="V318" i="59" s="1"/>
  <c r="V319" i="59" s="1"/>
  <c r="V320" i="59" s="1"/>
  <c r="V321" i="59" s="1"/>
  <c r="V322" i="59" s="1"/>
  <c r="V323" i="59" s="1"/>
  <c r="V324" i="59" s="1"/>
  <c r="V325" i="59" s="1"/>
  <c r="V326" i="59" s="1"/>
  <c r="V327" i="59" s="1"/>
  <c r="V328" i="59" s="1"/>
  <c r="V329" i="59" s="1"/>
  <c r="V330" i="59" s="1"/>
  <c r="V331" i="59" s="1"/>
  <c r="V332" i="59" s="1"/>
  <c r="V333" i="59" s="1"/>
  <c r="V334" i="59" s="1"/>
  <c r="V335" i="59" s="1"/>
  <c r="V336" i="59" s="1"/>
  <c r="V337" i="59" s="1"/>
  <c r="V338" i="59" s="1"/>
  <c r="V339" i="59" s="1"/>
  <c r="V340" i="59" s="1"/>
  <c r="V341" i="59" s="1"/>
  <c r="V342" i="59" s="1"/>
  <c r="V343" i="59" s="1"/>
  <c r="V344" i="59" s="1"/>
  <c r="V345" i="59" s="1"/>
  <c r="V346" i="59" s="1"/>
  <c r="V347" i="59" s="1"/>
  <c r="V348" i="59" s="1"/>
  <c r="V349" i="59" s="1"/>
  <c r="V350" i="59" s="1"/>
  <c r="V351" i="59" s="1"/>
  <c r="V352" i="59" s="1"/>
  <c r="V353" i="59" s="1"/>
  <c r="V354" i="59" s="1"/>
  <c r="V355" i="59" s="1"/>
  <c r="V356" i="59" s="1"/>
  <c r="V357" i="59" s="1"/>
  <c r="V358" i="59" s="1"/>
  <c r="V359" i="59" s="1"/>
  <c r="V360" i="59" s="1"/>
  <c r="V361" i="59" s="1"/>
  <c r="V362" i="59" s="1"/>
  <c r="V363" i="59" s="1"/>
  <c r="V364" i="59" s="1"/>
  <c r="V365" i="59" s="1"/>
  <c r="V366" i="59" s="1"/>
  <c r="V367" i="59" s="1"/>
  <c r="V368" i="59" s="1"/>
  <c r="V369" i="59" s="1"/>
  <c r="V370" i="59" s="1"/>
  <c r="V371" i="59" s="1"/>
  <c r="V372" i="59" s="1"/>
  <c r="V373" i="59" s="1"/>
  <c r="V374" i="59" s="1"/>
  <c r="V375" i="59" s="1"/>
  <c r="V376" i="59" s="1"/>
  <c r="V377" i="59" s="1"/>
  <c r="V298" i="59"/>
  <c r="V296" i="59"/>
  <c r="V293" i="59"/>
  <c r="V291" i="59"/>
  <c r="V289" i="59"/>
  <c r="V285" i="59"/>
  <c r="V282" i="59"/>
  <c r="V279" i="59"/>
  <c r="V277" i="59"/>
  <c r="T275" i="59"/>
  <c r="V267" i="59"/>
  <c r="V268" i="59" s="1"/>
  <c r="V269" i="59" s="1"/>
  <c r="V270" i="59" s="1"/>
  <c r="V271" i="59" s="1"/>
  <c r="V272" i="59" s="1"/>
  <c r="V273" i="59" s="1"/>
  <c r="V274" i="59" s="1"/>
  <c r="V275" i="59" s="1"/>
  <c r="T265" i="59"/>
  <c r="V263" i="59"/>
  <c r="V264" i="59" s="1"/>
  <c r="V265" i="59" s="1"/>
  <c r="V260" i="59"/>
  <c r="T258" i="59"/>
  <c r="V256" i="59"/>
  <c r="V257" i="59" s="1"/>
  <c r="V258" i="59" s="1"/>
  <c r="V252" i="59"/>
  <c r="T250" i="59"/>
  <c r="V205" i="59"/>
  <c r="V206" i="59" s="1"/>
  <c r="V207" i="59" s="1"/>
  <c r="V208" i="59" s="1"/>
  <c r="V209" i="59" s="1"/>
  <c r="V210" i="59" s="1"/>
  <c r="V211" i="59" s="1"/>
  <c r="V212" i="59" s="1"/>
  <c r="V213" i="59" s="1"/>
  <c r="V214" i="59" s="1"/>
  <c r="V215" i="59" s="1"/>
  <c r="V216" i="59" s="1"/>
  <c r="V217" i="59" s="1"/>
  <c r="V218" i="59" s="1"/>
  <c r="V219" i="59" s="1"/>
  <c r="V220" i="59" s="1"/>
  <c r="V221" i="59" s="1"/>
  <c r="V222" i="59" s="1"/>
  <c r="V223" i="59" s="1"/>
  <c r="V224" i="59" s="1"/>
  <c r="V225" i="59" s="1"/>
  <c r="V226" i="59" s="1"/>
  <c r="V227" i="59" s="1"/>
  <c r="V228" i="59" s="1"/>
  <c r="V229" i="59" s="1"/>
  <c r="V230" i="59" s="1"/>
  <c r="V231" i="59" s="1"/>
  <c r="V232" i="59" s="1"/>
  <c r="V233" i="59" s="1"/>
  <c r="V234" i="59" s="1"/>
  <c r="V235" i="59" s="1"/>
  <c r="V236" i="59" s="1"/>
  <c r="V237" i="59" s="1"/>
  <c r="V238" i="59" s="1"/>
  <c r="V239" i="59" s="1"/>
  <c r="V240" i="59" s="1"/>
  <c r="V241" i="59" s="1"/>
  <c r="V242" i="59" s="1"/>
  <c r="V243" i="59" s="1"/>
  <c r="V244" i="59" s="1"/>
  <c r="V245" i="59" s="1"/>
  <c r="V246" i="59" s="1"/>
  <c r="V247" i="59" s="1"/>
  <c r="V248" i="59" s="1"/>
  <c r="V249" i="59" s="1"/>
  <c r="V250" i="59" s="1"/>
  <c r="V203" i="59"/>
  <c r="V201" i="59"/>
  <c r="V198" i="59"/>
  <c r="V196" i="59"/>
  <c r="V194" i="59"/>
  <c r="V191" i="59"/>
  <c r="V189" i="59"/>
  <c r="V186" i="59"/>
  <c r="V183" i="59"/>
  <c r="V180" i="59"/>
  <c r="V178" i="59"/>
  <c r="V176" i="59"/>
  <c r="V174" i="59"/>
  <c r="V170" i="59"/>
  <c r="T168" i="59"/>
  <c r="T171" i="59" s="1"/>
  <c r="T184" i="59" s="1"/>
  <c r="T187" i="59" s="1"/>
  <c r="V148" i="59"/>
  <c r="V149" i="59" s="1"/>
  <c r="V150" i="59" s="1"/>
  <c r="V151" i="59" s="1"/>
  <c r="V152" i="59" s="1"/>
  <c r="V153" i="59" s="1"/>
  <c r="V154" i="59" s="1"/>
  <c r="V155" i="59" s="1"/>
  <c r="V156" i="59" s="1"/>
  <c r="V157" i="59" s="1"/>
  <c r="V158" i="59" s="1"/>
  <c r="V159" i="59" s="1"/>
  <c r="V160" i="59" s="1"/>
  <c r="V161" i="59" s="1"/>
  <c r="V162" i="59" s="1"/>
  <c r="V163" i="59" s="1"/>
  <c r="V164" i="59" s="1"/>
  <c r="V165" i="59" s="1"/>
  <c r="V166" i="59" s="1"/>
  <c r="V167" i="59" s="1"/>
  <c r="V168" i="59" s="1"/>
  <c r="V146" i="59"/>
  <c r="V143" i="59"/>
  <c r="V139" i="59"/>
  <c r="T137" i="59"/>
  <c r="V134" i="59"/>
  <c r="V135" i="59" s="1"/>
  <c r="V136" i="59" s="1"/>
  <c r="V137" i="59" s="1"/>
  <c r="T132" i="59"/>
  <c r="V131" i="59"/>
  <c r="V132" i="59" s="1"/>
  <c r="V128" i="59"/>
  <c r="V126" i="59"/>
  <c r="T124" i="59"/>
  <c r="V121" i="59"/>
  <c r="V122" i="59" s="1"/>
  <c r="V123" i="59" s="1"/>
  <c r="V124" i="59" s="1"/>
  <c r="V119" i="59"/>
  <c r="V117" i="59"/>
  <c r="V115" i="59"/>
  <c r="T113" i="59"/>
  <c r="V5" i="59"/>
  <c r="V6" i="59" s="1"/>
  <c r="V7" i="59" s="1"/>
  <c r="V8" i="59" s="1"/>
  <c r="V9" i="59" s="1"/>
  <c r="V10" i="59" s="1"/>
  <c r="V11" i="59" s="1"/>
  <c r="V12" i="59" s="1"/>
  <c r="V13" i="59" s="1"/>
  <c r="V14" i="59" s="1"/>
  <c r="V15" i="59" s="1"/>
  <c r="V16" i="59" s="1"/>
  <c r="V17" i="59" s="1"/>
  <c r="V18" i="59" s="1"/>
  <c r="V19" i="59" s="1"/>
  <c r="V20" i="59" s="1"/>
  <c r="V21" i="59" s="1"/>
  <c r="V22" i="59" s="1"/>
  <c r="V23" i="59" s="1"/>
  <c r="V24" i="59" s="1"/>
  <c r="V25" i="59" s="1"/>
  <c r="V26" i="59" s="1"/>
  <c r="V27" i="59" s="1"/>
  <c r="V28" i="59" s="1"/>
  <c r="V29" i="59" s="1"/>
  <c r="V30" i="59" s="1"/>
  <c r="V31" i="59" s="1"/>
  <c r="V32" i="59" s="1"/>
  <c r="V33" i="59" s="1"/>
  <c r="V34" i="59" s="1"/>
  <c r="V35" i="59" s="1"/>
  <c r="V36" i="59" s="1"/>
  <c r="V37" i="59" s="1"/>
  <c r="V38" i="59" s="1"/>
  <c r="V39" i="59" s="1"/>
  <c r="V40" i="59" s="1"/>
  <c r="V41" i="59" s="1"/>
  <c r="V42" i="59" s="1"/>
  <c r="V43" i="59" s="1"/>
  <c r="V44" i="59" s="1"/>
  <c r="V45" i="59" s="1"/>
  <c r="V46" i="59" s="1"/>
  <c r="V47" i="59" s="1"/>
  <c r="V48" i="59" s="1"/>
  <c r="V49" i="59" s="1"/>
  <c r="V50" i="59" s="1"/>
  <c r="V51" i="59" s="1"/>
  <c r="V52" i="59" s="1"/>
  <c r="V53" i="59" s="1"/>
  <c r="V54" i="59" s="1"/>
  <c r="V55" i="59" s="1"/>
  <c r="V56" i="59" s="1"/>
  <c r="V57" i="59" s="1"/>
  <c r="V58" i="59" s="1"/>
  <c r="V59" i="59" s="1"/>
  <c r="V60" i="59" s="1"/>
  <c r="V61" i="59" s="1"/>
  <c r="V62" i="59" s="1"/>
  <c r="V63" i="59" s="1"/>
  <c r="V64" i="59" s="1"/>
  <c r="V65" i="59" s="1"/>
  <c r="V66" i="59" s="1"/>
  <c r="V67" i="59" s="1"/>
  <c r="V68" i="59" s="1"/>
  <c r="V69" i="59" s="1"/>
  <c r="V70" i="59" s="1"/>
  <c r="V71" i="59" s="1"/>
  <c r="V72" i="59" s="1"/>
  <c r="V73" i="59" s="1"/>
  <c r="V74" i="59" s="1"/>
  <c r="V75" i="59" s="1"/>
  <c r="V76" i="59" s="1"/>
  <c r="V77" i="59" s="1"/>
  <c r="V78" i="59" s="1"/>
  <c r="V79" i="59" s="1"/>
  <c r="V80" i="59" s="1"/>
  <c r="V81" i="59" s="1"/>
  <c r="V82" i="59" s="1"/>
  <c r="V83" i="59" s="1"/>
  <c r="V84" i="59" s="1"/>
  <c r="V85" i="59" s="1"/>
  <c r="V86" i="59" s="1"/>
  <c r="V87" i="59" s="1"/>
  <c r="V88" i="59" s="1"/>
  <c r="V89" i="59" s="1"/>
  <c r="V90" i="59" s="1"/>
  <c r="V91" i="59" s="1"/>
  <c r="V92" i="59" s="1"/>
  <c r="V93" i="59" s="1"/>
  <c r="V94" i="59" s="1"/>
  <c r="V95" i="59" s="1"/>
  <c r="V96" i="59" s="1"/>
  <c r="V97" i="59" s="1"/>
  <c r="V98" i="59" s="1"/>
  <c r="V99" i="59" s="1"/>
  <c r="V100" i="59" s="1"/>
  <c r="V101" i="59" s="1"/>
  <c r="V102" i="59" s="1"/>
  <c r="V103" i="59" s="1"/>
  <c r="V104" i="59" s="1"/>
  <c r="V105" i="59" s="1"/>
  <c r="V106" i="59" s="1"/>
  <c r="V107" i="59" s="1"/>
  <c r="V108" i="59" s="1"/>
  <c r="V109" i="59" s="1"/>
  <c r="V110" i="59" s="1"/>
  <c r="V111" i="59" s="1"/>
  <c r="V112" i="59" s="1"/>
  <c r="V113" i="59" s="1"/>
  <c r="V665" i="59" l="1"/>
  <c r="T397" i="59"/>
  <c r="V199" i="59"/>
  <c r="V390" i="59"/>
  <c r="V433" i="59"/>
  <c r="V447" i="59"/>
  <c r="V413" i="59"/>
  <c r="V419" i="59"/>
  <c r="V129" i="59"/>
  <c r="V647" i="59"/>
  <c r="T129" i="59"/>
  <c r="T280" i="59"/>
  <c r="T283" i="59" s="1"/>
  <c r="T286" i="59" s="1"/>
  <c r="V425" i="59"/>
  <c r="V513" i="59"/>
  <c r="T545" i="59"/>
  <c r="V618" i="59"/>
  <c r="V633" i="59"/>
  <c r="V181" i="59"/>
  <c r="V294" i="59"/>
  <c r="T513" i="59"/>
  <c r="V397" i="59"/>
  <c r="V280" i="59"/>
  <c r="V283" i="59" s="1"/>
  <c r="V286" i="59" s="1"/>
  <c r="V487" i="59"/>
  <c r="V604" i="59"/>
  <c r="V610" i="59" s="1"/>
  <c r="V545" i="59"/>
  <c r="V171" i="59"/>
  <c r="T487" i="59"/>
  <c r="V407" i="59"/>
  <c r="V587" i="59"/>
  <c r="T610" i="59"/>
  <c r="V184" i="59" l="1"/>
  <c r="V187" i="59" s="1"/>
  <c r="V621" i="59"/>
  <c r="V672" i="59" s="1"/>
  <c r="T621" i="59"/>
  <c r="T672" i="59" s="1"/>
  <c r="O67" i="24" l="1"/>
  <c r="M67" i="24"/>
  <c r="K65" i="24"/>
  <c r="K68" i="24" s="1"/>
  <c r="I65" i="24"/>
  <c r="I68" i="24" s="1"/>
  <c r="M68" i="24" s="1"/>
  <c r="O63" i="24"/>
  <c r="M63" i="24"/>
  <c r="O62" i="24"/>
  <c r="M62" i="24"/>
  <c r="K54" i="24"/>
  <c r="K55" i="24" s="1"/>
  <c r="I54" i="24"/>
  <c r="I55" i="24" s="1"/>
  <c r="O53" i="24"/>
  <c r="M53" i="24"/>
  <c r="O52" i="24"/>
  <c r="M52" i="24"/>
  <c r="O51" i="24"/>
  <c r="M51" i="24"/>
  <c r="O48" i="24"/>
  <c r="M48" i="24"/>
  <c r="K44" i="24"/>
  <c r="I44" i="24"/>
  <c r="O43" i="24"/>
  <c r="M43" i="24"/>
  <c r="K36" i="24"/>
  <c r="K37" i="24" s="1"/>
  <c r="I36" i="24"/>
  <c r="O35" i="24"/>
  <c r="M35" i="24"/>
  <c r="O34" i="24"/>
  <c r="M34" i="24"/>
  <c r="K25" i="24"/>
  <c r="I25" i="24"/>
  <c r="O24" i="24"/>
  <c r="M24" i="24"/>
  <c r="K22" i="24"/>
  <c r="I22" i="24"/>
  <c r="O21" i="24"/>
  <c r="M21" i="24"/>
  <c r="O15" i="24"/>
  <c r="M15" i="24"/>
  <c r="K14" i="24"/>
  <c r="K16" i="24" s="1"/>
  <c r="I14" i="24"/>
  <c r="I16" i="24" s="1"/>
  <c r="O13" i="24"/>
  <c r="M13" i="24"/>
  <c r="O12" i="24"/>
  <c r="M12" i="24"/>
  <c r="O11" i="24"/>
  <c r="M11" i="24"/>
  <c r="O10" i="24"/>
  <c r="M10" i="24"/>
  <c r="O9" i="24"/>
  <c r="M9" i="24"/>
  <c r="O8" i="24"/>
  <c r="M8" i="24"/>
  <c r="O66" i="23"/>
  <c r="M66" i="23"/>
  <c r="K64" i="23"/>
  <c r="K67" i="23" s="1"/>
  <c r="I64" i="23"/>
  <c r="I67" i="23" s="1"/>
  <c r="M67" i="23" s="1"/>
  <c r="O62" i="23"/>
  <c r="M62" i="23"/>
  <c r="O61" i="23"/>
  <c r="M61" i="23"/>
  <c r="K53" i="23"/>
  <c r="K54" i="23" s="1"/>
  <c r="I53" i="23"/>
  <c r="I54" i="23" s="1"/>
  <c r="O52" i="23"/>
  <c r="M52" i="23"/>
  <c r="O51" i="23"/>
  <c r="M51" i="23"/>
  <c r="O50" i="23"/>
  <c r="M50" i="23"/>
  <c r="O47" i="23"/>
  <c r="M47" i="23"/>
  <c r="K43" i="23"/>
  <c r="I43" i="23"/>
  <c r="M43" i="23" s="1"/>
  <c r="O42" i="23"/>
  <c r="M42" i="23"/>
  <c r="K35" i="23"/>
  <c r="I35" i="23"/>
  <c r="I36" i="23" s="1"/>
  <c r="O34" i="23"/>
  <c r="M34" i="23"/>
  <c r="O33" i="23"/>
  <c r="M33" i="23"/>
  <c r="K24" i="23"/>
  <c r="I24" i="23"/>
  <c r="M24" i="23" s="1"/>
  <c r="O23" i="23"/>
  <c r="M23" i="23"/>
  <c r="K21" i="23"/>
  <c r="I21" i="23"/>
  <c r="O20" i="23"/>
  <c r="M20" i="23"/>
  <c r="O14" i="23"/>
  <c r="M14" i="23"/>
  <c r="K13" i="23"/>
  <c r="K15" i="23" s="1"/>
  <c r="I13" i="23"/>
  <c r="I15" i="23" s="1"/>
  <c r="M15" i="23" s="1"/>
  <c r="O12" i="23"/>
  <c r="M12" i="23"/>
  <c r="O11" i="23"/>
  <c r="M11" i="23"/>
  <c r="O10" i="23"/>
  <c r="M10" i="23"/>
  <c r="O9" i="23"/>
  <c r="M9" i="23"/>
  <c r="O8" i="23"/>
  <c r="M8" i="23"/>
  <c r="O7" i="23"/>
  <c r="M7" i="23"/>
  <c r="M21" i="23" l="1"/>
  <c r="I26" i="24"/>
  <c r="O25" i="24"/>
  <c r="K26" i="24"/>
  <c r="O43" i="23"/>
  <c r="O21" i="23"/>
  <c r="O35" i="23"/>
  <c r="M53" i="23"/>
  <c r="M64" i="23"/>
  <c r="O53" i="23"/>
  <c r="O64" i="23"/>
  <c r="O15" i="23"/>
  <c r="O24" i="23"/>
  <c r="M13" i="23"/>
  <c r="M25" i="24"/>
  <c r="O67" i="23"/>
  <c r="M36" i="24"/>
  <c r="O13" i="23"/>
  <c r="O36" i="24"/>
  <c r="I27" i="24"/>
  <c r="M26" i="24"/>
  <c r="O26" i="24"/>
  <c r="K27" i="24"/>
  <c r="M16" i="24"/>
  <c r="I56" i="24"/>
  <c r="M55" i="24"/>
  <c r="O68" i="24"/>
  <c r="O16" i="24"/>
  <c r="K56" i="24"/>
  <c r="O55" i="24"/>
  <c r="M14" i="24"/>
  <c r="M22" i="24"/>
  <c r="I37" i="24"/>
  <c r="M37" i="24" s="1"/>
  <c r="M44" i="24"/>
  <c r="M54" i="24"/>
  <c r="M65" i="24"/>
  <c r="O14" i="24"/>
  <c r="O22" i="24"/>
  <c r="O44" i="24"/>
  <c r="O54" i="24"/>
  <c r="O65" i="24"/>
  <c r="K55" i="23"/>
  <c r="O54" i="23"/>
  <c r="I55" i="23"/>
  <c r="M54" i="23"/>
  <c r="I25" i="23"/>
  <c r="M35" i="23"/>
  <c r="K25" i="23"/>
  <c r="K36" i="23"/>
  <c r="O36" i="23" s="1"/>
  <c r="I57" i="24" l="1"/>
  <c r="M56" i="24"/>
  <c r="O27" i="24"/>
  <c r="K30" i="24"/>
  <c r="K57" i="24"/>
  <c r="O56" i="24"/>
  <c r="O37" i="24"/>
  <c r="M27" i="24"/>
  <c r="I30" i="24"/>
  <c r="M25" i="23"/>
  <c r="I26" i="23"/>
  <c r="K56" i="23"/>
  <c r="O55" i="23"/>
  <c r="O25" i="23"/>
  <c r="K26" i="23"/>
  <c r="M55" i="23"/>
  <c r="I56" i="23"/>
  <c r="M36" i="23"/>
  <c r="O30" i="24" l="1"/>
  <c r="K31" i="24"/>
  <c r="M30" i="24"/>
  <c r="I31" i="24"/>
  <c r="O57" i="24"/>
  <c r="K58" i="24"/>
  <c r="M57" i="24"/>
  <c r="I58" i="24"/>
  <c r="O56" i="23"/>
  <c r="K57" i="23"/>
  <c r="M56" i="23"/>
  <c r="I57" i="23"/>
  <c r="O26" i="23"/>
  <c r="K29" i="23"/>
  <c r="I29" i="23"/>
  <c r="M26" i="23"/>
  <c r="I38" i="24" l="1"/>
  <c r="M31" i="24"/>
  <c r="K59" i="24"/>
  <c r="O58" i="24"/>
  <c r="O31" i="24"/>
  <c r="K38" i="24"/>
  <c r="I59" i="24"/>
  <c r="M58" i="24"/>
  <c r="M29" i="23"/>
  <c r="I30" i="23"/>
  <c r="O29" i="23"/>
  <c r="K30" i="23"/>
  <c r="K58" i="23"/>
  <c r="O57" i="23"/>
  <c r="I58" i="23"/>
  <c r="M57" i="23"/>
  <c r="F11" i="17"/>
  <c r="F12" i="17" s="1"/>
  <c r="F14" i="17" s="1"/>
  <c r="O38" i="24" l="1"/>
  <c r="M38" i="24"/>
  <c r="I69" i="24"/>
  <c r="M59" i="24"/>
  <c r="K69" i="24"/>
  <c r="O69" i="24" s="1"/>
  <c r="O59" i="24"/>
  <c r="K68" i="23"/>
  <c r="O58" i="23"/>
  <c r="O30" i="23"/>
  <c r="K37" i="23"/>
  <c r="I68" i="23"/>
  <c r="M58" i="23"/>
  <c r="I37" i="23"/>
  <c r="M30" i="23"/>
  <c r="M68" i="23" l="1"/>
  <c r="M69" i="24"/>
  <c r="O37" i="23"/>
  <c r="M37" i="23"/>
  <c r="O68" i="23"/>
  <c r="O58" i="1" l="1"/>
  <c r="M58" i="1"/>
  <c r="K57" i="1"/>
  <c r="K59" i="1" s="1"/>
  <c r="I57" i="1"/>
  <c r="O57" i="1" s="1"/>
  <c r="O56" i="1"/>
  <c r="M56" i="1"/>
  <c r="O55" i="1"/>
  <c r="M55" i="1"/>
  <c r="K52" i="1"/>
  <c r="I52" i="1"/>
  <c r="O51" i="1"/>
  <c r="M51" i="1"/>
  <c r="O50" i="1"/>
  <c r="M50" i="1"/>
  <c r="O49" i="1"/>
  <c r="M49" i="1"/>
  <c r="O48" i="1"/>
  <c r="M48" i="1"/>
  <c r="O46" i="1"/>
  <c r="M46" i="1"/>
  <c r="K45" i="1"/>
  <c r="I45" i="1"/>
  <c r="O44" i="1"/>
  <c r="M44" i="1"/>
  <c r="O43" i="1"/>
  <c r="M43" i="1"/>
  <c r="O42" i="1"/>
  <c r="M42" i="1"/>
  <c r="O41" i="1"/>
  <c r="M41" i="1"/>
  <c r="O40" i="1"/>
  <c r="M40" i="1"/>
  <c r="O38" i="1"/>
  <c r="M38" i="1"/>
  <c r="O37" i="1"/>
  <c r="M37" i="1"/>
  <c r="O36" i="1"/>
  <c r="M36" i="1"/>
  <c r="K35" i="1"/>
  <c r="I35" i="1"/>
  <c r="O34" i="1"/>
  <c r="M34" i="1"/>
  <c r="O33" i="1"/>
  <c r="M33" i="1"/>
  <c r="O31" i="1"/>
  <c r="M31" i="1"/>
  <c r="O30" i="1"/>
  <c r="M30" i="1"/>
  <c r="O29" i="1"/>
  <c r="M29" i="1"/>
  <c r="K28" i="1"/>
  <c r="I28" i="1"/>
  <c r="O27" i="1"/>
  <c r="M27" i="1"/>
  <c r="O26" i="1"/>
  <c r="M26" i="1"/>
  <c r="O25" i="1"/>
  <c r="M25" i="1"/>
  <c r="O24" i="1"/>
  <c r="M24" i="1"/>
  <c r="O23" i="1"/>
  <c r="M23" i="1"/>
  <c r="K17" i="1"/>
  <c r="K18" i="1" s="1"/>
  <c r="I17" i="1"/>
  <c r="O17" i="1" s="1"/>
  <c r="O16" i="1"/>
  <c r="M16" i="1"/>
  <c r="O15" i="1"/>
  <c r="M15" i="1"/>
  <c r="O14" i="1"/>
  <c r="M14" i="1"/>
  <c r="K9" i="1"/>
  <c r="K10" i="1" s="1"/>
  <c r="K11" i="1" s="1"/>
  <c r="I9" i="1"/>
  <c r="I10" i="1" s="1"/>
  <c r="O8" i="1"/>
  <c r="M8" i="1"/>
  <c r="O6" i="1"/>
  <c r="M6" i="1"/>
  <c r="O28" i="1" l="1"/>
  <c r="M9" i="1"/>
  <c r="O9" i="1"/>
  <c r="O45" i="1"/>
  <c r="O52" i="1"/>
  <c r="K60" i="1"/>
  <c r="K61" i="1" s="1"/>
  <c r="M28" i="1"/>
  <c r="O35" i="1"/>
  <c r="M52" i="1"/>
  <c r="M57" i="1"/>
  <c r="I59" i="1"/>
  <c r="O59" i="1" s="1"/>
  <c r="K19" i="1"/>
  <c r="O10" i="1"/>
  <c r="M10" i="1"/>
  <c r="I11" i="1"/>
  <c r="I18" i="1"/>
  <c r="M17" i="1"/>
  <c r="M35" i="1"/>
  <c r="M45" i="1"/>
  <c r="M59" i="1" l="1"/>
  <c r="I60" i="1"/>
  <c r="O60" i="1" s="1"/>
  <c r="K62" i="1"/>
  <c r="K63" i="1" s="1"/>
  <c r="O11" i="1"/>
  <c r="I19" i="1"/>
  <c r="M11" i="1"/>
  <c r="O18" i="1"/>
  <c r="M18" i="1"/>
  <c r="I61" i="1" l="1"/>
  <c r="I62" i="1" s="1"/>
  <c r="M60" i="1"/>
  <c r="O19" i="1"/>
  <c r="M19" i="1"/>
  <c r="M61" i="1" l="1"/>
  <c r="O61" i="1"/>
  <c r="O62" i="1"/>
  <c r="M62" i="1"/>
  <c r="I63" i="1"/>
  <c r="O63" i="1" l="1"/>
  <c r="M63" i="1"/>
  <c r="B13" i="11" l="1"/>
  <c r="B12" i="11"/>
  <c r="B11" i="11"/>
  <c r="B10" i="11"/>
  <c r="B9" i="11"/>
  <c r="B8" i="11"/>
  <c r="B7" i="11"/>
  <c r="B6" i="11"/>
  <c r="B5" i="11"/>
  <c r="B4" i="11"/>
  <c r="B3" i="11"/>
  <c r="B2" i="11"/>
  <c r="H15" i="11"/>
  <c r="G15" i="11"/>
  <c r="F15" i="11"/>
  <c r="B15" i="11" l="1"/>
  <c r="C7" i="11" s="1"/>
  <c r="C3" i="11" l="1"/>
  <c r="C9" i="11"/>
  <c r="C4" i="11"/>
  <c r="C5" i="11"/>
  <c r="C15" i="11"/>
  <c r="C10" i="11"/>
  <c r="C12" i="11"/>
  <c r="C6" i="11"/>
  <c r="C2" i="11"/>
  <c r="C8" i="11"/>
  <c r="C11" i="11"/>
  <c r="C13" i="11"/>
  <c r="D13" i="11" l="1"/>
  <c r="D9" i="11"/>
  <c r="D5" i="11"/>
  <c r="D12" i="11"/>
  <c r="D8" i="11"/>
  <c r="D4" i="11"/>
  <c r="D11" i="11"/>
  <c r="D7" i="11"/>
  <c r="D3" i="11"/>
  <c r="D10" i="11"/>
  <c r="D6" i="11"/>
  <c r="D2" i="11"/>
</calcChain>
</file>

<file path=xl/comments1.xml><?xml version="1.0" encoding="utf-8"?>
<comments xmlns="http://schemas.openxmlformats.org/spreadsheetml/2006/main">
  <authors>
    <author>tc={AEA93B48-5805-F147-9706-E398CC97DDBC}</author>
  </authors>
  <commentList>
    <comment ref="J44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Rent increase after 2yrs?
Reply:
    No rent increase</t>
        </r>
      </text>
    </comment>
  </commentList>
</comments>
</file>

<file path=xl/comments2.xml><?xml version="1.0" encoding="utf-8"?>
<comments xmlns="http://schemas.openxmlformats.org/spreadsheetml/2006/main">
  <authors>
    <author>Frances</author>
  </authors>
  <commentList>
    <comment ref="M12" authorId="0" shapeId="0">
      <text>
        <r>
          <rPr>
            <sz val="9"/>
            <color indexed="81"/>
            <rFont val="Tahoma"/>
            <family val="2"/>
          </rPr>
          <t xml:space="preserve">Situation: Your original formula included data from one or more locations. The refreshed QuickBooks contains none of these locations.
(Diagnostic Code: ERR_FORMULA_ALLPRECEDANTS_MISSING)
Action: We have removed this formula.
 ** Details of deleted data in the formula ** 
Location: I12
Situation: The refreshed QuickBooks report doesn't contain this location used by the original formula.
(Diagnostic Code: WARN_FORMULA_PRECEDENT_QBROW_ID_MISSING)
Action: We have removed the data from the formula.
                      ***********                   
Location: K12
Situation: The refreshed QuickBooks report doesn't contain this location used by the original formula.
(Diagnostic Code: WARN_FORMULA_PRECEDENT_QBROW_ID_MISSING)
Action: We have removed the data from the formula.
                      ***********                   
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 xml:space="preserve">Situation: Your original formula included data from one or more locations. The refreshed QuickBooks contains none of these locations.
(Diagnostic Code: ERR_FORMULA_ALLPRECEDANTS_MISSING)
Action: We have removed this formula.
 ** Details of deleted data in the formula ** 
Location: K12
Situation: The refreshed QuickBooks report doesn't contain this location used by the original formula.
(Diagnostic Code: WARN_FORMULA_PRECEDENT_QBROW_ID_MISSING)
Action: We have removed the data from the formula.
                      ***********                   
Location: I12
Situation: The refreshed QuickBooks report doesn't contain this location used by the original formula.
(Diagnostic Code: WARN_FORMULA_PRECEDENT_QBROW_ID_MISSING)
Action: We have removed the data from the formula.
                      ***********                   
Location: I12
Situation: The refreshed QuickBooks report doesn't contain this location used by the original formula.
(Diagnostic Code: WARN_FORMULA_PRECEDENT_QBROW_ID_MISSING)
Action: We have removed the data from the formula.
                      ***********                   
Location: K12
Situation: The refreshed QuickBooks report doesn't contain this location used by the original formula.
(Diagnostic Code: WARN_FORMULA_PRECEDENT_QBROW_ID_MISSING)
Action: We have removed the data from the formula.
                      ***********                   
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 xml:space="preserve">Situation: Your original formula included data from one or more locations. The refreshed QuickBooks contains none of these locations.
(Diagnostic Code: ERR_FORMULA_ALLPRECEDANTS_MISSING)
Action: We have removed this formula.
 ** Details of deleted data in the formula ** 
Location: I6
Situation: The refreshed QuickBooks report doesn't contain this location used by the original formula.
(Diagnostic Code: WARN_FORMULA_PRECEDENT_QBROW_ID_MISSING)
Action: We have removed the data from the formula.
                      ***********                   
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 xml:space="preserve">Situation: Your original formula included data from one or more locations. The refreshed QuickBooks contains none of these locations.
(Diagnostic Code: ERR_FORMULA_ALLPRECEDANTS_MISSING)
Action: We have removed this formula.
 ** Details of deleted data in the formula ** 
Location: K6
Situation: The refreshed QuickBooks report doesn't contain this location used by the original formula.
(Diagnostic Code: WARN_FORMULA_PRECEDENT_QBROW_ID_MISSING)
Action: We have removed the data from the formula.
                      ***********                   
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 xml:space="preserve">Situation: The refreshed QuickBooks report doesn't contain the row where this formula was located. We don't know where to put your formula.
(Diagnostic Code: ERR_FORMULA_QBROWID_MISSING)
Action: We have removed this formula.
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 xml:space="preserve">Situation: The refreshed QuickBooks report doesn't contain the row where this formula was located. We don't know where to put your formula.
(Diagnostic Code: ERR_FORMULA_QBROWID_MISSING)
Action: We have removed this formula.
</t>
        </r>
      </text>
    </comment>
    <comment ref="M21" authorId="0" shapeId="0">
      <text>
        <r>
          <rPr>
            <sz val="9"/>
            <color indexed="81"/>
            <rFont val="Tahoma"/>
            <family val="2"/>
          </rPr>
          <t xml:space="preserve">Situation: Your original formula included data from one or more locations. The refreshed QuickBooks contains none of these locations.
(Diagnostic Code: ERR_FORMULA_ALLPRECEDANTS_MISSING)
Action: We have removed this formula.
 ** Details of deleted data in the formula ** 
Location: I21
Situation: The refreshed QuickBooks report doesn't contain this location used by the original formula.
(Diagnostic Code: WARN_FORMULA_PRECEDENT_QBROW_ID_MISSING)
Action: We have removed the data from the formula.
                      ***********                   
Location: K21
Situation: The refreshed QuickBooks report doesn't contain this location used by the original formula.
(Diagnostic Code: WARN_FORMULA_PRECEDENT_QBROW_ID_MISSING)
Action: We have removed the data from the formula.
                      ***********                   
</t>
        </r>
      </text>
    </comment>
    <comment ref="O21" authorId="0" shapeId="0">
      <text>
        <r>
          <rPr>
            <sz val="9"/>
            <color indexed="81"/>
            <rFont val="Tahoma"/>
            <family val="2"/>
          </rPr>
          <t xml:space="preserve">Situation: Your original formula included data from one or more locations. The refreshed QuickBooks contains none of these locations.
(Diagnostic Code: ERR_FORMULA_ALLPRECEDANTS_MISSING)
Action: We have removed this formula.
 ** Details of deleted data in the formula ** 
Location: K21
Situation: The refreshed QuickBooks report doesn't contain this location used by the original formula.
(Diagnostic Code: WARN_FORMULA_PRECEDENT_QBROW_ID_MISSING)
Action: We have removed the data from the formula.
                      ***********                   
Location: I21
Situation: The refreshed QuickBooks report doesn't contain this location used by the original formula.
(Diagnostic Code: WARN_FORMULA_PRECEDENT_QBROW_ID_MISSING)
Action: We have removed the data from the formula.
                      ***********                   
Location: I21
Situation: The refreshed QuickBooks report doesn't contain this location used by the original formula.
(Diagnostic Code: WARN_FORMULA_PRECEDENT_QBROW_ID_MISSING)
Action: We have removed the data from the formula.
                      ***********                   
Location: K21
Situation: The refreshed QuickBooks report doesn't contain this location used by the original formula.
(Diagnostic Code: WARN_FORMULA_PRECEDENT_QBROW_ID_MISSING)
Action: We have removed the data from the formula.
                      ***********                   
</t>
        </r>
      </text>
    </comment>
  </commentList>
</comments>
</file>

<file path=xl/comments3.xml><?xml version="1.0" encoding="utf-8"?>
<comments xmlns="http://schemas.openxmlformats.org/spreadsheetml/2006/main">
  <authors>
    <author>Frances</author>
  </authors>
  <commentList>
    <comment ref="M3" authorId="0" shapeId="0">
      <text>
        <r>
          <rPr>
            <b/>
            <sz val="9"/>
            <color indexed="81"/>
            <rFont val="Tahoma"/>
            <family val="2"/>
          </rPr>
          <t>Frances:</t>
        </r>
        <r>
          <rPr>
            <sz val="9"/>
            <color indexed="81"/>
            <rFont val="Tahoma"/>
            <family val="2"/>
          </rPr>
          <t xml:space="preserve">
Paying $500 /month;June includes catch-up for April/May</t>
        </r>
      </text>
    </comment>
  </commentList>
</comments>
</file>

<file path=xl/sharedStrings.xml><?xml version="1.0" encoding="utf-8"?>
<sst xmlns="http://schemas.openxmlformats.org/spreadsheetml/2006/main" count="3447" uniqueCount="751">
  <si>
    <t>Budget</t>
  </si>
  <si>
    <t>$ Over Budget</t>
  </si>
  <si>
    <t>% of Budget</t>
  </si>
  <si>
    <t>Ordinary Income/Expense</t>
  </si>
  <si>
    <t>Income</t>
  </si>
  <si>
    <t>4000 · INCOME</t>
  </si>
  <si>
    <t>4100 · Store Sales</t>
  </si>
  <si>
    <t>4500 · Off-Site Sales</t>
  </si>
  <si>
    <t>4503 · Tent Sale</t>
  </si>
  <si>
    <t>4500 · Off-Site Sales - Other</t>
  </si>
  <si>
    <t>Total 4500 · Off-Site Sales</t>
  </si>
  <si>
    <t>Total 4000 · INCOME</t>
  </si>
  <si>
    <t>Total Income</t>
  </si>
  <si>
    <t>Cost of Goods Sold</t>
  </si>
  <si>
    <t>5000 · COST OF GOODS SOLD</t>
  </si>
  <si>
    <t>5001 · Cost of Goods Sold</t>
  </si>
  <si>
    <t>5010 · Rebates</t>
  </si>
  <si>
    <t>5000 · COST OF GOODS SOLD - Other</t>
  </si>
  <si>
    <t>Total 5000 · COST OF GOODS SOLD</t>
  </si>
  <si>
    <t>Total COGS</t>
  </si>
  <si>
    <t>Gross Profit</t>
  </si>
  <si>
    <t>Expense</t>
  </si>
  <si>
    <t>6000 · OPERATING EXPENSES</t>
  </si>
  <si>
    <t>6001 · Salaries &amp; Wages</t>
  </si>
  <si>
    <t>6002 · Manager</t>
  </si>
  <si>
    <t>6003 · Assistant Manager</t>
  </si>
  <si>
    <t>6004 · Bookkeeper</t>
  </si>
  <si>
    <t>6005 · Temporary Employee</t>
  </si>
  <si>
    <t>6007 · IRA Contribution</t>
  </si>
  <si>
    <t>6009 · Payroll Tax</t>
  </si>
  <si>
    <t>6026 · Payroll processing fees</t>
  </si>
  <si>
    <t>Total 6001 · Salaries &amp; Wages</t>
  </si>
  <si>
    <t>6010 · Advertising</t>
  </si>
  <si>
    <t>6040 · Credit Card Fees</t>
  </si>
  <si>
    <t>6080 · Insurance</t>
  </si>
  <si>
    <t>6090 · Professional Fees</t>
  </si>
  <si>
    <t>6091 · Accounting Fees</t>
  </si>
  <si>
    <t>6092 · Professional Fees-Other</t>
  </si>
  <si>
    <t>8110 · Technical Support</t>
  </si>
  <si>
    <t>6090 · Professional Fees - Other</t>
  </si>
  <si>
    <t>Total 6090 · Professional Fees</t>
  </si>
  <si>
    <t>6100 · Rent</t>
  </si>
  <si>
    <t>6102 · Building &amp; Ground</t>
  </si>
  <si>
    <t>6110 · Store Supplies</t>
  </si>
  <si>
    <t>6115 · Marketing</t>
  </si>
  <si>
    <t>6120 · Utilities &amp; Phone</t>
  </si>
  <si>
    <t>6121 · Telephone</t>
  </si>
  <si>
    <t>6122 · Electric</t>
  </si>
  <si>
    <t>6123 · Gas</t>
  </si>
  <si>
    <t>6124 · Water</t>
  </si>
  <si>
    <t>6126 · Network</t>
  </si>
  <si>
    <t>6120 · Utilities &amp; Phone - Other</t>
  </si>
  <si>
    <t>Total 6120 · Utilities &amp; Phone</t>
  </si>
  <si>
    <t>6135 · Offsite Sales Expense</t>
  </si>
  <si>
    <t>8000 · General Expenses</t>
  </si>
  <si>
    <t>8010 · Office Supplies</t>
  </si>
  <si>
    <t>8020 · Bank Charges</t>
  </si>
  <si>
    <t>8030 · Cash Over/Short</t>
  </si>
  <si>
    <t>8040 · Contributions by TTV Nashville</t>
  </si>
  <si>
    <t>8060 · Staff Development</t>
  </si>
  <si>
    <t>8070 · Fixtures</t>
  </si>
  <si>
    <t>8080 · Postage</t>
  </si>
  <si>
    <t>8120 · Travel &amp; Entertainment</t>
  </si>
  <si>
    <t>8140 · Taxes &amp; Licenses</t>
  </si>
  <si>
    <t>8150 · Miscellaneous Expense</t>
  </si>
  <si>
    <t>8170 · Visual Merchandising</t>
  </si>
  <si>
    <t>Total 8000 · General Expenses</t>
  </si>
  <si>
    <t>9000 · Other Income</t>
  </si>
  <si>
    <t>9010 · Miscellaneous Income</t>
  </si>
  <si>
    <t>9011 · Contributions</t>
  </si>
  <si>
    <t>9012 · Grants</t>
  </si>
  <si>
    <t>9013 · Individuals</t>
  </si>
  <si>
    <t>9014 · Corporate</t>
  </si>
  <si>
    <t>Total 9011 · Contributions</t>
  </si>
  <si>
    <t>9015 · Interest Income</t>
  </si>
  <si>
    <t>Total 9000 · Other Income</t>
  </si>
  <si>
    <t>Total 6000 ·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</si>
  <si>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</si>
  <si>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</si>
  <si>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</si>
  <si>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</si>
  <si>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</si>
  <si>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</si>
  <si>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</si>
  <si>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</si>
  <si>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Split</t>
  </si>
  <si>
    <t>Amount</t>
  </si>
  <si>
    <t>Balance</t>
  </si>
  <si>
    <t>Deposit</t>
  </si>
  <si>
    <t>1001 · Business Checking</t>
  </si>
  <si>
    <t>Electronic/ACH Credit</t>
  </si>
  <si>
    <t>General Journal</t>
  </si>
  <si>
    <t>Gift cards redeemed/received from monthly</t>
  </si>
  <si>
    <t>Total 4100 · Store Sales</t>
  </si>
  <si>
    <t>From TTV inventory system</t>
  </si>
  <si>
    <t>1202 · Inventory</t>
  </si>
  <si>
    <t>Total 5001 · Cost of Goods Sold</t>
  </si>
  <si>
    <t>Total 5010 · Rebates</t>
  </si>
  <si>
    <t>-SPLIT-</t>
  </si>
  <si>
    <t>Check</t>
  </si>
  <si>
    <t>Suntrust Payroll</t>
  </si>
  <si>
    <t>Total 6002 · Manager</t>
  </si>
  <si>
    <t>Total 6003 · Assistant Manager</t>
  </si>
  <si>
    <t>F Lynch</t>
  </si>
  <si>
    <t>Total 6004 · Bookkeeper</t>
  </si>
  <si>
    <t>Total 6005 · Temporary Employee</t>
  </si>
  <si>
    <t>Total 6009 · Payroll Tax</t>
  </si>
  <si>
    <t>Suntrust Bank</t>
  </si>
  <si>
    <t>Total 6026 · Payroll processing fees</t>
  </si>
  <si>
    <t>Bill</t>
  </si>
  <si>
    <t>WHPY Hippie Radio 94.5</t>
  </si>
  <si>
    <t>2100 · Accounts Payable</t>
  </si>
  <si>
    <t>Total 6010 · Advertising</t>
  </si>
  <si>
    <t>Electronic/ACH Debit</t>
  </si>
  <si>
    <t>Total 6040 · Credit Card Fees</t>
  </si>
  <si>
    <t>Verifone</t>
  </si>
  <si>
    <t>Total 8110 · Technical Support</t>
  </si>
  <si>
    <t>Hillsboro Plaza Retail Partners</t>
  </si>
  <si>
    <t>Total 6100 · Rent</t>
  </si>
  <si>
    <t>1012 · Store Checking</t>
  </si>
  <si>
    <t>Total 6102 · Building &amp; Ground</t>
  </si>
  <si>
    <t>Ten Thousand Villages</t>
  </si>
  <si>
    <t>Total 6110 · Store Supplies</t>
  </si>
  <si>
    <t>Comcast Cable Communications</t>
  </si>
  <si>
    <t>Total 6121 · Telephone</t>
  </si>
  <si>
    <t>NES</t>
  </si>
  <si>
    <t>Total 6122 · Electric</t>
  </si>
  <si>
    <t>Total 6123 · Gas</t>
  </si>
  <si>
    <t>Total 6124 · Water</t>
  </si>
  <si>
    <t>Total 6126 · Network</t>
  </si>
  <si>
    <t>Total 8020 · Bank Charges</t>
  </si>
  <si>
    <t>Total 8080 · Postage</t>
  </si>
  <si>
    <t>Total 9013 · Individuals</t>
  </si>
  <si>
    <t>Interest</t>
  </si>
  <si>
    <t>1013 · Money Market</t>
  </si>
  <si>
    <t>Total 9015 · Interest Income</t>
  </si>
  <si>
    <t>ASSETS</t>
  </si>
  <si>
    <t>Current Assets</t>
  </si>
  <si>
    <t>Checking/Savings</t>
  </si>
  <si>
    <t>1005 · Off-site Loan</t>
  </si>
  <si>
    <t>Total 1005 · Off-site Loan</t>
  </si>
  <si>
    <t>2351 · Sales Tax Payable</t>
  </si>
  <si>
    <t>Bill Pmt -Check</t>
  </si>
  <si>
    <t>Just Love Coffee Roaster</t>
  </si>
  <si>
    <t>2110 · Gift Cards Outstanding</t>
  </si>
  <si>
    <t>Account Number: 2793</t>
  </si>
  <si>
    <t>Total 1001 · Business Checking</t>
  </si>
  <si>
    <t>1010 · Cash Drawer</t>
  </si>
  <si>
    <t>Total 1010 · Cash Drawer</t>
  </si>
  <si>
    <t>1015 · Loan from Offsite Sale</t>
  </si>
  <si>
    <t>Total 1015 · Loan from Offsite Sale</t>
  </si>
  <si>
    <t>Total 1012 · Store Checking</t>
  </si>
  <si>
    <t>Total 1013 · Money Market</t>
  </si>
  <si>
    <t>Total Checking/Savings</t>
  </si>
  <si>
    <t>11000 · Accounts Receivable</t>
  </si>
  <si>
    <t>Total 11000 · Accounts Receivable</t>
  </si>
  <si>
    <t>Other Current Assets</t>
  </si>
  <si>
    <t>0000 · ASSETS</t>
  </si>
  <si>
    <t>0100 · Current  Assets</t>
  </si>
  <si>
    <t>1000 · Checking/Savings</t>
  </si>
  <si>
    <t>Total 1000 · Checking/Savings</t>
  </si>
  <si>
    <t>1200 · Other Current Assets</t>
  </si>
  <si>
    <t>1201 · Gift Basket Inventory</t>
  </si>
  <si>
    <t>Total 1201 · Gift Basket Inventory</t>
  </si>
  <si>
    <t>Credit</t>
  </si>
  <si>
    <t>Total 1202 · Inventory</t>
  </si>
  <si>
    <t>1200 · Other Current Assets - Other</t>
  </si>
  <si>
    <t>Total 1200 · Other Current Assets - Other</t>
  </si>
  <si>
    <t>Total 1200 · Other Current Assets</t>
  </si>
  <si>
    <t>1300 · Prepaid Expense</t>
  </si>
  <si>
    <t>1301 · Prepaid Insurance</t>
  </si>
  <si>
    <t>Total 1301 · Prepaid Insurance</t>
  </si>
  <si>
    <t>1302 · Prepaid Rent</t>
  </si>
  <si>
    <t>Total 1302 · Prepaid Rent</t>
  </si>
  <si>
    <t>1303 · Prepaid Other</t>
  </si>
  <si>
    <t>Total 1303 · Prepaid Other</t>
  </si>
  <si>
    <t>1300 · Prepaid Expense - Other</t>
  </si>
  <si>
    <t>Total 1300 · Prepaid Expense - Other</t>
  </si>
  <si>
    <t>Total 1300 · Prepaid Expense</t>
  </si>
  <si>
    <t>0100 · Current  Assets - Other</t>
  </si>
  <si>
    <t>Total 0100 · Current  Assets - Other</t>
  </si>
  <si>
    <t>Total 0100 · Current  Assets</t>
  </si>
  <si>
    <t>0000 · ASSETS - Other</t>
  </si>
  <si>
    <t>Total 0000 · ASSETS - Other</t>
  </si>
  <si>
    <t>Total 0000 · ASSETS</t>
  </si>
  <si>
    <t>12000 · Undeposited Funds</t>
  </si>
  <si>
    <t>Total 12000 · Undeposited Funds</t>
  </si>
  <si>
    <t>12100 · Inventory Asset</t>
  </si>
  <si>
    <t>Total 12100 · Inventory Asset</t>
  </si>
  <si>
    <t>Total Other Current Assets</t>
  </si>
  <si>
    <t>Total Current Assets</t>
  </si>
  <si>
    <t>Fixed Assets</t>
  </si>
  <si>
    <t>1500 · Fixed Assets</t>
  </si>
  <si>
    <t>1501 · Furniture and Equipment</t>
  </si>
  <si>
    <t>Total 1501 · Furniture and Equipment</t>
  </si>
  <si>
    <t>1580 · Accumulated Depreciation</t>
  </si>
  <si>
    <t>Total 1580 · Accumulated Depreciation</t>
  </si>
  <si>
    <t>1500 · Fixed Assets - Other</t>
  </si>
  <si>
    <t>Total 1500 · Fixed Assets - Other</t>
  </si>
  <si>
    <t>Total 1500 · Fixed Assets</t>
  </si>
  <si>
    <t>Total Fixed Assets</t>
  </si>
  <si>
    <t>18000 · Marketable Securities</t>
  </si>
  <si>
    <t>Total 18000 · Marketable Securities</t>
  </si>
  <si>
    <t>18700 · Security Deposits Asset</t>
  </si>
  <si>
    <t>Total 18700 · Security Deposits Asset</t>
  </si>
  <si>
    <t>TOTAL ASSETS</t>
  </si>
  <si>
    <t>LIABILITIES &amp; EQUITY</t>
  </si>
  <si>
    <t>Liabilities</t>
  </si>
  <si>
    <t>Current Liabilities</t>
  </si>
  <si>
    <t>Accounts Payable</t>
  </si>
  <si>
    <t>Total 2100 · Accounts Payable</t>
  </si>
  <si>
    <t>Total Accounts Payable</t>
  </si>
  <si>
    <t>1002 · American Express</t>
  </si>
  <si>
    <t>Total 1002 · American Express</t>
  </si>
  <si>
    <t>Other Current Liabilities</t>
  </si>
  <si>
    <t>2000 · LIABILITIES &amp; EQUITY</t>
  </si>
  <si>
    <t>21100 · Other Current Liabilities</t>
  </si>
  <si>
    <t>Total 2110 · Gift Cards Outstanding</t>
  </si>
  <si>
    <t>2300 · Payroll &amp; Sales Tax Payable</t>
  </si>
  <si>
    <t>Total 2351 · Sales Tax Payable</t>
  </si>
  <si>
    <t>2352 · Payroll Payable</t>
  </si>
  <si>
    <t>Total 2352 · Payroll Payable</t>
  </si>
  <si>
    <t>2353 · IRA Withholding</t>
  </si>
  <si>
    <t>Total 2353 · IRA Withholding</t>
  </si>
  <si>
    <t>2300 · Payroll &amp; Sales Tax Payable - Other</t>
  </si>
  <si>
    <t>Total 2300 · Payroll &amp; Sales Tax Payable - Other</t>
  </si>
  <si>
    <t>Total 2300 · Payroll &amp; Sales Tax Payable</t>
  </si>
  <si>
    <t>21100 · Other Current Liabilities - Other</t>
  </si>
  <si>
    <t>Total 21100 · Other Current Liabilities - Other</t>
  </si>
  <si>
    <t>Total 21100 · Other Current Liabilities</t>
  </si>
  <si>
    <t>2000 · LIABILITIES &amp; EQUITY - Other</t>
  </si>
  <si>
    <t>Total 2000 · LIABILITIES &amp; EQUITY - Other</t>
  </si>
  <si>
    <t>Total 2000 · LIABILITIES &amp; EQUITY</t>
  </si>
  <si>
    <t>Total Other Current Liabilities</t>
  </si>
  <si>
    <t>Total Current Liabilities</t>
  </si>
  <si>
    <t>Total Liabilities</t>
  </si>
  <si>
    <t>Equity</t>
  </si>
  <si>
    <t>3000 · Equity</t>
  </si>
  <si>
    <t>3001 · Opening Balance Equity</t>
  </si>
  <si>
    <t>Total 3001 · Opening Balance Equity</t>
  </si>
  <si>
    <t>3901 · Retained Earnings</t>
  </si>
  <si>
    <t>Total 3901 · Retained Earnings</t>
  </si>
  <si>
    <t>3000 · Equity - Other</t>
  </si>
  <si>
    <t>Total 3000 · Equity - Other</t>
  </si>
  <si>
    <t>Total 3000 · Equity</t>
  </si>
  <si>
    <t>31300 · Perm. Restricted Net Assets</t>
  </si>
  <si>
    <t>Total 31300 · Perm. Restricted Net Assets</t>
  </si>
  <si>
    <t>31500 · Temp. Restricted Net Assets</t>
  </si>
  <si>
    <t>Total 31500 · Temp. Restricted Net Assets</t>
  </si>
  <si>
    <t>32000 · Unrestricted Net Assets</t>
  </si>
  <si>
    <t>Total 32000 · Unrestricted Net Assets</t>
  </si>
  <si>
    <t>Total Equity</t>
  </si>
  <si>
    <t>TOTAL LIABILITIES &amp; EQUITY</t>
  </si>
  <si>
    <t>Total 4503 · Tent Sale</t>
  </si>
  <si>
    <t>Total 4500 · Off-Site Sales - Other</t>
  </si>
  <si>
    <t>4501 · Groupon Proceeds</t>
  </si>
  <si>
    <t>Total 4501 · Groupon Proceeds</t>
  </si>
  <si>
    <t>4502 · Style Blue Print Proceeds</t>
  </si>
  <si>
    <t>Total 4502 · Style Blue Print Proceeds</t>
  </si>
  <si>
    <t>4000 · INCOME - Other</t>
  </si>
  <si>
    <t>Total 4000 · INCOME - Other</t>
  </si>
  <si>
    <t>43400 · Direct Public Support</t>
  </si>
  <si>
    <t>43410 · Corporate Contributions</t>
  </si>
  <si>
    <t>Total 43410 · Corporate Contributions</t>
  </si>
  <si>
    <t>43440 · Gifts in Kind - Goods</t>
  </si>
  <si>
    <t>Total 43440 · Gifts in Kind - Goods</t>
  </si>
  <si>
    <t>43450 · Individ, Business Contributions</t>
  </si>
  <si>
    <t>Total 43450 · Individ, Business Contributions</t>
  </si>
  <si>
    <t>43400 · Direct Public Support - Other</t>
  </si>
  <si>
    <t>Total 43400 · Direct Public Support - Other</t>
  </si>
  <si>
    <t>Total 43400 · Direct Public Support</t>
  </si>
  <si>
    <t>44800 · Indirect Public Support</t>
  </si>
  <si>
    <t>44820 · United Way, CFC Contributions</t>
  </si>
  <si>
    <t>Total 44820 · United Way, CFC Contributions</t>
  </si>
  <si>
    <t>44800 · Indirect Public Support - Other</t>
  </si>
  <si>
    <t>Total 44800 · Indirect Public Support - Other</t>
  </si>
  <si>
    <t>Total 44800 · Indirect Public Support</t>
  </si>
  <si>
    <t>45000 · Investments</t>
  </si>
  <si>
    <t>45030 · Interest-Savings, Short-term CD</t>
  </si>
  <si>
    <t>Total 45030 · Interest-Savings, Short-term CD</t>
  </si>
  <si>
    <t>45000 · Investments - Other</t>
  </si>
  <si>
    <t>Total 45000 · Investments - Other</t>
  </si>
  <si>
    <t>Total 45000 · Investments</t>
  </si>
  <si>
    <t>46400 · Other Types of Income</t>
  </si>
  <si>
    <t>46430 · Miscellaneous Revenue</t>
  </si>
  <si>
    <t>Total 46430 · Miscellaneous Revenue</t>
  </si>
  <si>
    <t>46400 · Other Types of Income - Other</t>
  </si>
  <si>
    <t>Total 46400 · Other Types of Income - Other</t>
  </si>
  <si>
    <t>Total 46400 · Other Types of Income</t>
  </si>
  <si>
    <t>47200 · Program Income</t>
  </si>
  <si>
    <t>47230 · Membership Dues</t>
  </si>
  <si>
    <t>Total 47230 · Membership Dues</t>
  </si>
  <si>
    <t>47240 · Program Service Fees</t>
  </si>
  <si>
    <t>Total 47240 · Program Service Fees</t>
  </si>
  <si>
    <t>47200 · Program Income - Other</t>
  </si>
  <si>
    <t>Total 47200 · Program Income - Other</t>
  </si>
  <si>
    <t>Total 47200 · Program Income</t>
  </si>
  <si>
    <t>5900 · Inventory Adjustment</t>
  </si>
  <si>
    <t>Total 5900 · Inventory Adjustment</t>
  </si>
  <si>
    <t>Total 5000 · COST OF GOODS SOLD - Other</t>
  </si>
  <si>
    <t>6006 · Health Insurance</t>
  </si>
  <si>
    <t>Total 6006 · Health Insurance</t>
  </si>
  <si>
    <t>Total 6007 · IRA Contribution</t>
  </si>
  <si>
    <t>6008 · Incentive/Bonus</t>
  </si>
  <si>
    <t>Total 6008 · Incentive/Bonus</t>
  </si>
  <si>
    <t>6001 · Salaries &amp; Wages - Other</t>
  </si>
  <si>
    <t>Total 6001 · Salaries &amp; Wages - Other</t>
  </si>
  <si>
    <t>Total 6080 · Insurance</t>
  </si>
  <si>
    <t>Total 6091 · Accounting Fees</t>
  </si>
  <si>
    <t>Total 6092 · Professional Fees-Other</t>
  </si>
  <si>
    <t>Total 6090 · Professional Fees - Other</t>
  </si>
  <si>
    <t>Total 6115 · Marketing</t>
  </si>
  <si>
    <t>Total 6120 · Utilities &amp; Phone - Other</t>
  </si>
  <si>
    <t>6130 · Groupon Expense</t>
  </si>
  <si>
    <t>Total 6130 · Groupon Expense</t>
  </si>
  <si>
    <t>6131 · Style Blue Print</t>
  </si>
  <si>
    <t>Total 6131 · Style Blue Print</t>
  </si>
  <si>
    <t>Total 6135 · Offsite Sales Expense</t>
  </si>
  <si>
    <t>Total 8010 · Office Supplies</t>
  </si>
  <si>
    <t>Total 8030 · Cash Over/Short</t>
  </si>
  <si>
    <t>Total 8040 · Contributions by TTV Nashville</t>
  </si>
  <si>
    <t>Total 8060 · Staff Development</t>
  </si>
  <si>
    <t>Total 8070 · Fixtures</t>
  </si>
  <si>
    <t>Total 8120 · Travel &amp; Entertainment</t>
  </si>
  <si>
    <t>8130 · Outreach</t>
  </si>
  <si>
    <t>Total 8130 · Outreach</t>
  </si>
  <si>
    <t>Total 8140 · Taxes &amp; Licenses</t>
  </si>
  <si>
    <t>Total 8150 · Miscellaneous Expense</t>
  </si>
  <si>
    <t>Total 8170 · Visual Merchandising</t>
  </si>
  <si>
    <t>8000 · General Expenses - Other</t>
  </si>
  <si>
    <t>Total 8000 · General Expenses - Other</t>
  </si>
  <si>
    <t>Total 9010 · Miscellaneous Income</t>
  </si>
  <si>
    <t>Total 9012 · Grants</t>
  </si>
  <si>
    <t>Total 9014 · Corporate</t>
  </si>
  <si>
    <t>9011 · Contributions - Other</t>
  </si>
  <si>
    <t>Total 9011 · Contributions - Other</t>
  </si>
  <si>
    <t>9000 · Other Income - Other</t>
  </si>
  <si>
    <t>Total 9000 · Other Income - Other</t>
  </si>
  <si>
    <t>9500 · Other Expense</t>
  </si>
  <si>
    <t>6050 · Depreciations</t>
  </si>
  <si>
    <t>Total 6050 · Depreciations</t>
  </si>
  <si>
    <t>9501 · Other Expenses</t>
  </si>
  <si>
    <t>Total 9501 · Other Expenses</t>
  </si>
  <si>
    <t>9500 · Other Expense - Other</t>
  </si>
  <si>
    <t>Total 9500 · Other Expense - Other</t>
  </si>
  <si>
    <t>Total 9500 · Other Expense</t>
  </si>
  <si>
    <t>6000 · OPERATING EXPENSES - Other</t>
  </si>
  <si>
    <t>Total 6000 · OPERATING EXPENSES - Other</t>
  </si>
  <si>
    <t>62800 · Facilities and Equipment</t>
  </si>
  <si>
    <t>62810 · Depr and Amort - Allowable</t>
  </si>
  <si>
    <t>Total 62810 · Depr and Amort - Allowable</t>
  </si>
  <si>
    <t>62830 · Donated Facilities</t>
  </si>
  <si>
    <t>Total 62830 · Donated Facilities</t>
  </si>
  <si>
    <t>62840 · Equip Rental and Maintenance</t>
  </si>
  <si>
    <t>Total 62840 · Equip Rental and Maintenance</t>
  </si>
  <si>
    <t>62870 · Property Insurance</t>
  </si>
  <si>
    <t>Total 62870 · Property Insurance</t>
  </si>
  <si>
    <t>62800 · Facilities and Equipment - Other</t>
  </si>
  <si>
    <t>Total 62800 · Facilities and Equipment - Other</t>
  </si>
  <si>
    <t>Total 62800 · Facilities and Equipment</t>
  </si>
  <si>
    <t>65000 · Operations</t>
  </si>
  <si>
    <t>65010 · Books, Subscriptions, Reference</t>
  </si>
  <si>
    <t>Total 65010 · Books, Subscriptions, Reference</t>
  </si>
  <si>
    <t>65020 · Postage, Mailing Service</t>
  </si>
  <si>
    <t>Total 65020 · Postage, Mailing Service</t>
  </si>
  <si>
    <t>65030 · Printing and Copying</t>
  </si>
  <si>
    <t>Total 65030 · Printing and Copying</t>
  </si>
  <si>
    <t>65040 · Supplies</t>
  </si>
  <si>
    <t>Total 65040 · Supplies</t>
  </si>
  <si>
    <t>65050 · Telephone, Telecommunications</t>
  </si>
  <si>
    <t>Total 65050 · Telephone, Telecommunications</t>
  </si>
  <si>
    <t>65000 · Operations - Other</t>
  </si>
  <si>
    <t>Total 65000 · Operations - Other</t>
  </si>
  <si>
    <t>Total 65000 · Operations</t>
  </si>
  <si>
    <t>65100 · Other Types of Expenses</t>
  </si>
  <si>
    <t>65120 · Insurance - Liability, D and O</t>
  </si>
  <si>
    <t>Total 65120 · Insurance - Liability, D and O</t>
  </si>
  <si>
    <t>65160 · Other Costs</t>
  </si>
  <si>
    <t>Total 65160 · Other Costs</t>
  </si>
  <si>
    <t>65100 · Other Types of Expenses - Other</t>
  </si>
  <si>
    <t>Total 65100 · Other Types of Expenses - Other</t>
  </si>
  <si>
    <t>Total 65100 · Other Types of Expenses</t>
  </si>
  <si>
    <t>66900 · Reconciliation Discrepancies</t>
  </si>
  <si>
    <t>Total 66900 · Reconciliation Discrepancies</t>
  </si>
  <si>
    <t>68300 · Travel and Meetings</t>
  </si>
  <si>
    <t>68310 · Conference, Convention, Meeting</t>
  </si>
  <si>
    <t>Total 68310 · Conference, Convention, Meeting</t>
  </si>
  <si>
    <t>68320 · Travel</t>
  </si>
  <si>
    <t>Total 68320 · Travel</t>
  </si>
  <si>
    <t>68300 · Travel and Meetings - Other</t>
  </si>
  <si>
    <t>Total 68300 · Travel and Meetings - Other</t>
  </si>
  <si>
    <t>Total 68300 · Travel and Meetings</t>
  </si>
  <si>
    <t>69800 · Uncategorized Expenses</t>
  </si>
  <si>
    <t>Total 69800 · Uncategorized Expenses</t>
  </si>
  <si>
    <t>80000 · Ask My Accountant</t>
  </si>
  <si>
    <t>Total 80000 · Ask My Accountant</t>
  </si>
  <si>
    <t>No accnt</t>
  </si>
  <si>
    <t>Total no accnt</t>
  </si>
  <si>
    <t>TOTAL</t>
  </si>
  <si>
    <t>OPERATING ACTIVITIES</t>
  </si>
  <si>
    <t>Adjustments to reconcile Net Income</t>
  </si>
  <si>
    <t>to net cash provided by operations:</t>
  </si>
  <si>
    <t>Net cash provided by Operating Activities</t>
  </si>
  <si>
    <t>Net cash increase for period</t>
  </si>
  <si>
    <t>Cash at beginning of period</t>
  </si>
  <si>
    <t>Cash at end of period</t>
  </si>
  <si>
    <t>Total Sales</t>
  </si>
  <si>
    <t>April</t>
  </si>
  <si>
    <t>May</t>
  </si>
  <si>
    <t>June</t>
  </si>
  <si>
    <t>July</t>
  </si>
  <si>
    <t>August</t>
  </si>
  <si>
    <t>September</t>
  </si>
  <si>
    <t>December</t>
  </si>
  <si>
    <t>January</t>
  </si>
  <si>
    <t>February</t>
  </si>
  <si>
    <t>March</t>
  </si>
  <si>
    <t>100 · Cash</t>
  </si>
  <si>
    <t>100 · Cash - Other</t>
  </si>
  <si>
    <t>Total 100 · Cash - Other</t>
  </si>
  <si>
    <t>Total 100 · Cash</t>
  </si>
  <si>
    <t>J Brummitt</t>
  </si>
  <si>
    <t>4505 · Regular Off-Site Sales</t>
  </si>
  <si>
    <t>Total 4505 · Regular Off-Site Sales</t>
  </si>
  <si>
    <t>49900 · Uncategorized Income</t>
  </si>
  <si>
    <t>Total 49900 · Uncategorized Income</t>
  </si>
  <si>
    <t>$ Change</t>
  </si>
  <si>
    <t>% Change</t>
  </si>
  <si>
    <t>SERRV</t>
  </si>
  <si>
    <t xml:space="preserve">October </t>
  </si>
  <si>
    <t xml:space="preserve">November </t>
  </si>
  <si>
    <t>Historic Sales</t>
  </si>
  <si>
    <t>Average</t>
  </si>
  <si>
    <t>FY15</t>
  </si>
  <si>
    <t>FY14</t>
  </si>
  <si>
    <t>FY13</t>
  </si>
  <si>
    <t>% Full Yr</t>
  </si>
  <si>
    <t>M O N T H L Y</t>
  </si>
  <si>
    <t>Y T D</t>
  </si>
  <si>
    <t>2200 · Donation pass-through</t>
  </si>
  <si>
    <t>Cash Flow</t>
  </si>
  <si>
    <t>Paymentech</t>
  </si>
  <si>
    <t>American Express</t>
  </si>
  <si>
    <t>Givex</t>
  </si>
  <si>
    <t>Total 2200 · Donation pass-through</t>
  </si>
  <si>
    <t>Balance vs Budget</t>
  </si>
  <si>
    <t>Travelers</t>
  </si>
  <si>
    <t>1011 · Petty Cash/Change Bag</t>
  </si>
  <si>
    <t>Cumulative</t>
  </si>
  <si>
    <t>Jul 16</t>
  </si>
  <si>
    <t>Jul 15</t>
  </si>
  <si>
    <t>Jul 31, 16</t>
  </si>
  <si>
    <t>Bank Depost</t>
  </si>
  <si>
    <t>Total 1011 · Petty Cash/Change Bag</t>
  </si>
  <si>
    <t>If you make any changes to this worksheet, you will lose them the next time you update.</t>
  </si>
  <si>
    <t>2</t>
  </si>
  <si>
    <t>1020 · Donation in Kind Clearing</t>
  </si>
  <si>
    <t>Total 1020 · Donation in Kind Clearing</t>
  </si>
  <si>
    <t>Putumayo World Music</t>
  </si>
  <si>
    <t>Minga</t>
  </si>
  <si>
    <t>Overage</t>
  </si>
  <si>
    <t>Damages</t>
  </si>
  <si>
    <t>TN Dept of Revenue</t>
  </si>
  <si>
    <t>Cincinnati Insurance Company</t>
  </si>
  <si>
    <t>Verizon</t>
  </si>
  <si>
    <t>Check Card Purchase</t>
  </si>
  <si>
    <t>Payroll 10/23/16-10/31/16</t>
  </si>
  <si>
    <t>Class</t>
  </si>
  <si>
    <t>Clr</t>
  </si>
  <si>
    <t>Ö</t>
  </si>
  <si>
    <t>/</t>
  </si>
  <si>
    <t>Accounts Receivable</t>
  </si>
  <si>
    <t>Total Accounts Receivable</t>
  </si>
  <si>
    <t>Other Assets</t>
  </si>
  <si>
    <t>Total Other Assets</t>
  </si>
  <si>
    <t>Credit Cards</t>
  </si>
  <si>
    <t>Total Credit Cards</t>
  </si>
  <si>
    <t>Long Term Liabilities</t>
  </si>
  <si>
    <t>Total Long Term Liabilities</t>
  </si>
  <si>
    <t>Total Net Income</t>
  </si>
  <si>
    <t>Nov 16</t>
  </si>
  <si>
    <t>6395</t>
  </si>
  <si>
    <t>6394</t>
  </si>
  <si>
    <t>6392</t>
  </si>
  <si>
    <t>6391</t>
  </si>
  <si>
    <t>6397</t>
  </si>
  <si>
    <t>6396</t>
  </si>
  <si>
    <t>6410</t>
  </si>
  <si>
    <t>6413</t>
  </si>
  <si>
    <t>6400</t>
  </si>
  <si>
    <t>6401</t>
  </si>
  <si>
    <t>10/05-11/03</t>
  </si>
  <si>
    <t>6416</t>
  </si>
  <si>
    <t>6409</t>
  </si>
  <si>
    <t>6408</t>
  </si>
  <si>
    <t>6402</t>
  </si>
  <si>
    <t>6407</t>
  </si>
  <si>
    <t>6406</t>
  </si>
  <si>
    <t>6405</t>
  </si>
  <si>
    <t>6404</t>
  </si>
  <si>
    <t>000406866</t>
  </si>
  <si>
    <t>AR565715</t>
  </si>
  <si>
    <t>AR566124</t>
  </si>
  <si>
    <t>AR566044</t>
  </si>
  <si>
    <t>AR566251</t>
  </si>
  <si>
    <t>AR567324</t>
  </si>
  <si>
    <t>AR567387</t>
  </si>
  <si>
    <t>8864</t>
  </si>
  <si>
    <t>AR568475</t>
  </si>
  <si>
    <t>AR567740</t>
  </si>
  <si>
    <t>AR568512</t>
  </si>
  <si>
    <t>INV-0262</t>
  </si>
  <si>
    <t>AR570259</t>
  </si>
  <si>
    <t>ar569138</t>
  </si>
  <si>
    <t>9948</t>
  </si>
  <si>
    <t>GP76533</t>
  </si>
  <si>
    <t>AR570867</t>
  </si>
  <si>
    <t>AR571890</t>
  </si>
  <si>
    <t>89</t>
  </si>
  <si>
    <t>90</t>
  </si>
  <si>
    <t>41075</t>
  </si>
  <si>
    <t>197602</t>
  </si>
  <si>
    <t>72471779</t>
  </si>
  <si>
    <t>Nov rent addition</t>
  </si>
  <si>
    <t>Dec rent</t>
  </si>
  <si>
    <t>91</t>
  </si>
  <si>
    <t>87R</t>
  </si>
  <si>
    <t>92</t>
  </si>
  <si>
    <t>Piedmont Natural Gas</t>
  </si>
  <si>
    <t>Unique Batik</t>
  </si>
  <si>
    <t>Orkin</t>
  </si>
  <si>
    <t>Air Conditioning Service, Inc</t>
  </si>
  <si>
    <t>USPS</t>
  </si>
  <si>
    <t>Ten Thousand Villages Nashville</t>
  </si>
  <si>
    <t>Conscious Step</t>
  </si>
  <si>
    <t>Good Paper</t>
  </si>
  <si>
    <t>Payroll 10/23-11/05/2016</t>
  </si>
  <si>
    <t>October 2016 sales tax</t>
  </si>
  <si>
    <t>Pay period 11/6/16-11/19/16</t>
  </si>
  <si>
    <t>3rd remote card reader</t>
  </si>
  <si>
    <t>3rd mobile card reader</t>
  </si>
  <si>
    <t>deposit in transit</t>
  </si>
  <si>
    <t>2793</t>
  </si>
  <si>
    <t>Reimbursed</t>
  </si>
  <si>
    <t>1904</t>
  </si>
  <si>
    <t>OFFSITE FAYETTEVILLE</t>
  </si>
  <si>
    <t>1905</t>
  </si>
  <si>
    <t>1906</t>
  </si>
  <si>
    <t>1907</t>
  </si>
  <si>
    <t>1908</t>
  </si>
  <si>
    <t>1909</t>
  </si>
  <si>
    <t>Inventory adjustments made Nov 2016</t>
  </si>
  <si>
    <t>Fall quarterly MAX Maintenance</t>
  </si>
  <si>
    <t>POS support 11/20/16-12/20/16</t>
  </si>
  <si>
    <t>Nov rent increase not previously paid</t>
  </si>
  <si>
    <t>Reverse of GJE 87 -- Payroll 10/23/16-10/31/16</t>
  </si>
  <si>
    <t>Payroll 11/20/16-11/30/16</t>
  </si>
  <si>
    <t>R Brummitt, R Crumpler, C Nordstrom</t>
  </si>
  <si>
    <t>D &amp; O 3-yr renewal</t>
  </si>
  <si>
    <t>QB download</t>
  </si>
  <si>
    <t>Goodshop</t>
  </si>
  <si>
    <t>Frances Lynch</t>
  </si>
  <si>
    <t>Logo cups, bags and gift boxes</t>
  </si>
  <si>
    <t>Tax on 3rd remote card reader</t>
  </si>
  <si>
    <t>Lynch reimbursement for 3rd mobile card reader</t>
  </si>
  <si>
    <t>Sale to Greenville SC TTV</t>
  </si>
  <si>
    <t>Donating 3rd mobile card reader</t>
  </si>
  <si>
    <t>Jerry G.</t>
  </si>
  <si>
    <t>roundup</t>
  </si>
  <si>
    <t>MC-1161112695</t>
  </si>
  <si>
    <t>16110202</t>
  </si>
  <si>
    <t>000406869</t>
  </si>
  <si>
    <t>12/11/16-01/10/17</t>
  </si>
  <si>
    <t>NPR</t>
  </si>
  <si>
    <t>UberConference</t>
  </si>
  <si>
    <t>Nov radio ads</t>
  </si>
  <si>
    <t>Board conference line annual fee</t>
  </si>
  <si>
    <t>F Lynch reimbursement donation</t>
  </si>
  <si>
    <t>8396</t>
  </si>
  <si>
    <t>VOID:</t>
  </si>
  <si>
    <t>Damaged item</t>
  </si>
  <si>
    <t>6412</t>
  </si>
  <si>
    <t>6417</t>
  </si>
  <si>
    <t>6399</t>
  </si>
  <si>
    <t>6403</t>
  </si>
  <si>
    <t>1410</t>
  </si>
  <si>
    <t>6415</t>
  </si>
  <si>
    <t>6411</t>
  </si>
  <si>
    <t>6429</t>
  </si>
  <si>
    <t>6430</t>
  </si>
  <si>
    <t>6428</t>
  </si>
  <si>
    <t>6427</t>
  </si>
  <si>
    <t>6426</t>
  </si>
  <si>
    <t>6425</t>
  </si>
  <si>
    <t>6424</t>
  </si>
  <si>
    <t>6423</t>
  </si>
  <si>
    <t>6422</t>
  </si>
  <si>
    <t>6419</t>
  </si>
  <si>
    <t>6418</t>
  </si>
  <si>
    <t>6433</t>
  </si>
  <si>
    <t>6414</t>
  </si>
  <si>
    <t>6421</t>
  </si>
  <si>
    <t>6432</t>
  </si>
  <si>
    <t>6434</t>
  </si>
  <si>
    <t>6435</t>
  </si>
  <si>
    <t>6436</t>
  </si>
  <si>
    <t>6431</t>
  </si>
  <si>
    <t>6442</t>
  </si>
  <si>
    <t>6439</t>
  </si>
  <si>
    <t>6437</t>
  </si>
  <si>
    <t>6444</t>
  </si>
  <si>
    <t>6443</t>
  </si>
  <si>
    <t>6450</t>
  </si>
  <si>
    <t>6452</t>
  </si>
  <si>
    <t>6440</t>
  </si>
  <si>
    <t>6445</t>
  </si>
  <si>
    <t>6446</t>
  </si>
  <si>
    <t>6447</t>
  </si>
  <si>
    <t>6449</t>
  </si>
  <si>
    <t>60722</t>
  </si>
  <si>
    <t>INV-0324</t>
  </si>
  <si>
    <t>AR573059</t>
  </si>
  <si>
    <t>AR573871</t>
  </si>
  <si>
    <t>AR575351</t>
  </si>
  <si>
    <t>AR576759</t>
  </si>
  <si>
    <t>AR575960</t>
  </si>
  <si>
    <t>1631582</t>
  </si>
  <si>
    <t>120916UU</t>
  </si>
  <si>
    <t>1632932</t>
  </si>
  <si>
    <t>30735-12</t>
  </si>
  <si>
    <t>INV-0342</t>
  </si>
  <si>
    <t>AR580736</t>
  </si>
  <si>
    <t>email</t>
  </si>
  <si>
    <t>AR579843</t>
  </si>
  <si>
    <t>AR579717</t>
  </si>
  <si>
    <t>AR580785</t>
  </si>
  <si>
    <t>9081</t>
  </si>
  <si>
    <t>AR581812</t>
  </si>
  <si>
    <t>AR581811</t>
  </si>
  <si>
    <t>18876</t>
  </si>
  <si>
    <t>8928</t>
  </si>
  <si>
    <t>AR582110</t>
  </si>
  <si>
    <t>AR582525</t>
  </si>
  <si>
    <t>AR582526</t>
  </si>
  <si>
    <t>AR582573</t>
  </si>
  <si>
    <t>AR582588</t>
  </si>
  <si>
    <t>AR582618</t>
  </si>
  <si>
    <t>AR582992</t>
  </si>
  <si>
    <t>AR582989</t>
  </si>
  <si>
    <t>93</t>
  </si>
  <si>
    <t>94</t>
  </si>
  <si>
    <t>72528459</t>
  </si>
  <si>
    <t>Jan 2017 rent</t>
  </si>
  <si>
    <t>1/11/17-2/10/17</t>
  </si>
  <si>
    <t>MC-1161212880</t>
  </si>
  <si>
    <t>16120223</t>
  </si>
  <si>
    <t>95</t>
  </si>
  <si>
    <t>92R</t>
  </si>
  <si>
    <t>96</t>
  </si>
  <si>
    <t>Equal Exchange</t>
  </si>
  <si>
    <t>First Unitarian Universalist Church</t>
  </si>
  <si>
    <t>Jamtown</t>
  </si>
  <si>
    <t>Kamibashi Asian Art</t>
  </si>
  <si>
    <t>Gas deposit reimbursement</t>
  </si>
  <si>
    <t>Repayment of offsite loan</t>
  </si>
  <si>
    <t>Pay period 11/20-12/3/16</t>
  </si>
  <si>
    <t xml:space="preserve"> Payee:Online Banking Transfer</t>
  </si>
  <si>
    <t>Pay period 12/4/16-12/17/16</t>
  </si>
  <si>
    <t>FUUN Craft Fair Fee</t>
  </si>
  <si>
    <t>Deposit in transit</t>
  </si>
  <si>
    <t>1910</t>
  </si>
  <si>
    <t>1911</t>
  </si>
  <si>
    <t>1912</t>
  </si>
  <si>
    <t>1914</t>
  </si>
  <si>
    <t>1913</t>
  </si>
  <si>
    <t>1918</t>
  </si>
  <si>
    <t>1917</t>
  </si>
  <si>
    <t>1919</t>
  </si>
  <si>
    <t>1920</t>
  </si>
  <si>
    <t>1921</t>
  </si>
  <si>
    <t>1922</t>
  </si>
  <si>
    <t>NEW JAN 2017</t>
  </si>
  <si>
    <t>Inventory adjustments made Dec 2016</t>
  </si>
  <si>
    <t>POS support for Dec.</t>
  </si>
  <si>
    <t>Radio ads 11/28-12/23/16</t>
  </si>
  <si>
    <t>Radio ads Dec 2016</t>
  </si>
  <si>
    <t>Payroll 12/18/16-12/31/16</t>
  </si>
  <si>
    <t>6101 · Moving</t>
  </si>
  <si>
    <t>6100 · Rent - Other</t>
  </si>
  <si>
    <t>60035 · VM &amp; Inventory Manager</t>
  </si>
  <si>
    <t>Apr 20</t>
  </si>
  <si>
    <t>May 20</t>
  </si>
  <si>
    <t>2200 · Loans</t>
  </si>
  <si>
    <t>2240 · TTV Sharing Fund Loan</t>
  </si>
  <si>
    <t>2250 · Payroll Protection Plan Loan</t>
  </si>
  <si>
    <t>2260 · SBA Economic Disaster Loan</t>
  </si>
  <si>
    <t>Jun 20</t>
  </si>
  <si>
    <t>Jul 20</t>
  </si>
  <si>
    <t>Aug 20</t>
  </si>
  <si>
    <t>Sep 20</t>
  </si>
  <si>
    <t>Oct 20</t>
  </si>
  <si>
    <t>Nov 20</t>
  </si>
  <si>
    <t>Dec 20</t>
  </si>
  <si>
    <t>Jan 21</t>
  </si>
  <si>
    <t>FINANCING ACTIVITIES</t>
  </si>
  <si>
    <t>Net cash provided by Financing Activities</t>
  </si>
  <si>
    <t>Beginning Balance</t>
  </si>
  <si>
    <t>Ending Balance</t>
  </si>
  <si>
    <t>Payroll Protection Plan Detail</t>
  </si>
  <si>
    <t>Total</t>
  </si>
  <si>
    <t>Paying $500 /month;June includes catch-up for April/May</t>
  </si>
  <si>
    <t>4507 · Ecommerce Commission</t>
  </si>
  <si>
    <t>Cash Flow - FY22 Budget</t>
  </si>
  <si>
    <t>Profit &amp; Loss - FY22 Budget</t>
  </si>
  <si>
    <t>6003 · INV/VM Manager</t>
  </si>
  <si>
    <t>Assistant Mgr</t>
  </si>
  <si>
    <t>170 Visual Merc</t>
  </si>
  <si>
    <t>Total Expense Net</t>
  </si>
  <si>
    <t>Apr 21</t>
  </si>
  <si>
    <t>May  21</t>
  </si>
  <si>
    <t>Jun 21</t>
  </si>
  <si>
    <t>Jul 21</t>
  </si>
  <si>
    <t>Aug 21</t>
  </si>
  <si>
    <t>Sep 21</t>
  </si>
  <si>
    <t>Oct 21</t>
  </si>
  <si>
    <t>Nov 21</t>
  </si>
  <si>
    <t>Dec 21</t>
  </si>
  <si>
    <t>Jan 22</t>
  </si>
  <si>
    <t>Feb 22</t>
  </si>
  <si>
    <t>Mar 22</t>
  </si>
  <si>
    <t>2021 Budget</t>
  </si>
  <si>
    <t>BeginBank account</t>
  </si>
  <si>
    <t>EndBank account</t>
  </si>
  <si>
    <t>Orders</t>
  </si>
  <si>
    <t>ProductPayments</t>
  </si>
  <si>
    <t>Sales</t>
  </si>
  <si>
    <t>Expenses</t>
  </si>
  <si>
    <t>Loan Payments</t>
  </si>
  <si>
    <t>Bridge Loan</t>
  </si>
  <si>
    <t>Actual &amp; Forecast</t>
  </si>
  <si>
    <t>orders</t>
  </si>
  <si>
    <t>?</t>
  </si>
  <si>
    <t>Original Sales</t>
  </si>
  <si>
    <t>CV Factor</t>
  </si>
  <si>
    <t>Interest Expense</t>
  </si>
  <si>
    <t>9012</t>
  </si>
  <si>
    <t>Bank Forecast - FY22 Budget</t>
  </si>
  <si>
    <t>2022 Budget</t>
  </si>
  <si>
    <t>Begin Bank account</t>
  </si>
  <si>
    <t>End Bank account</t>
  </si>
  <si>
    <t>Product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</si>
</sst>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#,##0.00;\-#,##0.00"/>
    <numFmt numFmtId="165" formatCode="mm/dd/yyyy"/>
    <numFmt numFmtId="166" formatCode="_(&quot;$&quot;* #,##0_);_(&quot;$&quot;* \(#,##0\);_(&quot;$&quot;* &quot;-&quot;??_);_(@_)"/>
    <numFmt numFmtId="167" formatCode="0.0%"/>
    <numFmt numFmtId="168" formatCode="#,##0.0#%;\-#,##0.0#%"/>
    <numFmt numFmtId="169" formatCode="#,##0;\-#,##0"/>
  </numFmts>
  <fonts count="50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rgb="FF32323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8"/>
      <color rgb="FF323232"/>
      <name val="Symbol"/>
      <family val="1"/>
      <charset val="2"/>
    </font>
    <font>
      <sz val="8"/>
      <color rgb="FF323232"/>
      <name val="Symbol"/>
      <family val="1"/>
      <charset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name val="Arial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0" tint="-0.249977111117893"/>
      <name val="Arial"/>
      <family val="2"/>
    </font>
    <font>
      <sz val="8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6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8" fillId="0" borderId="0"/>
  </cellStyleXfs>
  <cellXfs count="144">
    <xf numFmtId="0" fontId="0" fillId="0" borderId="0" xfId="0"/>
    <xf numFmtId="0" fontId="5" fillId="0" borderId="0" xfId="0" applyNumberFormat="1" applyFont="1"/>
    <xf numFmtId="0" fontId="0" fillId="0" borderId="0" xfId="0"/>
    <xf numFmtId="0" fontId="1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66" fontId="11" fillId="0" borderId="0" xfId="2" applyNumberFormat="1" applyFont="1"/>
    <xf numFmtId="167" fontId="11" fillId="0" borderId="0" xfId="3" applyNumberFormat="1" applyFont="1"/>
    <xf numFmtId="0" fontId="12" fillId="0" borderId="0" xfId="0" applyFont="1" applyAlignment="1">
      <alignment horizontal="center"/>
    </xf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8" fontId="6" fillId="0" borderId="2" xfId="0" applyNumberFormat="1" applyFont="1" applyBorder="1"/>
    <xf numFmtId="168" fontId="6" fillId="0" borderId="0" xfId="0" applyNumberFormat="1" applyFont="1" applyBorder="1"/>
    <xf numFmtId="168" fontId="6" fillId="0" borderId="4" xfId="0" applyNumberFormat="1" applyFont="1" applyBorder="1"/>
    <xf numFmtId="168" fontId="6" fillId="0" borderId="3" xfId="0" applyNumberFormat="1" applyFont="1" applyBorder="1"/>
    <xf numFmtId="168" fontId="5" fillId="0" borderId="5" xfId="0" applyNumberFormat="1" applyFont="1" applyBorder="1"/>
    <xf numFmtId="49" fontId="13" fillId="0" borderId="0" xfId="0" applyNumberFormat="1" applyFont="1"/>
    <xf numFmtId="49" fontId="5" fillId="0" borderId="0" xfId="0" applyNumberFormat="1" applyFont="1" applyAlignment="1">
      <alignment horizontal="center"/>
    </xf>
    <xf numFmtId="164" fontId="6" fillId="0" borderId="4" xfId="0" applyNumberFormat="1" applyFont="1" applyBorder="1"/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164" fontId="6" fillId="0" borderId="0" xfId="0" applyNumberFormat="1" applyFont="1"/>
    <xf numFmtId="164" fontId="6" fillId="0" borderId="0" xfId="0" applyNumberFormat="1" applyFont="1" applyBorder="1"/>
    <xf numFmtId="164" fontId="6" fillId="0" borderId="3" xfId="0" applyNumberFormat="1" applyFont="1" applyBorder="1"/>
    <xf numFmtId="164" fontId="6" fillId="0" borderId="2" xfId="0" applyNumberFormat="1" applyFont="1" applyBorder="1"/>
    <xf numFmtId="49" fontId="5" fillId="0" borderId="0" xfId="0" applyNumberFormat="1" applyFont="1"/>
    <xf numFmtId="49" fontId="6" fillId="0" borderId="0" xfId="0" applyNumberFormat="1" applyFont="1"/>
    <xf numFmtId="164" fontId="5" fillId="0" borderId="5" xfId="0" applyNumberFormat="1" applyFont="1" applyBorder="1"/>
    <xf numFmtId="0" fontId="5" fillId="0" borderId="0" xfId="0" applyFont="1"/>
    <xf numFmtId="49" fontId="5" fillId="0" borderId="1" xfId="0" applyNumberFormat="1" applyFont="1" applyBorder="1" applyAlignment="1">
      <alignment horizontal="center"/>
    </xf>
    <xf numFmtId="49" fontId="0" fillId="0" borderId="0" xfId="0" applyNumberFormat="1"/>
    <xf numFmtId="165" fontId="5" fillId="0" borderId="0" xfId="0" applyNumberFormat="1" applyFont="1"/>
    <xf numFmtId="165" fontId="6" fillId="0" borderId="0" xfId="0" applyNumberFormat="1" applyFont="1"/>
    <xf numFmtId="49" fontId="0" fillId="0" borderId="2" xfId="0" applyNumberForma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8" fontId="6" fillId="0" borderId="0" xfId="0" applyNumberFormat="1" applyFont="1"/>
    <xf numFmtId="49" fontId="5" fillId="0" borderId="8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164" fontId="5" fillId="0" borderId="0" xfId="0" applyNumberFormat="1" applyFont="1"/>
    <xf numFmtId="0" fontId="5" fillId="2" borderId="0" xfId="0" applyNumberFormat="1" applyFont="1" applyFill="1"/>
    <xf numFmtId="0" fontId="0" fillId="2" borderId="0" xfId="0" applyNumberFormat="1" applyFill="1"/>
    <xf numFmtId="0" fontId="0" fillId="2" borderId="0" xfId="0" applyFill="1"/>
    <xf numFmtId="49" fontId="0" fillId="0" borderId="3" xfId="0" applyNumberFormat="1" applyBorder="1" applyAlignment="1">
      <alignment horizontal="center"/>
    </xf>
    <xf numFmtId="164" fontId="6" fillId="3" borderId="2" xfId="0" applyNumberFormat="1" applyFont="1" applyFill="1" applyBorder="1"/>
    <xf numFmtId="168" fontId="6" fillId="3" borderId="2" xfId="0" applyNumberFormat="1" applyFont="1" applyFill="1" applyBorder="1"/>
    <xf numFmtId="164" fontId="6" fillId="3" borderId="0" xfId="0" applyNumberFormat="1" applyFont="1" applyFill="1"/>
    <xf numFmtId="168" fontId="6" fillId="3" borderId="0" xfId="0" applyNumberFormat="1" applyFont="1" applyFill="1"/>
    <xf numFmtId="49" fontId="17" fillId="0" borderId="0" xfId="0" applyNumberFormat="1" applyFont="1"/>
    <xf numFmtId="49" fontId="18" fillId="0" borderId="0" xfId="0" applyNumberFormat="1" applyFont="1" applyAlignment="1">
      <alignment horizontal="centerContinuous"/>
    </xf>
    <xf numFmtId="49" fontId="18" fillId="0" borderId="0" xfId="0" applyNumberFormat="1" applyFont="1"/>
    <xf numFmtId="0" fontId="4" fillId="2" borderId="0" xfId="0" applyNumberFormat="1" applyFont="1" applyFill="1"/>
    <xf numFmtId="0" fontId="21" fillId="0" borderId="0" xfId="15"/>
    <xf numFmtId="164" fontId="27" fillId="0" borderId="0" xfId="0" applyNumberFormat="1" applyFont="1"/>
    <xf numFmtId="49" fontId="27" fillId="0" borderId="0" xfId="0" applyNumberFormat="1" applyFont="1"/>
    <xf numFmtId="164" fontId="27" fillId="0" borderId="0" xfId="0" applyNumberFormat="1" applyFont="1" applyBorder="1"/>
    <xf numFmtId="164" fontId="27" fillId="0" borderId="4" xfId="0" applyNumberFormat="1" applyFont="1" applyBorder="1"/>
    <xf numFmtId="164" fontId="27" fillId="0" borderId="2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2" fontId="27" fillId="0" borderId="0" xfId="0" applyNumberFormat="1" applyFont="1"/>
    <xf numFmtId="49" fontId="1" fillId="0" borderId="1" xfId="0" applyNumberFormat="1" applyFont="1" applyBorder="1" applyAlignment="1">
      <alignment horizontal="center" wrapText="1"/>
    </xf>
    <xf numFmtId="4" fontId="27" fillId="0" borderId="0" xfId="0" applyNumberFormat="1" applyFont="1"/>
    <xf numFmtId="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49" fontId="5" fillId="5" borderId="0" xfId="0" applyNumberFormat="1" applyFont="1" applyFill="1" applyAlignment="1">
      <alignment horizontal="center"/>
    </xf>
    <xf numFmtId="49" fontId="5" fillId="5" borderId="1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49" fontId="5" fillId="5" borderId="0" xfId="0" applyNumberFormat="1" applyFont="1" applyFill="1"/>
    <xf numFmtId="164" fontId="6" fillId="5" borderId="0" xfId="0" applyNumberFormat="1" applyFont="1" applyFill="1"/>
    <xf numFmtId="49" fontId="27" fillId="5" borderId="0" xfId="0" applyNumberFormat="1" applyFont="1" applyFill="1"/>
    <xf numFmtId="0" fontId="0" fillId="5" borderId="0" xfId="0" applyFill="1"/>
    <xf numFmtId="164" fontId="6" fillId="5" borderId="0" xfId="0" applyNumberFormat="1" applyFont="1" applyFill="1" applyBorder="1"/>
    <xf numFmtId="0" fontId="0" fillId="5" borderId="0" xfId="0" applyNumberFormat="1" applyFill="1"/>
    <xf numFmtId="164" fontId="6" fillId="5" borderId="2" xfId="0" applyNumberFormat="1" applyFont="1" applyFill="1" applyBorder="1"/>
    <xf numFmtId="164" fontId="6" fillId="5" borderId="3" xfId="0" applyNumberFormat="1" applyFont="1" applyFill="1" applyBorder="1"/>
    <xf numFmtId="0" fontId="0" fillId="5" borderId="0" xfId="0" applyFill="1" applyBorder="1"/>
    <xf numFmtId="164" fontId="5" fillId="5" borderId="0" xfId="0" applyNumberFormat="1" applyFont="1" applyFill="1" applyBorder="1"/>
    <xf numFmtId="164" fontId="5" fillId="5" borderId="5" xfId="0" applyNumberFormat="1" applyFont="1" applyFill="1" applyBorder="1"/>
    <xf numFmtId="0" fontId="5" fillId="5" borderId="0" xfId="0" applyNumberFormat="1" applyFont="1" applyFill="1"/>
    <xf numFmtId="164" fontId="5" fillId="5" borderId="4" xfId="0" applyNumberFormat="1" applyFont="1" applyFill="1" applyBorder="1"/>
    <xf numFmtId="0" fontId="5" fillId="5" borderId="0" xfId="0" applyFont="1" applyFill="1"/>
    <xf numFmtId="0" fontId="5" fillId="5" borderId="0" xfId="0" applyFont="1" applyFill="1" applyBorder="1"/>
    <xf numFmtId="49" fontId="5" fillId="5" borderId="0" xfId="0" applyNumberFormat="1" applyFont="1" applyFill="1" applyBorder="1"/>
    <xf numFmtId="0" fontId="0" fillId="5" borderId="0" xfId="0" applyNumberFormat="1" applyFill="1" applyBorder="1"/>
    <xf numFmtId="49" fontId="1" fillId="5" borderId="0" xfId="0" applyNumberFormat="1" applyFont="1" applyFill="1"/>
    <xf numFmtId="49" fontId="1" fillId="5" borderId="0" xfId="0" applyNumberFormat="1" applyFont="1" applyFill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5" borderId="0" xfId="0" applyFont="1" applyFill="1"/>
    <xf numFmtId="0" fontId="40" fillId="4" borderId="0" xfId="0" applyFont="1" applyFill="1"/>
    <xf numFmtId="0" fontId="40" fillId="4" borderId="0" xfId="0" applyNumberFormat="1" applyFont="1" applyFill="1"/>
    <xf numFmtId="169" fontId="27" fillId="5" borderId="0" xfId="0" applyNumberFormat="1" applyFont="1" applyFill="1"/>
    <xf numFmtId="169" fontId="27" fillId="5" borderId="4" xfId="0" applyNumberFormat="1" applyFont="1" applyFill="1" applyBorder="1"/>
    <xf numFmtId="169" fontId="27" fillId="5" borderId="3" xfId="0" applyNumberFormat="1" applyFont="1" applyFill="1" applyBorder="1"/>
    <xf numFmtId="167" fontId="27" fillId="5" borderId="0" xfId="0" applyNumberFormat="1" applyFont="1" applyFill="1"/>
    <xf numFmtId="169" fontId="27" fillId="5" borderId="2" xfId="0" applyNumberFormat="1" applyFont="1" applyFill="1" applyBorder="1"/>
    <xf numFmtId="169" fontId="6" fillId="5" borderId="0" xfId="0" applyNumberFormat="1" applyFont="1" applyFill="1"/>
    <xf numFmtId="169" fontId="1" fillId="5" borderId="5" xfId="0" applyNumberFormat="1" applyFont="1" applyFill="1" applyBorder="1"/>
    <xf numFmtId="9" fontId="27" fillId="5" borderId="0" xfId="3" applyFont="1" applyFill="1"/>
    <xf numFmtId="49" fontId="0" fillId="5" borderId="0" xfId="0" applyNumberFormat="1" applyFill="1"/>
    <xf numFmtId="168" fontId="0" fillId="5" borderId="0" xfId="0" applyNumberFormat="1" applyFill="1"/>
    <xf numFmtId="164" fontId="0" fillId="5" borderId="0" xfId="0" applyNumberFormat="1" applyFill="1"/>
    <xf numFmtId="169" fontId="27" fillId="5" borderId="0" xfId="0" applyNumberFormat="1" applyFont="1" applyFill="1" applyBorder="1"/>
    <xf numFmtId="0" fontId="43" fillId="4" borderId="0" xfId="0" applyFont="1" applyFill="1"/>
    <xf numFmtId="169" fontId="44" fillId="5" borderId="0" xfId="0" applyNumberFormat="1" applyFont="1" applyFill="1"/>
    <xf numFmtId="0" fontId="45" fillId="5" borderId="0" xfId="0" applyFont="1" applyFill="1"/>
    <xf numFmtId="49" fontId="41" fillId="5" borderId="0" xfId="0" applyNumberFormat="1" applyFont="1" applyFill="1"/>
    <xf numFmtId="169" fontId="46" fillId="5" borderId="0" xfId="0" applyNumberFormat="1" applyFont="1" applyFill="1"/>
    <xf numFmtId="0" fontId="7" fillId="5" borderId="0" xfId="0" applyFont="1" applyFill="1"/>
    <xf numFmtId="0" fontId="41" fillId="5" borderId="0" xfId="0" applyFont="1" applyFill="1"/>
    <xf numFmtId="49" fontId="41" fillId="5" borderId="1" xfId="0" applyNumberFormat="1" applyFont="1" applyFill="1" applyBorder="1" applyAlignment="1">
      <alignment horizontal="center"/>
    </xf>
    <xf numFmtId="0" fontId="41" fillId="5" borderId="0" xfId="0" applyFont="1" applyFill="1" applyAlignment="1">
      <alignment horizontal="center"/>
    </xf>
    <xf numFmtId="0" fontId="42" fillId="5" borderId="0" xfId="0" applyFont="1" applyFill="1"/>
    <xf numFmtId="166" fontId="7" fillId="5" borderId="0" xfId="2" applyNumberFormat="1" applyFont="1" applyFill="1"/>
    <xf numFmtId="166" fontId="7" fillId="5" borderId="0" xfId="0" applyNumberFormat="1" applyFont="1" applyFill="1"/>
    <xf numFmtId="0" fontId="4" fillId="5" borderId="0" xfId="0" applyFont="1" applyFill="1"/>
    <xf numFmtId="166" fontId="0" fillId="5" borderId="0" xfId="2" applyNumberFormat="1" applyFont="1" applyFill="1"/>
    <xf numFmtId="1" fontId="0" fillId="5" borderId="0" xfId="0" applyNumberFormat="1" applyFill="1"/>
    <xf numFmtId="49" fontId="47" fillId="5" borderId="0" xfId="0" applyNumberFormat="1" applyFont="1" applyFill="1"/>
    <xf numFmtId="169" fontId="48" fillId="5" borderId="0" xfId="0" applyNumberFormat="1" applyFont="1" applyFill="1"/>
    <xf numFmtId="0" fontId="49" fillId="5" borderId="0" xfId="0" applyFont="1" applyFill="1"/>
    <xf numFmtId="9" fontId="47" fillId="5" borderId="0" xfId="3" applyFont="1" applyFill="1"/>
    <xf numFmtId="9" fontId="48" fillId="5" borderId="0" xfId="3" applyFont="1" applyFill="1"/>
    <xf numFmtId="9" fontId="49" fillId="5" borderId="0" xfId="3" applyFont="1" applyFill="1"/>
    <xf numFmtId="169" fontId="27" fillId="0" borderId="2" xfId="0" applyNumberFormat="1" applyFont="1" applyFill="1" applyBorder="1"/>
    <xf numFmtId="0" fontId="39" fillId="4" borderId="0" xfId="0" applyNumberFormat="1" applyFont="1" applyFill="1" applyAlignment="1">
      <alignment horizontal="left" indent="4"/>
    </xf>
    <xf numFmtId="0" fontId="39" fillId="4" borderId="0" xfId="0" applyNumberFormat="1" applyFont="1" applyFill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21" fillId="0" borderId="0" xfId="15" applyAlignment="1"/>
  </cellXfs>
  <cellStyles count="31">
    <cellStyle name="Currency" xfId="2" builtinId="4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1"/>
    <cellStyle name="Normal 2 2" xfId="4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emf"/><Relationship Id="rId1" Type="http://schemas.openxmlformats.org/officeDocument/2006/relationships/image" Target="../media/image20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152400</xdr:colOff>
      <xdr:row>2</xdr:row>
      <xdr:rowOff>50800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72033"/>
            </a:ext>
            <a:ext uri="{FF2B5EF4-FFF2-40B4-BE49-F238E27FC236}">
              <a16:creationId xmlns="" xmlns:a16="http://schemas.microsoft.com/office/drawing/2014/main" id="{371D1765-9E18-314A-AC57-3AA7B3A84C7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152400</xdr:colOff>
      <xdr:row>2</xdr:row>
      <xdr:rowOff>50800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72034"/>
            </a:ext>
            <a:ext uri="{FF2B5EF4-FFF2-40B4-BE49-F238E27FC236}">
              <a16:creationId xmlns="" xmlns:a16="http://schemas.microsoft.com/office/drawing/2014/main" id="{34C6AAF3-0B33-D948-990D-E493D66449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152400</xdr:colOff>
      <xdr:row>2</xdr:row>
      <xdr:rowOff>50800</xdr:rowOff>
    </xdr:to>
    <xdr:pic>
      <xdr:nvPicPr>
        <xdr:cNvPr id="172033" name="FILTER" hidden="1">
          <a:extLst>
            <a:ext uri="{FF2B5EF4-FFF2-40B4-BE49-F238E27FC236}">
              <a16:creationId xmlns="" xmlns:a16="http://schemas.microsoft.com/office/drawing/2014/main" id="{0F1EB62C-72B7-4144-BCC3-3CC7891F64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25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152400</xdr:colOff>
      <xdr:row>2</xdr:row>
      <xdr:rowOff>50800</xdr:rowOff>
    </xdr:to>
    <xdr:pic>
      <xdr:nvPicPr>
        <xdr:cNvPr id="172034" name="HEADER" hidden="1">
          <a:extLst>
            <a:ext uri="{FF2B5EF4-FFF2-40B4-BE49-F238E27FC236}">
              <a16:creationId xmlns="" xmlns:a16="http://schemas.microsoft.com/office/drawing/2014/main" id="{5862C766-C4DD-7140-8CC7-EA65EE7F8FC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25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314325</xdr:colOff>
      <xdr:row>28</xdr:row>
      <xdr:rowOff>19050</xdr:rowOff>
    </xdr:to>
    <xdr:pic>
      <xdr:nvPicPr>
        <xdr:cNvPr id="2" name="Picture 1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8325" cy="455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123905" name="FILTER" hidden="1">
          <a:extLst>
            <a:ext uri="{63B3BB69-23CF-44E3-9099-C40C66FF867C}">
              <a14:compatExt xmlns:a14="http://schemas.microsoft.com/office/drawing/2010/main" spid="_x0000_s123905"/>
            </a:ext>
            <a:ext uri="{FF2B5EF4-FFF2-40B4-BE49-F238E27FC236}">
              <a16:creationId xmlns="" xmlns:a16="http://schemas.microsoft.com/office/drawing/2014/main" id="{00000000-0008-0000-1400-000001E401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123906" name="HEADER" hidden="1">
          <a:extLst>
            <a:ext uri="{63B3BB69-23CF-44E3-9099-C40C66FF867C}">
              <a14:compatExt xmlns:a14="http://schemas.microsoft.com/office/drawing/2010/main" spid="_x0000_s123906"/>
            </a:ext>
            <a:ext uri="{FF2B5EF4-FFF2-40B4-BE49-F238E27FC236}">
              <a16:creationId xmlns="" xmlns:a16="http://schemas.microsoft.com/office/drawing/2014/main" id="{00000000-0008-0000-1400-000002E401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pic>
      <xdr:nvPicPr>
        <xdr:cNvPr id="2" name="FILTER" hidden="1">
          <a:extLst>
            <a:ext uri="{FF2B5EF4-FFF2-40B4-BE49-F238E27FC236}">
              <a16:creationId xmlns="" xmlns:a16="http://schemas.microsoft.com/office/drawing/2014/main" id="{24371B46-DDD3-EA48-B87B-140A57F205C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906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pic>
      <xdr:nvPicPr>
        <xdr:cNvPr id="3" name="HEADER" hidden="1">
          <a:extLst>
            <a:ext uri="{FF2B5EF4-FFF2-40B4-BE49-F238E27FC236}">
              <a16:creationId xmlns="" xmlns:a16="http://schemas.microsoft.com/office/drawing/2014/main" id="{5D567252-4E4B-FA47-AC30-EB85846234D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906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177800</xdr:colOff>
      <xdr:row>2</xdr:row>
      <xdr:rowOff>50800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71729"/>
            </a:ext>
            <a:ext uri="{FF2B5EF4-FFF2-40B4-BE49-F238E27FC236}">
              <a16:creationId xmlns="" xmlns:a16="http://schemas.microsoft.com/office/drawing/2014/main" id="{782A785B-4127-034A-B5C5-7B51EE24A4F2}"/>
            </a:ext>
          </a:extLst>
        </xdr:cNvPr>
        <xdr:cNvSpPr/>
      </xdr:nvSpPr>
      <xdr:spPr bwMode="auto">
        <a:xfrm>
          <a:off x="0" y="0"/>
          <a:ext cx="9906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177800</xdr:colOff>
      <xdr:row>2</xdr:row>
      <xdr:rowOff>50800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71730"/>
            </a:ext>
            <a:ext uri="{FF2B5EF4-FFF2-40B4-BE49-F238E27FC236}">
              <a16:creationId xmlns="" xmlns:a16="http://schemas.microsoft.com/office/drawing/2014/main" id="{EFB0F69D-F2EA-2A44-B429-2C484C76E5CB}"/>
            </a:ext>
          </a:extLst>
        </xdr:cNvPr>
        <xdr:cNvSpPr/>
      </xdr:nvSpPr>
      <xdr:spPr bwMode="auto">
        <a:xfrm>
          <a:off x="0" y="0"/>
          <a:ext cx="9906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177800</xdr:colOff>
      <xdr:row>2</xdr:row>
      <xdr:rowOff>50800</xdr:rowOff>
    </xdr:to>
    <xdr:pic>
      <xdr:nvPicPr>
        <xdr:cNvPr id="4" name="FILTER" hidden="1">
          <a:extLst>
            <a:ext uri="{FF2B5EF4-FFF2-40B4-BE49-F238E27FC236}">
              <a16:creationId xmlns="" xmlns:a16="http://schemas.microsoft.com/office/drawing/2014/main" id="{69EE04A1-6B07-8A4D-90D5-97E2C4929F8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177800</xdr:colOff>
      <xdr:row>2</xdr:row>
      <xdr:rowOff>50800</xdr:rowOff>
    </xdr:to>
    <xdr:pic>
      <xdr:nvPicPr>
        <xdr:cNvPr id="5" name="HEADER" hidden="1">
          <a:extLst>
            <a:ext uri="{FF2B5EF4-FFF2-40B4-BE49-F238E27FC236}">
              <a16:creationId xmlns="" xmlns:a16="http://schemas.microsoft.com/office/drawing/2014/main" id="{871BA97A-F24A-0A43-9807-2044B6DE865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0</xdr:row>
      <xdr:rowOff>114300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="" xmlns:a16="http://schemas.microsoft.com/office/drawing/2014/main" id="{00000000-0008-0000-03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0</xdr:row>
      <xdr:rowOff>114300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="" xmlns:a16="http://schemas.microsoft.com/office/drawing/2014/main" id="{00000000-0008-0000-03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0</xdr:row>
      <xdr:rowOff>114300</xdr:rowOff>
    </xdr:to>
    <xdr:pic>
      <xdr:nvPicPr>
        <xdr:cNvPr id="2" name="FILTER" hidden="1">
          <a:extLst>
            <a:ext uri="{FF2B5EF4-FFF2-40B4-BE49-F238E27FC236}">
              <a16:creationId xmlns="" xmlns:a16="http://schemas.microsoft.com/office/drawing/2014/main" id="{9921FE8F-4FA2-1143-8FC3-FDF484E61EC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" cy="114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0</xdr:row>
      <xdr:rowOff>114300</xdr:rowOff>
    </xdr:to>
    <xdr:pic>
      <xdr:nvPicPr>
        <xdr:cNvPr id="3" name="HEADER" hidden="1">
          <a:extLst>
            <a:ext uri="{FF2B5EF4-FFF2-40B4-BE49-F238E27FC236}">
              <a16:creationId xmlns="" xmlns:a16="http://schemas.microsoft.com/office/drawing/2014/main" id="{D9F61B05-4BC4-AB49-8BF8-DBE5897E619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" cy="114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165100</xdr:colOff>
      <xdr:row>2</xdr:row>
      <xdr:rowOff>0</xdr:rowOff>
    </xdr:to>
    <xdr:sp macro="" textlink="">
      <xdr:nvSpPr>
        <xdr:cNvPr id="30721" name="FILTER" hidden="1">
          <a:extLst>
            <a:ext uri="{63B3BB69-23CF-44E3-9099-C40C66FF867C}">
              <a14:compatExt xmlns:a14="http://schemas.microsoft.com/office/drawing/2010/main" spid="_x0000_s30721"/>
            </a:ext>
            <a:ext uri="{FF2B5EF4-FFF2-40B4-BE49-F238E27FC236}">
              <a16:creationId xmlns="" xmlns:a16="http://schemas.microsoft.com/office/drawing/2014/main" id="{00000000-0008-0000-0500-0000017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165100</xdr:colOff>
      <xdr:row>2</xdr:row>
      <xdr:rowOff>0</xdr:rowOff>
    </xdr:to>
    <xdr:sp macro="" textlink="">
      <xdr:nvSpPr>
        <xdr:cNvPr id="30722" name="HEADER" hidden="1">
          <a:extLst>
            <a:ext uri="{63B3BB69-23CF-44E3-9099-C40C66FF867C}">
              <a14:compatExt xmlns:a14="http://schemas.microsoft.com/office/drawing/2010/main" spid="_x0000_s30722"/>
            </a:ext>
            <a:ext uri="{FF2B5EF4-FFF2-40B4-BE49-F238E27FC236}">
              <a16:creationId xmlns="" xmlns:a16="http://schemas.microsoft.com/office/drawing/2014/main" id="{00000000-0008-0000-0500-0000027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165100</xdr:colOff>
      <xdr:row>2</xdr:row>
      <xdr:rowOff>0</xdr:rowOff>
    </xdr:to>
    <xdr:pic>
      <xdr:nvPicPr>
        <xdr:cNvPr id="2" name="FILTER" hidden="1">
          <a:extLst>
            <a:ext uri="{FF2B5EF4-FFF2-40B4-BE49-F238E27FC236}">
              <a16:creationId xmlns="" xmlns:a16="http://schemas.microsoft.com/office/drawing/2014/main" id="{7B4FEB01-290B-1E44-8500-2A388B9D45C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9500" cy="406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165100</xdr:colOff>
      <xdr:row>2</xdr:row>
      <xdr:rowOff>0</xdr:rowOff>
    </xdr:to>
    <xdr:pic>
      <xdr:nvPicPr>
        <xdr:cNvPr id="3" name="HEADER" hidden="1">
          <a:extLst>
            <a:ext uri="{FF2B5EF4-FFF2-40B4-BE49-F238E27FC236}">
              <a16:creationId xmlns="" xmlns:a16="http://schemas.microsoft.com/office/drawing/2014/main" id="{869A0A7C-73AD-2044-BEA1-8F13232D0B3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9500" cy="406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165100</xdr:colOff>
      <xdr:row>3</xdr:row>
      <xdr:rowOff>0</xdr:rowOff>
    </xdr:to>
    <xdr:sp macro="" textlink="">
      <xdr:nvSpPr>
        <xdr:cNvPr id="31745" name="FILTER" hidden="1">
          <a:extLst>
            <a:ext uri="{63B3BB69-23CF-44E3-9099-C40C66FF867C}">
              <a14:compatExt xmlns:a14="http://schemas.microsoft.com/office/drawing/2010/main" spid="_x0000_s31745"/>
            </a:ext>
            <a:ext uri="{FF2B5EF4-FFF2-40B4-BE49-F238E27FC236}">
              <a16:creationId xmlns="" xmlns:a16="http://schemas.microsoft.com/office/drawing/2014/main" id="{00000000-0008-0000-0900-0000017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165100</xdr:colOff>
      <xdr:row>3</xdr:row>
      <xdr:rowOff>0</xdr:rowOff>
    </xdr:to>
    <xdr:sp macro="" textlink="">
      <xdr:nvSpPr>
        <xdr:cNvPr id="31746" name="HEADER" hidden="1">
          <a:extLst>
            <a:ext uri="{63B3BB69-23CF-44E3-9099-C40C66FF867C}">
              <a14:compatExt xmlns:a14="http://schemas.microsoft.com/office/drawing/2010/main" spid="_x0000_s31746"/>
            </a:ext>
            <a:ext uri="{FF2B5EF4-FFF2-40B4-BE49-F238E27FC236}">
              <a16:creationId xmlns="" xmlns:a16="http://schemas.microsoft.com/office/drawing/2014/main" id="{00000000-0008-0000-0900-0000027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165100</xdr:colOff>
      <xdr:row>3</xdr:row>
      <xdr:rowOff>0</xdr:rowOff>
    </xdr:to>
    <xdr:pic>
      <xdr:nvPicPr>
        <xdr:cNvPr id="2" name="FILTER" hidden="1">
          <a:extLst>
            <a:ext uri="{FF2B5EF4-FFF2-40B4-BE49-F238E27FC236}">
              <a16:creationId xmlns="" xmlns:a16="http://schemas.microsoft.com/office/drawing/2014/main" id="{849C2B58-1BA2-1341-AF2A-AF5C6CA6DCE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079500" cy="406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165100</xdr:colOff>
      <xdr:row>3</xdr:row>
      <xdr:rowOff>0</xdr:rowOff>
    </xdr:to>
    <xdr:pic>
      <xdr:nvPicPr>
        <xdr:cNvPr id="3" name="HEADER" hidden="1">
          <a:extLst>
            <a:ext uri="{FF2B5EF4-FFF2-40B4-BE49-F238E27FC236}">
              <a16:creationId xmlns="" xmlns:a16="http://schemas.microsoft.com/office/drawing/2014/main" id="{92832D47-EDB3-634C-8B9E-4081E96FD94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079500" cy="406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21505" name="FILTER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="" xmlns:a16="http://schemas.microsoft.com/office/drawing/2014/main" id="{00000000-0008-0000-0B00-0000015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21506" name="HEADER" hidden="1">
          <a:extLst>
            <a:ext uri="{63B3BB69-23CF-44E3-9099-C40C66FF867C}">
              <a14:compatExt xmlns:a14="http://schemas.microsoft.com/office/drawing/2010/main" spid="_x0000_s21506"/>
            </a:ext>
            <a:ext uri="{FF2B5EF4-FFF2-40B4-BE49-F238E27FC236}">
              <a16:creationId xmlns="" xmlns:a16="http://schemas.microsoft.com/office/drawing/2014/main" id="{00000000-0008-0000-0B00-0000025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pic>
      <xdr:nvPicPr>
        <xdr:cNvPr id="2" name="FILTER" hidden="1">
          <a:extLst>
            <a:ext uri="{FF2B5EF4-FFF2-40B4-BE49-F238E27FC236}">
              <a16:creationId xmlns="" xmlns:a16="http://schemas.microsoft.com/office/drawing/2014/main" id="{17525796-46CA-2141-84F1-2C06D9A2DA2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906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pic>
      <xdr:nvPicPr>
        <xdr:cNvPr id="3" name="HEADER" hidden="1">
          <a:extLst>
            <a:ext uri="{FF2B5EF4-FFF2-40B4-BE49-F238E27FC236}">
              <a16:creationId xmlns="" xmlns:a16="http://schemas.microsoft.com/office/drawing/2014/main" id="{BDC9AF6B-3879-6C43-814D-A6FADD0DCA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906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113665" name="FILTER" hidden="1">
          <a:extLst>
            <a:ext uri="{63B3BB69-23CF-44E3-9099-C40C66FF867C}">
              <a14:compatExt xmlns:a14="http://schemas.microsoft.com/office/drawing/2010/main" spid="_x0000_s113665"/>
            </a:ext>
            <a:ext uri="{FF2B5EF4-FFF2-40B4-BE49-F238E27FC236}">
              <a16:creationId xmlns="" xmlns:a16="http://schemas.microsoft.com/office/drawing/2014/main" id="{00000000-0008-0000-0C00-000001BC01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113666" name="HEADER" hidden="1">
          <a:extLst>
            <a:ext uri="{63B3BB69-23CF-44E3-9099-C40C66FF867C}">
              <a14:compatExt xmlns:a14="http://schemas.microsoft.com/office/drawing/2010/main" spid="_x0000_s113666"/>
            </a:ext>
            <a:ext uri="{FF2B5EF4-FFF2-40B4-BE49-F238E27FC236}">
              <a16:creationId xmlns="" xmlns:a16="http://schemas.microsoft.com/office/drawing/2014/main" id="{00000000-0008-0000-0C00-000002BC01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pic>
      <xdr:nvPicPr>
        <xdr:cNvPr id="2" name="FILTER" hidden="1">
          <a:extLst>
            <a:ext uri="{FF2B5EF4-FFF2-40B4-BE49-F238E27FC236}">
              <a16:creationId xmlns="" xmlns:a16="http://schemas.microsoft.com/office/drawing/2014/main" id="{6F7DAFBB-3C5F-884D-A0DB-35DFD9B9702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906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pic>
      <xdr:nvPicPr>
        <xdr:cNvPr id="3" name="HEADER" hidden="1">
          <a:extLst>
            <a:ext uri="{FF2B5EF4-FFF2-40B4-BE49-F238E27FC236}">
              <a16:creationId xmlns="" xmlns:a16="http://schemas.microsoft.com/office/drawing/2014/main" id="{8E460D89-8499-CF4B-BB1E-26ACED3DC10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906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105473" name="FILTER" hidden="1">
          <a:extLst>
            <a:ext uri="{63B3BB69-23CF-44E3-9099-C40C66FF867C}">
              <a14:compatExt xmlns:a14="http://schemas.microsoft.com/office/drawing/2010/main" spid="_x0000_s105473"/>
            </a:ext>
            <a:ext uri="{FF2B5EF4-FFF2-40B4-BE49-F238E27FC236}">
              <a16:creationId xmlns="" xmlns:a16="http://schemas.microsoft.com/office/drawing/2014/main" id="{00000000-0008-0000-0E00-0000019C01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sp macro="" textlink="">
      <xdr:nvSpPr>
        <xdr:cNvPr id="105474" name="HEADER" hidden="1">
          <a:extLst>
            <a:ext uri="{63B3BB69-23CF-44E3-9099-C40C66FF867C}">
              <a14:compatExt xmlns:a14="http://schemas.microsoft.com/office/drawing/2010/main" spid="_x0000_s105474"/>
            </a:ext>
            <a:ext uri="{FF2B5EF4-FFF2-40B4-BE49-F238E27FC236}">
              <a16:creationId xmlns="" xmlns:a16="http://schemas.microsoft.com/office/drawing/2014/main" id="{00000000-0008-0000-0E00-0000029C01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pic>
      <xdr:nvPicPr>
        <xdr:cNvPr id="2" name="FILTER" hidden="1">
          <a:extLst>
            <a:ext uri="{FF2B5EF4-FFF2-40B4-BE49-F238E27FC236}">
              <a16:creationId xmlns="" xmlns:a16="http://schemas.microsoft.com/office/drawing/2014/main" id="{FCB54C24-BAE9-B947-8171-4B16E5C84C1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906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76200</xdr:colOff>
      <xdr:row>2</xdr:row>
      <xdr:rowOff>38100</xdr:rowOff>
    </xdr:to>
    <xdr:pic>
      <xdr:nvPicPr>
        <xdr:cNvPr id="3" name="HEADER" hidden="1">
          <a:extLst>
            <a:ext uri="{FF2B5EF4-FFF2-40B4-BE49-F238E27FC236}">
              <a16:creationId xmlns="" xmlns:a16="http://schemas.microsoft.com/office/drawing/2014/main" id="{DBD2B19B-1213-F644-AAAD-E622D3893AB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906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0</xdr:row>
      <xdr:rowOff>228600</xdr:rowOff>
    </xdr:to>
    <xdr:sp macro="" textlink="">
      <xdr:nvSpPr>
        <xdr:cNvPr id="154625" name="FILTER" hidden="1">
          <a:extLst>
            <a:ext uri="{63B3BB69-23CF-44E3-9099-C40C66FF867C}">
              <a14:compatExt xmlns:a14="http://schemas.microsoft.com/office/drawing/2010/main" spid="_x0000_s154625"/>
            </a:ext>
            <a:ext uri="{FF2B5EF4-FFF2-40B4-BE49-F238E27FC236}">
              <a16:creationId xmlns="" xmlns:a16="http://schemas.microsoft.com/office/drawing/2014/main" id="{00000000-0008-0000-0F00-0000015C02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0</xdr:row>
      <xdr:rowOff>228600</xdr:rowOff>
    </xdr:to>
    <xdr:sp macro="" textlink="">
      <xdr:nvSpPr>
        <xdr:cNvPr id="154626" name="HEADER" hidden="1">
          <a:extLst>
            <a:ext uri="{63B3BB69-23CF-44E3-9099-C40C66FF867C}">
              <a14:compatExt xmlns:a14="http://schemas.microsoft.com/office/drawing/2010/main" spid="_x0000_s154626"/>
            </a:ext>
            <a:ext uri="{FF2B5EF4-FFF2-40B4-BE49-F238E27FC236}">
              <a16:creationId xmlns="" xmlns:a16="http://schemas.microsoft.com/office/drawing/2014/main" id="{00000000-0008-0000-0F00-0000025C02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0</xdr:row>
      <xdr:rowOff>228600</xdr:rowOff>
    </xdr:to>
    <xdr:pic>
      <xdr:nvPicPr>
        <xdr:cNvPr id="2" name="FILTER" hidden="1">
          <a:extLst>
            <a:ext uri="{FF2B5EF4-FFF2-40B4-BE49-F238E27FC236}">
              <a16:creationId xmlns="" xmlns:a16="http://schemas.microsoft.com/office/drawing/2014/main" id="{A3A52ED4-E1FE-3245-9187-6D0B3D326BF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0</xdr:row>
      <xdr:rowOff>228600</xdr:rowOff>
    </xdr:to>
    <xdr:pic>
      <xdr:nvPicPr>
        <xdr:cNvPr id="3" name="HEADER" hidden="1">
          <a:extLst>
            <a:ext uri="{FF2B5EF4-FFF2-40B4-BE49-F238E27FC236}">
              <a16:creationId xmlns="" xmlns:a16="http://schemas.microsoft.com/office/drawing/2014/main" id="{F2D56B14-6B9A-8041-BBE3-2249366FE78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tt Morris" id="{4EB576CB-EF2F-7946-A68F-9EB9AFA2495B}" userId="S::matthew.morris@servicenow.com::507f507b-ce52-454e-bbc2-8bc4c3fe281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44" dT="2021-03-24T00:48:30.75" personId="{4EB576CB-EF2F-7946-A68F-9EB9AFA2495B}" id="{AEA93B48-5805-F147-9706-E398CC97DDBC}">
    <text>Rent increase after 2yrs?</text>
  </threadedComment>
  <threadedComment ref="J44" dT="2021-05-24T07:05:10.24" personId="{4EB576CB-EF2F-7946-A68F-9EB9AFA2495B}" id="{29BC1018-1B1B-0142-80A1-0BD08AB8185F}" parentId="{AEA93B48-5805-F147-9706-E398CC97DDBC}">
    <text>No rent increase</text>
  </threadedComment>
</ThreadedComment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" sqref="J1"/>
    </sheetView>
  </sheetViews>
  <sheetFormatPr defaultColWidth="9.1796875" defaultRowHeight="14.5" x14ac:dyDescent="0.35"/>
  <cols>
    <col min="1" max="1" width="16.453125" style="2" bestFit="1" customWidth="1"/>
    <col min="2" max="2" width="15.1796875" style="2" customWidth="1"/>
    <col min="3" max="3" width="10.453125" style="2" bestFit="1" customWidth="1"/>
    <col min="4" max="4" width="12" style="20" bestFit="1" customWidth="1"/>
    <col min="5" max="5" width="2.453125" style="2" customWidth="1"/>
    <col min="6" max="8" width="15.1796875" style="2" customWidth="1"/>
    <col min="9" max="16384" width="9.1796875" style="2"/>
  </cols>
  <sheetData>
    <row r="1" spans="1:8" ht="18.5" x14ac:dyDescent="0.45">
      <c r="A1" s="4" t="s">
        <v>431</v>
      </c>
      <c r="B1" s="9" t="s">
        <v>432</v>
      </c>
      <c r="C1" s="9" t="s">
        <v>436</v>
      </c>
      <c r="D1" s="9" t="s">
        <v>448</v>
      </c>
      <c r="E1" s="5"/>
      <c r="F1" s="9" t="s">
        <v>433</v>
      </c>
      <c r="G1" s="9" t="s">
        <v>434</v>
      </c>
      <c r="H1" s="9" t="s">
        <v>435</v>
      </c>
    </row>
    <row r="2" spans="1:8" ht="15.5" x14ac:dyDescent="0.35">
      <c r="A2" s="6" t="s">
        <v>407</v>
      </c>
      <c r="B2" s="7">
        <f>AVERAGE(F2:H2)</f>
        <v>23801.170000000002</v>
      </c>
      <c r="C2" s="8">
        <f>+B2/$B$15</f>
        <v>5.1278635268257385E-2</v>
      </c>
      <c r="D2" s="8">
        <f>SUM($C$2:C2)</f>
        <v>5.1278635268257385E-2</v>
      </c>
      <c r="E2" s="6"/>
      <c r="F2" s="7">
        <v>22769.62</v>
      </c>
      <c r="G2" s="7">
        <v>23264.43</v>
      </c>
      <c r="H2" s="7">
        <v>25369.46</v>
      </c>
    </row>
    <row r="3" spans="1:8" ht="15.5" x14ac:dyDescent="0.35">
      <c r="A3" s="6" t="s">
        <v>408</v>
      </c>
      <c r="B3" s="7">
        <f t="shared" ref="B3:B13" si="0">AVERAGE(F3:H3)</f>
        <v>33087.576666666668</v>
      </c>
      <c r="C3" s="8">
        <f t="shared" ref="C3:C13" si="1">+B3/$B$15</f>
        <v>7.1285813924294616E-2</v>
      </c>
      <c r="D3" s="8">
        <f>SUM($C$2:C3)</f>
        <v>0.12256444919255199</v>
      </c>
      <c r="E3" s="6"/>
      <c r="F3" s="7">
        <v>30844.3</v>
      </c>
      <c r="G3" s="7">
        <v>34821.15</v>
      </c>
      <c r="H3" s="7">
        <v>33597.279999999999</v>
      </c>
    </row>
    <row r="4" spans="1:8" ht="15.5" x14ac:dyDescent="0.35">
      <c r="A4" s="6" t="s">
        <v>409</v>
      </c>
      <c r="B4" s="7">
        <f t="shared" si="0"/>
        <v>25081.61</v>
      </c>
      <c r="C4" s="8">
        <f t="shared" si="1"/>
        <v>5.4037290231138929E-2</v>
      </c>
      <c r="D4" s="8">
        <f>SUM($C$2:C4)</f>
        <v>0.17660173942369092</v>
      </c>
      <c r="E4" s="6"/>
      <c r="F4" s="7">
        <v>26834.95</v>
      </c>
      <c r="G4" s="7">
        <v>19134.14</v>
      </c>
      <c r="H4" s="7">
        <v>29275.74</v>
      </c>
    </row>
    <row r="5" spans="1:8" ht="15.5" x14ac:dyDescent="0.35">
      <c r="A5" s="6" t="s">
        <v>410</v>
      </c>
      <c r="B5" s="7">
        <f t="shared" si="0"/>
        <v>26573.626666666667</v>
      </c>
      <c r="C5" s="8">
        <f t="shared" si="1"/>
        <v>5.7251778361939273E-2</v>
      </c>
      <c r="D5" s="8">
        <f>SUM($C$2:C5)</f>
        <v>0.23385351778563018</v>
      </c>
      <c r="E5" s="6"/>
      <c r="F5" s="7">
        <v>32209.29</v>
      </c>
      <c r="G5" s="7">
        <v>21570.91</v>
      </c>
      <c r="H5" s="7">
        <v>25940.68</v>
      </c>
    </row>
    <row r="6" spans="1:8" ht="15.5" x14ac:dyDescent="0.35">
      <c r="A6" s="6" t="s">
        <v>411</v>
      </c>
      <c r="B6" s="7">
        <f t="shared" si="0"/>
        <v>23658.819999999996</v>
      </c>
      <c r="C6" s="8">
        <f t="shared" si="1"/>
        <v>5.0971948087314735E-2</v>
      </c>
      <c r="D6" s="8">
        <f>SUM($C$2:C6)</f>
        <v>0.28482546587294494</v>
      </c>
      <c r="E6" s="6"/>
      <c r="F6" s="7">
        <v>21082.95</v>
      </c>
      <c r="G6" s="7">
        <v>26358.94</v>
      </c>
      <c r="H6" s="7">
        <v>23534.57</v>
      </c>
    </row>
    <row r="7" spans="1:8" ht="15.5" x14ac:dyDescent="0.35">
      <c r="A7" s="6" t="s">
        <v>412</v>
      </c>
      <c r="B7" s="7">
        <f t="shared" si="0"/>
        <v>25462.943333333333</v>
      </c>
      <c r="C7" s="8">
        <f t="shared" si="1"/>
        <v>5.4858857108549944E-2</v>
      </c>
      <c r="D7" s="8">
        <f>SUM($C$2:C7)</f>
        <v>0.33968432298149487</v>
      </c>
      <c r="E7" s="6"/>
      <c r="F7" s="7">
        <v>27372.89</v>
      </c>
      <c r="G7" s="7">
        <v>26066.41</v>
      </c>
      <c r="H7" s="7">
        <v>22949.53</v>
      </c>
    </row>
    <row r="8" spans="1:8" ht="15.5" x14ac:dyDescent="0.35">
      <c r="A8" s="6" t="s">
        <v>429</v>
      </c>
      <c r="B8" s="7">
        <f t="shared" si="0"/>
        <v>32639.506666666664</v>
      </c>
      <c r="C8" s="8">
        <f t="shared" si="1"/>
        <v>7.032046566180801E-2</v>
      </c>
      <c r="D8" s="8">
        <f>SUM($C$2:C8)</f>
        <v>0.41000478864330286</v>
      </c>
      <c r="E8" s="6"/>
      <c r="F8" s="7">
        <v>35218.71</v>
      </c>
      <c r="G8" s="7">
        <v>32075.63</v>
      </c>
      <c r="H8" s="7">
        <v>30624.18</v>
      </c>
    </row>
    <row r="9" spans="1:8" ht="15.5" x14ac:dyDescent="0.35">
      <c r="A9" s="6" t="s">
        <v>430</v>
      </c>
      <c r="B9" s="7">
        <f t="shared" si="0"/>
        <v>71114.03333333334</v>
      </c>
      <c r="C9" s="8">
        <f t="shared" si="1"/>
        <v>0.1532122403123333</v>
      </c>
      <c r="D9" s="8">
        <f>SUM($C$2:C9)</f>
        <v>0.56321702895563619</v>
      </c>
      <c r="E9" s="6"/>
      <c r="F9" s="7">
        <v>62071.05</v>
      </c>
      <c r="G9" s="7">
        <v>67222.34</v>
      </c>
      <c r="H9" s="7">
        <v>84048.71</v>
      </c>
    </row>
    <row r="10" spans="1:8" ht="15.5" x14ac:dyDescent="0.35">
      <c r="A10" s="6" t="s">
        <v>413</v>
      </c>
      <c r="B10" s="7">
        <f t="shared" si="0"/>
        <v>139663.66666666666</v>
      </c>
      <c r="C10" s="8">
        <f t="shared" si="1"/>
        <v>0.30089958700465042</v>
      </c>
      <c r="D10" s="8">
        <f>SUM($C$2:C10)</f>
        <v>0.86411661596028666</v>
      </c>
      <c r="E10" s="6"/>
      <c r="F10" s="7">
        <v>127626.89</v>
      </c>
      <c r="G10" s="7">
        <v>140734.98000000001</v>
      </c>
      <c r="H10" s="7">
        <v>150629.13</v>
      </c>
    </row>
    <row r="11" spans="1:8" ht="15.5" x14ac:dyDescent="0.35">
      <c r="A11" s="6" t="s">
        <v>414</v>
      </c>
      <c r="B11" s="7">
        <f t="shared" si="0"/>
        <v>21151.513333333332</v>
      </c>
      <c r="C11" s="8">
        <f t="shared" si="1"/>
        <v>4.557005968999351E-2</v>
      </c>
      <c r="D11" s="8">
        <f>SUM($C$2:C11)</f>
        <v>0.90968667565028016</v>
      </c>
      <c r="E11" s="6"/>
      <c r="F11" s="7">
        <v>22937.34</v>
      </c>
      <c r="G11" s="7">
        <v>20908.02</v>
      </c>
      <c r="H11" s="7">
        <v>19609.18</v>
      </c>
    </row>
    <row r="12" spans="1:8" ht="15.5" x14ac:dyDescent="0.35">
      <c r="A12" s="6" t="s">
        <v>415</v>
      </c>
      <c r="B12" s="7">
        <f t="shared" si="0"/>
        <v>20222.616666666669</v>
      </c>
      <c r="C12" s="8">
        <f t="shared" si="1"/>
        <v>4.3568790282989572E-2</v>
      </c>
      <c r="D12" s="8">
        <f>SUM($C$2:C12)</f>
        <v>0.95325546593326971</v>
      </c>
      <c r="E12" s="6"/>
      <c r="F12" s="7">
        <v>20964.16</v>
      </c>
      <c r="G12" s="7">
        <v>19242.310000000001</v>
      </c>
      <c r="H12" s="7">
        <v>20461.38</v>
      </c>
    </row>
    <row r="13" spans="1:8" ht="15.5" x14ac:dyDescent="0.35">
      <c r="A13" s="6" t="s">
        <v>416</v>
      </c>
      <c r="B13" s="7">
        <f t="shared" si="0"/>
        <v>21696.649999999998</v>
      </c>
      <c r="C13" s="8">
        <f t="shared" si="1"/>
        <v>4.6744534066730181E-2</v>
      </c>
      <c r="D13" s="8">
        <f>SUM($C$2:C13)</f>
        <v>0.99999999999999989</v>
      </c>
      <c r="E13" s="6"/>
      <c r="F13" s="7">
        <v>18217.47</v>
      </c>
      <c r="G13" s="7">
        <v>23819.82</v>
      </c>
      <c r="H13" s="7">
        <v>23052.66</v>
      </c>
    </row>
    <row r="14" spans="1:8" ht="7.5" customHeight="1" x14ac:dyDescent="0.35">
      <c r="A14" s="6"/>
      <c r="B14" s="7"/>
      <c r="C14" s="8"/>
      <c r="D14" s="8"/>
      <c r="E14" s="6"/>
      <c r="F14" s="7"/>
      <c r="G14" s="7"/>
      <c r="H14" s="7"/>
    </row>
    <row r="15" spans="1:8" ht="15.5" x14ac:dyDescent="0.35">
      <c r="A15" s="6" t="s">
        <v>406</v>
      </c>
      <c r="B15" s="7">
        <f>SUM(B2:B13)</f>
        <v>464153.7333333334</v>
      </c>
      <c r="C15" s="8">
        <f>+B15/$B$15</f>
        <v>1</v>
      </c>
      <c r="D15" s="8"/>
      <c r="E15" s="6"/>
      <c r="F15" s="7">
        <f>SUM(F2:F13)</f>
        <v>448149.62</v>
      </c>
      <c r="G15" s="7">
        <f>SUM(G2:G13)</f>
        <v>455219.08000000007</v>
      </c>
      <c r="H15" s="7">
        <f>SUM(H2:H13)</f>
        <v>489092.5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V701"/>
  <sheetViews>
    <sheetView zoomScale="80" zoomScaleNormal="80" workbookViewId="0"/>
  </sheetViews>
  <sheetFormatPr defaultColWidth="9.1796875" defaultRowHeight="14.5" x14ac:dyDescent="0.35"/>
  <cols>
    <col min="1" max="4" width="3" style="23" customWidth="1"/>
    <col min="5" max="5" width="40.453125" style="23" customWidth="1"/>
    <col min="6" max="7" width="2.453125" style="23" customWidth="1"/>
    <col min="8" max="8" width="12.81640625" style="23" bestFit="1" customWidth="1"/>
    <col min="9" max="9" width="2.453125" style="23" customWidth="1"/>
    <col min="10" max="10" width="8.453125" style="23" bestFit="1" customWidth="1"/>
    <col min="11" max="11" width="2.453125" style="23" customWidth="1"/>
    <col min="12" max="12" width="13.81640625" style="23" bestFit="1" customWidth="1"/>
    <col min="13" max="13" width="2.453125" style="23" customWidth="1"/>
    <col min="14" max="14" width="26.453125" style="23" bestFit="1" customWidth="1"/>
    <col min="15" max="15" width="2.453125" style="23" customWidth="1"/>
    <col min="16" max="16" width="30.453125" style="23" customWidth="1"/>
    <col min="17" max="17" width="2.453125" style="23" customWidth="1"/>
    <col min="18" max="18" width="24.81640625" style="23" bestFit="1" customWidth="1"/>
    <col min="19" max="19" width="2.453125" style="23" customWidth="1"/>
    <col min="20" max="20" width="8.453125" style="23" bestFit="1" customWidth="1"/>
    <col min="21" max="21" width="2.453125" style="23" customWidth="1"/>
    <col min="22" max="22" width="11.453125" style="23" bestFit="1" customWidth="1"/>
    <col min="23" max="16384" width="9.1796875" style="20"/>
  </cols>
  <sheetData>
    <row r="1" spans="1:22" s="47" customFormat="1" x14ac:dyDescent="0.35">
      <c r="A1" s="56" t="s">
        <v>454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22" customFormat="1" ht="15" thickBot="1" x14ac:dyDescent="0.4">
      <c r="A2" s="21"/>
      <c r="B2" s="21"/>
      <c r="C2" s="21"/>
      <c r="D2" s="21"/>
      <c r="E2" s="21"/>
      <c r="F2" s="21"/>
      <c r="G2" s="21"/>
      <c r="H2" s="32" t="s">
        <v>80</v>
      </c>
      <c r="I2" s="21"/>
      <c r="J2" s="32" t="s">
        <v>81</v>
      </c>
      <c r="K2" s="21"/>
      <c r="L2" s="32" t="s">
        <v>82</v>
      </c>
      <c r="M2" s="21"/>
      <c r="N2" s="32" t="s">
        <v>83</v>
      </c>
      <c r="O2" s="21"/>
      <c r="P2" s="32" t="s">
        <v>84</v>
      </c>
      <c r="Q2" s="21"/>
      <c r="R2" s="32" t="s">
        <v>85</v>
      </c>
      <c r="S2" s="21"/>
      <c r="T2" s="32" t="s">
        <v>86</v>
      </c>
      <c r="U2" s="21"/>
      <c r="V2" s="32" t="s">
        <v>87</v>
      </c>
    </row>
    <row r="3" spans="1:22" ht="15" thickTop="1" x14ac:dyDescent="0.35">
      <c r="A3" s="28"/>
      <c r="B3" s="28" t="s">
        <v>417</v>
      </c>
      <c r="C3" s="28"/>
      <c r="D3" s="28"/>
      <c r="E3" s="28"/>
      <c r="F3" s="28"/>
      <c r="G3" s="28"/>
      <c r="H3" s="28"/>
      <c r="I3" s="28"/>
      <c r="J3" s="34"/>
      <c r="K3" s="28"/>
      <c r="L3" s="28"/>
      <c r="M3" s="28"/>
      <c r="N3" s="28"/>
      <c r="O3" s="28"/>
      <c r="P3" s="28"/>
      <c r="Q3" s="28"/>
      <c r="R3" s="28"/>
      <c r="S3" s="28"/>
      <c r="T3" s="44"/>
      <c r="U3" s="28"/>
      <c r="V3" s="44">
        <v>43508.01</v>
      </c>
    </row>
    <row r="4" spans="1:22" x14ac:dyDescent="0.35">
      <c r="A4" s="28"/>
      <c r="B4" s="28"/>
      <c r="C4" s="28" t="s">
        <v>89</v>
      </c>
      <c r="D4" s="28"/>
      <c r="E4" s="28"/>
      <c r="F4" s="28"/>
      <c r="G4" s="28"/>
      <c r="H4" s="28"/>
      <c r="I4" s="28"/>
      <c r="J4" s="34"/>
      <c r="K4" s="28"/>
      <c r="L4" s="28"/>
      <c r="M4" s="28"/>
      <c r="N4" s="28"/>
      <c r="O4" s="28"/>
      <c r="P4" s="28"/>
      <c r="Q4" s="28"/>
      <c r="R4" s="28"/>
      <c r="S4" s="28"/>
      <c r="T4" s="44"/>
      <c r="U4" s="28"/>
      <c r="V4" s="44">
        <v>41754.78</v>
      </c>
    </row>
    <row r="5" spans="1:22" x14ac:dyDescent="0.35">
      <c r="A5" s="29"/>
      <c r="B5" s="29"/>
      <c r="C5" s="29"/>
      <c r="D5" s="29"/>
      <c r="E5" s="29"/>
      <c r="F5" s="29"/>
      <c r="G5" s="29"/>
      <c r="H5" s="29" t="s">
        <v>88</v>
      </c>
      <c r="I5" s="29"/>
      <c r="J5" s="35">
        <v>42676</v>
      </c>
      <c r="K5" s="29"/>
      <c r="L5" s="29"/>
      <c r="M5" s="29"/>
      <c r="N5" s="29" t="s">
        <v>452</v>
      </c>
      <c r="O5" s="29"/>
      <c r="P5" s="29"/>
      <c r="Q5" s="29"/>
      <c r="R5" s="29" t="s">
        <v>6</v>
      </c>
      <c r="S5" s="29"/>
      <c r="T5" s="24">
        <v>5</v>
      </c>
      <c r="U5" s="29"/>
      <c r="V5" s="24">
        <f t="shared" ref="V5:V68" si="0">ROUND(V4+T5,5)</f>
        <v>41759.78</v>
      </c>
    </row>
    <row r="6" spans="1:22" x14ac:dyDescent="0.35">
      <c r="A6" s="29"/>
      <c r="B6" s="29"/>
      <c r="C6" s="29"/>
      <c r="D6" s="29"/>
      <c r="E6" s="29"/>
      <c r="F6" s="29"/>
      <c r="G6" s="29"/>
      <c r="H6" s="29" t="s">
        <v>142</v>
      </c>
      <c r="I6" s="29"/>
      <c r="J6" s="35">
        <v>42676</v>
      </c>
      <c r="K6" s="29"/>
      <c r="L6" s="29" t="s">
        <v>481</v>
      </c>
      <c r="M6" s="29"/>
      <c r="N6" s="29" t="s">
        <v>458</v>
      </c>
      <c r="O6" s="29"/>
      <c r="P6" s="29"/>
      <c r="Q6" s="29"/>
      <c r="R6" s="29" t="s">
        <v>111</v>
      </c>
      <c r="S6" s="29"/>
      <c r="T6" s="24">
        <v>-172.9</v>
      </c>
      <c r="U6" s="29"/>
      <c r="V6" s="24">
        <f t="shared" si="0"/>
        <v>41586.879999999997</v>
      </c>
    </row>
    <row r="7" spans="1:22" x14ac:dyDescent="0.35">
      <c r="A7" s="29"/>
      <c r="B7" s="29"/>
      <c r="C7" s="29"/>
      <c r="D7" s="29"/>
      <c r="E7" s="29"/>
      <c r="F7" s="29"/>
      <c r="G7" s="29"/>
      <c r="H7" s="29" t="s">
        <v>99</v>
      </c>
      <c r="I7" s="29"/>
      <c r="J7" s="35">
        <v>42676</v>
      </c>
      <c r="K7" s="29"/>
      <c r="L7" s="29"/>
      <c r="M7" s="29"/>
      <c r="N7" s="29" t="s">
        <v>528</v>
      </c>
      <c r="O7" s="29"/>
      <c r="P7" s="29" t="s">
        <v>113</v>
      </c>
      <c r="Q7" s="29"/>
      <c r="R7" s="29" t="s">
        <v>48</v>
      </c>
      <c r="S7" s="29"/>
      <c r="T7" s="24">
        <v>-131.72999999999999</v>
      </c>
      <c r="U7" s="29"/>
      <c r="V7" s="24">
        <f t="shared" si="0"/>
        <v>41455.15</v>
      </c>
    </row>
    <row r="8" spans="1:22" x14ac:dyDescent="0.35">
      <c r="A8" s="29"/>
      <c r="B8" s="29"/>
      <c r="C8" s="29"/>
      <c r="D8" s="29"/>
      <c r="E8" s="29"/>
      <c r="F8" s="29"/>
      <c r="G8" s="29"/>
      <c r="H8" s="29" t="s">
        <v>88</v>
      </c>
      <c r="I8" s="29"/>
      <c r="J8" s="35">
        <v>42677</v>
      </c>
      <c r="K8" s="29"/>
      <c r="L8" s="29"/>
      <c r="M8" s="29"/>
      <c r="N8" s="29" t="s">
        <v>452</v>
      </c>
      <c r="O8" s="29"/>
      <c r="P8" s="29"/>
      <c r="Q8" s="29"/>
      <c r="R8" s="29" t="s">
        <v>6</v>
      </c>
      <c r="S8" s="29"/>
      <c r="T8" s="24">
        <v>53.83</v>
      </c>
      <c r="U8" s="29"/>
      <c r="V8" s="24">
        <f t="shared" si="0"/>
        <v>41508.980000000003</v>
      </c>
    </row>
    <row r="9" spans="1:22" x14ac:dyDescent="0.35">
      <c r="A9" s="29"/>
      <c r="B9" s="29"/>
      <c r="C9" s="29"/>
      <c r="D9" s="29"/>
      <c r="E9" s="29"/>
      <c r="F9" s="29"/>
      <c r="G9" s="29"/>
      <c r="H9" s="29" t="s">
        <v>99</v>
      </c>
      <c r="I9" s="29"/>
      <c r="J9" s="35">
        <v>42677</v>
      </c>
      <c r="K9" s="29"/>
      <c r="L9" s="29"/>
      <c r="M9" s="29"/>
      <c r="N9" s="29" t="s">
        <v>443</v>
      </c>
      <c r="O9" s="29"/>
      <c r="P9" s="29" t="s">
        <v>113</v>
      </c>
      <c r="Q9" s="29"/>
      <c r="R9" s="29" t="s">
        <v>33</v>
      </c>
      <c r="S9" s="29"/>
      <c r="T9" s="24">
        <v>-3.96</v>
      </c>
      <c r="U9" s="29"/>
      <c r="V9" s="24">
        <f t="shared" si="0"/>
        <v>41505.019999999997</v>
      </c>
    </row>
    <row r="10" spans="1:22" x14ac:dyDescent="0.35">
      <c r="A10" s="29"/>
      <c r="B10" s="29"/>
      <c r="C10" s="29"/>
      <c r="D10" s="29"/>
      <c r="E10" s="29"/>
      <c r="F10" s="29"/>
      <c r="G10" s="29"/>
      <c r="H10" s="29" t="s">
        <v>88</v>
      </c>
      <c r="I10" s="29"/>
      <c r="J10" s="35">
        <v>42677</v>
      </c>
      <c r="K10" s="29"/>
      <c r="L10" s="29"/>
      <c r="M10" s="29"/>
      <c r="N10" s="29" t="s">
        <v>452</v>
      </c>
      <c r="O10" s="29"/>
      <c r="P10" s="29" t="s">
        <v>90</v>
      </c>
      <c r="Q10" s="29"/>
      <c r="R10" s="29" t="s">
        <v>6</v>
      </c>
      <c r="S10" s="29"/>
      <c r="T10" s="24">
        <v>193.94</v>
      </c>
      <c r="U10" s="29"/>
      <c r="V10" s="24">
        <f t="shared" si="0"/>
        <v>41698.959999999999</v>
      </c>
    </row>
    <row r="11" spans="1:22" x14ac:dyDescent="0.35">
      <c r="A11" s="29"/>
      <c r="B11" s="29"/>
      <c r="C11" s="29"/>
      <c r="D11" s="29"/>
      <c r="E11" s="29"/>
      <c r="F11" s="29"/>
      <c r="G11" s="29"/>
      <c r="H11" s="29" t="s">
        <v>99</v>
      </c>
      <c r="I11" s="29"/>
      <c r="J11" s="35">
        <v>42677</v>
      </c>
      <c r="K11" s="29"/>
      <c r="L11" s="29"/>
      <c r="M11" s="29"/>
      <c r="N11" s="29" t="s">
        <v>441</v>
      </c>
      <c r="O11" s="29"/>
      <c r="P11" s="29" t="s">
        <v>113</v>
      </c>
      <c r="Q11" s="29"/>
      <c r="R11" s="29" t="s">
        <v>33</v>
      </c>
      <c r="S11" s="29"/>
      <c r="T11" s="24">
        <v>-458.44</v>
      </c>
      <c r="U11" s="29"/>
      <c r="V11" s="24">
        <f t="shared" si="0"/>
        <v>41240.519999999997</v>
      </c>
    </row>
    <row r="12" spans="1:22" x14ac:dyDescent="0.35">
      <c r="A12" s="29"/>
      <c r="B12" s="29"/>
      <c r="C12" s="29"/>
      <c r="D12" s="29"/>
      <c r="E12" s="29"/>
      <c r="F12" s="29"/>
      <c r="G12" s="29"/>
      <c r="H12" s="29" t="s">
        <v>142</v>
      </c>
      <c r="I12" s="29"/>
      <c r="J12" s="35">
        <v>42678</v>
      </c>
      <c r="K12" s="29"/>
      <c r="L12" s="29" t="s">
        <v>482</v>
      </c>
      <c r="M12" s="29"/>
      <c r="N12" s="29" t="s">
        <v>446</v>
      </c>
      <c r="O12" s="29"/>
      <c r="P12" s="29"/>
      <c r="Q12" s="29"/>
      <c r="R12" s="29" t="s">
        <v>111</v>
      </c>
      <c r="S12" s="29"/>
      <c r="T12" s="24">
        <v>-592</v>
      </c>
      <c r="U12" s="29"/>
      <c r="V12" s="24">
        <f t="shared" si="0"/>
        <v>40648.519999999997</v>
      </c>
    </row>
    <row r="13" spans="1:22" x14ac:dyDescent="0.35">
      <c r="A13" s="29"/>
      <c r="B13" s="29"/>
      <c r="C13" s="29"/>
      <c r="D13" s="29"/>
      <c r="E13" s="29"/>
      <c r="F13" s="29"/>
      <c r="G13" s="29"/>
      <c r="H13" s="29" t="s">
        <v>142</v>
      </c>
      <c r="I13" s="29"/>
      <c r="J13" s="35">
        <v>42678</v>
      </c>
      <c r="K13" s="29"/>
      <c r="L13" s="29" t="s">
        <v>483</v>
      </c>
      <c r="M13" s="29"/>
      <c r="N13" s="29" t="s">
        <v>117</v>
      </c>
      <c r="O13" s="29"/>
      <c r="P13" s="29"/>
      <c r="Q13" s="29"/>
      <c r="R13" s="29" t="s">
        <v>111</v>
      </c>
      <c r="S13" s="29"/>
      <c r="T13" s="24">
        <v>-8455.73</v>
      </c>
      <c r="U13" s="29"/>
      <c r="V13" s="24">
        <f t="shared" si="0"/>
        <v>32192.79</v>
      </c>
    </row>
    <row r="14" spans="1:22" x14ac:dyDescent="0.35">
      <c r="A14" s="29"/>
      <c r="B14" s="29"/>
      <c r="C14" s="29"/>
      <c r="D14" s="29"/>
      <c r="E14" s="29"/>
      <c r="F14" s="29"/>
      <c r="G14" s="29"/>
      <c r="H14" s="29" t="s">
        <v>88</v>
      </c>
      <c r="I14" s="29"/>
      <c r="J14" s="35">
        <v>42678</v>
      </c>
      <c r="K14" s="29"/>
      <c r="L14" s="29"/>
      <c r="M14" s="29"/>
      <c r="N14" s="29" t="s">
        <v>442</v>
      </c>
      <c r="O14" s="29"/>
      <c r="P14" s="29" t="s">
        <v>90</v>
      </c>
      <c r="Q14" s="29"/>
      <c r="R14" s="29" t="s">
        <v>6</v>
      </c>
      <c r="S14" s="29"/>
      <c r="T14" s="24">
        <v>46.4</v>
      </c>
      <c r="U14" s="29"/>
      <c r="V14" s="24">
        <f t="shared" si="0"/>
        <v>32239.19</v>
      </c>
    </row>
    <row r="15" spans="1:22" x14ac:dyDescent="0.35">
      <c r="A15" s="29"/>
      <c r="B15" s="29"/>
      <c r="C15" s="29"/>
      <c r="D15" s="29"/>
      <c r="E15" s="29"/>
      <c r="F15" s="29"/>
      <c r="G15" s="29"/>
      <c r="H15" s="29" t="s">
        <v>88</v>
      </c>
      <c r="I15" s="29"/>
      <c r="J15" s="35">
        <v>42678</v>
      </c>
      <c r="K15" s="29"/>
      <c r="L15" s="29"/>
      <c r="M15" s="29"/>
      <c r="N15" s="29" t="s">
        <v>452</v>
      </c>
      <c r="O15" s="29"/>
      <c r="P15" s="29"/>
      <c r="Q15" s="29"/>
      <c r="R15" s="29" t="s">
        <v>6</v>
      </c>
      <c r="S15" s="29"/>
      <c r="T15" s="24">
        <v>186.47</v>
      </c>
      <c r="U15" s="29"/>
      <c r="V15" s="24">
        <f t="shared" si="0"/>
        <v>32425.66</v>
      </c>
    </row>
    <row r="16" spans="1:22" x14ac:dyDescent="0.35">
      <c r="A16" s="29"/>
      <c r="B16" s="29"/>
      <c r="C16" s="29"/>
      <c r="D16" s="29"/>
      <c r="E16" s="29"/>
      <c r="F16" s="29"/>
      <c r="G16" s="29"/>
      <c r="H16" s="29" t="s">
        <v>88</v>
      </c>
      <c r="I16" s="29"/>
      <c r="J16" s="35">
        <v>42678</v>
      </c>
      <c r="K16" s="29"/>
      <c r="L16" s="29"/>
      <c r="M16" s="29"/>
      <c r="N16" s="29" t="s">
        <v>452</v>
      </c>
      <c r="O16" s="29"/>
      <c r="P16" s="29" t="s">
        <v>90</v>
      </c>
      <c r="Q16" s="29"/>
      <c r="R16" s="29" t="s">
        <v>6</v>
      </c>
      <c r="S16" s="29"/>
      <c r="T16" s="24">
        <v>518.4</v>
      </c>
      <c r="U16" s="29"/>
      <c r="V16" s="24">
        <f t="shared" si="0"/>
        <v>32944.06</v>
      </c>
    </row>
    <row r="17" spans="1:22" x14ac:dyDescent="0.35">
      <c r="A17" s="29"/>
      <c r="B17" s="29"/>
      <c r="C17" s="29"/>
      <c r="D17" s="29"/>
      <c r="E17" s="29"/>
      <c r="F17" s="29"/>
      <c r="G17" s="29"/>
      <c r="H17" s="29" t="s">
        <v>88</v>
      </c>
      <c r="I17" s="29"/>
      <c r="J17" s="35">
        <v>42681</v>
      </c>
      <c r="K17" s="29"/>
      <c r="L17" s="29"/>
      <c r="M17" s="29"/>
      <c r="N17" s="29" t="s">
        <v>442</v>
      </c>
      <c r="O17" s="29"/>
      <c r="P17" s="29" t="s">
        <v>90</v>
      </c>
      <c r="Q17" s="29"/>
      <c r="R17" s="29" t="s">
        <v>6</v>
      </c>
      <c r="S17" s="29"/>
      <c r="T17" s="24">
        <v>107.05</v>
      </c>
      <c r="U17" s="29"/>
      <c r="V17" s="24">
        <f t="shared" si="0"/>
        <v>33051.11</v>
      </c>
    </row>
    <row r="18" spans="1:22" x14ac:dyDescent="0.35">
      <c r="A18" s="29"/>
      <c r="B18" s="29"/>
      <c r="C18" s="29"/>
      <c r="D18" s="29"/>
      <c r="E18" s="29"/>
      <c r="F18" s="29"/>
      <c r="G18" s="29"/>
      <c r="H18" s="29" t="s">
        <v>88</v>
      </c>
      <c r="I18" s="29"/>
      <c r="J18" s="35">
        <v>42681</v>
      </c>
      <c r="K18" s="29"/>
      <c r="L18" s="29"/>
      <c r="M18" s="29"/>
      <c r="N18" s="29" t="s">
        <v>442</v>
      </c>
      <c r="O18" s="29"/>
      <c r="P18" s="29" t="s">
        <v>90</v>
      </c>
      <c r="Q18" s="29"/>
      <c r="R18" s="29" t="s">
        <v>6</v>
      </c>
      <c r="S18" s="29"/>
      <c r="T18" s="24">
        <v>314.33999999999997</v>
      </c>
      <c r="U18" s="29"/>
      <c r="V18" s="24">
        <f t="shared" si="0"/>
        <v>33365.449999999997</v>
      </c>
    </row>
    <row r="19" spans="1:22" x14ac:dyDescent="0.35">
      <c r="A19" s="29"/>
      <c r="B19" s="29"/>
      <c r="C19" s="29"/>
      <c r="D19" s="29"/>
      <c r="E19" s="29"/>
      <c r="F19" s="29"/>
      <c r="G19" s="29"/>
      <c r="H19" s="29" t="s">
        <v>88</v>
      </c>
      <c r="I19" s="29"/>
      <c r="J19" s="35">
        <v>42681</v>
      </c>
      <c r="K19" s="29"/>
      <c r="L19" s="29"/>
      <c r="M19" s="29"/>
      <c r="N19" s="29" t="s">
        <v>452</v>
      </c>
      <c r="O19" s="29"/>
      <c r="P19" s="29"/>
      <c r="Q19" s="29"/>
      <c r="R19" s="29" t="s">
        <v>6</v>
      </c>
      <c r="S19" s="29"/>
      <c r="T19" s="24">
        <v>283.45</v>
      </c>
      <c r="U19" s="29"/>
      <c r="V19" s="24">
        <f t="shared" si="0"/>
        <v>33648.9</v>
      </c>
    </row>
    <row r="20" spans="1:22" x14ac:dyDescent="0.35">
      <c r="A20" s="29"/>
      <c r="B20" s="29"/>
      <c r="C20" s="29"/>
      <c r="D20" s="29"/>
      <c r="E20" s="29"/>
      <c r="F20" s="29"/>
      <c r="G20" s="29"/>
      <c r="H20" s="29" t="s">
        <v>88</v>
      </c>
      <c r="I20" s="29"/>
      <c r="J20" s="35">
        <v>42681</v>
      </c>
      <c r="K20" s="29"/>
      <c r="L20" s="29"/>
      <c r="M20" s="29"/>
      <c r="N20" s="29" t="s">
        <v>452</v>
      </c>
      <c r="O20" s="29"/>
      <c r="P20" s="29"/>
      <c r="Q20" s="29"/>
      <c r="R20" s="29" t="s">
        <v>6</v>
      </c>
      <c r="S20" s="29"/>
      <c r="T20" s="24">
        <v>465.08</v>
      </c>
      <c r="U20" s="29"/>
      <c r="V20" s="24">
        <f t="shared" si="0"/>
        <v>34113.980000000003</v>
      </c>
    </row>
    <row r="21" spans="1:22" x14ac:dyDescent="0.35">
      <c r="A21" s="29"/>
      <c r="B21" s="29"/>
      <c r="C21" s="29"/>
      <c r="D21" s="29"/>
      <c r="E21" s="29"/>
      <c r="F21" s="29"/>
      <c r="G21" s="29"/>
      <c r="H21" s="29" t="s">
        <v>88</v>
      </c>
      <c r="I21" s="29"/>
      <c r="J21" s="35">
        <v>42681</v>
      </c>
      <c r="K21" s="29"/>
      <c r="L21" s="29"/>
      <c r="M21" s="29"/>
      <c r="N21" s="29" t="s">
        <v>452</v>
      </c>
      <c r="O21" s="29"/>
      <c r="P21" s="29"/>
      <c r="Q21" s="29"/>
      <c r="R21" s="29" t="s">
        <v>6</v>
      </c>
      <c r="S21" s="29"/>
      <c r="T21" s="24">
        <v>407.28</v>
      </c>
      <c r="U21" s="29"/>
      <c r="V21" s="24">
        <f t="shared" si="0"/>
        <v>34521.26</v>
      </c>
    </row>
    <row r="22" spans="1:22" x14ac:dyDescent="0.35">
      <c r="A22" s="29"/>
      <c r="B22" s="29"/>
      <c r="C22" s="29"/>
      <c r="D22" s="29"/>
      <c r="E22" s="29"/>
      <c r="F22" s="29"/>
      <c r="G22" s="29"/>
      <c r="H22" s="29" t="s">
        <v>88</v>
      </c>
      <c r="I22" s="29"/>
      <c r="J22" s="35">
        <v>42681</v>
      </c>
      <c r="K22" s="29"/>
      <c r="L22" s="29"/>
      <c r="M22" s="29"/>
      <c r="N22" s="29" t="s">
        <v>452</v>
      </c>
      <c r="O22" s="29"/>
      <c r="P22" s="29" t="s">
        <v>90</v>
      </c>
      <c r="Q22" s="29"/>
      <c r="R22" s="29" t="s">
        <v>6</v>
      </c>
      <c r="S22" s="29"/>
      <c r="T22" s="24">
        <v>491.86</v>
      </c>
      <c r="U22" s="29"/>
      <c r="V22" s="24">
        <f t="shared" si="0"/>
        <v>35013.120000000003</v>
      </c>
    </row>
    <row r="23" spans="1:22" x14ac:dyDescent="0.35">
      <c r="A23" s="29"/>
      <c r="B23" s="29"/>
      <c r="C23" s="29"/>
      <c r="D23" s="29"/>
      <c r="E23" s="29"/>
      <c r="F23" s="29"/>
      <c r="G23" s="29"/>
      <c r="H23" s="29" t="s">
        <v>99</v>
      </c>
      <c r="I23" s="29"/>
      <c r="J23" s="35">
        <v>42681</v>
      </c>
      <c r="K23" s="29"/>
      <c r="L23" s="29"/>
      <c r="M23" s="29"/>
      <c r="N23" s="29" t="s">
        <v>442</v>
      </c>
      <c r="O23" s="29"/>
      <c r="P23" s="29" t="s">
        <v>113</v>
      </c>
      <c r="Q23" s="29"/>
      <c r="R23" s="29" t="s">
        <v>33</v>
      </c>
      <c r="S23" s="29"/>
      <c r="T23" s="24">
        <v>-41.47</v>
      </c>
      <c r="U23" s="29"/>
      <c r="V23" s="24">
        <f t="shared" si="0"/>
        <v>34971.65</v>
      </c>
    </row>
    <row r="24" spans="1:22" x14ac:dyDescent="0.35">
      <c r="A24" s="29"/>
      <c r="B24" s="29"/>
      <c r="C24" s="29"/>
      <c r="D24" s="29"/>
      <c r="E24" s="29"/>
      <c r="F24" s="29"/>
      <c r="G24" s="29"/>
      <c r="H24" s="29" t="s">
        <v>88</v>
      </c>
      <c r="I24" s="29"/>
      <c r="J24" s="35">
        <v>42682</v>
      </c>
      <c r="K24" s="29"/>
      <c r="L24" s="29"/>
      <c r="M24" s="29"/>
      <c r="N24" s="29"/>
      <c r="O24" s="29"/>
      <c r="P24" s="29"/>
      <c r="Q24" s="29"/>
      <c r="R24" s="29" t="s">
        <v>71</v>
      </c>
      <c r="S24" s="29"/>
      <c r="T24" s="24">
        <v>33.85</v>
      </c>
      <c r="U24" s="29"/>
      <c r="V24" s="24">
        <f t="shared" si="0"/>
        <v>35005.5</v>
      </c>
    </row>
    <row r="25" spans="1:22" x14ac:dyDescent="0.35">
      <c r="A25" s="29"/>
      <c r="B25" s="29"/>
      <c r="C25" s="29"/>
      <c r="D25" s="29"/>
      <c r="E25" s="29"/>
      <c r="F25" s="29"/>
      <c r="G25" s="29"/>
      <c r="H25" s="29" t="s">
        <v>142</v>
      </c>
      <c r="I25" s="29"/>
      <c r="J25" s="35">
        <v>42682</v>
      </c>
      <c r="K25" s="29"/>
      <c r="L25" s="29" t="s">
        <v>484</v>
      </c>
      <c r="M25" s="29"/>
      <c r="N25" s="29" t="s">
        <v>529</v>
      </c>
      <c r="O25" s="29"/>
      <c r="P25" s="29"/>
      <c r="Q25" s="29"/>
      <c r="R25" s="29" t="s">
        <v>111</v>
      </c>
      <c r="S25" s="29"/>
      <c r="T25" s="24">
        <v>-664.18</v>
      </c>
      <c r="U25" s="29"/>
      <c r="V25" s="24">
        <f t="shared" si="0"/>
        <v>34341.32</v>
      </c>
    </row>
    <row r="26" spans="1:22" x14ac:dyDescent="0.35">
      <c r="A26" s="29"/>
      <c r="B26" s="29"/>
      <c r="C26" s="29"/>
      <c r="D26" s="29"/>
      <c r="E26" s="29"/>
      <c r="F26" s="29"/>
      <c r="G26" s="29"/>
      <c r="H26" s="29" t="s">
        <v>99</v>
      </c>
      <c r="I26" s="29"/>
      <c r="J26" s="35">
        <v>42682</v>
      </c>
      <c r="K26" s="29"/>
      <c r="L26" s="29"/>
      <c r="M26" s="29"/>
      <c r="N26" s="29" t="s">
        <v>100</v>
      </c>
      <c r="O26" s="29"/>
      <c r="P26" s="29" t="s">
        <v>536</v>
      </c>
      <c r="Q26" s="29"/>
      <c r="R26" s="29" t="s">
        <v>98</v>
      </c>
      <c r="S26" s="29"/>
      <c r="T26" s="24">
        <v>-3128.14</v>
      </c>
      <c r="U26" s="29"/>
      <c r="V26" s="24">
        <f t="shared" si="0"/>
        <v>31213.18</v>
      </c>
    </row>
    <row r="27" spans="1:22" x14ac:dyDescent="0.35">
      <c r="A27" s="29"/>
      <c r="B27" s="29"/>
      <c r="C27" s="29"/>
      <c r="D27" s="29"/>
      <c r="E27" s="29"/>
      <c r="F27" s="29"/>
      <c r="G27" s="29"/>
      <c r="H27" s="29" t="s">
        <v>88</v>
      </c>
      <c r="I27" s="29"/>
      <c r="J27" s="35">
        <v>42682</v>
      </c>
      <c r="K27" s="29"/>
      <c r="L27" s="29"/>
      <c r="M27" s="29"/>
      <c r="N27" s="29" t="s">
        <v>442</v>
      </c>
      <c r="O27" s="29"/>
      <c r="P27" s="29" t="s">
        <v>90</v>
      </c>
      <c r="Q27" s="29"/>
      <c r="R27" s="29" t="s">
        <v>6</v>
      </c>
      <c r="S27" s="29"/>
      <c r="T27" s="24">
        <v>85.2</v>
      </c>
      <c r="U27" s="29"/>
      <c r="V27" s="24">
        <f t="shared" si="0"/>
        <v>31298.38</v>
      </c>
    </row>
    <row r="28" spans="1:22" x14ac:dyDescent="0.35">
      <c r="A28" s="29"/>
      <c r="B28" s="29"/>
      <c r="C28" s="29"/>
      <c r="D28" s="29"/>
      <c r="E28" s="29"/>
      <c r="F28" s="29"/>
      <c r="G28" s="29"/>
      <c r="H28" s="29" t="s">
        <v>88</v>
      </c>
      <c r="I28" s="29"/>
      <c r="J28" s="35">
        <v>42682</v>
      </c>
      <c r="K28" s="29"/>
      <c r="L28" s="29"/>
      <c r="M28" s="29"/>
      <c r="N28" s="29" t="s">
        <v>452</v>
      </c>
      <c r="O28" s="29"/>
      <c r="P28" s="29"/>
      <c r="Q28" s="29"/>
      <c r="R28" s="29" t="s">
        <v>6</v>
      </c>
      <c r="S28" s="29"/>
      <c r="T28" s="24">
        <v>386.29</v>
      </c>
      <c r="U28" s="29"/>
      <c r="V28" s="24">
        <f t="shared" si="0"/>
        <v>31684.67</v>
      </c>
    </row>
    <row r="29" spans="1:22" x14ac:dyDescent="0.35">
      <c r="A29" s="29"/>
      <c r="B29" s="29"/>
      <c r="C29" s="29"/>
      <c r="D29" s="29"/>
      <c r="E29" s="29"/>
      <c r="F29" s="29"/>
      <c r="G29" s="29"/>
      <c r="H29" s="29" t="s">
        <v>88</v>
      </c>
      <c r="I29" s="29"/>
      <c r="J29" s="35">
        <v>42682</v>
      </c>
      <c r="K29" s="29"/>
      <c r="L29" s="29"/>
      <c r="M29" s="29"/>
      <c r="N29" s="29" t="s">
        <v>452</v>
      </c>
      <c r="O29" s="29"/>
      <c r="P29" s="29" t="s">
        <v>90</v>
      </c>
      <c r="Q29" s="29"/>
      <c r="R29" s="29" t="s">
        <v>6</v>
      </c>
      <c r="S29" s="29"/>
      <c r="T29" s="24">
        <v>1774.72</v>
      </c>
      <c r="U29" s="29"/>
      <c r="V29" s="24">
        <f t="shared" si="0"/>
        <v>33459.39</v>
      </c>
    </row>
    <row r="30" spans="1:22" x14ac:dyDescent="0.35">
      <c r="A30" s="29"/>
      <c r="B30" s="29"/>
      <c r="C30" s="29"/>
      <c r="D30" s="29"/>
      <c r="E30" s="29"/>
      <c r="F30" s="29"/>
      <c r="G30" s="29"/>
      <c r="H30" s="29" t="s">
        <v>88</v>
      </c>
      <c r="I30" s="29"/>
      <c r="J30" s="35">
        <v>42682</v>
      </c>
      <c r="K30" s="29"/>
      <c r="L30" s="29"/>
      <c r="M30" s="29"/>
      <c r="N30" s="29" t="s">
        <v>452</v>
      </c>
      <c r="O30" s="29"/>
      <c r="P30" s="29" t="s">
        <v>90</v>
      </c>
      <c r="Q30" s="29"/>
      <c r="R30" s="29" t="s">
        <v>422</v>
      </c>
      <c r="S30" s="29"/>
      <c r="T30" s="24">
        <v>4376.99</v>
      </c>
      <c r="U30" s="29"/>
      <c r="V30" s="24">
        <f t="shared" si="0"/>
        <v>37836.379999999997</v>
      </c>
    </row>
    <row r="31" spans="1:22" x14ac:dyDescent="0.35">
      <c r="A31" s="29"/>
      <c r="B31" s="29"/>
      <c r="C31" s="29"/>
      <c r="D31" s="29"/>
      <c r="E31" s="29"/>
      <c r="F31" s="29"/>
      <c r="G31" s="29"/>
      <c r="H31" s="29" t="s">
        <v>88</v>
      </c>
      <c r="I31" s="29"/>
      <c r="J31" s="35">
        <v>42682</v>
      </c>
      <c r="K31" s="29"/>
      <c r="L31" s="29"/>
      <c r="M31" s="29"/>
      <c r="N31" s="29" t="s">
        <v>452</v>
      </c>
      <c r="O31" s="29"/>
      <c r="P31" s="29" t="s">
        <v>90</v>
      </c>
      <c r="Q31" s="29"/>
      <c r="R31" s="29" t="s">
        <v>6</v>
      </c>
      <c r="S31" s="29"/>
      <c r="T31" s="24">
        <v>637.96</v>
      </c>
      <c r="U31" s="29"/>
      <c r="V31" s="24">
        <f t="shared" si="0"/>
        <v>38474.339999999997</v>
      </c>
    </row>
    <row r="32" spans="1:22" x14ac:dyDescent="0.35">
      <c r="A32" s="29"/>
      <c r="B32" s="29"/>
      <c r="C32" s="29"/>
      <c r="D32" s="29"/>
      <c r="E32" s="29"/>
      <c r="F32" s="29"/>
      <c r="G32" s="29"/>
      <c r="H32" s="29" t="s">
        <v>88</v>
      </c>
      <c r="I32" s="29"/>
      <c r="J32" s="35">
        <v>42683</v>
      </c>
      <c r="K32" s="29"/>
      <c r="L32" s="29"/>
      <c r="M32" s="29"/>
      <c r="N32" s="29" t="s">
        <v>442</v>
      </c>
      <c r="O32" s="29"/>
      <c r="P32" s="29" t="s">
        <v>90</v>
      </c>
      <c r="Q32" s="29"/>
      <c r="R32" s="29" t="s">
        <v>6</v>
      </c>
      <c r="S32" s="29"/>
      <c r="T32" s="24">
        <v>16.38</v>
      </c>
      <c r="U32" s="29"/>
      <c r="V32" s="24">
        <f t="shared" si="0"/>
        <v>38490.720000000001</v>
      </c>
    </row>
    <row r="33" spans="1:22" x14ac:dyDescent="0.35">
      <c r="A33" s="29"/>
      <c r="B33" s="29"/>
      <c r="C33" s="29"/>
      <c r="D33" s="29"/>
      <c r="E33" s="29"/>
      <c r="F33" s="29"/>
      <c r="G33" s="29"/>
      <c r="H33" s="29" t="s">
        <v>88</v>
      </c>
      <c r="I33" s="29"/>
      <c r="J33" s="35">
        <v>42683</v>
      </c>
      <c r="K33" s="29"/>
      <c r="L33" s="29"/>
      <c r="M33" s="29"/>
      <c r="N33" s="29" t="s">
        <v>452</v>
      </c>
      <c r="O33" s="29"/>
      <c r="P33" s="29"/>
      <c r="Q33" s="29"/>
      <c r="R33" s="29" t="s">
        <v>6</v>
      </c>
      <c r="S33" s="29"/>
      <c r="T33" s="24">
        <v>74.17</v>
      </c>
      <c r="U33" s="29"/>
      <c r="V33" s="24">
        <f t="shared" si="0"/>
        <v>38564.89</v>
      </c>
    </row>
    <row r="34" spans="1:22" x14ac:dyDescent="0.35">
      <c r="A34" s="29"/>
      <c r="B34" s="29"/>
      <c r="C34" s="29"/>
      <c r="D34" s="29"/>
      <c r="E34" s="29"/>
      <c r="F34" s="29"/>
      <c r="G34" s="29"/>
      <c r="H34" s="29" t="s">
        <v>88</v>
      </c>
      <c r="I34" s="29"/>
      <c r="J34" s="35">
        <v>42683</v>
      </c>
      <c r="K34" s="29"/>
      <c r="L34" s="29"/>
      <c r="M34" s="29"/>
      <c r="N34" s="29" t="s">
        <v>452</v>
      </c>
      <c r="O34" s="29"/>
      <c r="P34" s="29" t="s">
        <v>90</v>
      </c>
      <c r="Q34" s="29"/>
      <c r="R34" s="29" t="s">
        <v>6</v>
      </c>
      <c r="S34" s="29"/>
      <c r="T34" s="24">
        <v>666.23</v>
      </c>
      <c r="U34" s="29"/>
      <c r="V34" s="24">
        <f t="shared" si="0"/>
        <v>39231.120000000003</v>
      </c>
    </row>
    <row r="35" spans="1:22" x14ac:dyDescent="0.35">
      <c r="A35" s="29"/>
      <c r="B35" s="29"/>
      <c r="C35" s="29"/>
      <c r="D35" s="29"/>
      <c r="E35" s="29"/>
      <c r="F35" s="29"/>
      <c r="G35" s="29"/>
      <c r="H35" s="29" t="s">
        <v>88</v>
      </c>
      <c r="I35" s="29"/>
      <c r="J35" s="35">
        <v>42684</v>
      </c>
      <c r="K35" s="29"/>
      <c r="L35" s="29"/>
      <c r="M35" s="29"/>
      <c r="N35" s="29" t="s">
        <v>442</v>
      </c>
      <c r="O35" s="29"/>
      <c r="P35" s="29" t="s">
        <v>90</v>
      </c>
      <c r="Q35" s="29"/>
      <c r="R35" s="29" t="s">
        <v>6</v>
      </c>
      <c r="S35" s="29"/>
      <c r="T35" s="24">
        <v>43.68</v>
      </c>
      <c r="U35" s="29"/>
      <c r="V35" s="24">
        <f t="shared" si="0"/>
        <v>39274.800000000003</v>
      </c>
    </row>
    <row r="36" spans="1:22" x14ac:dyDescent="0.35">
      <c r="A36" s="29"/>
      <c r="B36" s="29"/>
      <c r="C36" s="29"/>
      <c r="D36" s="29"/>
      <c r="E36" s="29"/>
      <c r="F36" s="29"/>
      <c r="G36" s="29"/>
      <c r="H36" s="29" t="s">
        <v>88</v>
      </c>
      <c r="I36" s="29"/>
      <c r="J36" s="35">
        <v>42684</v>
      </c>
      <c r="K36" s="29"/>
      <c r="L36" s="29"/>
      <c r="M36" s="29"/>
      <c r="N36" s="29" t="s">
        <v>452</v>
      </c>
      <c r="O36" s="29"/>
      <c r="P36" s="29"/>
      <c r="Q36" s="29"/>
      <c r="R36" s="29" t="s">
        <v>6</v>
      </c>
      <c r="S36" s="29"/>
      <c r="T36" s="24">
        <v>88.28</v>
      </c>
      <c r="U36" s="29"/>
      <c r="V36" s="24">
        <f t="shared" si="0"/>
        <v>39363.08</v>
      </c>
    </row>
    <row r="37" spans="1:22" x14ac:dyDescent="0.35">
      <c r="A37" s="29"/>
      <c r="B37" s="29"/>
      <c r="C37" s="29"/>
      <c r="D37" s="29"/>
      <c r="E37" s="29"/>
      <c r="F37" s="29"/>
      <c r="G37" s="29"/>
      <c r="H37" s="29" t="s">
        <v>88</v>
      </c>
      <c r="I37" s="29"/>
      <c r="J37" s="35">
        <v>42684</v>
      </c>
      <c r="K37" s="29"/>
      <c r="L37" s="29"/>
      <c r="M37" s="29"/>
      <c r="N37" s="29" t="s">
        <v>452</v>
      </c>
      <c r="O37" s="29"/>
      <c r="P37" s="29" t="s">
        <v>90</v>
      </c>
      <c r="Q37" s="29"/>
      <c r="R37" s="29" t="s">
        <v>6</v>
      </c>
      <c r="S37" s="29"/>
      <c r="T37" s="24">
        <v>461.67</v>
      </c>
      <c r="U37" s="29"/>
      <c r="V37" s="24">
        <f t="shared" si="0"/>
        <v>39824.75</v>
      </c>
    </row>
    <row r="38" spans="1:22" x14ac:dyDescent="0.35">
      <c r="A38" s="29"/>
      <c r="B38" s="29"/>
      <c r="C38" s="29"/>
      <c r="D38" s="29"/>
      <c r="E38" s="29"/>
      <c r="F38" s="29"/>
      <c r="G38" s="29"/>
      <c r="H38" s="29" t="s">
        <v>88</v>
      </c>
      <c r="I38" s="29"/>
      <c r="J38" s="35">
        <v>42688</v>
      </c>
      <c r="K38" s="29"/>
      <c r="L38" s="29"/>
      <c r="M38" s="29"/>
      <c r="N38" s="29" t="s">
        <v>442</v>
      </c>
      <c r="O38" s="29"/>
      <c r="P38" s="29" t="s">
        <v>90</v>
      </c>
      <c r="Q38" s="29"/>
      <c r="R38" s="29" t="s">
        <v>6</v>
      </c>
      <c r="S38" s="29"/>
      <c r="T38" s="24">
        <v>56.26</v>
      </c>
      <c r="U38" s="29"/>
      <c r="V38" s="24">
        <f t="shared" si="0"/>
        <v>39881.01</v>
      </c>
    </row>
    <row r="39" spans="1:22" x14ac:dyDescent="0.35">
      <c r="A39" s="29"/>
      <c r="B39" s="29"/>
      <c r="C39" s="29"/>
      <c r="D39" s="29"/>
      <c r="E39" s="29"/>
      <c r="F39" s="29"/>
      <c r="G39" s="29"/>
      <c r="H39" s="29" t="s">
        <v>88</v>
      </c>
      <c r="I39" s="29"/>
      <c r="J39" s="35">
        <v>42688</v>
      </c>
      <c r="K39" s="29"/>
      <c r="L39" s="29"/>
      <c r="M39" s="29"/>
      <c r="N39" s="29" t="s">
        <v>452</v>
      </c>
      <c r="O39" s="29"/>
      <c r="P39" s="29"/>
      <c r="Q39" s="29"/>
      <c r="R39" s="29" t="s">
        <v>6</v>
      </c>
      <c r="S39" s="29"/>
      <c r="T39" s="24">
        <v>645.67999999999995</v>
      </c>
      <c r="U39" s="29"/>
      <c r="V39" s="24">
        <f t="shared" si="0"/>
        <v>40526.69</v>
      </c>
    </row>
    <row r="40" spans="1:22" x14ac:dyDescent="0.35">
      <c r="A40" s="29"/>
      <c r="B40" s="29"/>
      <c r="C40" s="29"/>
      <c r="D40" s="29"/>
      <c r="E40" s="29"/>
      <c r="F40" s="29"/>
      <c r="G40" s="29"/>
      <c r="H40" s="29" t="s">
        <v>88</v>
      </c>
      <c r="I40" s="29"/>
      <c r="J40" s="35">
        <v>42688</v>
      </c>
      <c r="K40" s="29"/>
      <c r="L40" s="29"/>
      <c r="M40" s="29"/>
      <c r="N40" s="29" t="s">
        <v>452</v>
      </c>
      <c r="O40" s="29"/>
      <c r="P40" s="29"/>
      <c r="Q40" s="29"/>
      <c r="R40" s="29" t="s">
        <v>6</v>
      </c>
      <c r="S40" s="29"/>
      <c r="T40" s="24">
        <v>115.75</v>
      </c>
      <c r="U40" s="29"/>
      <c r="V40" s="24">
        <f t="shared" si="0"/>
        <v>40642.44</v>
      </c>
    </row>
    <row r="41" spans="1:22" x14ac:dyDescent="0.35">
      <c r="A41" s="29"/>
      <c r="B41" s="29"/>
      <c r="C41" s="29"/>
      <c r="D41" s="29"/>
      <c r="E41" s="29"/>
      <c r="F41" s="29"/>
      <c r="G41" s="29"/>
      <c r="H41" s="29" t="s">
        <v>88</v>
      </c>
      <c r="I41" s="29"/>
      <c r="J41" s="35">
        <v>42688</v>
      </c>
      <c r="K41" s="29"/>
      <c r="L41" s="29"/>
      <c r="M41" s="29"/>
      <c r="N41" s="29" t="s">
        <v>452</v>
      </c>
      <c r="O41" s="29"/>
      <c r="P41" s="29"/>
      <c r="Q41" s="29"/>
      <c r="R41" s="29" t="s">
        <v>6</v>
      </c>
      <c r="S41" s="29"/>
      <c r="T41" s="24">
        <v>915.04</v>
      </c>
      <c r="U41" s="29"/>
      <c r="V41" s="24">
        <f t="shared" si="0"/>
        <v>41557.480000000003</v>
      </c>
    </row>
    <row r="42" spans="1:22" x14ac:dyDescent="0.35">
      <c r="A42" s="29"/>
      <c r="B42" s="29"/>
      <c r="C42" s="29"/>
      <c r="D42" s="29"/>
      <c r="E42" s="29"/>
      <c r="F42" s="29"/>
      <c r="G42" s="29"/>
      <c r="H42" s="29" t="s">
        <v>88</v>
      </c>
      <c r="I42" s="29"/>
      <c r="J42" s="35">
        <v>42688</v>
      </c>
      <c r="K42" s="29"/>
      <c r="L42" s="29"/>
      <c r="M42" s="29"/>
      <c r="N42" s="29" t="s">
        <v>452</v>
      </c>
      <c r="O42" s="29"/>
      <c r="P42" s="29"/>
      <c r="Q42" s="29"/>
      <c r="R42" s="29" t="s">
        <v>422</v>
      </c>
      <c r="S42" s="29"/>
      <c r="T42" s="24">
        <v>4589.6499999999996</v>
      </c>
      <c r="U42" s="29"/>
      <c r="V42" s="24">
        <f t="shared" si="0"/>
        <v>46147.13</v>
      </c>
    </row>
    <row r="43" spans="1:22" x14ac:dyDescent="0.35">
      <c r="A43" s="29"/>
      <c r="B43" s="29"/>
      <c r="C43" s="29"/>
      <c r="D43" s="29"/>
      <c r="E43" s="29"/>
      <c r="F43" s="29"/>
      <c r="G43" s="29"/>
      <c r="H43" s="29" t="s">
        <v>88</v>
      </c>
      <c r="I43" s="29"/>
      <c r="J43" s="35">
        <v>42688</v>
      </c>
      <c r="K43" s="29"/>
      <c r="L43" s="29"/>
      <c r="M43" s="29"/>
      <c r="N43" s="29" t="s">
        <v>452</v>
      </c>
      <c r="O43" s="29"/>
      <c r="P43" s="29" t="s">
        <v>90</v>
      </c>
      <c r="Q43" s="29"/>
      <c r="R43" s="29" t="s">
        <v>98</v>
      </c>
      <c r="S43" s="29"/>
      <c r="T43" s="24">
        <v>1197.3399999999999</v>
      </c>
      <c r="U43" s="29"/>
      <c r="V43" s="24">
        <f t="shared" si="0"/>
        <v>47344.47</v>
      </c>
    </row>
    <row r="44" spans="1:22" x14ac:dyDescent="0.35">
      <c r="A44" s="29"/>
      <c r="B44" s="29"/>
      <c r="C44" s="29"/>
      <c r="D44" s="29"/>
      <c r="E44" s="29"/>
      <c r="F44" s="29"/>
      <c r="G44" s="29"/>
      <c r="H44" s="29" t="s">
        <v>88</v>
      </c>
      <c r="I44" s="29"/>
      <c r="J44" s="35">
        <v>42688</v>
      </c>
      <c r="K44" s="29"/>
      <c r="L44" s="29"/>
      <c r="M44" s="29"/>
      <c r="N44" s="29" t="s">
        <v>452</v>
      </c>
      <c r="O44" s="29"/>
      <c r="P44" s="29" t="s">
        <v>90</v>
      </c>
      <c r="Q44" s="29"/>
      <c r="R44" s="29" t="s">
        <v>6</v>
      </c>
      <c r="S44" s="29"/>
      <c r="T44" s="24">
        <v>568.52</v>
      </c>
      <c r="U44" s="29"/>
      <c r="V44" s="24">
        <f t="shared" si="0"/>
        <v>47912.99</v>
      </c>
    </row>
    <row r="45" spans="1:22" x14ac:dyDescent="0.35">
      <c r="A45" s="29"/>
      <c r="B45" s="29"/>
      <c r="C45" s="29"/>
      <c r="D45" s="29"/>
      <c r="E45" s="29"/>
      <c r="F45" s="29"/>
      <c r="G45" s="29"/>
      <c r="H45" s="29" t="s">
        <v>88</v>
      </c>
      <c r="I45" s="29"/>
      <c r="J45" s="35">
        <v>42689</v>
      </c>
      <c r="K45" s="29"/>
      <c r="L45" s="29"/>
      <c r="M45" s="29"/>
      <c r="N45" s="29" t="s">
        <v>442</v>
      </c>
      <c r="O45" s="29"/>
      <c r="P45" s="29" t="s">
        <v>90</v>
      </c>
      <c r="Q45" s="29"/>
      <c r="R45" s="29" t="s">
        <v>6</v>
      </c>
      <c r="S45" s="29"/>
      <c r="T45" s="24">
        <v>222.28</v>
      </c>
      <c r="U45" s="29"/>
      <c r="V45" s="24">
        <f t="shared" si="0"/>
        <v>48135.27</v>
      </c>
    </row>
    <row r="46" spans="1:22" x14ac:dyDescent="0.35">
      <c r="A46" s="29"/>
      <c r="B46" s="29"/>
      <c r="C46" s="29"/>
      <c r="D46" s="29"/>
      <c r="E46" s="29"/>
      <c r="F46" s="29"/>
      <c r="G46" s="29"/>
      <c r="H46" s="29" t="s">
        <v>88</v>
      </c>
      <c r="I46" s="29"/>
      <c r="J46" s="35">
        <v>42689</v>
      </c>
      <c r="K46" s="29"/>
      <c r="L46" s="29"/>
      <c r="M46" s="29"/>
      <c r="N46" s="29" t="s">
        <v>452</v>
      </c>
      <c r="O46" s="29"/>
      <c r="P46" s="29"/>
      <c r="Q46" s="29"/>
      <c r="R46" s="29" t="s">
        <v>6</v>
      </c>
      <c r="S46" s="29"/>
      <c r="T46" s="24">
        <v>136.80000000000001</v>
      </c>
      <c r="U46" s="29"/>
      <c r="V46" s="24">
        <f t="shared" si="0"/>
        <v>48272.07</v>
      </c>
    </row>
    <row r="47" spans="1:22" x14ac:dyDescent="0.35">
      <c r="A47" s="29"/>
      <c r="B47" s="29"/>
      <c r="C47" s="29"/>
      <c r="D47" s="29"/>
      <c r="E47" s="29"/>
      <c r="F47" s="29"/>
      <c r="G47" s="29"/>
      <c r="H47" s="29" t="s">
        <v>88</v>
      </c>
      <c r="I47" s="29"/>
      <c r="J47" s="35">
        <v>42689</v>
      </c>
      <c r="K47" s="29"/>
      <c r="L47" s="29"/>
      <c r="M47" s="29"/>
      <c r="N47" s="29" t="s">
        <v>452</v>
      </c>
      <c r="O47" s="29"/>
      <c r="P47" s="29" t="s">
        <v>90</v>
      </c>
      <c r="Q47" s="29"/>
      <c r="R47" s="29" t="s">
        <v>6</v>
      </c>
      <c r="S47" s="29"/>
      <c r="T47" s="24">
        <v>666.48</v>
      </c>
      <c r="U47" s="29"/>
      <c r="V47" s="24">
        <f t="shared" si="0"/>
        <v>48938.55</v>
      </c>
    </row>
    <row r="48" spans="1:22" x14ac:dyDescent="0.35">
      <c r="A48" s="29"/>
      <c r="B48" s="29"/>
      <c r="C48" s="29"/>
      <c r="D48" s="29"/>
      <c r="E48" s="29"/>
      <c r="F48" s="29"/>
      <c r="G48" s="29"/>
      <c r="H48" s="29" t="s">
        <v>88</v>
      </c>
      <c r="I48" s="29"/>
      <c r="J48" s="35">
        <v>42689</v>
      </c>
      <c r="K48" s="29"/>
      <c r="L48" s="29"/>
      <c r="M48" s="29"/>
      <c r="N48" s="29" t="s">
        <v>452</v>
      </c>
      <c r="O48" s="29"/>
      <c r="P48" s="29" t="s">
        <v>90</v>
      </c>
      <c r="Q48" s="29"/>
      <c r="R48" s="29" t="s">
        <v>98</v>
      </c>
      <c r="S48" s="29"/>
      <c r="T48" s="24">
        <v>5098.92</v>
      </c>
      <c r="U48" s="29"/>
      <c r="V48" s="24">
        <f t="shared" si="0"/>
        <v>54037.47</v>
      </c>
    </row>
    <row r="49" spans="1:22" x14ac:dyDescent="0.35">
      <c r="A49" s="29"/>
      <c r="B49" s="29"/>
      <c r="C49" s="29"/>
      <c r="D49" s="29"/>
      <c r="E49" s="29"/>
      <c r="F49" s="29"/>
      <c r="G49" s="29"/>
      <c r="H49" s="29" t="s">
        <v>88</v>
      </c>
      <c r="I49" s="29"/>
      <c r="J49" s="35">
        <v>42689</v>
      </c>
      <c r="K49" s="29"/>
      <c r="L49" s="29"/>
      <c r="M49" s="29"/>
      <c r="N49" s="29" t="s">
        <v>452</v>
      </c>
      <c r="O49" s="29"/>
      <c r="P49" s="29" t="s">
        <v>90</v>
      </c>
      <c r="Q49" s="29"/>
      <c r="R49" s="29" t="s">
        <v>6</v>
      </c>
      <c r="S49" s="29"/>
      <c r="T49" s="24">
        <v>1505.56</v>
      </c>
      <c r="U49" s="29"/>
      <c r="V49" s="24">
        <f t="shared" si="0"/>
        <v>55543.03</v>
      </c>
    </row>
    <row r="50" spans="1:22" x14ac:dyDescent="0.35">
      <c r="A50" s="29"/>
      <c r="B50" s="29"/>
      <c r="C50" s="29"/>
      <c r="D50" s="29"/>
      <c r="E50" s="29"/>
      <c r="F50" s="29"/>
      <c r="G50" s="29"/>
      <c r="H50" s="29" t="s">
        <v>88</v>
      </c>
      <c r="I50" s="29"/>
      <c r="J50" s="35">
        <v>42690</v>
      </c>
      <c r="K50" s="29"/>
      <c r="L50" s="29"/>
      <c r="M50" s="29"/>
      <c r="N50" s="29" t="s">
        <v>442</v>
      </c>
      <c r="O50" s="29"/>
      <c r="P50" s="29" t="s">
        <v>90</v>
      </c>
      <c r="Q50" s="29"/>
      <c r="R50" s="29" t="s">
        <v>6</v>
      </c>
      <c r="S50" s="29"/>
      <c r="T50" s="24">
        <v>58.44</v>
      </c>
      <c r="U50" s="29"/>
      <c r="V50" s="24">
        <f t="shared" si="0"/>
        <v>55601.47</v>
      </c>
    </row>
    <row r="51" spans="1:22" x14ac:dyDescent="0.35">
      <c r="A51" s="29"/>
      <c r="B51" s="29"/>
      <c r="C51" s="29"/>
      <c r="D51" s="29"/>
      <c r="E51" s="29"/>
      <c r="F51" s="29"/>
      <c r="G51" s="29"/>
      <c r="H51" s="29" t="s">
        <v>88</v>
      </c>
      <c r="I51" s="29"/>
      <c r="J51" s="35">
        <v>42690</v>
      </c>
      <c r="K51" s="29"/>
      <c r="L51" s="29"/>
      <c r="M51" s="29"/>
      <c r="N51" s="29" t="s">
        <v>452</v>
      </c>
      <c r="O51" s="29"/>
      <c r="P51" s="29"/>
      <c r="Q51" s="29"/>
      <c r="R51" s="29" t="s">
        <v>6</v>
      </c>
      <c r="S51" s="29"/>
      <c r="T51" s="24">
        <v>53.04</v>
      </c>
      <c r="U51" s="29"/>
      <c r="V51" s="24">
        <f t="shared" si="0"/>
        <v>55654.51</v>
      </c>
    </row>
    <row r="52" spans="1:22" x14ac:dyDescent="0.35">
      <c r="A52" s="29"/>
      <c r="B52" s="29"/>
      <c r="C52" s="29"/>
      <c r="D52" s="29"/>
      <c r="E52" s="29"/>
      <c r="F52" s="29"/>
      <c r="G52" s="29"/>
      <c r="H52" s="29" t="s">
        <v>99</v>
      </c>
      <c r="I52" s="29"/>
      <c r="J52" s="35">
        <v>42690</v>
      </c>
      <c r="K52" s="29"/>
      <c r="L52" s="29"/>
      <c r="M52" s="29"/>
      <c r="N52" s="29" t="s">
        <v>443</v>
      </c>
      <c r="O52" s="29"/>
      <c r="P52" s="29" t="s">
        <v>113</v>
      </c>
      <c r="Q52" s="29"/>
      <c r="R52" s="29" t="s">
        <v>33</v>
      </c>
      <c r="S52" s="29"/>
      <c r="T52" s="24">
        <v>-2.1800000000000002</v>
      </c>
      <c r="U52" s="29"/>
      <c r="V52" s="24">
        <f t="shared" si="0"/>
        <v>55652.33</v>
      </c>
    </row>
    <row r="53" spans="1:22" x14ac:dyDescent="0.35">
      <c r="A53" s="29"/>
      <c r="B53" s="29"/>
      <c r="C53" s="29"/>
      <c r="D53" s="29"/>
      <c r="E53" s="29"/>
      <c r="F53" s="29"/>
      <c r="G53" s="29"/>
      <c r="H53" s="29" t="s">
        <v>99</v>
      </c>
      <c r="I53" s="29"/>
      <c r="J53" s="35">
        <v>42690</v>
      </c>
      <c r="K53" s="29"/>
      <c r="L53" s="29"/>
      <c r="M53" s="29"/>
      <c r="N53" s="29" t="s">
        <v>462</v>
      </c>
      <c r="O53" s="29"/>
      <c r="P53" s="29" t="s">
        <v>537</v>
      </c>
      <c r="Q53" s="29"/>
      <c r="R53" s="29" t="s">
        <v>141</v>
      </c>
      <c r="S53" s="29"/>
      <c r="T53" s="24">
        <v>-2593</v>
      </c>
      <c r="U53" s="29"/>
      <c r="V53" s="24">
        <f t="shared" si="0"/>
        <v>53059.33</v>
      </c>
    </row>
    <row r="54" spans="1:22" x14ac:dyDescent="0.35">
      <c r="A54" s="29"/>
      <c r="B54" s="29"/>
      <c r="C54" s="29"/>
      <c r="D54" s="29"/>
      <c r="E54" s="29"/>
      <c r="F54" s="29"/>
      <c r="G54" s="29"/>
      <c r="H54" s="29" t="s">
        <v>88</v>
      </c>
      <c r="I54" s="29"/>
      <c r="J54" s="35">
        <v>42690</v>
      </c>
      <c r="K54" s="29"/>
      <c r="L54" s="29"/>
      <c r="M54" s="29"/>
      <c r="N54" s="29" t="s">
        <v>452</v>
      </c>
      <c r="O54" s="29"/>
      <c r="P54" s="29" t="s">
        <v>90</v>
      </c>
      <c r="Q54" s="29"/>
      <c r="R54" s="29" t="s">
        <v>6</v>
      </c>
      <c r="S54" s="29"/>
      <c r="T54" s="24">
        <v>881.9</v>
      </c>
      <c r="U54" s="29"/>
      <c r="V54" s="24">
        <f t="shared" si="0"/>
        <v>53941.23</v>
      </c>
    </row>
    <row r="55" spans="1:22" x14ac:dyDescent="0.35">
      <c r="A55" s="29"/>
      <c r="B55" s="29"/>
      <c r="C55" s="29"/>
      <c r="D55" s="29"/>
      <c r="E55" s="29"/>
      <c r="F55" s="29"/>
      <c r="G55" s="29"/>
      <c r="H55" s="29" t="s">
        <v>142</v>
      </c>
      <c r="I55" s="29"/>
      <c r="J55" s="35">
        <v>42691</v>
      </c>
      <c r="K55" s="29"/>
      <c r="L55" s="29" t="s">
        <v>485</v>
      </c>
      <c r="M55" s="29"/>
      <c r="N55" s="29" t="s">
        <v>428</v>
      </c>
      <c r="O55" s="29"/>
      <c r="P55" s="29"/>
      <c r="Q55" s="29"/>
      <c r="R55" s="29" t="s">
        <v>111</v>
      </c>
      <c r="S55" s="29"/>
      <c r="T55" s="24">
        <v>-944.7</v>
      </c>
      <c r="U55" s="29"/>
      <c r="V55" s="24">
        <f t="shared" si="0"/>
        <v>52996.53</v>
      </c>
    </row>
    <row r="56" spans="1:22" x14ac:dyDescent="0.35">
      <c r="A56" s="29"/>
      <c r="B56" s="29"/>
      <c r="C56" s="29"/>
      <c r="D56" s="29"/>
      <c r="E56" s="29"/>
      <c r="F56" s="29"/>
      <c r="G56" s="29"/>
      <c r="H56" s="29" t="s">
        <v>142</v>
      </c>
      <c r="I56" s="29"/>
      <c r="J56" s="35">
        <v>42691</v>
      </c>
      <c r="K56" s="29"/>
      <c r="L56" s="29"/>
      <c r="M56" s="29"/>
      <c r="N56" s="29" t="s">
        <v>123</v>
      </c>
      <c r="O56" s="29"/>
      <c r="P56" s="29" t="s">
        <v>113</v>
      </c>
      <c r="Q56" s="29"/>
      <c r="R56" s="29" t="s">
        <v>111</v>
      </c>
      <c r="S56" s="29"/>
      <c r="T56" s="24">
        <v>-123.15</v>
      </c>
      <c r="U56" s="29"/>
      <c r="V56" s="24">
        <f t="shared" si="0"/>
        <v>52873.38</v>
      </c>
    </row>
    <row r="57" spans="1:22" x14ac:dyDescent="0.35">
      <c r="A57" s="29"/>
      <c r="B57" s="29"/>
      <c r="C57" s="29"/>
      <c r="D57" s="29"/>
      <c r="E57" s="29"/>
      <c r="F57" s="29"/>
      <c r="G57" s="29"/>
      <c r="H57" s="29" t="s">
        <v>88</v>
      </c>
      <c r="I57" s="29"/>
      <c r="J57" s="35">
        <v>42691</v>
      </c>
      <c r="K57" s="29"/>
      <c r="L57" s="29"/>
      <c r="M57" s="29"/>
      <c r="N57" s="29" t="s">
        <v>452</v>
      </c>
      <c r="O57" s="29"/>
      <c r="P57" s="29"/>
      <c r="Q57" s="29"/>
      <c r="R57" s="29" t="s">
        <v>6</v>
      </c>
      <c r="S57" s="29"/>
      <c r="T57" s="24">
        <v>95.62</v>
      </c>
      <c r="U57" s="29"/>
      <c r="V57" s="24">
        <f t="shared" si="0"/>
        <v>52969</v>
      </c>
    </row>
    <row r="58" spans="1:22" x14ac:dyDescent="0.35">
      <c r="A58" s="29"/>
      <c r="B58" s="29"/>
      <c r="C58" s="29"/>
      <c r="D58" s="29"/>
      <c r="E58" s="29"/>
      <c r="F58" s="29"/>
      <c r="G58" s="29"/>
      <c r="H58" s="29" t="s">
        <v>88</v>
      </c>
      <c r="I58" s="29"/>
      <c r="J58" s="35">
        <v>42691</v>
      </c>
      <c r="K58" s="29"/>
      <c r="L58" s="29"/>
      <c r="M58" s="29"/>
      <c r="N58" s="29" t="s">
        <v>452</v>
      </c>
      <c r="O58" s="29"/>
      <c r="P58" s="29" t="s">
        <v>90</v>
      </c>
      <c r="Q58" s="29"/>
      <c r="R58" s="29" t="s">
        <v>6</v>
      </c>
      <c r="S58" s="29"/>
      <c r="T58" s="24">
        <v>719.04</v>
      </c>
      <c r="U58" s="29"/>
      <c r="V58" s="24">
        <f t="shared" si="0"/>
        <v>53688.04</v>
      </c>
    </row>
    <row r="59" spans="1:22" x14ac:dyDescent="0.35">
      <c r="A59" s="29"/>
      <c r="B59" s="29"/>
      <c r="C59" s="29"/>
      <c r="D59" s="29"/>
      <c r="E59" s="29"/>
      <c r="F59" s="29"/>
      <c r="G59" s="29"/>
      <c r="H59" s="29" t="s">
        <v>142</v>
      </c>
      <c r="I59" s="29"/>
      <c r="J59" s="35">
        <v>42692</v>
      </c>
      <c r="K59" s="29"/>
      <c r="L59" s="29" t="s">
        <v>486</v>
      </c>
      <c r="M59" s="29"/>
      <c r="N59" s="29" t="s">
        <v>459</v>
      </c>
      <c r="O59" s="29"/>
      <c r="P59" s="29"/>
      <c r="Q59" s="29"/>
      <c r="R59" s="29" t="s">
        <v>111</v>
      </c>
      <c r="S59" s="29"/>
      <c r="T59" s="24">
        <v>-308</v>
      </c>
      <c r="U59" s="29"/>
      <c r="V59" s="24">
        <f t="shared" si="0"/>
        <v>53380.04</v>
      </c>
    </row>
    <row r="60" spans="1:22" x14ac:dyDescent="0.35">
      <c r="A60" s="29"/>
      <c r="B60" s="29"/>
      <c r="C60" s="29"/>
      <c r="D60" s="29"/>
      <c r="E60" s="29"/>
      <c r="F60" s="29"/>
      <c r="G60" s="29"/>
      <c r="H60" s="29" t="s">
        <v>88</v>
      </c>
      <c r="I60" s="29"/>
      <c r="J60" s="35">
        <v>42692</v>
      </c>
      <c r="K60" s="29"/>
      <c r="L60" s="29"/>
      <c r="M60" s="29"/>
      <c r="N60" s="29" t="s">
        <v>452</v>
      </c>
      <c r="O60" s="29"/>
      <c r="P60" s="29"/>
      <c r="Q60" s="29"/>
      <c r="R60" s="29" t="s">
        <v>6</v>
      </c>
      <c r="S60" s="29"/>
      <c r="T60" s="24">
        <v>374.15</v>
      </c>
      <c r="U60" s="29"/>
      <c r="V60" s="24">
        <f t="shared" si="0"/>
        <v>53754.19</v>
      </c>
    </row>
    <row r="61" spans="1:22" x14ac:dyDescent="0.35">
      <c r="A61" s="29"/>
      <c r="B61" s="29"/>
      <c r="C61" s="29"/>
      <c r="D61" s="29"/>
      <c r="E61" s="29"/>
      <c r="F61" s="29"/>
      <c r="G61" s="29"/>
      <c r="H61" s="29" t="s">
        <v>88</v>
      </c>
      <c r="I61" s="29"/>
      <c r="J61" s="35">
        <v>42692</v>
      </c>
      <c r="K61" s="29"/>
      <c r="L61" s="29"/>
      <c r="M61" s="29"/>
      <c r="N61" s="29" t="s">
        <v>452</v>
      </c>
      <c r="O61" s="29"/>
      <c r="P61" s="29" t="s">
        <v>90</v>
      </c>
      <c r="Q61" s="29"/>
      <c r="R61" s="29" t="s">
        <v>6</v>
      </c>
      <c r="S61" s="29"/>
      <c r="T61" s="24">
        <v>590.1</v>
      </c>
      <c r="U61" s="29"/>
      <c r="V61" s="24">
        <f t="shared" si="0"/>
        <v>54344.29</v>
      </c>
    </row>
    <row r="62" spans="1:22" x14ac:dyDescent="0.35">
      <c r="A62" s="29"/>
      <c r="B62" s="29"/>
      <c r="C62" s="29"/>
      <c r="D62" s="29"/>
      <c r="E62" s="29"/>
      <c r="F62" s="29"/>
      <c r="G62" s="29"/>
      <c r="H62" s="29" t="s">
        <v>99</v>
      </c>
      <c r="I62" s="29"/>
      <c r="J62" s="35">
        <v>42695</v>
      </c>
      <c r="K62" s="29"/>
      <c r="L62" s="29"/>
      <c r="M62" s="29"/>
      <c r="N62" s="29" t="s">
        <v>107</v>
      </c>
      <c r="O62" s="29"/>
      <c r="P62" s="29"/>
      <c r="Q62" s="29"/>
      <c r="R62" s="29" t="s">
        <v>98</v>
      </c>
      <c r="S62" s="29"/>
      <c r="T62" s="24">
        <v>-75</v>
      </c>
      <c r="U62" s="29"/>
      <c r="V62" s="24">
        <f t="shared" si="0"/>
        <v>54269.29</v>
      </c>
    </row>
    <row r="63" spans="1:22" x14ac:dyDescent="0.35">
      <c r="A63" s="29"/>
      <c r="B63" s="29"/>
      <c r="C63" s="29"/>
      <c r="D63" s="29"/>
      <c r="E63" s="29"/>
      <c r="F63" s="29"/>
      <c r="G63" s="29"/>
      <c r="H63" s="29" t="s">
        <v>88</v>
      </c>
      <c r="I63" s="29"/>
      <c r="J63" s="35">
        <v>42695</v>
      </c>
      <c r="K63" s="29"/>
      <c r="L63" s="29"/>
      <c r="M63" s="29"/>
      <c r="N63" s="29" t="s">
        <v>442</v>
      </c>
      <c r="O63" s="29"/>
      <c r="P63" s="29" t="s">
        <v>90</v>
      </c>
      <c r="Q63" s="29"/>
      <c r="R63" s="29" t="s">
        <v>6</v>
      </c>
      <c r="S63" s="29"/>
      <c r="T63" s="24">
        <v>257.77</v>
      </c>
      <c r="U63" s="29"/>
      <c r="V63" s="24">
        <f t="shared" si="0"/>
        <v>54527.06</v>
      </c>
    </row>
    <row r="64" spans="1:22" x14ac:dyDescent="0.35">
      <c r="A64" s="29"/>
      <c r="B64" s="29"/>
      <c r="C64" s="29"/>
      <c r="D64" s="29"/>
      <c r="E64" s="29"/>
      <c r="F64" s="29"/>
      <c r="G64" s="29"/>
      <c r="H64" s="29" t="s">
        <v>88</v>
      </c>
      <c r="I64" s="29"/>
      <c r="J64" s="35">
        <v>42695</v>
      </c>
      <c r="K64" s="29"/>
      <c r="L64" s="29"/>
      <c r="M64" s="29"/>
      <c r="N64" s="29" t="s">
        <v>452</v>
      </c>
      <c r="O64" s="29"/>
      <c r="P64" s="29"/>
      <c r="Q64" s="29"/>
      <c r="R64" s="29" t="s">
        <v>6</v>
      </c>
      <c r="S64" s="29"/>
      <c r="T64" s="24">
        <v>1056.06</v>
      </c>
      <c r="U64" s="29"/>
      <c r="V64" s="24">
        <f t="shared" si="0"/>
        <v>55583.12</v>
      </c>
    </row>
    <row r="65" spans="1:22" x14ac:dyDescent="0.35">
      <c r="A65" s="29"/>
      <c r="B65" s="29"/>
      <c r="C65" s="29"/>
      <c r="D65" s="29"/>
      <c r="E65" s="29"/>
      <c r="F65" s="29"/>
      <c r="G65" s="29"/>
      <c r="H65" s="29" t="s">
        <v>88</v>
      </c>
      <c r="I65" s="29"/>
      <c r="J65" s="35">
        <v>42695</v>
      </c>
      <c r="K65" s="29"/>
      <c r="L65" s="29"/>
      <c r="M65" s="29"/>
      <c r="N65" s="29" t="s">
        <v>452</v>
      </c>
      <c r="O65" s="29"/>
      <c r="P65" s="29"/>
      <c r="Q65" s="29"/>
      <c r="R65" s="29" t="s">
        <v>6</v>
      </c>
      <c r="S65" s="29"/>
      <c r="T65" s="24">
        <v>575.07000000000005</v>
      </c>
      <c r="U65" s="29"/>
      <c r="V65" s="24">
        <f t="shared" si="0"/>
        <v>56158.19</v>
      </c>
    </row>
    <row r="66" spans="1:22" x14ac:dyDescent="0.35">
      <c r="A66" s="29"/>
      <c r="B66" s="29"/>
      <c r="C66" s="29"/>
      <c r="D66" s="29"/>
      <c r="E66" s="29"/>
      <c r="F66" s="29"/>
      <c r="G66" s="29"/>
      <c r="H66" s="29" t="s">
        <v>88</v>
      </c>
      <c r="I66" s="29"/>
      <c r="J66" s="35">
        <v>42695</v>
      </c>
      <c r="K66" s="29"/>
      <c r="L66" s="29"/>
      <c r="M66" s="29"/>
      <c r="N66" s="29" t="s">
        <v>452</v>
      </c>
      <c r="O66" s="29"/>
      <c r="P66" s="29"/>
      <c r="Q66" s="29"/>
      <c r="R66" s="29" t="s">
        <v>6</v>
      </c>
      <c r="S66" s="29"/>
      <c r="T66" s="24">
        <v>5</v>
      </c>
      <c r="U66" s="29"/>
      <c r="V66" s="24">
        <f t="shared" si="0"/>
        <v>56163.19</v>
      </c>
    </row>
    <row r="67" spans="1:22" x14ac:dyDescent="0.35">
      <c r="A67" s="29"/>
      <c r="B67" s="29"/>
      <c r="C67" s="29"/>
      <c r="D67" s="29"/>
      <c r="E67" s="29"/>
      <c r="F67" s="29"/>
      <c r="G67" s="29"/>
      <c r="H67" s="29" t="s">
        <v>88</v>
      </c>
      <c r="I67" s="29"/>
      <c r="J67" s="35">
        <v>42695</v>
      </c>
      <c r="K67" s="29"/>
      <c r="L67" s="29"/>
      <c r="M67" s="29"/>
      <c r="N67" s="29" t="s">
        <v>452</v>
      </c>
      <c r="O67" s="29"/>
      <c r="P67" s="29" t="s">
        <v>90</v>
      </c>
      <c r="Q67" s="29"/>
      <c r="R67" s="29" t="s">
        <v>6</v>
      </c>
      <c r="S67" s="29"/>
      <c r="T67" s="24">
        <v>807.84</v>
      </c>
      <c r="U67" s="29"/>
      <c r="V67" s="24">
        <f t="shared" si="0"/>
        <v>56971.03</v>
      </c>
    </row>
    <row r="68" spans="1:22" x14ac:dyDescent="0.35">
      <c r="A68" s="29"/>
      <c r="B68" s="29"/>
      <c r="C68" s="29"/>
      <c r="D68" s="29"/>
      <c r="E68" s="29"/>
      <c r="F68" s="29"/>
      <c r="G68" s="29"/>
      <c r="H68" s="29" t="s">
        <v>142</v>
      </c>
      <c r="I68" s="29"/>
      <c r="J68" s="35">
        <v>42696</v>
      </c>
      <c r="K68" s="29"/>
      <c r="L68" s="29" t="s">
        <v>487</v>
      </c>
      <c r="M68" s="29"/>
      <c r="N68" s="29" t="s">
        <v>121</v>
      </c>
      <c r="O68" s="29"/>
      <c r="P68" s="29" t="s">
        <v>145</v>
      </c>
      <c r="Q68" s="29"/>
      <c r="R68" s="29" t="s">
        <v>111</v>
      </c>
      <c r="S68" s="29"/>
      <c r="T68" s="24">
        <v>-19.5</v>
      </c>
      <c r="U68" s="29"/>
      <c r="V68" s="24">
        <f t="shared" si="0"/>
        <v>56951.53</v>
      </c>
    </row>
    <row r="69" spans="1:22" x14ac:dyDescent="0.35">
      <c r="A69" s="29"/>
      <c r="B69" s="29"/>
      <c r="C69" s="29"/>
      <c r="D69" s="29"/>
      <c r="E69" s="29"/>
      <c r="F69" s="29"/>
      <c r="G69" s="29"/>
      <c r="H69" s="29" t="s">
        <v>142</v>
      </c>
      <c r="I69" s="29"/>
      <c r="J69" s="35">
        <v>42696</v>
      </c>
      <c r="K69" s="29"/>
      <c r="L69" s="29" t="s">
        <v>488</v>
      </c>
      <c r="M69" s="29"/>
      <c r="N69" s="29" t="s">
        <v>115</v>
      </c>
      <c r="O69" s="29"/>
      <c r="P69" s="29"/>
      <c r="Q69" s="29"/>
      <c r="R69" s="29" t="s">
        <v>111</v>
      </c>
      <c r="S69" s="29"/>
      <c r="T69" s="24">
        <v>-69</v>
      </c>
      <c r="U69" s="29"/>
      <c r="V69" s="24">
        <f t="shared" ref="V69:V112" si="1">ROUND(V68+T69,5)</f>
        <v>56882.53</v>
      </c>
    </row>
    <row r="70" spans="1:22" x14ac:dyDescent="0.35">
      <c r="A70" s="29"/>
      <c r="B70" s="29"/>
      <c r="C70" s="29"/>
      <c r="D70" s="29"/>
      <c r="E70" s="29"/>
      <c r="F70" s="29"/>
      <c r="G70" s="29"/>
      <c r="H70" s="29" t="s">
        <v>99</v>
      </c>
      <c r="I70" s="29"/>
      <c r="J70" s="35">
        <v>42696</v>
      </c>
      <c r="K70" s="29"/>
      <c r="L70" s="29"/>
      <c r="M70" s="29"/>
      <c r="N70" s="29" t="s">
        <v>100</v>
      </c>
      <c r="O70" s="29"/>
      <c r="P70" s="29" t="s">
        <v>538</v>
      </c>
      <c r="Q70" s="29"/>
      <c r="R70" s="29" t="s">
        <v>98</v>
      </c>
      <c r="S70" s="29"/>
      <c r="T70" s="24">
        <v>-3581.07</v>
      </c>
      <c r="U70" s="29"/>
      <c r="V70" s="24">
        <f t="shared" si="1"/>
        <v>53301.46</v>
      </c>
    </row>
    <row r="71" spans="1:22" x14ac:dyDescent="0.35">
      <c r="A71" s="29"/>
      <c r="B71" s="29"/>
      <c r="C71" s="29"/>
      <c r="D71" s="29"/>
      <c r="E71" s="29"/>
      <c r="F71" s="29"/>
      <c r="G71" s="29"/>
      <c r="H71" s="29" t="s">
        <v>88</v>
      </c>
      <c r="I71" s="29"/>
      <c r="J71" s="35">
        <v>42696</v>
      </c>
      <c r="K71" s="29"/>
      <c r="L71" s="29"/>
      <c r="M71" s="29"/>
      <c r="N71" s="29" t="s">
        <v>442</v>
      </c>
      <c r="O71" s="29"/>
      <c r="P71" s="29" t="s">
        <v>90</v>
      </c>
      <c r="Q71" s="29"/>
      <c r="R71" s="29" t="s">
        <v>6</v>
      </c>
      <c r="S71" s="29"/>
      <c r="T71" s="24">
        <v>41.49</v>
      </c>
      <c r="U71" s="29"/>
      <c r="V71" s="24">
        <f t="shared" si="1"/>
        <v>53342.95</v>
      </c>
    </row>
    <row r="72" spans="1:22" x14ac:dyDescent="0.35">
      <c r="A72" s="29"/>
      <c r="B72" s="29"/>
      <c r="C72" s="29"/>
      <c r="D72" s="29"/>
      <c r="E72" s="29"/>
      <c r="F72" s="29"/>
      <c r="G72" s="29"/>
      <c r="H72" s="29" t="s">
        <v>88</v>
      </c>
      <c r="I72" s="29"/>
      <c r="J72" s="35">
        <v>42696</v>
      </c>
      <c r="K72" s="29"/>
      <c r="L72" s="29"/>
      <c r="M72" s="29"/>
      <c r="N72" s="29" t="s">
        <v>452</v>
      </c>
      <c r="O72" s="29"/>
      <c r="P72" s="29"/>
      <c r="Q72" s="29"/>
      <c r="R72" s="29" t="s">
        <v>6</v>
      </c>
      <c r="S72" s="29"/>
      <c r="T72" s="24">
        <v>539.87</v>
      </c>
      <c r="U72" s="29"/>
      <c r="V72" s="24">
        <f t="shared" si="1"/>
        <v>53882.82</v>
      </c>
    </row>
    <row r="73" spans="1:22" x14ac:dyDescent="0.35">
      <c r="A73" s="29"/>
      <c r="B73" s="29"/>
      <c r="C73" s="29"/>
      <c r="D73" s="29"/>
      <c r="E73" s="29"/>
      <c r="F73" s="29"/>
      <c r="G73" s="29"/>
      <c r="H73" s="29" t="s">
        <v>88</v>
      </c>
      <c r="I73" s="29"/>
      <c r="J73" s="35">
        <v>42696</v>
      </c>
      <c r="K73" s="29"/>
      <c r="L73" s="29"/>
      <c r="M73" s="29"/>
      <c r="N73" s="29" t="s">
        <v>452</v>
      </c>
      <c r="O73" s="29"/>
      <c r="P73" s="29" t="s">
        <v>90</v>
      </c>
      <c r="Q73" s="29"/>
      <c r="R73" s="29" t="s">
        <v>6</v>
      </c>
      <c r="S73" s="29"/>
      <c r="T73" s="24">
        <v>805.4</v>
      </c>
      <c r="U73" s="29"/>
      <c r="V73" s="24">
        <f t="shared" si="1"/>
        <v>54688.22</v>
      </c>
    </row>
    <row r="74" spans="1:22" x14ac:dyDescent="0.35">
      <c r="A74" s="29"/>
      <c r="B74" s="29"/>
      <c r="C74" s="29"/>
      <c r="D74" s="29"/>
      <c r="E74" s="29"/>
      <c r="F74" s="29"/>
      <c r="G74" s="29"/>
      <c r="H74" s="29" t="s">
        <v>88</v>
      </c>
      <c r="I74" s="29"/>
      <c r="J74" s="35">
        <v>42696</v>
      </c>
      <c r="K74" s="29"/>
      <c r="L74" s="29"/>
      <c r="M74" s="29"/>
      <c r="N74" s="29" t="s">
        <v>452</v>
      </c>
      <c r="O74" s="29"/>
      <c r="P74" s="29" t="s">
        <v>90</v>
      </c>
      <c r="Q74" s="29"/>
      <c r="R74" s="29" t="s">
        <v>422</v>
      </c>
      <c r="S74" s="29"/>
      <c r="T74" s="24">
        <v>3388.57</v>
      </c>
      <c r="U74" s="29"/>
      <c r="V74" s="24">
        <f t="shared" si="1"/>
        <v>58076.79</v>
      </c>
    </row>
    <row r="75" spans="1:22" x14ac:dyDescent="0.35">
      <c r="A75" s="29"/>
      <c r="B75" s="29"/>
      <c r="C75" s="29"/>
      <c r="D75" s="29"/>
      <c r="E75" s="29"/>
      <c r="F75" s="29"/>
      <c r="G75" s="29"/>
      <c r="H75" s="29" t="s">
        <v>88</v>
      </c>
      <c r="I75" s="29"/>
      <c r="J75" s="35">
        <v>42696</v>
      </c>
      <c r="K75" s="29"/>
      <c r="L75" s="29"/>
      <c r="M75" s="29"/>
      <c r="N75" s="29" t="s">
        <v>452</v>
      </c>
      <c r="O75" s="29"/>
      <c r="P75" s="29" t="s">
        <v>90</v>
      </c>
      <c r="Q75" s="29"/>
      <c r="R75" s="29" t="s">
        <v>98</v>
      </c>
      <c r="S75" s="29"/>
      <c r="T75" s="24">
        <v>2225.42</v>
      </c>
      <c r="U75" s="29"/>
      <c r="V75" s="24">
        <f t="shared" si="1"/>
        <v>60302.21</v>
      </c>
    </row>
    <row r="76" spans="1:22" x14ac:dyDescent="0.35">
      <c r="A76" s="29"/>
      <c r="B76" s="29"/>
      <c r="C76" s="29"/>
      <c r="D76" s="29"/>
      <c r="E76" s="29"/>
      <c r="F76" s="29"/>
      <c r="G76" s="29"/>
      <c r="H76" s="29" t="s">
        <v>142</v>
      </c>
      <c r="I76" s="29"/>
      <c r="J76" s="35">
        <v>42697</v>
      </c>
      <c r="K76" s="29"/>
      <c r="L76" s="29" t="s">
        <v>489</v>
      </c>
      <c r="M76" s="29"/>
      <c r="N76" s="29" t="s">
        <v>530</v>
      </c>
      <c r="O76" s="29"/>
      <c r="P76" s="29"/>
      <c r="Q76" s="29"/>
      <c r="R76" s="29" t="s">
        <v>111</v>
      </c>
      <c r="S76" s="29"/>
      <c r="T76" s="24">
        <v>-30.23</v>
      </c>
      <c r="U76" s="29"/>
      <c r="V76" s="24">
        <f t="shared" si="1"/>
        <v>60271.98</v>
      </c>
    </row>
    <row r="77" spans="1:22" x14ac:dyDescent="0.35">
      <c r="A77" s="29"/>
      <c r="B77" s="29"/>
      <c r="C77" s="29"/>
      <c r="D77" s="29"/>
      <c r="E77" s="29"/>
      <c r="F77" s="29"/>
      <c r="G77" s="29"/>
      <c r="H77" s="29" t="s">
        <v>142</v>
      </c>
      <c r="I77" s="29"/>
      <c r="J77" s="35">
        <v>42697</v>
      </c>
      <c r="K77" s="29"/>
      <c r="L77" s="29" t="s">
        <v>490</v>
      </c>
      <c r="M77" s="29"/>
      <c r="N77" s="29" t="s">
        <v>110</v>
      </c>
      <c r="O77" s="29"/>
      <c r="P77" s="29"/>
      <c r="Q77" s="29"/>
      <c r="R77" s="29" t="s">
        <v>111</v>
      </c>
      <c r="S77" s="29"/>
      <c r="T77" s="24">
        <v>-400</v>
      </c>
      <c r="U77" s="29"/>
      <c r="V77" s="24">
        <f t="shared" si="1"/>
        <v>59871.98</v>
      </c>
    </row>
    <row r="78" spans="1:22" x14ac:dyDescent="0.35">
      <c r="A78" s="29"/>
      <c r="B78" s="29"/>
      <c r="C78" s="29"/>
      <c r="D78" s="29"/>
      <c r="E78" s="29"/>
      <c r="F78" s="29"/>
      <c r="G78" s="29"/>
      <c r="H78" s="29" t="s">
        <v>99</v>
      </c>
      <c r="I78" s="29"/>
      <c r="J78" s="35">
        <v>42697</v>
      </c>
      <c r="K78" s="29"/>
      <c r="L78" s="29" t="s">
        <v>491</v>
      </c>
      <c r="M78" s="29"/>
      <c r="N78" s="29" t="s">
        <v>125</v>
      </c>
      <c r="O78" s="29"/>
      <c r="P78" s="29" t="s">
        <v>113</v>
      </c>
      <c r="Q78" s="29"/>
      <c r="R78" s="29" t="s">
        <v>47</v>
      </c>
      <c r="S78" s="29"/>
      <c r="T78" s="24">
        <v>-309.48</v>
      </c>
      <c r="U78" s="29"/>
      <c r="V78" s="24">
        <f t="shared" si="1"/>
        <v>59562.5</v>
      </c>
    </row>
    <row r="79" spans="1:22" x14ac:dyDescent="0.35">
      <c r="A79" s="29"/>
      <c r="B79" s="29"/>
      <c r="C79" s="29"/>
      <c r="D79" s="29"/>
      <c r="E79" s="29"/>
      <c r="F79" s="29"/>
      <c r="G79" s="29"/>
      <c r="H79" s="29" t="s">
        <v>88</v>
      </c>
      <c r="I79" s="29"/>
      <c r="J79" s="35">
        <v>42697</v>
      </c>
      <c r="K79" s="29"/>
      <c r="L79" s="29"/>
      <c r="M79" s="29"/>
      <c r="N79" s="29" t="s">
        <v>442</v>
      </c>
      <c r="O79" s="29"/>
      <c r="P79" s="29" t="s">
        <v>90</v>
      </c>
      <c r="Q79" s="29"/>
      <c r="R79" s="29" t="s">
        <v>6</v>
      </c>
      <c r="S79" s="29"/>
      <c r="T79" s="24">
        <v>109.21</v>
      </c>
      <c r="U79" s="29"/>
      <c r="V79" s="24">
        <f t="shared" si="1"/>
        <v>59671.71</v>
      </c>
    </row>
    <row r="80" spans="1:22" x14ac:dyDescent="0.35">
      <c r="A80" s="29"/>
      <c r="B80" s="29"/>
      <c r="C80" s="29"/>
      <c r="D80" s="29"/>
      <c r="E80" s="29"/>
      <c r="F80" s="29"/>
      <c r="G80" s="29"/>
      <c r="H80" s="29" t="s">
        <v>88</v>
      </c>
      <c r="I80" s="29"/>
      <c r="J80" s="35">
        <v>42697</v>
      </c>
      <c r="K80" s="29"/>
      <c r="L80" s="29"/>
      <c r="M80" s="29"/>
      <c r="N80" s="29" t="s">
        <v>452</v>
      </c>
      <c r="O80" s="29"/>
      <c r="P80" s="29"/>
      <c r="Q80" s="29"/>
      <c r="R80" s="29" t="s">
        <v>6</v>
      </c>
      <c r="S80" s="29"/>
      <c r="T80" s="24">
        <v>116.31</v>
      </c>
      <c r="U80" s="29"/>
      <c r="V80" s="24">
        <f t="shared" si="1"/>
        <v>59788.02</v>
      </c>
    </row>
    <row r="81" spans="1:22" x14ac:dyDescent="0.35">
      <c r="A81" s="29"/>
      <c r="B81" s="29"/>
      <c r="C81" s="29"/>
      <c r="D81" s="29"/>
      <c r="E81" s="29"/>
      <c r="F81" s="29"/>
      <c r="G81" s="29"/>
      <c r="H81" s="29" t="s">
        <v>88</v>
      </c>
      <c r="I81" s="29"/>
      <c r="J81" s="35">
        <v>42697</v>
      </c>
      <c r="K81" s="29"/>
      <c r="L81" s="29"/>
      <c r="M81" s="29"/>
      <c r="N81" s="29" t="s">
        <v>452</v>
      </c>
      <c r="O81" s="29"/>
      <c r="P81" s="29" t="s">
        <v>90</v>
      </c>
      <c r="Q81" s="29"/>
      <c r="R81" s="29" t="s">
        <v>6</v>
      </c>
      <c r="S81" s="29"/>
      <c r="T81" s="24">
        <v>1172.33</v>
      </c>
      <c r="U81" s="29"/>
      <c r="V81" s="24">
        <f t="shared" si="1"/>
        <v>60960.35</v>
      </c>
    </row>
    <row r="82" spans="1:22" x14ac:dyDescent="0.35">
      <c r="A82" s="29"/>
      <c r="B82" s="29"/>
      <c r="C82" s="29"/>
      <c r="D82" s="29"/>
      <c r="E82" s="29"/>
      <c r="F82" s="29"/>
      <c r="G82" s="29"/>
      <c r="H82" s="29" t="s">
        <v>99</v>
      </c>
      <c r="I82" s="29"/>
      <c r="J82" s="35">
        <v>42697</v>
      </c>
      <c r="K82" s="29"/>
      <c r="L82" s="29"/>
      <c r="M82" s="29"/>
      <c r="N82" s="29" t="s">
        <v>441</v>
      </c>
      <c r="O82" s="29"/>
      <c r="P82" s="29" t="s">
        <v>539</v>
      </c>
      <c r="Q82" s="29"/>
      <c r="R82" s="29" t="s">
        <v>53</v>
      </c>
      <c r="S82" s="29"/>
      <c r="T82" s="24">
        <v>-8.7899999999999991</v>
      </c>
      <c r="U82" s="29"/>
      <c r="V82" s="24">
        <f t="shared" si="1"/>
        <v>60951.56</v>
      </c>
    </row>
    <row r="83" spans="1:22" x14ac:dyDescent="0.35">
      <c r="A83" s="29"/>
      <c r="B83" s="29"/>
      <c r="C83" s="29"/>
      <c r="D83" s="29"/>
      <c r="E83" s="29"/>
      <c r="F83" s="29"/>
      <c r="G83" s="29"/>
      <c r="H83" s="29" t="s">
        <v>99</v>
      </c>
      <c r="I83" s="29"/>
      <c r="J83" s="35">
        <v>42697</v>
      </c>
      <c r="K83" s="29"/>
      <c r="L83" s="29"/>
      <c r="M83" s="29"/>
      <c r="N83" s="29" t="s">
        <v>441</v>
      </c>
      <c r="O83" s="29"/>
      <c r="P83" s="29" t="s">
        <v>540</v>
      </c>
      <c r="Q83" s="29"/>
      <c r="R83" s="29" t="s">
        <v>53</v>
      </c>
      <c r="S83" s="29"/>
      <c r="T83" s="24">
        <v>-95</v>
      </c>
      <c r="U83" s="29"/>
      <c r="V83" s="24">
        <f t="shared" si="1"/>
        <v>60856.56</v>
      </c>
    </row>
    <row r="84" spans="1:22" x14ac:dyDescent="0.35">
      <c r="A84" s="29"/>
      <c r="B84" s="29"/>
      <c r="C84" s="29"/>
      <c r="D84" s="29"/>
      <c r="E84" s="29"/>
      <c r="F84" s="29"/>
      <c r="G84" s="29"/>
      <c r="H84" s="29" t="s">
        <v>88</v>
      </c>
      <c r="I84" s="29"/>
      <c r="J84" s="35">
        <v>42699</v>
      </c>
      <c r="K84" s="29"/>
      <c r="L84" s="29"/>
      <c r="M84" s="29"/>
      <c r="N84" s="29" t="s">
        <v>442</v>
      </c>
      <c r="O84" s="29"/>
      <c r="P84" s="29" t="s">
        <v>90</v>
      </c>
      <c r="Q84" s="29"/>
      <c r="R84" s="29" t="s">
        <v>6</v>
      </c>
      <c r="S84" s="29"/>
      <c r="T84" s="24">
        <v>64.2</v>
      </c>
      <c r="U84" s="29"/>
      <c r="V84" s="24">
        <f t="shared" si="1"/>
        <v>60920.76</v>
      </c>
    </row>
    <row r="85" spans="1:22" x14ac:dyDescent="0.35">
      <c r="A85" s="29"/>
      <c r="B85" s="29"/>
      <c r="C85" s="29"/>
      <c r="D85" s="29"/>
      <c r="E85" s="29"/>
      <c r="F85" s="29"/>
      <c r="G85" s="29"/>
      <c r="H85" s="29" t="s">
        <v>88</v>
      </c>
      <c r="I85" s="29"/>
      <c r="J85" s="35">
        <v>42699</v>
      </c>
      <c r="K85" s="29"/>
      <c r="L85" s="29"/>
      <c r="M85" s="29"/>
      <c r="N85" s="29" t="s">
        <v>452</v>
      </c>
      <c r="O85" s="29"/>
      <c r="P85" s="29"/>
      <c r="Q85" s="29"/>
      <c r="R85" s="29" t="s">
        <v>6</v>
      </c>
      <c r="S85" s="29"/>
      <c r="T85" s="24">
        <v>97.43</v>
      </c>
      <c r="U85" s="29"/>
      <c r="V85" s="24">
        <f t="shared" si="1"/>
        <v>61018.19</v>
      </c>
    </row>
    <row r="86" spans="1:22" x14ac:dyDescent="0.35">
      <c r="A86" s="29"/>
      <c r="B86" s="29"/>
      <c r="C86" s="29"/>
      <c r="D86" s="29"/>
      <c r="E86" s="29"/>
      <c r="F86" s="29"/>
      <c r="G86" s="29"/>
      <c r="H86" s="29" t="s">
        <v>88</v>
      </c>
      <c r="I86" s="29"/>
      <c r="J86" s="35">
        <v>42699</v>
      </c>
      <c r="K86" s="29"/>
      <c r="L86" s="29"/>
      <c r="M86" s="29"/>
      <c r="N86" s="29" t="s">
        <v>452</v>
      </c>
      <c r="O86" s="29"/>
      <c r="P86" s="29" t="s">
        <v>90</v>
      </c>
      <c r="Q86" s="29"/>
      <c r="R86" s="29" t="s">
        <v>6</v>
      </c>
      <c r="S86" s="29"/>
      <c r="T86" s="24">
        <v>1036.98</v>
      </c>
      <c r="U86" s="29"/>
      <c r="V86" s="24">
        <f t="shared" si="1"/>
        <v>62055.17</v>
      </c>
    </row>
    <row r="87" spans="1:22" x14ac:dyDescent="0.35">
      <c r="A87" s="29"/>
      <c r="B87" s="29"/>
      <c r="C87" s="29"/>
      <c r="D87" s="29"/>
      <c r="E87" s="29"/>
      <c r="F87" s="29"/>
      <c r="G87" s="29"/>
      <c r="H87" s="29" t="s">
        <v>88</v>
      </c>
      <c r="I87" s="29"/>
      <c r="J87" s="35">
        <v>42699</v>
      </c>
      <c r="K87" s="29"/>
      <c r="L87" s="29"/>
      <c r="M87" s="29"/>
      <c r="N87" s="29" t="s">
        <v>452</v>
      </c>
      <c r="O87" s="29"/>
      <c r="P87" s="29" t="s">
        <v>90</v>
      </c>
      <c r="Q87" s="29"/>
      <c r="R87" s="29" t="s">
        <v>6</v>
      </c>
      <c r="S87" s="29"/>
      <c r="T87" s="24">
        <v>1774.81</v>
      </c>
      <c r="U87" s="29"/>
      <c r="V87" s="24">
        <f t="shared" si="1"/>
        <v>63829.98</v>
      </c>
    </row>
    <row r="88" spans="1:22" x14ac:dyDescent="0.35">
      <c r="A88" s="29"/>
      <c r="B88" s="29"/>
      <c r="C88" s="29"/>
      <c r="D88" s="29"/>
      <c r="E88" s="29"/>
      <c r="F88" s="29"/>
      <c r="G88" s="29"/>
      <c r="H88" s="29" t="s">
        <v>88</v>
      </c>
      <c r="I88" s="29"/>
      <c r="J88" s="35">
        <v>42702</v>
      </c>
      <c r="K88" s="29"/>
      <c r="L88" s="29"/>
      <c r="M88" s="29"/>
      <c r="N88" s="29" t="s">
        <v>442</v>
      </c>
      <c r="O88" s="29"/>
      <c r="P88" s="29" t="s">
        <v>90</v>
      </c>
      <c r="Q88" s="29"/>
      <c r="R88" s="29" t="s">
        <v>6</v>
      </c>
      <c r="S88" s="29"/>
      <c r="T88" s="24">
        <v>677.73</v>
      </c>
      <c r="U88" s="29"/>
      <c r="V88" s="24">
        <f t="shared" si="1"/>
        <v>64507.71</v>
      </c>
    </row>
    <row r="89" spans="1:22" x14ac:dyDescent="0.35">
      <c r="A89" s="29"/>
      <c r="B89" s="29"/>
      <c r="C89" s="29"/>
      <c r="D89" s="29"/>
      <c r="E89" s="29"/>
      <c r="F89" s="29"/>
      <c r="G89" s="29"/>
      <c r="H89" s="29" t="s">
        <v>88</v>
      </c>
      <c r="I89" s="29"/>
      <c r="J89" s="35">
        <v>42702</v>
      </c>
      <c r="K89" s="29"/>
      <c r="L89" s="29"/>
      <c r="M89" s="29"/>
      <c r="N89" s="29" t="s">
        <v>452</v>
      </c>
      <c r="O89" s="29"/>
      <c r="P89" s="29"/>
      <c r="Q89" s="29"/>
      <c r="R89" s="29" t="s">
        <v>6</v>
      </c>
      <c r="S89" s="29"/>
      <c r="T89" s="24">
        <v>61.15</v>
      </c>
      <c r="U89" s="29"/>
      <c r="V89" s="24">
        <f t="shared" si="1"/>
        <v>64568.86</v>
      </c>
    </row>
    <row r="90" spans="1:22" x14ac:dyDescent="0.35">
      <c r="A90" s="29"/>
      <c r="B90" s="29"/>
      <c r="C90" s="29"/>
      <c r="D90" s="29"/>
      <c r="E90" s="29"/>
      <c r="F90" s="29"/>
      <c r="G90" s="29"/>
      <c r="H90" s="29" t="s">
        <v>88</v>
      </c>
      <c r="I90" s="29"/>
      <c r="J90" s="35">
        <v>42702</v>
      </c>
      <c r="K90" s="29"/>
      <c r="L90" s="29"/>
      <c r="M90" s="29"/>
      <c r="N90" s="29" t="s">
        <v>452</v>
      </c>
      <c r="O90" s="29"/>
      <c r="P90" s="29"/>
      <c r="Q90" s="29"/>
      <c r="R90" s="29" t="s">
        <v>6</v>
      </c>
      <c r="S90" s="29"/>
      <c r="T90" s="24">
        <v>372.97</v>
      </c>
      <c r="U90" s="29"/>
      <c r="V90" s="24">
        <f t="shared" si="1"/>
        <v>64941.83</v>
      </c>
    </row>
    <row r="91" spans="1:22" x14ac:dyDescent="0.35">
      <c r="A91" s="29"/>
      <c r="B91" s="29"/>
      <c r="C91" s="29"/>
      <c r="D91" s="29"/>
      <c r="E91" s="29"/>
      <c r="F91" s="29"/>
      <c r="G91" s="29"/>
      <c r="H91" s="29" t="s">
        <v>88</v>
      </c>
      <c r="I91" s="29"/>
      <c r="J91" s="35">
        <v>42702</v>
      </c>
      <c r="K91" s="29"/>
      <c r="L91" s="29"/>
      <c r="M91" s="29"/>
      <c r="N91" s="29" t="s">
        <v>452</v>
      </c>
      <c r="O91" s="29"/>
      <c r="P91" s="29"/>
      <c r="Q91" s="29"/>
      <c r="R91" s="29" t="s">
        <v>6</v>
      </c>
      <c r="S91" s="29"/>
      <c r="T91" s="24">
        <v>356.31</v>
      </c>
      <c r="U91" s="29"/>
      <c r="V91" s="24">
        <f t="shared" si="1"/>
        <v>65298.14</v>
      </c>
    </row>
    <row r="92" spans="1:22" x14ac:dyDescent="0.35">
      <c r="A92" s="29"/>
      <c r="B92" s="29"/>
      <c r="C92" s="29"/>
      <c r="D92" s="29"/>
      <c r="E92" s="29"/>
      <c r="F92" s="29"/>
      <c r="G92" s="29"/>
      <c r="H92" s="29" t="s">
        <v>142</v>
      </c>
      <c r="I92" s="29"/>
      <c r="J92" s="35">
        <v>42702</v>
      </c>
      <c r="K92" s="29"/>
      <c r="L92" s="29" t="s">
        <v>492</v>
      </c>
      <c r="M92" s="29"/>
      <c r="N92" s="29" t="s">
        <v>531</v>
      </c>
      <c r="O92" s="29"/>
      <c r="P92" s="29"/>
      <c r="Q92" s="29"/>
      <c r="R92" s="29" t="s">
        <v>111</v>
      </c>
      <c r="S92" s="29"/>
      <c r="T92" s="24">
        <v>-90</v>
      </c>
      <c r="U92" s="29"/>
      <c r="V92" s="24">
        <f t="shared" si="1"/>
        <v>65208.14</v>
      </c>
    </row>
    <row r="93" spans="1:22" x14ac:dyDescent="0.35">
      <c r="A93" s="29"/>
      <c r="B93" s="29"/>
      <c r="C93" s="29"/>
      <c r="D93" s="29"/>
      <c r="E93" s="29"/>
      <c r="F93" s="29"/>
      <c r="G93" s="29"/>
      <c r="H93" s="29" t="s">
        <v>142</v>
      </c>
      <c r="I93" s="29"/>
      <c r="J93" s="35">
        <v>42703</v>
      </c>
      <c r="K93" s="29"/>
      <c r="L93" s="29" t="s">
        <v>493</v>
      </c>
      <c r="M93" s="29"/>
      <c r="N93" s="29" t="s">
        <v>121</v>
      </c>
      <c r="O93" s="29"/>
      <c r="P93" s="29" t="s">
        <v>145</v>
      </c>
      <c r="Q93" s="29"/>
      <c r="R93" s="29" t="s">
        <v>111</v>
      </c>
      <c r="S93" s="29"/>
      <c r="T93" s="24">
        <v>-1102.44</v>
      </c>
      <c r="U93" s="29"/>
      <c r="V93" s="24">
        <f t="shared" si="1"/>
        <v>64105.7</v>
      </c>
    </row>
    <row r="94" spans="1:22" x14ac:dyDescent="0.35">
      <c r="A94" s="29"/>
      <c r="B94" s="29"/>
      <c r="C94" s="29"/>
      <c r="D94" s="29"/>
      <c r="E94" s="29"/>
      <c r="F94" s="29"/>
      <c r="G94" s="29"/>
      <c r="H94" s="29" t="s">
        <v>142</v>
      </c>
      <c r="I94" s="29"/>
      <c r="J94" s="35">
        <v>42703</v>
      </c>
      <c r="K94" s="29"/>
      <c r="L94" s="29" t="s">
        <v>494</v>
      </c>
      <c r="M94" s="29"/>
      <c r="N94" s="29" t="s">
        <v>121</v>
      </c>
      <c r="O94" s="29"/>
      <c r="P94" s="29" t="s">
        <v>145</v>
      </c>
      <c r="Q94" s="29"/>
      <c r="R94" s="29" t="s">
        <v>111</v>
      </c>
      <c r="S94" s="29"/>
      <c r="T94" s="24">
        <v>-3964.04</v>
      </c>
      <c r="U94" s="29"/>
      <c r="V94" s="24">
        <f t="shared" si="1"/>
        <v>60141.66</v>
      </c>
    </row>
    <row r="95" spans="1:22" x14ac:dyDescent="0.35">
      <c r="A95" s="29"/>
      <c r="B95" s="29"/>
      <c r="C95" s="29"/>
      <c r="D95" s="29"/>
      <c r="E95" s="29"/>
      <c r="F95" s="29"/>
      <c r="G95" s="29"/>
      <c r="H95" s="29" t="s">
        <v>142</v>
      </c>
      <c r="I95" s="29"/>
      <c r="J95" s="35">
        <v>42703</v>
      </c>
      <c r="K95" s="29"/>
      <c r="L95" s="29" t="s">
        <v>495</v>
      </c>
      <c r="M95" s="29"/>
      <c r="N95" s="29" t="s">
        <v>463</v>
      </c>
      <c r="O95" s="29"/>
      <c r="P95" s="29"/>
      <c r="Q95" s="29"/>
      <c r="R95" s="29" t="s">
        <v>111</v>
      </c>
      <c r="S95" s="29"/>
      <c r="T95" s="24">
        <v>-1268</v>
      </c>
      <c r="U95" s="29"/>
      <c r="V95" s="24">
        <f t="shared" si="1"/>
        <v>58873.66</v>
      </c>
    </row>
    <row r="96" spans="1:22" x14ac:dyDescent="0.35">
      <c r="A96" s="29"/>
      <c r="B96" s="29"/>
      <c r="C96" s="29"/>
      <c r="D96" s="29"/>
      <c r="E96" s="29"/>
      <c r="F96" s="29"/>
      <c r="G96" s="29"/>
      <c r="H96" s="29" t="s">
        <v>88</v>
      </c>
      <c r="I96" s="29"/>
      <c r="J96" s="35">
        <v>42703</v>
      </c>
      <c r="K96" s="29"/>
      <c r="L96" s="29"/>
      <c r="M96" s="29"/>
      <c r="N96" s="29" t="s">
        <v>442</v>
      </c>
      <c r="O96" s="29"/>
      <c r="P96" s="29" t="s">
        <v>90</v>
      </c>
      <c r="Q96" s="29"/>
      <c r="R96" s="29" t="s">
        <v>6</v>
      </c>
      <c r="S96" s="29"/>
      <c r="T96" s="24">
        <v>119.6</v>
      </c>
      <c r="U96" s="29"/>
      <c r="V96" s="24">
        <f t="shared" si="1"/>
        <v>58993.26</v>
      </c>
    </row>
    <row r="97" spans="1:22" x14ac:dyDescent="0.35">
      <c r="A97" s="29"/>
      <c r="B97" s="29"/>
      <c r="C97" s="29"/>
      <c r="D97" s="29"/>
      <c r="E97" s="29"/>
      <c r="F97" s="29"/>
      <c r="G97" s="29"/>
      <c r="H97" s="29" t="s">
        <v>88</v>
      </c>
      <c r="I97" s="29"/>
      <c r="J97" s="35">
        <v>42703</v>
      </c>
      <c r="K97" s="29"/>
      <c r="L97" s="29"/>
      <c r="M97" s="29"/>
      <c r="N97" s="29" t="s">
        <v>452</v>
      </c>
      <c r="O97" s="29"/>
      <c r="P97" s="29"/>
      <c r="Q97" s="29"/>
      <c r="R97" s="29" t="s">
        <v>98</v>
      </c>
      <c r="S97" s="29"/>
      <c r="T97" s="24">
        <v>800.97</v>
      </c>
      <c r="U97" s="29"/>
      <c r="V97" s="24">
        <f t="shared" si="1"/>
        <v>59794.23</v>
      </c>
    </row>
    <row r="98" spans="1:22" x14ac:dyDescent="0.35">
      <c r="A98" s="29"/>
      <c r="B98" s="29"/>
      <c r="C98" s="29"/>
      <c r="D98" s="29"/>
      <c r="E98" s="29"/>
      <c r="F98" s="29"/>
      <c r="G98" s="29"/>
      <c r="H98" s="29" t="s">
        <v>88</v>
      </c>
      <c r="I98" s="29"/>
      <c r="J98" s="35">
        <v>42703</v>
      </c>
      <c r="K98" s="29"/>
      <c r="L98" s="29"/>
      <c r="M98" s="29"/>
      <c r="N98" s="29" t="s">
        <v>452</v>
      </c>
      <c r="O98" s="29"/>
      <c r="P98" s="29" t="s">
        <v>90</v>
      </c>
      <c r="Q98" s="29"/>
      <c r="R98" s="29" t="s">
        <v>6</v>
      </c>
      <c r="S98" s="29"/>
      <c r="T98" s="24">
        <v>2263.6799999999998</v>
      </c>
      <c r="U98" s="29"/>
      <c r="V98" s="24">
        <f t="shared" si="1"/>
        <v>62057.91</v>
      </c>
    </row>
    <row r="99" spans="1:22" x14ac:dyDescent="0.35">
      <c r="A99" s="29"/>
      <c r="B99" s="29"/>
      <c r="C99" s="29"/>
      <c r="D99" s="29"/>
      <c r="E99" s="29"/>
      <c r="F99" s="29"/>
      <c r="G99" s="29"/>
      <c r="H99" s="29" t="s">
        <v>88</v>
      </c>
      <c r="I99" s="29"/>
      <c r="J99" s="35">
        <v>42703</v>
      </c>
      <c r="K99" s="29"/>
      <c r="L99" s="29"/>
      <c r="M99" s="29"/>
      <c r="N99" s="29" t="s">
        <v>452</v>
      </c>
      <c r="O99" s="29"/>
      <c r="P99" s="29" t="s">
        <v>90</v>
      </c>
      <c r="Q99" s="29"/>
      <c r="R99" s="29" t="s">
        <v>98</v>
      </c>
      <c r="S99" s="29"/>
      <c r="T99" s="24">
        <v>2760.19</v>
      </c>
      <c r="U99" s="29"/>
      <c r="V99" s="24">
        <f t="shared" si="1"/>
        <v>64818.1</v>
      </c>
    </row>
    <row r="100" spans="1:22" x14ac:dyDescent="0.35">
      <c r="A100" s="29"/>
      <c r="B100" s="29"/>
      <c r="C100" s="29"/>
      <c r="D100" s="29"/>
      <c r="E100" s="29"/>
      <c r="F100" s="29"/>
      <c r="G100" s="29"/>
      <c r="H100" s="29" t="s">
        <v>88</v>
      </c>
      <c r="I100" s="29"/>
      <c r="J100" s="35">
        <v>42703</v>
      </c>
      <c r="K100" s="29"/>
      <c r="L100" s="29"/>
      <c r="M100" s="29"/>
      <c r="N100" s="29" t="s">
        <v>452</v>
      </c>
      <c r="O100" s="29"/>
      <c r="P100" s="29" t="s">
        <v>90</v>
      </c>
      <c r="Q100" s="29"/>
      <c r="R100" s="29" t="s">
        <v>6</v>
      </c>
      <c r="S100" s="29"/>
      <c r="T100" s="24">
        <v>2458.6799999999998</v>
      </c>
      <c r="U100" s="29"/>
      <c r="V100" s="24">
        <f t="shared" si="1"/>
        <v>67276.78</v>
      </c>
    </row>
    <row r="101" spans="1:22" x14ac:dyDescent="0.35">
      <c r="A101" s="29"/>
      <c r="B101" s="29"/>
      <c r="C101" s="29"/>
      <c r="D101" s="29"/>
      <c r="E101" s="29"/>
      <c r="F101" s="29"/>
      <c r="G101" s="29"/>
      <c r="H101" s="29" t="s">
        <v>142</v>
      </c>
      <c r="I101" s="29"/>
      <c r="J101" s="35">
        <v>42704</v>
      </c>
      <c r="K101" s="29"/>
      <c r="L101" s="29" t="s">
        <v>496</v>
      </c>
      <c r="M101" s="29"/>
      <c r="N101" s="29" t="s">
        <v>121</v>
      </c>
      <c r="O101" s="29"/>
      <c r="P101" s="29" t="s">
        <v>145</v>
      </c>
      <c r="Q101" s="29"/>
      <c r="R101" s="29" t="s">
        <v>111</v>
      </c>
      <c r="S101" s="29"/>
      <c r="T101" s="24">
        <v>-12.5</v>
      </c>
      <c r="U101" s="29"/>
      <c r="V101" s="24">
        <f t="shared" si="1"/>
        <v>67264.28</v>
      </c>
    </row>
    <row r="102" spans="1:22" x14ac:dyDescent="0.35">
      <c r="A102" s="29"/>
      <c r="B102" s="29"/>
      <c r="C102" s="29"/>
      <c r="D102" s="29"/>
      <c r="E102" s="29"/>
      <c r="F102" s="29"/>
      <c r="G102" s="29"/>
      <c r="H102" s="29" t="s">
        <v>142</v>
      </c>
      <c r="I102" s="29"/>
      <c r="J102" s="35">
        <v>42704</v>
      </c>
      <c r="K102" s="29"/>
      <c r="L102" s="29" t="s">
        <v>497</v>
      </c>
      <c r="M102" s="29"/>
      <c r="N102" s="29" t="s">
        <v>121</v>
      </c>
      <c r="O102" s="29"/>
      <c r="P102" s="29" t="s">
        <v>145</v>
      </c>
      <c r="Q102" s="29"/>
      <c r="R102" s="29" t="s">
        <v>111</v>
      </c>
      <c r="S102" s="29"/>
      <c r="T102" s="24">
        <v>-3352.94</v>
      </c>
      <c r="U102" s="29"/>
      <c r="V102" s="24">
        <f t="shared" si="1"/>
        <v>63911.34</v>
      </c>
    </row>
    <row r="103" spans="1:22" x14ac:dyDescent="0.35">
      <c r="A103" s="29"/>
      <c r="B103" s="29"/>
      <c r="C103" s="29"/>
      <c r="D103" s="29"/>
      <c r="E103" s="29"/>
      <c r="F103" s="29"/>
      <c r="G103" s="29"/>
      <c r="H103" s="29" t="s">
        <v>142</v>
      </c>
      <c r="I103" s="29"/>
      <c r="J103" s="35">
        <v>42704</v>
      </c>
      <c r="K103" s="29"/>
      <c r="L103" s="29" t="s">
        <v>498</v>
      </c>
      <c r="M103" s="29"/>
      <c r="N103" s="29" t="s">
        <v>121</v>
      </c>
      <c r="O103" s="29"/>
      <c r="P103" s="29" t="s">
        <v>145</v>
      </c>
      <c r="Q103" s="29"/>
      <c r="R103" s="29" t="s">
        <v>111</v>
      </c>
      <c r="S103" s="29"/>
      <c r="T103" s="24">
        <v>-3472.52</v>
      </c>
      <c r="U103" s="29"/>
      <c r="V103" s="24">
        <f t="shared" si="1"/>
        <v>60438.82</v>
      </c>
    </row>
    <row r="104" spans="1:22" x14ac:dyDescent="0.35">
      <c r="A104" s="29"/>
      <c r="B104" s="29"/>
      <c r="C104" s="29"/>
      <c r="D104" s="29"/>
      <c r="E104" s="29"/>
      <c r="F104" s="29"/>
      <c r="G104" s="29"/>
      <c r="H104" s="29" t="s">
        <v>88</v>
      </c>
      <c r="I104" s="29"/>
      <c r="J104" s="35">
        <v>42704</v>
      </c>
      <c r="K104" s="29"/>
      <c r="L104" s="29"/>
      <c r="M104" s="29"/>
      <c r="N104" s="29" t="s">
        <v>442</v>
      </c>
      <c r="O104" s="29"/>
      <c r="P104" s="29" t="s">
        <v>90</v>
      </c>
      <c r="Q104" s="29"/>
      <c r="R104" s="29" t="s">
        <v>6</v>
      </c>
      <c r="S104" s="29"/>
      <c r="T104" s="24">
        <v>153.33000000000001</v>
      </c>
      <c r="U104" s="29"/>
      <c r="V104" s="24">
        <f t="shared" si="1"/>
        <v>60592.15</v>
      </c>
    </row>
    <row r="105" spans="1:22" x14ac:dyDescent="0.35">
      <c r="A105" s="29"/>
      <c r="B105" s="29"/>
      <c r="C105" s="29"/>
      <c r="D105" s="29"/>
      <c r="E105" s="29"/>
      <c r="F105" s="29"/>
      <c r="G105" s="29"/>
      <c r="H105" s="29" t="s">
        <v>88</v>
      </c>
      <c r="I105" s="29"/>
      <c r="J105" s="35">
        <v>42704</v>
      </c>
      <c r="K105" s="29"/>
      <c r="L105" s="29"/>
      <c r="M105" s="29"/>
      <c r="N105" s="29" t="s">
        <v>442</v>
      </c>
      <c r="O105" s="29"/>
      <c r="P105" s="29" t="s">
        <v>541</v>
      </c>
      <c r="Q105" s="29"/>
      <c r="R105" s="29" t="s">
        <v>6</v>
      </c>
      <c r="S105" s="29"/>
      <c r="T105" s="24">
        <v>285.14</v>
      </c>
      <c r="U105" s="29"/>
      <c r="V105" s="24">
        <f t="shared" si="1"/>
        <v>60877.29</v>
      </c>
    </row>
    <row r="106" spans="1:22" x14ac:dyDescent="0.35">
      <c r="A106" s="29"/>
      <c r="B106" s="29"/>
      <c r="C106" s="29"/>
      <c r="D106" s="29"/>
      <c r="E106" s="29"/>
      <c r="F106" s="29"/>
      <c r="G106" s="29"/>
      <c r="H106" s="29" t="s">
        <v>88</v>
      </c>
      <c r="I106" s="29"/>
      <c r="J106" s="35">
        <v>42704</v>
      </c>
      <c r="K106" s="29"/>
      <c r="L106" s="29"/>
      <c r="M106" s="29"/>
      <c r="N106" s="29" t="s">
        <v>442</v>
      </c>
      <c r="O106" s="29"/>
      <c r="P106" s="29" t="s">
        <v>541</v>
      </c>
      <c r="Q106" s="29"/>
      <c r="R106" s="29" t="s">
        <v>6</v>
      </c>
      <c r="S106" s="29"/>
      <c r="T106" s="24">
        <v>85.15</v>
      </c>
      <c r="U106" s="29"/>
      <c r="V106" s="24">
        <f t="shared" si="1"/>
        <v>60962.44</v>
      </c>
    </row>
    <row r="107" spans="1:22" x14ac:dyDescent="0.35">
      <c r="A107" s="29"/>
      <c r="B107" s="29"/>
      <c r="C107" s="29"/>
      <c r="D107" s="29"/>
      <c r="E107" s="29"/>
      <c r="F107" s="29"/>
      <c r="G107" s="29"/>
      <c r="H107" s="29" t="s">
        <v>88</v>
      </c>
      <c r="I107" s="29"/>
      <c r="J107" s="35">
        <v>42704</v>
      </c>
      <c r="K107" s="29"/>
      <c r="L107" s="29"/>
      <c r="M107" s="29"/>
      <c r="N107" s="29" t="s">
        <v>452</v>
      </c>
      <c r="O107" s="29"/>
      <c r="P107" s="29"/>
      <c r="Q107" s="29"/>
      <c r="R107" s="29" t="s">
        <v>6</v>
      </c>
      <c r="S107" s="29"/>
      <c r="T107" s="24">
        <v>28.74</v>
      </c>
      <c r="U107" s="29"/>
      <c r="V107" s="24">
        <f t="shared" si="1"/>
        <v>60991.18</v>
      </c>
    </row>
    <row r="108" spans="1:22" x14ac:dyDescent="0.35">
      <c r="A108" s="29"/>
      <c r="B108" s="29"/>
      <c r="C108" s="29"/>
      <c r="D108" s="29"/>
      <c r="E108" s="29"/>
      <c r="F108" s="29"/>
      <c r="G108" s="29"/>
      <c r="H108" s="29" t="s">
        <v>88</v>
      </c>
      <c r="I108" s="29"/>
      <c r="J108" s="35">
        <v>42704</v>
      </c>
      <c r="K108" s="29"/>
      <c r="L108" s="29"/>
      <c r="M108" s="29"/>
      <c r="N108" s="29" t="s">
        <v>452</v>
      </c>
      <c r="O108" s="29"/>
      <c r="P108" s="29" t="s">
        <v>90</v>
      </c>
      <c r="Q108" s="29"/>
      <c r="R108" s="29" t="s">
        <v>6</v>
      </c>
      <c r="S108" s="29"/>
      <c r="T108" s="24">
        <v>1083.24</v>
      </c>
      <c r="U108" s="29"/>
      <c r="V108" s="24">
        <f t="shared" si="1"/>
        <v>62074.42</v>
      </c>
    </row>
    <row r="109" spans="1:22" x14ac:dyDescent="0.35">
      <c r="A109" s="29"/>
      <c r="B109" s="29"/>
      <c r="C109" s="29"/>
      <c r="D109" s="29"/>
      <c r="E109" s="29"/>
      <c r="F109" s="29"/>
      <c r="G109" s="29"/>
      <c r="H109" s="29" t="s">
        <v>88</v>
      </c>
      <c r="I109" s="29"/>
      <c r="J109" s="35">
        <v>42704</v>
      </c>
      <c r="K109" s="29"/>
      <c r="L109" s="29"/>
      <c r="M109" s="29"/>
      <c r="N109" s="29" t="s">
        <v>452</v>
      </c>
      <c r="O109" s="29"/>
      <c r="P109" s="29" t="s">
        <v>541</v>
      </c>
      <c r="Q109" s="29"/>
      <c r="R109" s="29" t="s">
        <v>6</v>
      </c>
      <c r="S109" s="29"/>
      <c r="T109" s="24">
        <v>69.42</v>
      </c>
      <c r="U109" s="29"/>
      <c r="V109" s="24">
        <f t="shared" si="1"/>
        <v>62143.839999999997</v>
      </c>
    </row>
    <row r="110" spans="1:22" x14ac:dyDescent="0.35">
      <c r="A110" s="29"/>
      <c r="B110" s="29"/>
      <c r="C110" s="29"/>
      <c r="D110" s="29"/>
      <c r="E110" s="29"/>
      <c r="F110" s="29"/>
      <c r="G110" s="29"/>
      <c r="H110" s="29" t="s">
        <v>88</v>
      </c>
      <c r="I110" s="29"/>
      <c r="J110" s="35">
        <v>42704</v>
      </c>
      <c r="K110" s="29"/>
      <c r="L110" s="29"/>
      <c r="M110" s="29"/>
      <c r="N110" s="29" t="s">
        <v>452</v>
      </c>
      <c r="O110" s="29"/>
      <c r="P110" s="29" t="s">
        <v>541</v>
      </c>
      <c r="Q110" s="29"/>
      <c r="R110" s="29" t="s">
        <v>6</v>
      </c>
      <c r="S110" s="29"/>
      <c r="T110" s="24">
        <v>809.29</v>
      </c>
      <c r="U110" s="29"/>
      <c r="V110" s="24">
        <f t="shared" si="1"/>
        <v>62953.13</v>
      </c>
    </row>
    <row r="111" spans="1:22" x14ac:dyDescent="0.35">
      <c r="A111" s="29"/>
      <c r="B111" s="29"/>
      <c r="C111" s="29"/>
      <c r="D111" s="29"/>
      <c r="E111" s="29"/>
      <c r="F111" s="29"/>
      <c r="G111" s="29"/>
      <c r="H111" s="29" t="s">
        <v>88</v>
      </c>
      <c r="I111" s="29"/>
      <c r="J111" s="35">
        <v>42704</v>
      </c>
      <c r="K111" s="29"/>
      <c r="L111" s="29"/>
      <c r="M111" s="29"/>
      <c r="N111" s="29" t="s">
        <v>452</v>
      </c>
      <c r="O111" s="29"/>
      <c r="P111" s="29" t="s">
        <v>541</v>
      </c>
      <c r="Q111" s="29"/>
      <c r="R111" s="29" t="s">
        <v>6</v>
      </c>
      <c r="S111" s="29"/>
      <c r="T111" s="24">
        <v>958.38</v>
      </c>
      <c r="U111" s="29"/>
      <c r="V111" s="24">
        <f t="shared" si="1"/>
        <v>63911.51</v>
      </c>
    </row>
    <row r="112" spans="1:22" ht="15" thickBot="1" x14ac:dyDescent="0.4">
      <c r="A112" s="29"/>
      <c r="B112" s="29"/>
      <c r="C112" s="29"/>
      <c r="D112" s="29"/>
      <c r="E112" s="29"/>
      <c r="F112" s="29"/>
      <c r="G112" s="29"/>
      <c r="H112" s="29" t="s">
        <v>142</v>
      </c>
      <c r="I112" s="29"/>
      <c r="J112" s="35">
        <v>42704</v>
      </c>
      <c r="K112" s="29"/>
      <c r="L112" s="29" t="s">
        <v>499</v>
      </c>
      <c r="M112" s="29"/>
      <c r="N112" s="29" t="s">
        <v>121</v>
      </c>
      <c r="O112" s="29"/>
      <c r="P112" s="29" t="s">
        <v>542</v>
      </c>
      <c r="Q112" s="29"/>
      <c r="R112" s="29" t="s">
        <v>111</v>
      </c>
      <c r="S112" s="29"/>
      <c r="T112" s="27">
        <v>-643</v>
      </c>
      <c r="U112" s="29"/>
      <c r="V112" s="27">
        <f t="shared" si="1"/>
        <v>63268.51</v>
      </c>
    </row>
    <row r="113" spans="1:22" x14ac:dyDescent="0.35">
      <c r="A113" s="29"/>
      <c r="B113" s="29"/>
      <c r="C113" s="29" t="s">
        <v>146</v>
      </c>
      <c r="D113" s="29"/>
      <c r="E113" s="29"/>
      <c r="F113" s="29"/>
      <c r="G113" s="29"/>
      <c r="H113" s="29"/>
      <c r="I113" s="29"/>
      <c r="J113" s="35"/>
      <c r="K113" s="29"/>
      <c r="L113" s="29"/>
      <c r="M113" s="29"/>
      <c r="N113" s="29"/>
      <c r="O113" s="29"/>
      <c r="P113" s="29"/>
      <c r="Q113" s="29"/>
      <c r="R113" s="29"/>
      <c r="S113" s="29"/>
      <c r="T113" s="24">
        <f>ROUND(SUM(T4:T112),5)</f>
        <v>21513.73</v>
      </c>
      <c r="U113" s="29"/>
      <c r="V113" s="24">
        <f>V112</f>
        <v>63268.51</v>
      </c>
    </row>
    <row r="114" spans="1:22" x14ac:dyDescent="0.35">
      <c r="A114" s="28"/>
      <c r="B114" s="28"/>
      <c r="C114" s="28" t="s">
        <v>139</v>
      </c>
      <c r="D114" s="28"/>
      <c r="E114" s="28"/>
      <c r="F114" s="28"/>
      <c r="G114" s="28"/>
      <c r="H114" s="28"/>
      <c r="I114" s="28"/>
      <c r="J114" s="34"/>
      <c r="K114" s="28"/>
      <c r="L114" s="28"/>
      <c r="M114" s="28"/>
      <c r="N114" s="28"/>
      <c r="O114" s="28"/>
      <c r="P114" s="28"/>
      <c r="Q114" s="28"/>
      <c r="R114" s="28"/>
      <c r="S114" s="28"/>
      <c r="T114" s="44"/>
      <c r="U114" s="28"/>
      <c r="V114" s="44">
        <v>299</v>
      </c>
    </row>
    <row r="115" spans="1:22" x14ac:dyDescent="0.35">
      <c r="A115" s="29"/>
      <c r="B115" s="29"/>
      <c r="C115" s="29" t="s">
        <v>140</v>
      </c>
      <c r="D115" s="29"/>
      <c r="E115" s="29"/>
      <c r="F115" s="29"/>
      <c r="G115" s="29"/>
      <c r="H115" s="29"/>
      <c r="I115" s="29"/>
      <c r="J115" s="35"/>
      <c r="K115" s="29"/>
      <c r="L115" s="29"/>
      <c r="M115" s="29"/>
      <c r="N115" s="29"/>
      <c r="O115" s="29"/>
      <c r="P115" s="29"/>
      <c r="Q115" s="29"/>
      <c r="R115" s="29"/>
      <c r="S115" s="29"/>
      <c r="T115" s="24"/>
      <c r="U115" s="29"/>
      <c r="V115" s="24">
        <f>V114</f>
        <v>299</v>
      </c>
    </row>
    <row r="116" spans="1:22" x14ac:dyDescent="0.35">
      <c r="A116" s="28"/>
      <c r="B116" s="28"/>
      <c r="C116" s="28" t="s">
        <v>147</v>
      </c>
      <c r="D116" s="28"/>
      <c r="E116" s="28"/>
      <c r="F116" s="28"/>
      <c r="G116" s="28"/>
      <c r="H116" s="28"/>
      <c r="I116" s="28"/>
      <c r="J116" s="34"/>
      <c r="K116" s="28"/>
      <c r="L116" s="28"/>
      <c r="M116" s="28"/>
      <c r="N116" s="28"/>
      <c r="O116" s="28"/>
      <c r="P116" s="28"/>
      <c r="Q116" s="28"/>
      <c r="R116" s="28"/>
      <c r="S116" s="28"/>
      <c r="T116" s="44"/>
      <c r="U116" s="28"/>
      <c r="V116" s="44">
        <v>300</v>
      </c>
    </row>
    <row r="117" spans="1:22" x14ac:dyDescent="0.35">
      <c r="A117" s="29"/>
      <c r="B117" s="29"/>
      <c r="C117" s="29" t="s">
        <v>148</v>
      </c>
      <c r="D117" s="29"/>
      <c r="E117" s="29"/>
      <c r="F117" s="29"/>
      <c r="G117" s="29"/>
      <c r="H117" s="29"/>
      <c r="I117" s="29"/>
      <c r="J117" s="35"/>
      <c r="K117" s="29"/>
      <c r="L117" s="29"/>
      <c r="M117" s="29"/>
      <c r="N117" s="29"/>
      <c r="O117" s="29"/>
      <c r="P117" s="29"/>
      <c r="Q117" s="29"/>
      <c r="R117" s="29"/>
      <c r="S117" s="29"/>
      <c r="T117" s="24"/>
      <c r="U117" s="29"/>
      <c r="V117" s="24">
        <f>V116</f>
        <v>300</v>
      </c>
    </row>
    <row r="118" spans="1:22" x14ac:dyDescent="0.35">
      <c r="A118" s="28"/>
      <c r="B118" s="28"/>
      <c r="C118" s="28" t="s">
        <v>447</v>
      </c>
      <c r="D118" s="28"/>
      <c r="E118" s="28"/>
      <c r="F118" s="28"/>
      <c r="G118" s="28"/>
      <c r="H118" s="28"/>
      <c r="I118" s="28"/>
      <c r="J118" s="34"/>
      <c r="K118" s="28"/>
      <c r="L118" s="28"/>
      <c r="M118" s="28"/>
      <c r="N118" s="28"/>
      <c r="O118" s="28"/>
      <c r="P118" s="28"/>
      <c r="Q118" s="28"/>
      <c r="R118" s="28"/>
      <c r="S118" s="28"/>
      <c r="T118" s="44"/>
      <c r="U118" s="28"/>
      <c r="V118" s="44">
        <v>200</v>
      </c>
    </row>
    <row r="119" spans="1:22" x14ac:dyDescent="0.35">
      <c r="A119" s="29"/>
      <c r="B119" s="29"/>
      <c r="C119" s="29" t="s">
        <v>453</v>
      </c>
      <c r="D119" s="29"/>
      <c r="E119" s="29"/>
      <c r="F119" s="29"/>
      <c r="G119" s="29"/>
      <c r="H119" s="29"/>
      <c r="I119" s="29"/>
      <c r="J119" s="35"/>
      <c r="K119" s="29"/>
      <c r="L119" s="29"/>
      <c r="M119" s="29"/>
      <c r="N119" s="29"/>
      <c r="O119" s="29"/>
      <c r="P119" s="29"/>
      <c r="Q119" s="29"/>
      <c r="R119" s="29"/>
      <c r="S119" s="29"/>
      <c r="T119" s="24"/>
      <c r="U119" s="29"/>
      <c r="V119" s="24">
        <f>V118</f>
        <v>200</v>
      </c>
    </row>
    <row r="120" spans="1:22" x14ac:dyDescent="0.35">
      <c r="A120" s="28"/>
      <c r="B120" s="28"/>
      <c r="C120" s="28" t="s">
        <v>119</v>
      </c>
      <c r="D120" s="28"/>
      <c r="E120" s="28"/>
      <c r="F120" s="28"/>
      <c r="G120" s="28"/>
      <c r="H120" s="28"/>
      <c r="I120" s="28"/>
      <c r="J120" s="34"/>
      <c r="K120" s="28"/>
      <c r="L120" s="28"/>
      <c r="M120" s="28"/>
      <c r="N120" s="28"/>
      <c r="O120" s="28"/>
      <c r="P120" s="28"/>
      <c r="Q120" s="28"/>
      <c r="R120" s="28"/>
      <c r="S120" s="28"/>
      <c r="T120" s="44"/>
      <c r="U120" s="28"/>
      <c r="V120" s="44">
        <v>954.23</v>
      </c>
    </row>
    <row r="121" spans="1:22" x14ac:dyDescent="0.35">
      <c r="A121" s="29"/>
      <c r="B121" s="29"/>
      <c r="C121" s="29"/>
      <c r="D121" s="29"/>
      <c r="E121" s="29"/>
      <c r="F121" s="29"/>
      <c r="G121" s="29"/>
      <c r="H121" s="29" t="s">
        <v>99</v>
      </c>
      <c r="I121" s="29"/>
      <c r="J121" s="35">
        <v>42683</v>
      </c>
      <c r="K121" s="29"/>
      <c r="L121" s="29"/>
      <c r="M121" s="29"/>
      <c r="N121" s="29" t="s">
        <v>464</v>
      </c>
      <c r="O121" s="29"/>
      <c r="P121" s="29" t="s">
        <v>465</v>
      </c>
      <c r="Q121" s="29"/>
      <c r="R121" s="29" t="s">
        <v>53</v>
      </c>
      <c r="S121" s="29"/>
      <c r="T121" s="24">
        <v>-56.88</v>
      </c>
      <c r="U121" s="29"/>
      <c r="V121" s="24">
        <f>ROUND(V120+T121,5)</f>
        <v>897.35</v>
      </c>
    </row>
    <row r="122" spans="1:22" x14ac:dyDescent="0.35">
      <c r="A122" s="29"/>
      <c r="B122" s="29"/>
      <c r="C122" s="29"/>
      <c r="D122" s="29"/>
      <c r="E122" s="29"/>
      <c r="F122" s="29"/>
      <c r="G122" s="29"/>
      <c r="H122" s="29" t="s">
        <v>99</v>
      </c>
      <c r="I122" s="29"/>
      <c r="J122" s="35">
        <v>42703</v>
      </c>
      <c r="K122" s="29"/>
      <c r="L122" s="29"/>
      <c r="M122" s="29"/>
      <c r="N122" s="29" t="s">
        <v>532</v>
      </c>
      <c r="O122" s="29"/>
      <c r="P122" s="29" t="s">
        <v>543</v>
      </c>
      <c r="Q122" s="29"/>
      <c r="R122" s="29" t="s">
        <v>61</v>
      </c>
      <c r="S122" s="29"/>
      <c r="T122" s="24">
        <v>-2.83</v>
      </c>
      <c r="U122" s="29"/>
      <c r="V122" s="24">
        <f>ROUND(V121+T122,5)</f>
        <v>894.52</v>
      </c>
    </row>
    <row r="123" spans="1:22" ht="15" thickBot="1" x14ac:dyDescent="0.4">
      <c r="A123" s="29"/>
      <c r="B123" s="29"/>
      <c r="C123" s="29"/>
      <c r="D123" s="29"/>
      <c r="E123" s="29"/>
      <c r="F123" s="29"/>
      <c r="G123" s="29"/>
      <c r="H123" s="29" t="s">
        <v>99</v>
      </c>
      <c r="I123" s="29"/>
      <c r="J123" s="35">
        <v>42703</v>
      </c>
      <c r="K123" s="29"/>
      <c r="L123" s="29"/>
      <c r="M123" s="29"/>
      <c r="N123" s="29" t="s">
        <v>532</v>
      </c>
      <c r="O123" s="29"/>
      <c r="P123" s="29" t="s">
        <v>543</v>
      </c>
      <c r="Q123" s="29"/>
      <c r="R123" s="29" t="s">
        <v>61</v>
      </c>
      <c r="S123" s="29"/>
      <c r="T123" s="27">
        <v>-3.21</v>
      </c>
      <c r="U123" s="29"/>
      <c r="V123" s="27">
        <f>ROUND(V122+T123,5)</f>
        <v>891.31</v>
      </c>
    </row>
    <row r="124" spans="1:22" x14ac:dyDescent="0.35">
      <c r="A124" s="29"/>
      <c r="B124" s="29"/>
      <c r="C124" s="29" t="s">
        <v>151</v>
      </c>
      <c r="D124" s="29"/>
      <c r="E124" s="29"/>
      <c r="F124" s="29"/>
      <c r="G124" s="29"/>
      <c r="H124" s="29"/>
      <c r="I124" s="29"/>
      <c r="J124" s="35"/>
      <c r="K124" s="29"/>
      <c r="L124" s="29"/>
      <c r="M124" s="29"/>
      <c r="N124" s="29"/>
      <c r="O124" s="29"/>
      <c r="P124" s="29"/>
      <c r="Q124" s="29"/>
      <c r="R124" s="29"/>
      <c r="S124" s="29"/>
      <c r="T124" s="24">
        <f>ROUND(SUM(T120:T123),5)</f>
        <v>-62.92</v>
      </c>
      <c r="U124" s="29"/>
      <c r="V124" s="24">
        <f>V123</f>
        <v>891.31</v>
      </c>
    </row>
    <row r="125" spans="1:22" x14ac:dyDescent="0.35">
      <c r="A125" s="28"/>
      <c r="B125" s="28"/>
      <c r="C125" s="28" t="s">
        <v>149</v>
      </c>
      <c r="D125" s="28"/>
      <c r="E125" s="28"/>
      <c r="F125" s="28"/>
      <c r="G125" s="28"/>
      <c r="H125" s="28"/>
      <c r="I125" s="28"/>
      <c r="J125" s="34"/>
      <c r="K125" s="28"/>
      <c r="L125" s="28"/>
      <c r="M125" s="28"/>
      <c r="N125" s="28"/>
      <c r="O125" s="28"/>
      <c r="P125" s="28"/>
      <c r="Q125" s="28"/>
      <c r="R125" s="28"/>
      <c r="S125" s="28"/>
      <c r="T125" s="44"/>
      <c r="U125" s="28"/>
      <c r="V125" s="44">
        <v>0</v>
      </c>
    </row>
    <row r="126" spans="1:22" x14ac:dyDescent="0.35">
      <c r="A126" s="29"/>
      <c r="B126" s="29"/>
      <c r="C126" s="29" t="s">
        <v>150</v>
      </c>
      <c r="D126" s="29"/>
      <c r="E126" s="29"/>
      <c r="F126" s="29"/>
      <c r="G126" s="29"/>
      <c r="H126" s="29"/>
      <c r="I126" s="29"/>
      <c r="J126" s="35"/>
      <c r="K126" s="29"/>
      <c r="L126" s="29"/>
      <c r="M126" s="29"/>
      <c r="N126" s="29"/>
      <c r="O126" s="29"/>
      <c r="P126" s="29"/>
      <c r="Q126" s="29"/>
      <c r="R126" s="29"/>
      <c r="S126" s="29"/>
      <c r="T126" s="24"/>
      <c r="U126" s="29"/>
      <c r="V126" s="24">
        <f>V125</f>
        <v>0</v>
      </c>
    </row>
    <row r="127" spans="1:22" x14ac:dyDescent="0.35">
      <c r="A127" s="28"/>
      <c r="B127" s="28"/>
      <c r="C127" s="28" t="s">
        <v>418</v>
      </c>
      <c r="D127" s="28"/>
      <c r="E127" s="28"/>
      <c r="F127" s="28"/>
      <c r="G127" s="28"/>
      <c r="H127" s="28"/>
      <c r="I127" s="28"/>
      <c r="J127" s="34"/>
      <c r="K127" s="28"/>
      <c r="L127" s="28"/>
      <c r="M127" s="28"/>
      <c r="N127" s="28"/>
      <c r="O127" s="28"/>
      <c r="P127" s="28"/>
      <c r="Q127" s="28"/>
      <c r="R127" s="28"/>
      <c r="S127" s="28"/>
      <c r="T127" s="44"/>
      <c r="U127" s="28"/>
      <c r="V127" s="44">
        <v>0</v>
      </c>
    </row>
    <row r="128" spans="1:22" ht="15" thickBot="1" x14ac:dyDescent="0.4">
      <c r="A128" s="29"/>
      <c r="B128" s="29"/>
      <c r="C128" s="29" t="s">
        <v>419</v>
      </c>
      <c r="D128" s="29"/>
      <c r="E128" s="29"/>
      <c r="F128" s="29"/>
      <c r="G128" s="29"/>
      <c r="H128" s="29"/>
      <c r="I128" s="29"/>
      <c r="J128" s="35"/>
      <c r="K128" s="29"/>
      <c r="L128" s="29"/>
      <c r="M128" s="29"/>
      <c r="N128" s="29"/>
      <c r="O128" s="29"/>
      <c r="P128" s="29"/>
      <c r="Q128" s="29"/>
      <c r="R128" s="29"/>
      <c r="S128" s="29"/>
      <c r="T128" s="27"/>
      <c r="U128" s="29"/>
      <c r="V128" s="27">
        <f>V127</f>
        <v>0</v>
      </c>
    </row>
    <row r="129" spans="1:22" x14ac:dyDescent="0.35">
      <c r="A129" s="29"/>
      <c r="B129" s="29" t="s">
        <v>420</v>
      </c>
      <c r="C129" s="29"/>
      <c r="D129" s="29"/>
      <c r="E129" s="29"/>
      <c r="F129" s="29"/>
      <c r="G129" s="29"/>
      <c r="H129" s="29"/>
      <c r="I129" s="29"/>
      <c r="J129" s="35"/>
      <c r="K129" s="29"/>
      <c r="L129" s="29"/>
      <c r="M129" s="29"/>
      <c r="N129" s="29"/>
      <c r="O129" s="29"/>
      <c r="P129" s="29"/>
      <c r="Q129" s="29"/>
      <c r="R129" s="29"/>
      <c r="S129" s="29"/>
      <c r="T129" s="24">
        <f>ROUND(T113+T115+T117+T119+T124+T126+T128,5)</f>
        <v>21450.81</v>
      </c>
      <c r="U129" s="29"/>
      <c r="V129" s="24">
        <f>ROUND(V113+V115+V117+V119+V124+V126+V128,5)</f>
        <v>64958.82</v>
      </c>
    </row>
    <row r="130" spans="1:22" x14ac:dyDescent="0.35">
      <c r="A130" s="28"/>
      <c r="B130" s="28" t="s">
        <v>134</v>
      </c>
      <c r="C130" s="28"/>
      <c r="D130" s="28"/>
      <c r="E130" s="28"/>
      <c r="F130" s="28"/>
      <c r="G130" s="28"/>
      <c r="H130" s="28"/>
      <c r="I130" s="28"/>
      <c r="J130" s="34"/>
      <c r="K130" s="28"/>
      <c r="L130" s="28"/>
      <c r="M130" s="28"/>
      <c r="N130" s="28"/>
      <c r="O130" s="28"/>
      <c r="P130" s="28"/>
      <c r="Q130" s="28"/>
      <c r="R130" s="28"/>
      <c r="S130" s="28"/>
      <c r="T130" s="44"/>
      <c r="U130" s="28"/>
      <c r="V130" s="44">
        <v>15094.9</v>
      </c>
    </row>
    <row r="131" spans="1:22" ht="15" thickBot="1" x14ac:dyDescent="0.4">
      <c r="A131" s="33"/>
      <c r="B131" s="33"/>
      <c r="C131" s="33"/>
      <c r="D131" s="33"/>
      <c r="E131" s="33"/>
      <c r="F131" s="29"/>
      <c r="G131" s="29"/>
      <c r="H131" s="29" t="s">
        <v>88</v>
      </c>
      <c r="I131" s="29"/>
      <c r="J131" s="35">
        <v>42704</v>
      </c>
      <c r="K131" s="29"/>
      <c r="L131" s="29"/>
      <c r="M131" s="29"/>
      <c r="N131" s="29"/>
      <c r="O131" s="29"/>
      <c r="P131" s="29" t="s">
        <v>133</v>
      </c>
      <c r="Q131" s="29"/>
      <c r="R131" s="29" t="s">
        <v>74</v>
      </c>
      <c r="S131" s="29"/>
      <c r="T131" s="27">
        <v>0.37</v>
      </c>
      <c r="U131" s="29"/>
      <c r="V131" s="27">
        <f>ROUND(V130+T131,5)</f>
        <v>15095.27</v>
      </c>
    </row>
    <row r="132" spans="1:22" x14ac:dyDescent="0.35">
      <c r="A132" s="29"/>
      <c r="B132" s="29" t="s">
        <v>152</v>
      </c>
      <c r="C132" s="29"/>
      <c r="D132" s="29"/>
      <c r="E132" s="29"/>
      <c r="F132" s="29"/>
      <c r="G132" s="29"/>
      <c r="H132" s="29"/>
      <c r="I132" s="29"/>
      <c r="J132" s="35"/>
      <c r="K132" s="29"/>
      <c r="L132" s="29"/>
      <c r="M132" s="29"/>
      <c r="N132" s="29"/>
      <c r="O132" s="29"/>
      <c r="P132" s="29"/>
      <c r="Q132" s="29"/>
      <c r="R132" s="29"/>
      <c r="S132" s="29"/>
      <c r="T132" s="24">
        <f>ROUND(SUM(T130:T131),5)</f>
        <v>0.37</v>
      </c>
      <c r="U132" s="29"/>
      <c r="V132" s="24">
        <f>V131</f>
        <v>15095.27</v>
      </c>
    </row>
    <row r="133" spans="1:22" x14ac:dyDescent="0.35">
      <c r="A133" s="28"/>
      <c r="B133" s="28" t="s">
        <v>456</v>
      </c>
      <c r="C133" s="28"/>
      <c r="D133" s="28"/>
      <c r="E133" s="28"/>
      <c r="F133" s="28"/>
      <c r="G133" s="28"/>
      <c r="H133" s="28"/>
      <c r="I133" s="28"/>
      <c r="J133" s="34"/>
      <c r="K133" s="28"/>
      <c r="L133" s="28"/>
      <c r="M133" s="28"/>
      <c r="N133" s="28"/>
      <c r="O133" s="28"/>
      <c r="P133" s="28"/>
      <c r="Q133" s="28"/>
      <c r="R133" s="28"/>
      <c r="S133" s="28"/>
      <c r="T133" s="44"/>
      <c r="U133" s="28"/>
      <c r="V133" s="44">
        <v>138.33000000000001</v>
      </c>
    </row>
    <row r="134" spans="1:22" x14ac:dyDescent="0.35">
      <c r="A134" s="29"/>
      <c r="B134" s="29"/>
      <c r="C134" s="29"/>
      <c r="D134" s="29"/>
      <c r="E134" s="29"/>
      <c r="F134" s="29"/>
      <c r="G134" s="29"/>
      <c r="H134" s="29" t="s">
        <v>99</v>
      </c>
      <c r="I134" s="29"/>
      <c r="J134" s="35">
        <v>42678</v>
      </c>
      <c r="K134" s="29"/>
      <c r="L134" s="29" t="s">
        <v>571</v>
      </c>
      <c r="M134" s="29"/>
      <c r="N134" s="29" t="s">
        <v>574</v>
      </c>
      <c r="O134" s="29"/>
      <c r="P134" s="29" t="s">
        <v>576</v>
      </c>
      <c r="Q134" s="29"/>
      <c r="R134" s="29" t="s">
        <v>37</v>
      </c>
      <c r="S134" s="29"/>
      <c r="T134" s="24">
        <v>-138.33000000000001</v>
      </c>
      <c r="U134" s="29"/>
      <c r="V134" s="24">
        <f>ROUND(V133+T134,5)</f>
        <v>0</v>
      </c>
    </row>
    <row r="135" spans="1:22" x14ac:dyDescent="0.35">
      <c r="A135" s="29"/>
      <c r="B135" s="29"/>
      <c r="C135" s="29"/>
      <c r="D135" s="29"/>
      <c r="E135" s="29"/>
      <c r="F135" s="29"/>
      <c r="G135" s="29"/>
      <c r="H135" s="29" t="s">
        <v>88</v>
      </c>
      <c r="I135" s="29"/>
      <c r="J135" s="35">
        <v>42702</v>
      </c>
      <c r="K135" s="29"/>
      <c r="L135" s="29"/>
      <c r="M135" s="29"/>
      <c r="N135" s="29"/>
      <c r="O135" s="29"/>
      <c r="P135" s="29" t="s">
        <v>88</v>
      </c>
      <c r="Q135" s="29"/>
      <c r="R135" s="29" t="s">
        <v>71</v>
      </c>
      <c r="S135" s="29"/>
      <c r="T135" s="24">
        <v>0</v>
      </c>
      <c r="U135" s="29"/>
      <c r="V135" s="24">
        <f>ROUND(V134+T135,5)</f>
        <v>0</v>
      </c>
    </row>
    <row r="136" spans="1:22" ht="15" thickBot="1" x14ac:dyDescent="0.4">
      <c r="A136" s="29"/>
      <c r="B136" s="29"/>
      <c r="C136" s="29"/>
      <c r="D136" s="29"/>
      <c r="E136" s="29"/>
      <c r="F136" s="29"/>
      <c r="G136" s="29"/>
      <c r="H136" s="29" t="s">
        <v>99</v>
      </c>
      <c r="I136" s="29"/>
      <c r="J136" s="35">
        <v>42702</v>
      </c>
      <c r="K136" s="29"/>
      <c r="L136" s="29" t="s">
        <v>500</v>
      </c>
      <c r="M136" s="29"/>
      <c r="N136" s="29" t="s">
        <v>533</v>
      </c>
      <c r="O136" s="29"/>
      <c r="P136" s="29" t="s">
        <v>579</v>
      </c>
      <c r="Q136" s="29"/>
      <c r="R136" s="29" t="s">
        <v>53</v>
      </c>
      <c r="S136" s="29"/>
      <c r="T136" s="27">
        <v>0</v>
      </c>
      <c r="U136" s="29"/>
      <c r="V136" s="27">
        <f>ROUND(V135+T136,5)</f>
        <v>0</v>
      </c>
    </row>
    <row r="137" spans="1:22" x14ac:dyDescent="0.35">
      <c r="A137" s="29"/>
      <c r="B137" s="29" t="s">
        <v>457</v>
      </c>
      <c r="C137" s="29"/>
      <c r="D137" s="29"/>
      <c r="E137" s="29"/>
      <c r="F137" s="29"/>
      <c r="G137" s="29"/>
      <c r="H137" s="29"/>
      <c r="I137" s="29"/>
      <c r="J137" s="35"/>
      <c r="K137" s="29"/>
      <c r="L137" s="29"/>
      <c r="M137" s="29"/>
      <c r="N137" s="29"/>
      <c r="O137" s="29"/>
      <c r="P137" s="29"/>
      <c r="Q137" s="29"/>
      <c r="R137" s="29"/>
      <c r="S137" s="29"/>
      <c r="T137" s="24">
        <f>ROUND(SUM(T133:T136),5)</f>
        <v>-138.33000000000001</v>
      </c>
      <c r="U137" s="29"/>
      <c r="V137" s="24">
        <f>V136</f>
        <v>0</v>
      </c>
    </row>
    <row r="138" spans="1:22" x14ac:dyDescent="0.35">
      <c r="A138" s="28"/>
      <c r="B138" s="28" t="s">
        <v>154</v>
      </c>
      <c r="C138" s="28"/>
      <c r="D138" s="28"/>
      <c r="E138" s="28"/>
      <c r="F138" s="28"/>
      <c r="G138" s="28"/>
      <c r="H138" s="28"/>
      <c r="I138" s="28"/>
      <c r="J138" s="34"/>
      <c r="K138" s="28"/>
      <c r="L138" s="28"/>
      <c r="M138" s="28"/>
      <c r="N138" s="28"/>
      <c r="O138" s="28"/>
      <c r="P138" s="28"/>
      <c r="Q138" s="28"/>
      <c r="R138" s="28"/>
      <c r="S138" s="28"/>
      <c r="T138" s="44"/>
      <c r="U138" s="28"/>
      <c r="V138" s="44">
        <v>0</v>
      </c>
    </row>
    <row r="139" spans="1:22" x14ac:dyDescent="0.35">
      <c r="A139" s="29"/>
      <c r="B139" s="29" t="s">
        <v>155</v>
      </c>
      <c r="C139" s="29"/>
      <c r="D139" s="29"/>
      <c r="E139" s="29"/>
      <c r="F139" s="29"/>
      <c r="G139" s="29"/>
      <c r="H139" s="29"/>
      <c r="I139" s="29"/>
      <c r="J139" s="35"/>
      <c r="K139" s="29"/>
      <c r="L139" s="29"/>
      <c r="M139" s="29"/>
      <c r="N139" s="29"/>
      <c r="O139" s="29"/>
      <c r="P139" s="29"/>
      <c r="Q139" s="29"/>
      <c r="R139" s="29"/>
      <c r="S139" s="29"/>
      <c r="T139" s="24"/>
      <c r="U139" s="29"/>
      <c r="V139" s="24">
        <f>V138</f>
        <v>0</v>
      </c>
    </row>
    <row r="140" spans="1:22" x14ac:dyDescent="0.35">
      <c r="A140" s="28"/>
      <c r="B140" s="28" t="s">
        <v>157</v>
      </c>
      <c r="C140" s="28"/>
      <c r="D140" s="28"/>
      <c r="E140" s="28"/>
      <c r="F140" s="28"/>
      <c r="G140" s="28"/>
      <c r="H140" s="28"/>
      <c r="I140" s="28"/>
      <c r="J140" s="34"/>
      <c r="K140" s="28"/>
      <c r="L140" s="28"/>
      <c r="M140" s="28"/>
      <c r="N140" s="28"/>
      <c r="O140" s="28"/>
      <c r="P140" s="28"/>
      <c r="Q140" s="28"/>
      <c r="R140" s="28"/>
      <c r="S140" s="28"/>
      <c r="T140" s="44"/>
      <c r="U140" s="28"/>
      <c r="V140" s="44">
        <v>116117.82</v>
      </c>
    </row>
    <row r="141" spans="1:22" x14ac:dyDescent="0.35">
      <c r="A141" s="28"/>
      <c r="B141" s="28"/>
      <c r="C141" s="28" t="s">
        <v>158</v>
      </c>
      <c r="D141" s="28"/>
      <c r="E141" s="28"/>
      <c r="F141" s="28"/>
      <c r="G141" s="28"/>
      <c r="H141" s="28"/>
      <c r="I141" s="28"/>
      <c r="J141" s="34"/>
      <c r="K141" s="28"/>
      <c r="L141" s="28"/>
      <c r="M141" s="28"/>
      <c r="N141" s="28"/>
      <c r="O141" s="28"/>
      <c r="P141" s="28"/>
      <c r="Q141" s="28"/>
      <c r="R141" s="28"/>
      <c r="S141" s="28"/>
      <c r="T141" s="44"/>
      <c r="U141" s="28"/>
      <c r="V141" s="44">
        <v>116117.82</v>
      </c>
    </row>
    <row r="142" spans="1:22" x14ac:dyDescent="0.35">
      <c r="A142" s="28"/>
      <c r="B142" s="28"/>
      <c r="C142" s="28"/>
      <c r="D142" s="28" t="s">
        <v>159</v>
      </c>
      <c r="E142" s="28"/>
      <c r="F142" s="28"/>
      <c r="G142" s="28"/>
      <c r="H142" s="28"/>
      <c r="I142" s="28"/>
      <c r="J142" s="34"/>
      <c r="K142" s="28"/>
      <c r="L142" s="28"/>
      <c r="M142" s="28"/>
      <c r="N142" s="28"/>
      <c r="O142" s="28"/>
      <c r="P142" s="28"/>
      <c r="Q142" s="28"/>
      <c r="R142" s="28"/>
      <c r="S142" s="28"/>
      <c r="T142" s="44"/>
      <c r="U142" s="28"/>
      <c r="V142" s="44">
        <v>0</v>
      </c>
    </row>
    <row r="143" spans="1:22" x14ac:dyDescent="0.35">
      <c r="A143" s="29"/>
      <c r="B143" s="29"/>
      <c r="C143" s="29"/>
      <c r="D143" s="29" t="s">
        <v>160</v>
      </c>
      <c r="E143" s="29"/>
      <c r="F143" s="29"/>
      <c r="G143" s="29"/>
      <c r="H143" s="29"/>
      <c r="I143" s="29"/>
      <c r="J143" s="35"/>
      <c r="K143" s="29"/>
      <c r="L143" s="29"/>
      <c r="M143" s="29"/>
      <c r="N143" s="29"/>
      <c r="O143" s="29"/>
      <c r="P143" s="29"/>
      <c r="Q143" s="29"/>
      <c r="R143" s="29"/>
      <c r="S143" s="29"/>
      <c r="T143" s="24"/>
      <c r="U143" s="29"/>
      <c r="V143" s="24">
        <f>V142</f>
        <v>0</v>
      </c>
    </row>
    <row r="144" spans="1:22" x14ac:dyDescent="0.35">
      <c r="A144" s="28"/>
      <c r="B144" s="28"/>
      <c r="C144" s="28"/>
      <c r="D144" s="28" t="s">
        <v>161</v>
      </c>
      <c r="E144" s="28"/>
      <c r="F144" s="28"/>
      <c r="G144" s="28"/>
      <c r="H144" s="28"/>
      <c r="I144" s="28"/>
      <c r="J144" s="34"/>
      <c r="K144" s="28"/>
      <c r="L144" s="28"/>
      <c r="M144" s="28"/>
      <c r="N144" s="28"/>
      <c r="O144" s="28"/>
      <c r="P144" s="28"/>
      <c r="Q144" s="28"/>
      <c r="R144" s="28"/>
      <c r="S144" s="28"/>
      <c r="T144" s="44"/>
      <c r="U144" s="28"/>
      <c r="V144" s="44">
        <v>112431.15</v>
      </c>
    </row>
    <row r="145" spans="1:22" x14ac:dyDescent="0.35">
      <c r="A145" s="28"/>
      <c r="B145" s="28"/>
      <c r="C145" s="28"/>
      <c r="D145" s="28"/>
      <c r="E145" s="28" t="s">
        <v>162</v>
      </c>
      <c r="F145" s="28"/>
      <c r="G145" s="28"/>
      <c r="H145" s="28"/>
      <c r="I145" s="28"/>
      <c r="J145" s="34"/>
      <c r="K145" s="28"/>
      <c r="L145" s="28"/>
      <c r="M145" s="28"/>
      <c r="N145" s="28"/>
      <c r="O145" s="28"/>
      <c r="P145" s="28"/>
      <c r="Q145" s="28"/>
      <c r="R145" s="28"/>
      <c r="S145" s="28"/>
      <c r="T145" s="44"/>
      <c r="U145" s="28"/>
      <c r="V145" s="44">
        <v>0</v>
      </c>
    </row>
    <row r="146" spans="1:22" x14ac:dyDescent="0.35">
      <c r="A146" s="29"/>
      <c r="B146" s="29"/>
      <c r="C146" s="29"/>
      <c r="D146" s="29"/>
      <c r="E146" s="29" t="s">
        <v>163</v>
      </c>
      <c r="F146" s="29"/>
      <c r="G146" s="29"/>
      <c r="H146" s="29"/>
      <c r="I146" s="29"/>
      <c r="J146" s="35"/>
      <c r="K146" s="29"/>
      <c r="L146" s="29"/>
      <c r="M146" s="29"/>
      <c r="N146" s="29"/>
      <c r="O146" s="29"/>
      <c r="P146" s="29"/>
      <c r="Q146" s="29"/>
      <c r="R146" s="29"/>
      <c r="S146" s="29"/>
      <c r="T146" s="24"/>
      <c r="U146" s="29"/>
      <c r="V146" s="24">
        <f>V145</f>
        <v>0</v>
      </c>
    </row>
    <row r="147" spans="1:22" x14ac:dyDescent="0.35">
      <c r="A147" s="28"/>
      <c r="B147" s="28"/>
      <c r="C147" s="28"/>
      <c r="D147" s="28"/>
      <c r="E147" s="28" t="s">
        <v>95</v>
      </c>
      <c r="F147" s="28"/>
      <c r="G147" s="28"/>
      <c r="H147" s="28"/>
      <c r="I147" s="28"/>
      <c r="J147" s="34"/>
      <c r="K147" s="28"/>
      <c r="L147" s="28"/>
      <c r="M147" s="28"/>
      <c r="N147" s="28"/>
      <c r="O147" s="28"/>
      <c r="P147" s="28"/>
      <c r="Q147" s="28"/>
      <c r="R147" s="28"/>
      <c r="S147" s="28"/>
      <c r="T147" s="44"/>
      <c r="U147" s="28"/>
      <c r="V147" s="44">
        <v>112431.15</v>
      </c>
    </row>
    <row r="148" spans="1:22" x14ac:dyDescent="0.35">
      <c r="A148" s="29"/>
      <c r="B148" s="29"/>
      <c r="C148" s="29"/>
      <c r="D148" s="29"/>
      <c r="E148" s="29"/>
      <c r="F148" s="29"/>
      <c r="G148" s="29"/>
      <c r="H148" s="29" t="s">
        <v>109</v>
      </c>
      <c r="I148" s="29"/>
      <c r="J148" s="35">
        <v>42675</v>
      </c>
      <c r="K148" s="29"/>
      <c r="L148" s="29" t="s">
        <v>501</v>
      </c>
      <c r="M148" s="29"/>
      <c r="N148" s="29" t="s">
        <v>121</v>
      </c>
      <c r="O148" s="29"/>
      <c r="P148" s="29" t="s">
        <v>544</v>
      </c>
      <c r="Q148" s="29"/>
      <c r="R148" s="29" t="s">
        <v>111</v>
      </c>
      <c r="S148" s="29"/>
      <c r="T148" s="24">
        <v>692</v>
      </c>
      <c r="U148" s="29"/>
      <c r="V148" s="24">
        <f t="shared" ref="V148:V167" si="2">ROUND(V147+T148,5)</f>
        <v>113123.15</v>
      </c>
    </row>
    <row r="149" spans="1:22" x14ac:dyDescent="0.35">
      <c r="A149" s="29"/>
      <c r="B149" s="29"/>
      <c r="C149" s="29"/>
      <c r="D149" s="29"/>
      <c r="E149" s="29"/>
      <c r="F149" s="29"/>
      <c r="G149" s="29"/>
      <c r="H149" s="29" t="s">
        <v>164</v>
      </c>
      <c r="I149" s="29"/>
      <c r="J149" s="35">
        <v>42678</v>
      </c>
      <c r="K149" s="29"/>
      <c r="L149" s="29" t="s">
        <v>502</v>
      </c>
      <c r="M149" s="29"/>
      <c r="N149" s="29" t="s">
        <v>121</v>
      </c>
      <c r="O149" s="29"/>
      <c r="P149" s="29" t="s">
        <v>461</v>
      </c>
      <c r="Q149" s="29"/>
      <c r="R149" s="29" t="s">
        <v>111</v>
      </c>
      <c r="S149" s="29"/>
      <c r="T149" s="24">
        <v>-49</v>
      </c>
      <c r="U149" s="29"/>
      <c r="V149" s="24">
        <f t="shared" si="2"/>
        <v>113074.15</v>
      </c>
    </row>
    <row r="150" spans="1:22" x14ac:dyDescent="0.35">
      <c r="A150" s="29"/>
      <c r="B150" s="29"/>
      <c r="C150" s="29"/>
      <c r="D150" s="29"/>
      <c r="E150" s="29"/>
      <c r="F150" s="29"/>
      <c r="G150" s="29"/>
      <c r="H150" s="29" t="s">
        <v>109</v>
      </c>
      <c r="I150" s="29"/>
      <c r="J150" s="35">
        <v>42678</v>
      </c>
      <c r="K150" s="29"/>
      <c r="L150" s="29" t="s">
        <v>503</v>
      </c>
      <c r="M150" s="29"/>
      <c r="N150" s="29" t="s">
        <v>121</v>
      </c>
      <c r="O150" s="29"/>
      <c r="P150" s="29" t="s">
        <v>545</v>
      </c>
      <c r="Q150" s="29"/>
      <c r="R150" s="29" t="s">
        <v>111</v>
      </c>
      <c r="S150" s="29"/>
      <c r="T150" s="24">
        <v>9727.14</v>
      </c>
      <c r="U150" s="29"/>
      <c r="V150" s="24">
        <f t="shared" si="2"/>
        <v>122801.29</v>
      </c>
    </row>
    <row r="151" spans="1:22" x14ac:dyDescent="0.35">
      <c r="A151" s="29"/>
      <c r="B151" s="29"/>
      <c r="C151" s="29"/>
      <c r="D151" s="29"/>
      <c r="E151" s="29"/>
      <c r="F151" s="29"/>
      <c r="G151" s="29"/>
      <c r="H151" s="29" t="s">
        <v>109</v>
      </c>
      <c r="I151" s="29"/>
      <c r="J151" s="35">
        <v>42681</v>
      </c>
      <c r="K151" s="29"/>
      <c r="L151" s="29" t="s">
        <v>504</v>
      </c>
      <c r="M151" s="29"/>
      <c r="N151" s="29" t="s">
        <v>121</v>
      </c>
      <c r="O151" s="29"/>
      <c r="P151" s="29" t="s">
        <v>546</v>
      </c>
      <c r="Q151" s="29"/>
      <c r="R151" s="29" t="s">
        <v>111</v>
      </c>
      <c r="S151" s="29"/>
      <c r="T151" s="24">
        <v>2010.44</v>
      </c>
      <c r="U151" s="29"/>
      <c r="V151" s="24">
        <f t="shared" si="2"/>
        <v>124811.73</v>
      </c>
    </row>
    <row r="152" spans="1:22" x14ac:dyDescent="0.35">
      <c r="A152" s="29"/>
      <c r="B152" s="29"/>
      <c r="C152" s="29"/>
      <c r="D152" s="29"/>
      <c r="E152" s="29"/>
      <c r="F152" s="29"/>
      <c r="G152" s="29"/>
      <c r="H152" s="29" t="s">
        <v>164</v>
      </c>
      <c r="I152" s="29"/>
      <c r="J152" s="35">
        <v>42683</v>
      </c>
      <c r="K152" s="29"/>
      <c r="L152" s="29" t="s">
        <v>578</v>
      </c>
      <c r="M152" s="29"/>
      <c r="N152" s="29" t="s">
        <v>428</v>
      </c>
      <c r="O152" s="29"/>
      <c r="P152" s="29" t="s">
        <v>580</v>
      </c>
      <c r="Q152" s="29"/>
      <c r="R152" s="29" t="s">
        <v>111</v>
      </c>
      <c r="S152" s="29"/>
      <c r="T152" s="24">
        <v>-9</v>
      </c>
      <c r="U152" s="29"/>
      <c r="V152" s="24">
        <f t="shared" si="2"/>
        <v>124802.73</v>
      </c>
    </row>
    <row r="153" spans="1:22" x14ac:dyDescent="0.35">
      <c r="A153" s="29"/>
      <c r="B153" s="29"/>
      <c r="C153" s="29"/>
      <c r="D153" s="29"/>
      <c r="E153" s="29"/>
      <c r="F153" s="29"/>
      <c r="G153" s="29"/>
      <c r="H153" s="29" t="s">
        <v>109</v>
      </c>
      <c r="I153" s="29"/>
      <c r="J153" s="35">
        <v>42685</v>
      </c>
      <c r="K153" s="29"/>
      <c r="L153" s="29" t="s">
        <v>505</v>
      </c>
      <c r="M153" s="29"/>
      <c r="N153" s="29" t="s">
        <v>121</v>
      </c>
      <c r="O153" s="29"/>
      <c r="P153" s="29" t="s">
        <v>460</v>
      </c>
      <c r="Q153" s="29"/>
      <c r="R153" s="29" t="s">
        <v>111</v>
      </c>
      <c r="S153" s="29"/>
      <c r="T153" s="24">
        <v>29</v>
      </c>
      <c r="U153" s="29"/>
      <c r="V153" s="24">
        <f t="shared" si="2"/>
        <v>124831.73</v>
      </c>
    </row>
    <row r="154" spans="1:22" x14ac:dyDescent="0.35">
      <c r="A154" s="29"/>
      <c r="B154" s="29"/>
      <c r="C154" s="29"/>
      <c r="D154" s="29"/>
      <c r="E154" s="29"/>
      <c r="F154" s="29"/>
      <c r="G154" s="29"/>
      <c r="H154" s="29" t="s">
        <v>164</v>
      </c>
      <c r="I154" s="29"/>
      <c r="J154" s="35">
        <v>42685</v>
      </c>
      <c r="K154" s="29"/>
      <c r="L154" s="29" t="s">
        <v>506</v>
      </c>
      <c r="M154" s="29"/>
      <c r="N154" s="29" t="s">
        <v>121</v>
      </c>
      <c r="O154" s="29"/>
      <c r="P154" s="29" t="s">
        <v>461</v>
      </c>
      <c r="Q154" s="29"/>
      <c r="R154" s="29" t="s">
        <v>111</v>
      </c>
      <c r="S154" s="29"/>
      <c r="T154" s="24">
        <v>-47.38</v>
      </c>
      <c r="U154" s="29"/>
      <c r="V154" s="24">
        <f t="shared" si="2"/>
        <v>124784.35</v>
      </c>
    </row>
    <row r="155" spans="1:22" x14ac:dyDescent="0.35">
      <c r="A155" s="29"/>
      <c r="B155" s="29"/>
      <c r="C155" s="29"/>
      <c r="D155" s="29"/>
      <c r="E155" s="29"/>
      <c r="F155" s="29"/>
      <c r="G155" s="29"/>
      <c r="H155" s="29" t="s">
        <v>109</v>
      </c>
      <c r="I155" s="29"/>
      <c r="J155" s="35">
        <v>42688</v>
      </c>
      <c r="K155" s="29"/>
      <c r="L155" s="29" t="s">
        <v>507</v>
      </c>
      <c r="M155" s="29"/>
      <c r="N155" s="29" t="s">
        <v>143</v>
      </c>
      <c r="O155" s="29"/>
      <c r="P155" s="29"/>
      <c r="Q155" s="29"/>
      <c r="R155" s="29" t="s">
        <v>111</v>
      </c>
      <c r="S155" s="29"/>
      <c r="T155" s="24">
        <v>96</v>
      </c>
      <c r="U155" s="29"/>
      <c r="V155" s="24">
        <f t="shared" si="2"/>
        <v>124880.35</v>
      </c>
    </row>
    <row r="156" spans="1:22" x14ac:dyDescent="0.35">
      <c r="A156" s="29"/>
      <c r="B156" s="29"/>
      <c r="C156" s="29"/>
      <c r="D156" s="29"/>
      <c r="E156" s="29"/>
      <c r="F156" s="29"/>
      <c r="G156" s="29"/>
      <c r="H156" s="29" t="s">
        <v>164</v>
      </c>
      <c r="I156" s="29"/>
      <c r="J156" s="35">
        <v>42688</v>
      </c>
      <c r="K156" s="29"/>
      <c r="L156" s="29" t="s">
        <v>508</v>
      </c>
      <c r="M156" s="29"/>
      <c r="N156" s="29" t="s">
        <v>121</v>
      </c>
      <c r="O156" s="29"/>
      <c r="P156" s="29"/>
      <c r="Q156" s="29"/>
      <c r="R156" s="29" t="s">
        <v>111</v>
      </c>
      <c r="S156" s="29"/>
      <c r="T156" s="24">
        <v>-29.5</v>
      </c>
      <c r="U156" s="29"/>
      <c r="V156" s="24">
        <f t="shared" si="2"/>
        <v>124850.85</v>
      </c>
    </row>
    <row r="157" spans="1:22" x14ac:dyDescent="0.35">
      <c r="A157" s="29"/>
      <c r="B157" s="29"/>
      <c r="C157" s="29"/>
      <c r="D157" s="29"/>
      <c r="E157" s="29"/>
      <c r="F157" s="29"/>
      <c r="G157" s="29"/>
      <c r="H157" s="29" t="s">
        <v>109</v>
      </c>
      <c r="I157" s="29"/>
      <c r="J157" s="35">
        <v>42689</v>
      </c>
      <c r="K157" s="29"/>
      <c r="L157" s="29" t="s">
        <v>509</v>
      </c>
      <c r="M157" s="29"/>
      <c r="N157" s="29" t="s">
        <v>121</v>
      </c>
      <c r="O157" s="29"/>
      <c r="P157" s="29" t="s">
        <v>547</v>
      </c>
      <c r="Q157" s="29"/>
      <c r="R157" s="29" t="s">
        <v>111</v>
      </c>
      <c r="S157" s="29"/>
      <c r="T157" s="24">
        <v>1181.53</v>
      </c>
      <c r="U157" s="29"/>
      <c r="V157" s="24">
        <f t="shared" si="2"/>
        <v>126032.38</v>
      </c>
    </row>
    <row r="158" spans="1:22" x14ac:dyDescent="0.35">
      <c r="A158" s="29"/>
      <c r="B158" s="29"/>
      <c r="C158" s="29"/>
      <c r="D158" s="29"/>
      <c r="E158" s="29"/>
      <c r="F158" s="29"/>
      <c r="G158" s="29"/>
      <c r="H158" s="29" t="s">
        <v>164</v>
      </c>
      <c r="I158" s="29"/>
      <c r="J158" s="35">
        <v>42690</v>
      </c>
      <c r="K158" s="29"/>
      <c r="L158" s="29" t="s">
        <v>510</v>
      </c>
      <c r="M158" s="29"/>
      <c r="N158" s="29" t="s">
        <v>121</v>
      </c>
      <c r="O158" s="29"/>
      <c r="P158" s="29"/>
      <c r="Q158" s="29"/>
      <c r="R158" s="29" t="s">
        <v>111</v>
      </c>
      <c r="S158" s="29"/>
      <c r="T158" s="24">
        <v>-9</v>
      </c>
      <c r="U158" s="29"/>
      <c r="V158" s="24">
        <f t="shared" si="2"/>
        <v>126023.38</v>
      </c>
    </row>
    <row r="159" spans="1:22" x14ac:dyDescent="0.35">
      <c r="A159" s="29"/>
      <c r="B159" s="29"/>
      <c r="C159" s="29"/>
      <c r="D159" s="29"/>
      <c r="E159" s="29"/>
      <c r="F159" s="29"/>
      <c r="G159" s="29"/>
      <c r="H159" s="29" t="s">
        <v>109</v>
      </c>
      <c r="I159" s="29"/>
      <c r="J159" s="35">
        <v>42691</v>
      </c>
      <c r="K159" s="29"/>
      <c r="L159" s="29" t="s">
        <v>511</v>
      </c>
      <c r="M159" s="29"/>
      <c r="N159" s="29" t="s">
        <v>534</v>
      </c>
      <c r="O159" s="29"/>
      <c r="P159" s="29"/>
      <c r="Q159" s="29"/>
      <c r="R159" s="29" t="s">
        <v>111</v>
      </c>
      <c r="S159" s="29"/>
      <c r="T159" s="24">
        <v>342.4</v>
      </c>
      <c r="U159" s="29"/>
      <c r="V159" s="24">
        <f t="shared" si="2"/>
        <v>126365.78</v>
      </c>
    </row>
    <row r="160" spans="1:22" x14ac:dyDescent="0.35">
      <c r="A160" s="29"/>
      <c r="B160" s="29"/>
      <c r="C160" s="29"/>
      <c r="D160" s="29"/>
      <c r="E160" s="29"/>
      <c r="F160" s="29"/>
      <c r="G160" s="29"/>
      <c r="H160" s="29" t="s">
        <v>164</v>
      </c>
      <c r="I160" s="29"/>
      <c r="J160" s="35">
        <v>42695</v>
      </c>
      <c r="K160" s="29"/>
      <c r="L160" s="29" t="s">
        <v>512</v>
      </c>
      <c r="M160" s="29"/>
      <c r="N160" s="29" t="s">
        <v>121</v>
      </c>
      <c r="O160" s="29"/>
      <c r="P160" s="29"/>
      <c r="Q160" s="29"/>
      <c r="R160" s="29" t="s">
        <v>111</v>
      </c>
      <c r="S160" s="29"/>
      <c r="T160" s="24">
        <v>-24.5</v>
      </c>
      <c r="U160" s="29"/>
      <c r="V160" s="24">
        <f t="shared" si="2"/>
        <v>126341.28</v>
      </c>
    </row>
    <row r="161" spans="1:22" x14ac:dyDescent="0.35">
      <c r="A161" s="29"/>
      <c r="B161" s="29"/>
      <c r="C161" s="29"/>
      <c r="D161" s="29"/>
      <c r="E161" s="29"/>
      <c r="F161" s="29"/>
      <c r="G161" s="29"/>
      <c r="H161" s="29" t="s">
        <v>109</v>
      </c>
      <c r="I161" s="29"/>
      <c r="J161" s="35">
        <v>42696</v>
      </c>
      <c r="K161" s="29"/>
      <c r="L161" s="29" t="s">
        <v>513</v>
      </c>
      <c r="M161" s="29"/>
      <c r="N161" s="29" t="s">
        <v>121</v>
      </c>
      <c r="O161" s="29"/>
      <c r="P161" s="29" t="s">
        <v>548</v>
      </c>
      <c r="Q161" s="29"/>
      <c r="R161" s="29" t="s">
        <v>111</v>
      </c>
      <c r="S161" s="29"/>
      <c r="T161" s="24">
        <v>863.5</v>
      </c>
      <c r="U161" s="29"/>
      <c r="V161" s="24">
        <f t="shared" si="2"/>
        <v>127204.78</v>
      </c>
    </row>
    <row r="162" spans="1:22" x14ac:dyDescent="0.35">
      <c r="A162" s="29"/>
      <c r="B162" s="29"/>
      <c r="C162" s="29"/>
      <c r="D162" s="29"/>
      <c r="E162" s="29"/>
      <c r="F162" s="29"/>
      <c r="G162" s="29"/>
      <c r="H162" s="29" t="s">
        <v>109</v>
      </c>
      <c r="I162" s="29"/>
      <c r="J162" s="35">
        <v>42697</v>
      </c>
      <c r="K162" s="29"/>
      <c r="L162" s="29" t="s">
        <v>514</v>
      </c>
      <c r="M162" s="29"/>
      <c r="N162" s="29" t="s">
        <v>529</v>
      </c>
      <c r="O162" s="29"/>
      <c r="P162" s="29"/>
      <c r="Q162" s="29"/>
      <c r="R162" s="29" t="s">
        <v>111</v>
      </c>
      <c r="S162" s="29"/>
      <c r="T162" s="24">
        <v>419.75</v>
      </c>
      <c r="U162" s="29"/>
      <c r="V162" s="24">
        <f t="shared" si="2"/>
        <v>127624.53</v>
      </c>
    </row>
    <row r="163" spans="1:22" x14ac:dyDescent="0.35">
      <c r="A163" s="29"/>
      <c r="B163" s="29"/>
      <c r="C163" s="29"/>
      <c r="D163" s="29"/>
      <c r="E163" s="29"/>
      <c r="F163" s="29"/>
      <c r="G163" s="29"/>
      <c r="H163" s="29" t="s">
        <v>109</v>
      </c>
      <c r="I163" s="29"/>
      <c r="J163" s="35">
        <v>42699</v>
      </c>
      <c r="K163" s="29"/>
      <c r="L163" s="29" t="s">
        <v>515</v>
      </c>
      <c r="M163" s="29"/>
      <c r="N163" s="29" t="s">
        <v>535</v>
      </c>
      <c r="O163" s="29"/>
      <c r="P163" s="29"/>
      <c r="Q163" s="29"/>
      <c r="R163" s="29" t="s">
        <v>111</v>
      </c>
      <c r="S163" s="29"/>
      <c r="T163" s="24">
        <v>342</v>
      </c>
      <c r="U163" s="29"/>
      <c r="V163" s="24">
        <f t="shared" si="2"/>
        <v>127966.53</v>
      </c>
    </row>
    <row r="164" spans="1:22" x14ac:dyDescent="0.35">
      <c r="A164" s="29"/>
      <c r="B164" s="29"/>
      <c r="C164" s="29"/>
      <c r="D164" s="29"/>
      <c r="E164" s="29"/>
      <c r="F164" s="29"/>
      <c r="G164" s="29"/>
      <c r="H164" s="29" t="s">
        <v>109</v>
      </c>
      <c r="I164" s="29"/>
      <c r="J164" s="35">
        <v>42702</v>
      </c>
      <c r="K164" s="29"/>
      <c r="L164" s="29" t="s">
        <v>516</v>
      </c>
      <c r="M164" s="29"/>
      <c r="N164" s="29" t="s">
        <v>121</v>
      </c>
      <c r="O164" s="29"/>
      <c r="P164" s="29" t="s">
        <v>549</v>
      </c>
      <c r="Q164" s="29"/>
      <c r="R164" s="29" t="s">
        <v>111</v>
      </c>
      <c r="S164" s="29"/>
      <c r="T164" s="24">
        <v>688</v>
      </c>
      <c r="U164" s="29"/>
      <c r="V164" s="24">
        <f t="shared" si="2"/>
        <v>128654.53</v>
      </c>
    </row>
    <row r="165" spans="1:22" x14ac:dyDescent="0.35">
      <c r="A165" s="29"/>
      <c r="B165" s="29"/>
      <c r="C165" s="29"/>
      <c r="D165" s="29"/>
      <c r="E165" s="29"/>
      <c r="F165" s="29"/>
      <c r="G165" s="29"/>
      <c r="H165" s="29" t="s">
        <v>109</v>
      </c>
      <c r="I165" s="29"/>
      <c r="J165" s="35">
        <v>42703</v>
      </c>
      <c r="K165" s="29"/>
      <c r="L165" s="29" t="s">
        <v>517</v>
      </c>
      <c r="M165" s="29"/>
      <c r="N165" s="29" t="s">
        <v>121</v>
      </c>
      <c r="O165" s="29"/>
      <c r="P165" s="29" t="s">
        <v>550</v>
      </c>
      <c r="Q165" s="29"/>
      <c r="R165" s="29" t="s">
        <v>111</v>
      </c>
      <c r="S165" s="29"/>
      <c r="T165" s="24">
        <v>1076.5</v>
      </c>
      <c r="U165" s="29"/>
      <c r="V165" s="24">
        <f t="shared" si="2"/>
        <v>129731.03</v>
      </c>
    </row>
    <row r="166" spans="1:22" x14ac:dyDescent="0.35">
      <c r="A166" s="29"/>
      <c r="B166" s="29"/>
      <c r="C166" s="29"/>
      <c r="D166" s="29"/>
      <c r="E166" s="29"/>
      <c r="F166" s="29"/>
      <c r="G166" s="29"/>
      <c r="H166" s="29" t="s">
        <v>91</v>
      </c>
      <c r="I166" s="29"/>
      <c r="J166" s="35">
        <v>42704</v>
      </c>
      <c r="K166" s="29"/>
      <c r="L166" s="29" t="s">
        <v>518</v>
      </c>
      <c r="M166" s="29"/>
      <c r="N166" s="29"/>
      <c r="O166" s="29"/>
      <c r="P166" s="29" t="s">
        <v>94</v>
      </c>
      <c r="Q166" s="29"/>
      <c r="R166" s="29" t="s">
        <v>15</v>
      </c>
      <c r="S166" s="29"/>
      <c r="T166" s="24">
        <v>-25471.1</v>
      </c>
      <c r="U166" s="29"/>
      <c r="V166" s="24">
        <f t="shared" si="2"/>
        <v>104259.93</v>
      </c>
    </row>
    <row r="167" spans="1:22" ht="15" thickBot="1" x14ac:dyDescent="0.4">
      <c r="A167" s="29"/>
      <c r="B167" s="29"/>
      <c r="C167" s="29"/>
      <c r="D167" s="29"/>
      <c r="E167" s="29"/>
      <c r="F167" s="29"/>
      <c r="G167" s="29"/>
      <c r="H167" s="29" t="s">
        <v>91</v>
      </c>
      <c r="I167" s="29"/>
      <c r="J167" s="35">
        <v>42704</v>
      </c>
      <c r="K167" s="29"/>
      <c r="L167" s="29" t="s">
        <v>519</v>
      </c>
      <c r="M167" s="29"/>
      <c r="N167" s="29"/>
      <c r="O167" s="29"/>
      <c r="P167" s="29" t="s">
        <v>551</v>
      </c>
      <c r="Q167" s="29"/>
      <c r="R167" s="29" t="s">
        <v>15</v>
      </c>
      <c r="S167" s="29"/>
      <c r="T167" s="27">
        <v>-151.6</v>
      </c>
      <c r="U167" s="29"/>
      <c r="V167" s="27">
        <f t="shared" si="2"/>
        <v>104108.33</v>
      </c>
    </row>
    <row r="168" spans="1:22" x14ac:dyDescent="0.35">
      <c r="A168" s="29"/>
      <c r="B168" s="29"/>
      <c r="C168" s="29"/>
      <c r="D168" s="29"/>
      <c r="E168" s="29" t="s">
        <v>165</v>
      </c>
      <c r="F168" s="29"/>
      <c r="G168" s="29"/>
      <c r="H168" s="29"/>
      <c r="I168" s="29"/>
      <c r="J168" s="35"/>
      <c r="K168" s="29"/>
      <c r="L168" s="29"/>
      <c r="M168" s="29"/>
      <c r="N168" s="29"/>
      <c r="O168" s="29"/>
      <c r="P168" s="29"/>
      <c r="Q168" s="29"/>
      <c r="R168" s="29"/>
      <c r="S168" s="29"/>
      <c r="T168" s="24">
        <f>ROUND(SUM(T147:T167),5)</f>
        <v>-8322.82</v>
      </c>
      <c r="U168" s="29"/>
      <c r="V168" s="24">
        <f>V167</f>
        <v>104108.33</v>
      </c>
    </row>
    <row r="169" spans="1:22" x14ac:dyDescent="0.35">
      <c r="A169" s="28"/>
      <c r="B169" s="28"/>
      <c r="C169" s="28"/>
      <c r="D169" s="28"/>
      <c r="E169" s="28" t="s">
        <v>166</v>
      </c>
      <c r="F169" s="28"/>
      <c r="G169" s="28"/>
      <c r="H169" s="28"/>
      <c r="I169" s="28"/>
      <c r="J169" s="34"/>
      <c r="K169" s="28"/>
      <c r="L169" s="28"/>
      <c r="M169" s="28"/>
      <c r="N169" s="28"/>
      <c r="O169" s="28"/>
      <c r="P169" s="28"/>
      <c r="Q169" s="28"/>
      <c r="R169" s="28"/>
      <c r="S169" s="28"/>
      <c r="T169" s="44"/>
      <c r="U169" s="28"/>
      <c r="V169" s="44">
        <v>0</v>
      </c>
    </row>
    <row r="170" spans="1:22" ht="15" thickBot="1" x14ac:dyDescent="0.4">
      <c r="A170" s="29"/>
      <c r="B170" s="29"/>
      <c r="C170" s="29"/>
      <c r="D170" s="29"/>
      <c r="E170" s="29" t="s">
        <v>167</v>
      </c>
      <c r="F170" s="29"/>
      <c r="G170" s="29"/>
      <c r="H170" s="29"/>
      <c r="I170" s="29"/>
      <c r="J170" s="35"/>
      <c r="K170" s="29"/>
      <c r="L170" s="29"/>
      <c r="M170" s="29"/>
      <c r="N170" s="29"/>
      <c r="O170" s="29"/>
      <c r="P170" s="29"/>
      <c r="Q170" s="29"/>
      <c r="R170" s="29"/>
      <c r="S170" s="29"/>
      <c r="T170" s="27"/>
      <c r="U170" s="29"/>
      <c r="V170" s="27">
        <f>V169</f>
        <v>0</v>
      </c>
    </row>
    <row r="171" spans="1:22" x14ac:dyDescent="0.35">
      <c r="A171" s="29"/>
      <c r="B171" s="29"/>
      <c r="C171" s="29"/>
      <c r="D171" s="29" t="s">
        <v>168</v>
      </c>
      <c r="E171" s="29"/>
      <c r="F171" s="29"/>
      <c r="G171" s="29"/>
      <c r="H171" s="29"/>
      <c r="I171" s="29"/>
      <c r="J171" s="35"/>
      <c r="K171" s="29"/>
      <c r="L171" s="29"/>
      <c r="M171" s="29"/>
      <c r="N171" s="29"/>
      <c r="O171" s="29"/>
      <c r="P171" s="29"/>
      <c r="Q171" s="29"/>
      <c r="R171" s="29"/>
      <c r="S171" s="29"/>
      <c r="T171" s="24">
        <f>ROUND(T146+T168+T170,5)</f>
        <v>-8322.82</v>
      </c>
      <c r="U171" s="29"/>
      <c r="V171" s="24">
        <f>ROUND(V146+V168+V170,5)</f>
        <v>104108.33</v>
      </c>
    </row>
    <row r="172" spans="1:22" x14ac:dyDescent="0.35">
      <c r="A172" s="28"/>
      <c r="B172" s="28"/>
      <c r="C172" s="28"/>
      <c r="D172" s="28" t="s">
        <v>169</v>
      </c>
      <c r="E172" s="28"/>
      <c r="F172" s="28"/>
      <c r="G172" s="28"/>
      <c r="H172" s="28"/>
      <c r="I172" s="28"/>
      <c r="J172" s="34"/>
      <c r="K172" s="28"/>
      <c r="L172" s="28"/>
      <c r="M172" s="28"/>
      <c r="N172" s="28"/>
      <c r="O172" s="28"/>
      <c r="P172" s="28"/>
      <c r="Q172" s="28"/>
      <c r="R172" s="28"/>
      <c r="S172" s="28"/>
      <c r="T172" s="44"/>
      <c r="U172" s="28"/>
      <c r="V172" s="44">
        <v>3686.67</v>
      </c>
    </row>
    <row r="173" spans="1:22" x14ac:dyDescent="0.35">
      <c r="A173" s="28"/>
      <c r="B173" s="28"/>
      <c r="C173" s="28"/>
      <c r="D173" s="28"/>
      <c r="E173" s="28" t="s">
        <v>170</v>
      </c>
      <c r="F173" s="28"/>
      <c r="G173" s="28"/>
      <c r="H173" s="28"/>
      <c r="I173" s="28"/>
      <c r="J173" s="34"/>
      <c r="K173" s="28"/>
      <c r="L173" s="28"/>
      <c r="M173" s="28"/>
      <c r="N173" s="28"/>
      <c r="O173" s="28"/>
      <c r="P173" s="28"/>
      <c r="Q173" s="28"/>
      <c r="R173" s="28"/>
      <c r="S173" s="28"/>
      <c r="T173" s="44"/>
      <c r="U173" s="28"/>
      <c r="V173" s="44">
        <v>0</v>
      </c>
    </row>
    <row r="174" spans="1:22" x14ac:dyDescent="0.35">
      <c r="A174" s="29"/>
      <c r="B174" s="29"/>
      <c r="C174" s="29"/>
      <c r="D174" s="29"/>
      <c r="E174" s="29" t="s">
        <v>171</v>
      </c>
      <c r="F174" s="29"/>
      <c r="G174" s="29"/>
      <c r="H174" s="29"/>
      <c r="I174" s="29"/>
      <c r="J174" s="35"/>
      <c r="K174" s="29"/>
      <c r="L174" s="29"/>
      <c r="M174" s="29"/>
      <c r="N174" s="29"/>
      <c r="O174" s="29"/>
      <c r="P174" s="29"/>
      <c r="Q174" s="29"/>
      <c r="R174" s="29"/>
      <c r="S174" s="29"/>
      <c r="T174" s="24"/>
      <c r="U174" s="29"/>
      <c r="V174" s="24">
        <f>V173</f>
        <v>0</v>
      </c>
    </row>
    <row r="175" spans="1:22" x14ac:dyDescent="0.35">
      <c r="A175" s="28"/>
      <c r="B175" s="28"/>
      <c r="C175" s="28"/>
      <c r="D175" s="28"/>
      <c r="E175" s="28" t="s">
        <v>172</v>
      </c>
      <c r="F175" s="28"/>
      <c r="G175" s="28"/>
      <c r="H175" s="28"/>
      <c r="I175" s="28"/>
      <c r="J175" s="34"/>
      <c r="K175" s="28"/>
      <c r="L175" s="28"/>
      <c r="M175" s="28"/>
      <c r="N175" s="28"/>
      <c r="O175" s="28"/>
      <c r="P175" s="28"/>
      <c r="Q175" s="28"/>
      <c r="R175" s="28"/>
      <c r="S175" s="28"/>
      <c r="T175" s="44"/>
      <c r="U175" s="28"/>
      <c r="V175" s="44">
        <v>3686.67</v>
      </c>
    </row>
    <row r="176" spans="1:22" x14ac:dyDescent="0.35">
      <c r="A176" s="29"/>
      <c r="B176" s="29"/>
      <c r="C176" s="29"/>
      <c r="D176" s="29"/>
      <c r="E176" s="29" t="s">
        <v>173</v>
      </c>
      <c r="F176" s="29"/>
      <c r="G176" s="29"/>
      <c r="H176" s="29"/>
      <c r="I176" s="29"/>
      <c r="J176" s="35"/>
      <c r="K176" s="29"/>
      <c r="L176" s="29"/>
      <c r="M176" s="29"/>
      <c r="N176" s="29"/>
      <c r="O176" s="29"/>
      <c r="P176" s="29"/>
      <c r="Q176" s="29"/>
      <c r="R176" s="29"/>
      <c r="S176" s="29"/>
      <c r="T176" s="24"/>
      <c r="U176" s="29"/>
      <c r="V176" s="24">
        <f>V175</f>
        <v>3686.67</v>
      </c>
    </row>
    <row r="177" spans="1:22" x14ac:dyDescent="0.35">
      <c r="A177" s="28"/>
      <c r="B177" s="28"/>
      <c r="C177" s="28"/>
      <c r="D177" s="28"/>
      <c r="E177" s="28" t="s">
        <v>174</v>
      </c>
      <c r="F177" s="28"/>
      <c r="G177" s="28"/>
      <c r="H177" s="28"/>
      <c r="I177" s="28"/>
      <c r="J177" s="34"/>
      <c r="K177" s="28"/>
      <c r="L177" s="28"/>
      <c r="M177" s="28"/>
      <c r="N177" s="28"/>
      <c r="O177" s="28"/>
      <c r="P177" s="28"/>
      <c r="Q177" s="28"/>
      <c r="R177" s="28"/>
      <c r="S177" s="28"/>
      <c r="T177" s="44"/>
      <c r="U177" s="28"/>
      <c r="V177" s="44">
        <v>0</v>
      </c>
    </row>
    <row r="178" spans="1:22" x14ac:dyDescent="0.35">
      <c r="A178" s="29"/>
      <c r="B178" s="29"/>
      <c r="C178" s="29"/>
      <c r="D178" s="29"/>
      <c r="E178" s="29" t="s">
        <v>175</v>
      </c>
      <c r="F178" s="29"/>
      <c r="G178" s="29"/>
      <c r="H178" s="29"/>
      <c r="I178" s="29"/>
      <c r="J178" s="35"/>
      <c r="K178" s="29"/>
      <c r="L178" s="29"/>
      <c r="M178" s="29"/>
      <c r="N178" s="29"/>
      <c r="O178" s="29"/>
      <c r="P178" s="29"/>
      <c r="Q178" s="29"/>
      <c r="R178" s="29"/>
      <c r="S178" s="29"/>
      <c r="T178" s="24"/>
      <c r="U178" s="29"/>
      <c r="V178" s="24">
        <f>V177</f>
        <v>0</v>
      </c>
    </row>
    <row r="179" spans="1:22" x14ac:dyDescent="0.35">
      <c r="A179" s="28"/>
      <c r="B179" s="28"/>
      <c r="C179" s="28"/>
      <c r="D179" s="28"/>
      <c r="E179" s="28" t="s">
        <v>176</v>
      </c>
      <c r="F179" s="28"/>
      <c r="G179" s="28"/>
      <c r="H179" s="28"/>
      <c r="I179" s="28"/>
      <c r="J179" s="34"/>
      <c r="K179" s="28"/>
      <c r="L179" s="28"/>
      <c r="M179" s="28"/>
      <c r="N179" s="28"/>
      <c r="O179" s="28"/>
      <c r="P179" s="28"/>
      <c r="Q179" s="28"/>
      <c r="R179" s="28"/>
      <c r="S179" s="28"/>
      <c r="T179" s="44"/>
      <c r="U179" s="28"/>
      <c r="V179" s="44">
        <v>0</v>
      </c>
    </row>
    <row r="180" spans="1:22" ht="15" thickBot="1" x14ac:dyDescent="0.4">
      <c r="A180" s="29"/>
      <c r="B180" s="29"/>
      <c r="C180" s="29"/>
      <c r="D180" s="29"/>
      <c r="E180" s="29" t="s">
        <v>177</v>
      </c>
      <c r="F180" s="29"/>
      <c r="G180" s="29"/>
      <c r="H180" s="29"/>
      <c r="I180" s="29"/>
      <c r="J180" s="35"/>
      <c r="K180" s="29"/>
      <c r="L180" s="29"/>
      <c r="M180" s="29"/>
      <c r="N180" s="29"/>
      <c r="O180" s="29"/>
      <c r="P180" s="29"/>
      <c r="Q180" s="29"/>
      <c r="R180" s="29"/>
      <c r="S180" s="29"/>
      <c r="T180" s="27"/>
      <c r="U180" s="29"/>
      <c r="V180" s="27">
        <f>V179</f>
        <v>0</v>
      </c>
    </row>
    <row r="181" spans="1:22" x14ac:dyDescent="0.35">
      <c r="A181" s="29"/>
      <c r="B181" s="29"/>
      <c r="C181" s="29"/>
      <c r="D181" s="29" t="s">
        <v>178</v>
      </c>
      <c r="E181" s="29"/>
      <c r="F181" s="29"/>
      <c r="G181" s="29"/>
      <c r="H181" s="29"/>
      <c r="I181" s="29"/>
      <c r="J181" s="35"/>
      <c r="K181" s="29"/>
      <c r="L181" s="29"/>
      <c r="M181" s="29"/>
      <c r="N181" s="29"/>
      <c r="O181" s="29"/>
      <c r="P181" s="29"/>
      <c r="Q181" s="29"/>
      <c r="R181" s="29"/>
      <c r="S181" s="29"/>
      <c r="T181" s="24"/>
      <c r="U181" s="29"/>
      <c r="V181" s="24">
        <f>ROUND(V174+V176+V178+V180,5)</f>
        <v>3686.67</v>
      </c>
    </row>
    <row r="182" spans="1:22" x14ac:dyDescent="0.35">
      <c r="A182" s="28"/>
      <c r="B182" s="28"/>
      <c r="C182" s="28"/>
      <c r="D182" s="28" t="s">
        <v>179</v>
      </c>
      <c r="E182" s="28"/>
      <c r="F182" s="28"/>
      <c r="G182" s="28"/>
      <c r="H182" s="28"/>
      <c r="I182" s="28"/>
      <c r="J182" s="34"/>
      <c r="K182" s="28"/>
      <c r="L182" s="28"/>
      <c r="M182" s="28"/>
      <c r="N182" s="28"/>
      <c r="O182" s="28"/>
      <c r="P182" s="28"/>
      <c r="Q182" s="28"/>
      <c r="R182" s="28"/>
      <c r="S182" s="28"/>
      <c r="T182" s="44"/>
      <c r="U182" s="28"/>
      <c r="V182" s="44">
        <v>0</v>
      </c>
    </row>
    <row r="183" spans="1:22" ht="15" thickBot="1" x14ac:dyDescent="0.4">
      <c r="A183" s="29"/>
      <c r="B183" s="29"/>
      <c r="C183" s="29"/>
      <c r="D183" s="29" t="s">
        <v>180</v>
      </c>
      <c r="E183" s="29"/>
      <c r="F183" s="29"/>
      <c r="G183" s="29"/>
      <c r="H183" s="29"/>
      <c r="I183" s="29"/>
      <c r="J183" s="35"/>
      <c r="K183" s="29"/>
      <c r="L183" s="29"/>
      <c r="M183" s="29"/>
      <c r="N183" s="29"/>
      <c r="O183" s="29"/>
      <c r="P183" s="29"/>
      <c r="Q183" s="29"/>
      <c r="R183" s="29"/>
      <c r="S183" s="29"/>
      <c r="T183" s="27"/>
      <c r="U183" s="29"/>
      <c r="V183" s="27">
        <f>V182</f>
        <v>0</v>
      </c>
    </row>
    <row r="184" spans="1:22" x14ac:dyDescent="0.35">
      <c r="A184" s="29"/>
      <c r="B184" s="29"/>
      <c r="C184" s="29" t="s">
        <v>181</v>
      </c>
      <c r="D184" s="29"/>
      <c r="E184" s="29"/>
      <c r="F184" s="29"/>
      <c r="G184" s="29"/>
      <c r="H184" s="29"/>
      <c r="I184" s="29"/>
      <c r="J184" s="35"/>
      <c r="K184" s="29"/>
      <c r="L184" s="29"/>
      <c r="M184" s="29"/>
      <c r="N184" s="29"/>
      <c r="O184" s="29"/>
      <c r="P184" s="29"/>
      <c r="Q184" s="29"/>
      <c r="R184" s="29"/>
      <c r="S184" s="29"/>
      <c r="T184" s="24">
        <f>ROUND(T143+T171+T181+T183,5)</f>
        <v>-8322.82</v>
      </c>
      <c r="U184" s="29"/>
      <c r="V184" s="24">
        <f>ROUND(V143+V171+V181+V183,5)</f>
        <v>107795</v>
      </c>
    </row>
    <row r="185" spans="1:22" x14ac:dyDescent="0.35">
      <c r="A185" s="28"/>
      <c r="B185" s="28"/>
      <c r="C185" s="28" t="s">
        <v>182</v>
      </c>
      <c r="D185" s="28"/>
      <c r="E185" s="28"/>
      <c r="F185" s="28"/>
      <c r="G185" s="28"/>
      <c r="H185" s="28"/>
      <c r="I185" s="28"/>
      <c r="J185" s="34"/>
      <c r="K185" s="28"/>
      <c r="L185" s="28"/>
      <c r="M185" s="28"/>
      <c r="N185" s="28"/>
      <c r="O185" s="28"/>
      <c r="P185" s="28"/>
      <c r="Q185" s="28"/>
      <c r="R185" s="28"/>
      <c r="S185" s="28"/>
      <c r="T185" s="44"/>
      <c r="U185" s="28"/>
      <c r="V185" s="44">
        <v>0</v>
      </c>
    </row>
    <row r="186" spans="1:22" ht="15" thickBot="1" x14ac:dyDescent="0.4">
      <c r="A186" s="29"/>
      <c r="B186" s="29"/>
      <c r="C186" s="29" t="s">
        <v>183</v>
      </c>
      <c r="D186" s="29"/>
      <c r="E186" s="29"/>
      <c r="F186" s="29"/>
      <c r="G186" s="29"/>
      <c r="H186" s="29"/>
      <c r="I186" s="29"/>
      <c r="J186" s="35"/>
      <c r="K186" s="29"/>
      <c r="L186" s="29"/>
      <c r="M186" s="29"/>
      <c r="N186" s="29"/>
      <c r="O186" s="29"/>
      <c r="P186" s="29"/>
      <c r="Q186" s="29"/>
      <c r="R186" s="29"/>
      <c r="S186" s="29"/>
      <c r="T186" s="27"/>
      <c r="U186" s="29"/>
      <c r="V186" s="27">
        <f>V185</f>
        <v>0</v>
      </c>
    </row>
    <row r="187" spans="1:22" x14ac:dyDescent="0.35">
      <c r="A187" s="29"/>
      <c r="B187" s="29" t="s">
        <v>184</v>
      </c>
      <c r="C187" s="29"/>
      <c r="D187" s="29"/>
      <c r="E187" s="29"/>
      <c r="F187" s="29"/>
      <c r="G187" s="29"/>
      <c r="H187" s="29"/>
      <c r="I187" s="29"/>
      <c r="J187" s="35"/>
      <c r="K187" s="29"/>
      <c r="L187" s="29"/>
      <c r="M187" s="29"/>
      <c r="N187" s="29"/>
      <c r="O187" s="29"/>
      <c r="P187" s="29"/>
      <c r="Q187" s="29"/>
      <c r="R187" s="29"/>
      <c r="S187" s="29"/>
      <c r="T187" s="24">
        <f>ROUND(T184+T186,5)</f>
        <v>-8322.82</v>
      </c>
      <c r="U187" s="29"/>
      <c r="V187" s="24">
        <f>ROUND(V184+V186,5)</f>
        <v>107795</v>
      </c>
    </row>
    <row r="188" spans="1:22" x14ac:dyDescent="0.35">
      <c r="A188" s="28"/>
      <c r="B188" s="28" t="s">
        <v>185</v>
      </c>
      <c r="C188" s="28"/>
      <c r="D188" s="28"/>
      <c r="E188" s="28"/>
      <c r="F188" s="28"/>
      <c r="G188" s="28"/>
      <c r="H188" s="28"/>
      <c r="I188" s="28"/>
      <c r="J188" s="34"/>
      <c r="K188" s="28"/>
      <c r="L188" s="28"/>
      <c r="M188" s="28"/>
      <c r="N188" s="28"/>
      <c r="O188" s="28"/>
      <c r="P188" s="28"/>
      <c r="Q188" s="28"/>
      <c r="R188" s="28"/>
      <c r="S188" s="28"/>
      <c r="T188" s="44"/>
      <c r="U188" s="28"/>
      <c r="V188" s="44">
        <v>40</v>
      </c>
    </row>
    <row r="189" spans="1:22" x14ac:dyDescent="0.35">
      <c r="A189" s="29"/>
      <c r="B189" s="29" t="s">
        <v>186</v>
      </c>
      <c r="C189" s="29"/>
      <c r="D189" s="29"/>
      <c r="E189" s="29"/>
      <c r="F189" s="29"/>
      <c r="G189" s="29"/>
      <c r="H189" s="29"/>
      <c r="I189" s="29"/>
      <c r="J189" s="35"/>
      <c r="K189" s="29"/>
      <c r="L189" s="29"/>
      <c r="M189" s="29"/>
      <c r="N189" s="29"/>
      <c r="O189" s="29"/>
      <c r="P189" s="29"/>
      <c r="Q189" s="29"/>
      <c r="R189" s="29"/>
      <c r="S189" s="29"/>
      <c r="T189" s="24"/>
      <c r="U189" s="29"/>
      <c r="V189" s="24">
        <f>V188</f>
        <v>40</v>
      </c>
    </row>
    <row r="190" spans="1:22" x14ac:dyDescent="0.35">
      <c r="A190" s="28"/>
      <c r="B190" s="28" t="s">
        <v>187</v>
      </c>
      <c r="C190" s="28"/>
      <c r="D190" s="28"/>
      <c r="E190" s="28"/>
      <c r="F190" s="28"/>
      <c r="G190" s="28"/>
      <c r="H190" s="28"/>
      <c r="I190" s="28"/>
      <c r="J190" s="34"/>
      <c r="K190" s="28"/>
      <c r="L190" s="28"/>
      <c r="M190" s="28"/>
      <c r="N190" s="28"/>
      <c r="O190" s="28"/>
      <c r="P190" s="28"/>
      <c r="Q190" s="28"/>
      <c r="R190" s="28"/>
      <c r="S190" s="28"/>
      <c r="T190" s="44"/>
      <c r="U190" s="28"/>
      <c r="V190" s="44">
        <v>0</v>
      </c>
    </row>
    <row r="191" spans="1:22" x14ac:dyDescent="0.35">
      <c r="A191" s="29"/>
      <c r="B191" s="29" t="s">
        <v>188</v>
      </c>
      <c r="C191" s="29"/>
      <c r="D191" s="29"/>
      <c r="E191" s="29"/>
      <c r="F191" s="29"/>
      <c r="G191" s="29"/>
      <c r="H191" s="29"/>
      <c r="I191" s="29"/>
      <c r="J191" s="35"/>
      <c r="K191" s="29"/>
      <c r="L191" s="29"/>
      <c r="M191" s="29"/>
      <c r="N191" s="29"/>
      <c r="O191" s="29"/>
      <c r="P191" s="29"/>
      <c r="Q191" s="29"/>
      <c r="R191" s="29"/>
      <c r="S191" s="29"/>
      <c r="T191" s="24"/>
      <c r="U191" s="29"/>
      <c r="V191" s="24">
        <f>V190</f>
        <v>0</v>
      </c>
    </row>
    <row r="192" spans="1:22" x14ac:dyDescent="0.35">
      <c r="A192" s="28"/>
      <c r="B192" s="28" t="s">
        <v>192</v>
      </c>
      <c r="C192" s="28"/>
      <c r="D192" s="28"/>
      <c r="E192" s="28"/>
      <c r="F192" s="28"/>
      <c r="G192" s="28"/>
      <c r="H192" s="28"/>
      <c r="I192" s="28"/>
      <c r="J192" s="34"/>
      <c r="K192" s="28"/>
      <c r="L192" s="28"/>
      <c r="M192" s="28"/>
      <c r="N192" s="28"/>
      <c r="O192" s="28"/>
      <c r="P192" s="28"/>
      <c r="Q192" s="28"/>
      <c r="R192" s="28"/>
      <c r="S192" s="28"/>
      <c r="T192" s="44"/>
      <c r="U192" s="28"/>
      <c r="V192" s="44">
        <v>7796.86</v>
      </c>
    </row>
    <row r="193" spans="1:22" x14ac:dyDescent="0.35">
      <c r="A193" s="28"/>
      <c r="B193" s="28"/>
      <c r="C193" s="28" t="s">
        <v>193</v>
      </c>
      <c r="D193" s="28"/>
      <c r="E193" s="28"/>
      <c r="F193" s="28"/>
      <c r="G193" s="28"/>
      <c r="H193" s="28"/>
      <c r="I193" s="28"/>
      <c r="J193" s="34"/>
      <c r="K193" s="28"/>
      <c r="L193" s="28"/>
      <c r="M193" s="28"/>
      <c r="N193" s="28"/>
      <c r="O193" s="28"/>
      <c r="P193" s="28"/>
      <c r="Q193" s="28"/>
      <c r="R193" s="28"/>
      <c r="S193" s="28"/>
      <c r="T193" s="44"/>
      <c r="U193" s="28"/>
      <c r="V193" s="44">
        <v>45483.87</v>
      </c>
    </row>
    <row r="194" spans="1:22" x14ac:dyDescent="0.35">
      <c r="A194" s="29"/>
      <c r="B194" s="29"/>
      <c r="C194" s="29" t="s">
        <v>194</v>
      </c>
      <c r="D194" s="29"/>
      <c r="E194" s="29"/>
      <c r="F194" s="29"/>
      <c r="G194" s="29"/>
      <c r="H194" s="29"/>
      <c r="I194" s="29"/>
      <c r="J194" s="35"/>
      <c r="K194" s="29"/>
      <c r="L194" s="29"/>
      <c r="M194" s="29"/>
      <c r="N194" s="29"/>
      <c r="O194" s="29"/>
      <c r="P194" s="29"/>
      <c r="Q194" s="29"/>
      <c r="R194" s="29"/>
      <c r="S194" s="29"/>
      <c r="T194" s="24"/>
      <c r="U194" s="29"/>
      <c r="V194" s="24">
        <f>V193</f>
        <v>45483.87</v>
      </c>
    </row>
    <row r="195" spans="1:22" x14ac:dyDescent="0.35">
      <c r="A195" s="28"/>
      <c r="B195" s="28"/>
      <c r="C195" s="28" t="s">
        <v>195</v>
      </c>
      <c r="D195" s="28"/>
      <c r="E195" s="28"/>
      <c r="F195" s="28"/>
      <c r="G195" s="28"/>
      <c r="H195" s="28"/>
      <c r="I195" s="28"/>
      <c r="J195" s="34"/>
      <c r="K195" s="28"/>
      <c r="L195" s="28"/>
      <c r="M195" s="28"/>
      <c r="N195" s="28"/>
      <c r="O195" s="28"/>
      <c r="P195" s="28"/>
      <c r="Q195" s="28"/>
      <c r="R195" s="28"/>
      <c r="S195" s="28"/>
      <c r="T195" s="44"/>
      <c r="U195" s="28"/>
      <c r="V195" s="44">
        <v>-37687.01</v>
      </c>
    </row>
    <row r="196" spans="1:22" x14ac:dyDescent="0.35">
      <c r="A196" s="29"/>
      <c r="B196" s="29"/>
      <c r="C196" s="29" t="s">
        <v>196</v>
      </c>
      <c r="D196" s="29"/>
      <c r="E196" s="29"/>
      <c r="F196" s="29"/>
      <c r="G196" s="29"/>
      <c r="H196" s="29"/>
      <c r="I196" s="29"/>
      <c r="J196" s="35"/>
      <c r="K196" s="29"/>
      <c r="L196" s="29"/>
      <c r="M196" s="29"/>
      <c r="N196" s="29"/>
      <c r="O196" s="29"/>
      <c r="P196" s="29"/>
      <c r="Q196" s="29"/>
      <c r="R196" s="29"/>
      <c r="S196" s="29"/>
      <c r="T196" s="24"/>
      <c r="U196" s="29"/>
      <c r="V196" s="24">
        <f>V195</f>
        <v>-37687.01</v>
      </c>
    </row>
    <row r="197" spans="1:22" x14ac:dyDescent="0.35">
      <c r="A197" s="28"/>
      <c r="B197" s="28"/>
      <c r="C197" s="28" t="s">
        <v>197</v>
      </c>
      <c r="D197" s="28"/>
      <c r="E197" s="28"/>
      <c r="F197" s="28"/>
      <c r="G197" s="28"/>
      <c r="H197" s="28"/>
      <c r="I197" s="28"/>
      <c r="J197" s="34"/>
      <c r="K197" s="28"/>
      <c r="L197" s="28"/>
      <c r="M197" s="28"/>
      <c r="N197" s="28"/>
      <c r="O197" s="28"/>
      <c r="P197" s="28"/>
      <c r="Q197" s="28"/>
      <c r="R197" s="28"/>
      <c r="S197" s="28"/>
      <c r="T197" s="44"/>
      <c r="U197" s="28"/>
      <c r="V197" s="44">
        <v>0</v>
      </c>
    </row>
    <row r="198" spans="1:22" ht="15" thickBot="1" x14ac:dyDescent="0.4">
      <c r="A198" s="29"/>
      <c r="B198" s="29"/>
      <c r="C198" s="29" t="s">
        <v>198</v>
      </c>
      <c r="D198" s="29"/>
      <c r="E198" s="29"/>
      <c r="F198" s="29"/>
      <c r="G198" s="29"/>
      <c r="H198" s="29"/>
      <c r="I198" s="29"/>
      <c r="J198" s="35"/>
      <c r="K198" s="29"/>
      <c r="L198" s="29"/>
      <c r="M198" s="29"/>
      <c r="N198" s="29"/>
      <c r="O198" s="29"/>
      <c r="P198" s="29"/>
      <c r="Q198" s="29"/>
      <c r="R198" s="29"/>
      <c r="S198" s="29"/>
      <c r="T198" s="27"/>
      <c r="U198" s="29"/>
      <c r="V198" s="27">
        <f>V197</f>
        <v>0</v>
      </c>
    </row>
    <row r="199" spans="1:22" x14ac:dyDescent="0.35">
      <c r="A199" s="29"/>
      <c r="B199" s="29" t="s">
        <v>199</v>
      </c>
      <c r="C199" s="29"/>
      <c r="D199" s="29"/>
      <c r="E199" s="29"/>
      <c r="F199" s="29"/>
      <c r="G199" s="29"/>
      <c r="H199" s="29"/>
      <c r="I199" s="29"/>
      <c r="J199" s="35"/>
      <c r="K199" s="29"/>
      <c r="L199" s="29"/>
      <c r="M199" s="29"/>
      <c r="N199" s="29"/>
      <c r="O199" s="29"/>
      <c r="P199" s="29"/>
      <c r="Q199" s="29"/>
      <c r="R199" s="29"/>
      <c r="S199" s="29"/>
      <c r="T199" s="24"/>
      <c r="U199" s="29"/>
      <c r="V199" s="24">
        <f>ROUND(V194+V196+V198,5)</f>
        <v>7796.86</v>
      </c>
    </row>
    <row r="200" spans="1:22" x14ac:dyDescent="0.35">
      <c r="A200" s="28"/>
      <c r="B200" s="28" t="s">
        <v>201</v>
      </c>
      <c r="C200" s="28"/>
      <c r="D200" s="28"/>
      <c r="E200" s="28"/>
      <c r="F200" s="28"/>
      <c r="G200" s="28"/>
      <c r="H200" s="28"/>
      <c r="I200" s="28"/>
      <c r="J200" s="34"/>
      <c r="K200" s="28"/>
      <c r="L200" s="28"/>
      <c r="M200" s="28"/>
      <c r="N200" s="28"/>
      <c r="O200" s="28"/>
      <c r="P200" s="28"/>
      <c r="Q200" s="28"/>
      <c r="R200" s="28"/>
      <c r="S200" s="28"/>
      <c r="T200" s="44"/>
      <c r="U200" s="28"/>
      <c r="V200" s="44">
        <v>0</v>
      </c>
    </row>
    <row r="201" spans="1:22" x14ac:dyDescent="0.35">
      <c r="A201" s="29"/>
      <c r="B201" s="29" t="s">
        <v>202</v>
      </c>
      <c r="C201" s="29"/>
      <c r="D201" s="29"/>
      <c r="E201" s="29"/>
      <c r="F201" s="29"/>
      <c r="G201" s="29"/>
      <c r="H201" s="29"/>
      <c r="I201" s="29"/>
      <c r="J201" s="35"/>
      <c r="K201" s="29"/>
      <c r="L201" s="29"/>
      <c r="M201" s="29"/>
      <c r="N201" s="29"/>
      <c r="O201" s="29"/>
      <c r="P201" s="29"/>
      <c r="Q201" s="29"/>
      <c r="R201" s="29"/>
      <c r="S201" s="29"/>
      <c r="T201" s="24"/>
      <c r="U201" s="29"/>
      <c r="V201" s="24">
        <f>V200</f>
        <v>0</v>
      </c>
    </row>
    <row r="202" spans="1:22" x14ac:dyDescent="0.35">
      <c r="A202" s="28"/>
      <c r="B202" s="28" t="s">
        <v>203</v>
      </c>
      <c r="C202" s="28"/>
      <c r="D202" s="28"/>
      <c r="E202" s="28"/>
      <c r="F202" s="28"/>
      <c r="G202" s="28"/>
      <c r="H202" s="28"/>
      <c r="I202" s="28"/>
      <c r="J202" s="34"/>
      <c r="K202" s="28"/>
      <c r="L202" s="28"/>
      <c r="M202" s="28"/>
      <c r="N202" s="28"/>
      <c r="O202" s="28"/>
      <c r="P202" s="28"/>
      <c r="Q202" s="28"/>
      <c r="R202" s="28"/>
      <c r="S202" s="28"/>
      <c r="T202" s="44"/>
      <c r="U202" s="28"/>
      <c r="V202" s="44">
        <v>0</v>
      </c>
    </row>
    <row r="203" spans="1:22" x14ac:dyDescent="0.35">
      <c r="A203" s="29"/>
      <c r="B203" s="29" t="s">
        <v>204</v>
      </c>
      <c r="C203" s="29"/>
      <c r="D203" s="29"/>
      <c r="E203" s="29"/>
      <c r="F203" s="29"/>
      <c r="G203" s="29"/>
      <c r="H203" s="29"/>
      <c r="I203" s="29"/>
      <c r="J203" s="35"/>
      <c r="K203" s="29"/>
      <c r="L203" s="29"/>
      <c r="M203" s="29"/>
      <c r="N203" s="29"/>
      <c r="O203" s="29"/>
      <c r="P203" s="29"/>
      <c r="Q203" s="29"/>
      <c r="R203" s="29"/>
      <c r="S203" s="29"/>
      <c r="T203" s="24"/>
      <c r="U203" s="29"/>
      <c r="V203" s="24">
        <f>V202</f>
        <v>0</v>
      </c>
    </row>
    <row r="204" spans="1:22" x14ac:dyDescent="0.35">
      <c r="A204" s="28"/>
      <c r="B204" s="28" t="s">
        <v>111</v>
      </c>
      <c r="C204" s="28"/>
      <c r="D204" s="28"/>
      <c r="E204" s="28"/>
      <c r="F204" s="28"/>
      <c r="G204" s="28"/>
      <c r="H204" s="28"/>
      <c r="I204" s="28"/>
      <c r="J204" s="34"/>
      <c r="K204" s="28"/>
      <c r="L204" s="28"/>
      <c r="M204" s="28"/>
      <c r="N204" s="28"/>
      <c r="O204" s="28"/>
      <c r="P204" s="28"/>
      <c r="Q204" s="28"/>
      <c r="R204" s="28"/>
      <c r="S204" s="28"/>
      <c r="T204" s="44"/>
      <c r="U204" s="28"/>
      <c r="V204" s="44">
        <v>-61525.97</v>
      </c>
    </row>
    <row r="205" spans="1:22" x14ac:dyDescent="0.35">
      <c r="A205" s="29"/>
      <c r="B205" s="29"/>
      <c r="C205" s="29"/>
      <c r="D205" s="29"/>
      <c r="E205" s="29"/>
      <c r="F205" s="29"/>
      <c r="G205" s="29"/>
      <c r="H205" s="29" t="s">
        <v>109</v>
      </c>
      <c r="I205" s="29"/>
      <c r="J205" s="35">
        <v>42675</v>
      </c>
      <c r="K205" s="29"/>
      <c r="L205" s="29" t="s">
        <v>501</v>
      </c>
      <c r="M205" s="29"/>
      <c r="N205" s="29" t="s">
        <v>121</v>
      </c>
      <c r="O205" s="29"/>
      <c r="P205" s="29" t="s">
        <v>544</v>
      </c>
      <c r="Q205" s="29"/>
      <c r="R205" s="29" t="s">
        <v>95</v>
      </c>
      <c r="S205" s="29"/>
      <c r="T205" s="24">
        <v>-692</v>
      </c>
      <c r="U205" s="29"/>
      <c r="V205" s="24">
        <f t="shared" ref="V205:V249" si="3">ROUND(V204+T205,5)</f>
        <v>-62217.97</v>
      </c>
    </row>
    <row r="206" spans="1:22" x14ac:dyDescent="0.35">
      <c r="A206" s="29"/>
      <c r="B206" s="29"/>
      <c r="C206" s="29"/>
      <c r="D206" s="29"/>
      <c r="E206" s="29"/>
      <c r="F206" s="29"/>
      <c r="G206" s="29"/>
      <c r="H206" s="29" t="s">
        <v>109</v>
      </c>
      <c r="I206" s="29"/>
      <c r="J206" s="35">
        <v>42675</v>
      </c>
      <c r="K206" s="29"/>
      <c r="L206" s="29" t="s">
        <v>520</v>
      </c>
      <c r="M206" s="29"/>
      <c r="N206" s="29" t="s">
        <v>463</v>
      </c>
      <c r="O206" s="29"/>
      <c r="P206" s="29"/>
      <c r="Q206" s="29"/>
      <c r="R206" s="29" t="s">
        <v>34</v>
      </c>
      <c r="S206" s="29"/>
      <c r="T206" s="24">
        <v>-1268</v>
      </c>
      <c r="U206" s="29"/>
      <c r="V206" s="24">
        <f t="shared" si="3"/>
        <v>-63485.97</v>
      </c>
    </row>
    <row r="207" spans="1:22" x14ac:dyDescent="0.35">
      <c r="A207" s="29"/>
      <c r="B207" s="29"/>
      <c r="C207" s="29"/>
      <c r="D207" s="29"/>
      <c r="E207" s="29"/>
      <c r="F207" s="29"/>
      <c r="G207" s="29"/>
      <c r="H207" s="29" t="s">
        <v>142</v>
      </c>
      <c r="I207" s="29"/>
      <c r="J207" s="35">
        <v>42676</v>
      </c>
      <c r="K207" s="29"/>
      <c r="L207" s="29" t="s">
        <v>481</v>
      </c>
      <c r="M207" s="29"/>
      <c r="N207" s="29" t="s">
        <v>458</v>
      </c>
      <c r="O207" s="29"/>
      <c r="P207" s="29"/>
      <c r="Q207" s="29"/>
      <c r="R207" s="29" t="s">
        <v>89</v>
      </c>
      <c r="S207" s="29"/>
      <c r="T207" s="24">
        <v>172.9</v>
      </c>
      <c r="U207" s="29"/>
      <c r="V207" s="24">
        <f t="shared" si="3"/>
        <v>-63313.07</v>
      </c>
    </row>
    <row r="208" spans="1:22" x14ac:dyDescent="0.35">
      <c r="A208" s="29"/>
      <c r="B208" s="29"/>
      <c r="C208" s="29"/>
      <c r="D208" s="29"/>
      <c r="E208" s="29"/>
      <c r="F208" s="29"/>
      <c r="G208" s="29"/>
      <c r="H208" s="29" t="s">
        <v>142</v>
      </c>
      <c r="I208" s="29"/>
      <c r="J208" s="35">
        <v>42678</v>
      </c>
      <c r="K208" s="29"/>
      <c r="L208" s="29" t="s">
        <v>482</v>
      </c>
      <c r="M208" s="29"/>
      <c r="N208" s="29" t="s">
        <v>446</v>
      </c>
      <c r="O208" s="29"/>
      <c r="P208" s="29"/>
      <c r="Q208" s="29"/>
      <c r="R208" s="29" t="s">
        <v>89</v>
      </c>
      <c r="S208" s="29"/>
      <c r="T208" s="24">
        <v>592</v>
      </c>
      <c r="U208" s="29"/>
      <c r="V208" s="24">
        <f t="shared" si="3"/>
        <v>-62721.07</v>
      </c>
    </row>
    <row r="209" spans="1:22" x14ac:dyDescent="0.35">
      <c r="A209" s="29"/>
      <c r="B209" s="29"/>
      <c r="C209" s="29"/>
      <c r="D209" s="29"/>
      <c r="E209" s="29"/>
      <c r="F209" s="29"/>
      <c r="G209" s="29"/>
      <c r="H209" s="29" t="s">
        <v>142</v>
      </c>
      <c r="I209" s="29"/>
      <c r="J209" s="35">
        <v>42678</v>
      </c>
      <c r="K209" s="29"/>
      <c r="L209" s="29" t="s">
        <v>483</v>
      </c>
      <c r="M209" s="29"/>
      <c r="N209" s="29" t="s">
        <v>117</v>
      </c>
      <c r="O209" s="29"/>
      <c r="P209" s="29"/>
      <c r="Q209" s="29"/>
      <c r="R209" s="29" t="s">
        <v>89</v>
      </c>
      <c r="S209" s="29"/>
      <c r="T209" s="24">
        <v>8455.73</v>
      </c>
      <c r="U209" s="29"/>
      <c r="V209" s="24">
        <f t="shared" si="3"/>
        <v>-54265.34</v>
      </c>
    </row>
    <row r="210" spans="1:22" x14ac:dyDescent="0.35">
      <c r="A210" s="29"/>
      <c r="B210" s="29"/>
      <c r="C210" s="29"/>
      <c r="D210" s="29"/>
      <c r="E210" s="29"/>
      <c r="F210" s="29"/>
      <c r="G210" s="29"/>
      <c r="H210" s="29" t="s">
        <v>164</v>
      </c>
      <c r="I210" s="29"/>
      <c r="J210" s="35">
        <v>42678</v>
      </c>
      <c r="K210" s="29"/>
      <c r="L210" s="29" t="s">
        <v>502</v>
      </c>
      <c r="M210" s="29"/>
      <c r="N210" s="29" t="s">
        <v>121</v>
      </c>
      <c r="O210" s="29"/>
      <c r="P210" s="29"/>
      <c r="Q210" s="29"/>
      <c r="R210" s="29" t="s">
        <v>95</v>
      </c>
      <c r="S210" s="29"/>
      <c r="T210" s="24">
        <v>49</v>
      </c>
      <c r="U210" s="29"/>
      <c r="V210" s="24">
        <f t="shared" si="3"/>
        <v>-54216.34</v>
      </c>
    </row>
    <row r="211" spans="1:22" x14ac:dyDescent="0.35">
      <c r="A211" s="29"/>
      <c r="B211" s="29"/>
      <c r="C211" s="29"/>
      <c r="D211" s="29"/>
      <c r="E211" s="29"/>
      <c r="F211" s="29"/>
      <c r="G211" s="29"/>
      <c r="H211" s="29" t="s">
        <v>109</v>
      </c>
      <c r="I211" s="29"/>
      <c r="J211" s="35">
        <v>42678</v>
      </c>
      <c r="K211" s="29"/>
      <c r="L211" s="29" t="s">
        <v>503</v>
      </c>
      <c r="M211" s="29"/>
      <c r="N211" s="29" t="s">
        <v>121</v>
      </c>
      <c r="O211" s="29"/>
      <c r="P211" s="29" t="s">
        <v>545</v>
      </c>
      <c r="Q211" s="29"/>
      <c r="R211" s="29" t="s">
        <v>95</v>
      </c>
      <c r="S211" s="29"/>
      <c r="T211" s="24">
        <v>-9727.14</v>
      </c>
      <c r="U211" s="29"/>
      <c r="V211" s="24">
        <f t="shared" si="3"/>
        <v>-63943.48</v>
      </c>
    </row>
    <row r="212" spans="1:22" x14ac:dyDescent="0.35">
      <c r="A212" s="29"/>
      <c r="B212" s="29"/>
      <c r="C212" s="29"/>
      <c r="D212" s="29"/>
      <c r="E212" s="29"/>
      <c r="F212" s="29"/>
      <c r="G212" s="29"/>
      <c r="H212" s="29" t="s">
        <v>109</v>
      </c>
      <c r="I212" s="29"/>
      <c r="J212" s="35">
        <v>42681</v>
      </c>
      <c r="K212" s="29"/>
      <c r="L212" s="29" t="s">
        <v>504</v>
      </c>
      <c r="M212" s="29"/>
      <c r="N212" s="29" t="s">
        <v>121</v>
      </c>
      <c r="O212" s="29"/>
      <c r="P212" s="29" t="s">
        <v>546</v>
      </c>
      <c r="Q212" s="29"/>
      <c r="R212" s="29" t="s">
        <v>95</v>
      </c>
      <c r="S212" s="29"/>
      <c r="T212" s="24">
        <v>-2010.44</v>
      </c>
      <c r="U212" s="29"/>
      <c r="V212" s="24">
        <f t="shared" si="3"/>
        <v>-65953.919999999998</v>
      </c>
    </row>
    <row r="213" spans="1:22" x14ac:dyDescent="0.35">
      <c r="A213" s="29"/>
      <c r="B213" s="29"/>
      <c r="C213" s="29"/>
      <c r="D213" s="29"/>
      <c r="E213" s="29"/>
      <c r="F213" s="29"/>
      <c r="G213" s="29"/>
      <c r="H213" s="29" t="s">
        <v>142</v>
      </c>
      <c r="I213" s="29"/>
      <c r="J213" s="35">
        <v>42682</v>
      </c>
      <c r="K213" s="29"/>
      <c r="L213" s="29" t="s">
        <v>484</v>
      </c>
      <c r="M213" s="29"/>
      <c r="N213" s="29" t="s">
        <v>529</v>
      </c>
      <c r="O213" s="29"/>
      <c r="P213" s="29"/>
      <c r="Q213" s="29"/>
      <c r="R213" s="29" t="s">
        <v>89</v>
      </c>
      <c r="S213" s="29"/>
      <c r="T213" s="24">
        <v>664.18</v>
      </c>
      <c r="U213" s="29"/>
      <c r="V213" s="24">
        <f t="shared" si="3"/>
        <v>-65289.74</v>
      </c>
    </row>
    <row r="214" spans="1:22" x14ac:dyDescent="0.35">
      <c r="A214" s="29"/>
      <c r="B214" s="29"/>
      <c r="C214" s="29"/>
      <c r="D214" s="29"/>
      <c r="E214" s="29"/>
      <c r="F214" s="29"/>
      <c r="G214" s="29"/>
      <c r="H214" s="29" t="s">
        <v>164</v>
      </c>
      <c r="I214" s="29"/>
      <c r="J214" s="35">
        <v>42683</v>
      </c>
      <c r="K214" s="29"/>
      <c r="L214" s="29" t="s">
        <v>578</v>
      </c>
      <c r="M214" s="29"/>
      <c r="N214" s="29" t="s">
        <v>428</v>
      </c>
      <c r="O214" s="29"/>
      <c r="P214" s="29" t="s">
        <v>580</v>
      </c>
      <c r="Q214" s="29"/>
      <c r="R214" s="29" t="s">
        <v>95</v>
      </c>
      <c r="S214" s="29"/>
      <c r="T214" s="24">
        <v>9</v>
      </c>
      <c r="U214" s="29"/>
      <c r="V214" s="24">
        <f t="shared" si="3"/>
        <v>-65280.74</v>
      </c>
    </row>
    <row r="215" spans="1:22" x14ac:dyDescent="0.35">
      <c r="A215" s="29"/>
      <c r="B215" s="29"/>
      <c r="C215" s="29"/>
      <c r="D215" s="29"/>
      <c r="E215" s="29"/>
      <c r="F215" s="29"/>
      <c r="G215" s="29"/>
      <c r="H215" s="29" t="s">
        <v>109</v>
      </c>
      <c r="I215" s="29"/>
      <c r="J215" s="35">
        <v>42685</v>
      </c>
      <c r="K215" s="29"/>
      <c r="L215" s="29" t="s">
        <v>505</v>
      </c>
      <c r="M215" s="29"/>
      <c r="N215" s="29" t="s">
        <v>121</v>
      </c>
      <c r="O215" s="29"/>
      <c r="P215" s="29"/>
      <c r="Q215" s="29"/>
      <c r="R215" s="29" t="s">
        <v>95</v>
      </c>
      <c r="S215" s="29"/>
      <c r="T215" s="24">
        <v>-29</v>
      </c>
      <c r="U215" s="29"/>
      <c r="V215" s="24">
        <f t="shared" si="3"/>
        <v>-65309.74</v>
      </c>
    </row>
    <row r="216" spans="1:22" x14ac:dyDescent="0.35">
      <c r="A216" s="29"/>
      <c r="B216" s="29"/>
      <c r="C216" s="29"/>
      <c r="D216" s="29"/>
      <c r="E216" s="29"/>
      <c r="F216" s="29"/>
      <c r="G216" s="29"/>
      <c r="H216" s="29" t="s">
        <v>164</v>
      </c>
      <c r="I216" s="29"/>
      <c r="J216" s="35">
        <v>42685</v>
      </c>
      <c r="K216" s="29"/>
      <c r="L216" s="29" t="s">
        <v>506</v>
      </c>
      <c r="M216" s="29"/>
      <c r="N216" s="29" t="s">
        <v>121</v>
      </c>
      <c r="O216" s="29"/>
      <c r="P216" s="29"/>
      <c r="Q216" s="29"/>
      <c r="R216" s="29" t="s">
        <v>95</v>
      </c>
      <c r="S216" s="29"/>
      <c r="T216" s="24">
        <v>47.38</v>
      </c>
      <c r="U216" s="29"/>
      <c r="V216" s="24">
        <f t="shared" si="3"/>
        <v>-65262.36</v>
      </c>
    </row>
    <row r="217" spans="1:22" x14ac:dyDescent="0.35">
      <c r="A217" s="29"/>
      <c r="B217" s="29"/>
      <c r="C217" s="29"/>
      <c r="D217" s="29"/>
      <c r="E217" s="29"/>
      <c r="F217" s="29"/>
      <c r="G217" s="29"/>
      <c r="H217" s="29" t="s">
        <v>109</v>
      </c>
      <c r="I217" s="29"/>
      <c r="J217" s="35">
        <v>42688</v>
      </c>
      <c r="K217" s="29"/>
      <c r="L217" s="29" t="s">
        <v>507</v>
      </c>
      <c r="M217" s="29"/>
      <c r="N217" s="29" t="s">
        <v>143</v>
      </c>
      <c r="O217" s="29"/>
      <c r="P217" s="29"/>
      <c r="Q217" s="29"/>
      <c r="R217" s="29" t="s">
        <v>95</v>
      </c>
      <c r="S217" s="29"/>
      <c r="T217" s="24">
        <v>-96</v>
      </c>
      <c r="U217" s="29"/>
      <c r="V217" s="24">
        <f t="shared" si="3"/>
        <v>-65358.36</v>
      </c>
    </row>
    <row r="218" spans="1:22" x14ac:dyDescent="0.35">
      <c r="A218" s="29"/>
      <c r="B218" s="29"/>
      <c r="C218" s="29"/>
      <c r="D218" s="29"/>
      <c r="E218" s="29"/>
      <c r="F218" s="29"/>
      <c r="G218" s="29"/>
      <c r="H218" s="29" t="s">
        <v>164</v>
      </c>
      <c r="I218" s="29"/>
      <c r="J218" s="35">
        <v>42688</v>
      </c>
      <c r="K218" s="29"/>
      <c r="L218" s="29" t="s">
        <v>508</v>
      </c>
      <c r="M218" s="29"/>
      <c r="N218" s="29" t="s">
        <v>121</v>
      </c>
      <c r="O218" s="29"/>
      <c r="P218" s="29"/>
      <c r="Q218" s="29"/>
      <c r="R218" s="29" t="s">
        <v>95</v>
      </c>
      <c r="S218" s="29"/>
      <c r="T218" s="24">
        <v>29.5</v>
      </c>
      <c r="U218" s="29"/>
      <c r="V218" s="24">
        <f t="shared" si="3"/>
        <v>-65328.86</v>
      </c>
    </row>
    <row r="219" spans="1:22" x14ac:dyDescent="0.35">
      <c r="A219" s="29"/>
      <c r="B219" s="29"/>
      <c r="C219" s="29"/>
      <c r="D219" s="29"/>
      <c r="E219" s="29"/>
      <c r="F219" s="29"/>
      <c r="G219" s="29"/>
      <c r="H219" s="29" t="s">
        <v>109</v>
      </c>
      <c r="I219" s="29"/>
      <c r="J219" s="35">
        <v>42689</v>
      </c>
      <c r="K219" s="29"/>
      <c r="L219" s="29" t="s">
        <v>521</v>
      </c>
      <c r="M219" s="29"/>
      <c r="N219" s="29" t="s">
        <v>531</v>
      </c>
      <c r="O219" s="29"/>
      <c r="P219" s="29" t="s">
        <v>552</v>
      </c>
      <c r="Q219" s="29"/>
      <c r="R219" s="29" t="s">
        <v>42</v>
      </c>
      <c r="S219" s="29"/>
      <c r="T219" s="24">
        <v>-90</v>
      </c>
      <c r="U219" s="29"/>
      <c r="V219" s="24">
        <f t="shared" si="3"/>
        <v>-65418.86</v>
      </c>
    </row>
    <row r="220" spans="1:22" x14ac:dyDescent="0.35">
      <c r="A220" s="29"/>
      <c r="B220" s="29"/>
      <c r="C220" s="29"/>
      <c r="D220" s="29"/>
      <c r="E220" s="29"/>
      <c r="F220" s="29"/>
      <c r="G220" s="29"/>
      <c r="H220" s="29" t="s">
        <v>109</v>
      </c>
      <c r="I220" s="29"/>
      <c r="J220" s="35">
        <v>42689</v>
      </c>
      <c r="K220" s="29"/>
      <c r="L220" s="29" t="s">
        <v>509</v>
      </c>
      <c r="M220" s="29"/>
      <c r="N220" s="29" t="s">
        <v>121</v>
      </c>
      <c r="O220" s="29"/>
      <c r="P220" s="29" t="s">
        <v>547</v>
      </c>
      <c r="Q220" s="29"/>
      <c r="R220" s="29" t="s">
        <v>95</v>
      </c>
      <c r="S220" s="29"/>
      <c r="T220" s="24">
        <v>-1181.53</v>
      </c>
      <c r="U220" s="29"/>
      <c r="V220" s="24">
        <f t="shared" si="3"/>
        <v>-66600.39</v>
      </c>
    </row>
    <row r="221" spans="1:22" x14ac:dyDescent="0.35">
      <c r="A221" s="29"/>
      <c r="B221" s="29"/>
      <c r="C221" s="29"/>
      <c r="D221" s="29"/>
      <c r="E221" s="29"/>
      <c r="F221" s="29"/>
      <c r="G221" s="29"/>
      <c r="H221" s="29" t="s">
        <v>164</v>
      </c>
      <c r="I221" s="29"/>
      <c r="J221" s="35">
        <v>42690</v>
      </c>
      <c r="K221" s="29"/>
      <c r="L221" s="29" t="s">
        <v>510</v>
      </c>
      <c r="M221" s="29"/>
      <c r="N221" s="29" t="s">
        <v>121</v>
      </c>
      <c r="O221" s="29"/>
      <c r="P221" s="29"/>
      <c r="Q221" s="29"/>
      <c r="R221" s="29" t="s">
        <v>95</v>
      </c>
      <c r="S221" s="29"/>
      <c r="T221" s="24">
        <v>9</v>
      </c>
      <c r="U221" s="29"/>
      <c r="V221" s="24">
        <f t="shared" si="3"/>
        <v>-66591.39</v>
      </c>
    </row>
    <row r="222" spans="1:22" x14ac:dyDescent="0.35">
      <c r="A222" s="29"/>
      <c r="B222" s="29"/>
      <c r="C222" s="29"/>
      <c r="D222" s="29"/>
      <c r="E222" s="29"/>
      <c r="F222" s="29"/>
      <c r="G222" s="29"/>
      <c r="H222" s="29" t="s">
        <v>142</v>
      </c>
      <c r="I222" s="29"/>
      <c r="J222" s="35">
        <v>42691</v>
      </c>
      <c r="K222" s="29"/>
      <c r="L222" s="29" t="s">
        <v>485</v>
      </c>
      <c r="M222" s="29"/>
      <c r="N222" s="29" t="s">
        <v>428</v>
      </c>
      <c r="O222" s="29"/>
      <c r="P222" s="29"/>
      <c r="Q222" s="29"/>
      <c r="R222" s="29" t="s">
        <v>89</v>
      </c>
      <c r="S222" s="29"/>
      <c r="T222" s="24">
        <v>944.7</v>
      </c>
      <c r="U222" s="29"/>
      <c r="V222" s="24">
        <f t="shared" si="3"/>
        <v>-65646.69</v>
      </c>
    </row>
    <row r="223" spans="1:22" x14ac:dyDescent="0.35">
      <c r="A223" s="29"/>
      <c r="B223" s="29"/>
      <c r="C223" s="29"/>
      <c r="D223" s="29"/>
      <c r="E223" s="29"/>
      <c r="F223" s="29"/>
      <c r="G223" s="29"/>
      <c r="H223" s="29" t="s">
        <v>142</v>
      </c>
      <c r="I223" s="29"/>
      <c r="J223" s="35">
        <v>42691</v>
      </c>
      <c r="K223" s="29"/>
      <c r="L223" s="29"/>
      <c r="M223" s="29"/>
      <c r="N223" s="29" t="s">
        <v>123</v>
      </c>
      <c r="O223" s="29"/>
      <c r="P223" s="29" t="s">
        <v>113</v>
      </c>
      <c r="Q223" s="29"/>
      <c r="R223" s="29" t="s">
        <v>89</v>
      </c>
      <c r="S223" s="29"/>
      <c r="T223" s="24">
        <v>123.15</v>
      </c>
      <c r="U223" s="29"/>
      <c r="V223" s="24">
        <f t="shared" si="3"/>
        <v>-65523.54</v>
      </c>
    </row>
    <row r="224" spans="1:22" x14ac:dyDescent="0.35">
      <c r="A224" s="29"/>
      <c r="B224" s="29"/>
      <c r="C224" s="29"/>
      <c r="D224" s="29"/>
      <c r="E224" s="29"/>
      <c r="F224" s="29"/>
      <c r="G224" s="29"/>
      <c r="H224" s="29" t="s">
        <v>109</v>
      </c>
      <c r="I224" s="29"/>
      <c r="J224" s="35">
        <v>42691</v>
      </c>
      <c r="K224" s="29"/>
      <c r="L224" s="29" t="s">
        <v>511</v>
      </c>
      <c r="M224" s="29"/>
      <c r="N224" s="29" t="s">
        <v>534</v>
      </c>
      <c r="O224" s="29"/>
      <c r="P224" s="29"/>
      <c r="Q224" s="29"/>
      <c r="R224" s="29" t="s">
        <v>95</v>
      </c>
      <c r="S224" s="29"/>
      <c r="T224" s="24">
        <v>-342.4</v>
      </c>
      <c r="U224" s="29"/>
      <c r="V224" s="24">
        <f t="shared" si="3"/>
        <v>-65865.94</v>
      </c>
    </row>
    <row r="225" spans="1:22" x14ac:dyDescent="0.35">
      <c r="A225" s="29"/>
      <c r="B225" s="29"/>
      <c r="C225" s="29"/>
      <c r="D225" s="29"/>
      <c r="E225" s="29"/>
      <c r="F225" s="29"/>
      <c r="G225" s="29"/>
      <c r="H225" s="29" t="s">
        <v>142</v>
      </c>
      <c r="I225" s="29"/>
      <c r="J225" s="35">
        <v>42692</v>
      </c>
      <c r="K225" s="29"/>
      <c r="L225" s="29" t="s">
        <v>486</v>
      </c>
      <c r="M225" s="29"/>
      <c r="N225" s="29" t="s">
        <v>459</v>
      </c>
      <c r="O225" s="29"/>
      <c r="P225" s="29"/>
      <c r="Q225" s="29"/>
      <c r="R225" s="29" t="s">
        <v>89</v>
      </c>
      <c r="S225" s="29"/>
      <c r="T225" s="24">
        <v>308</v>
      </c>
      <c r="U225" s="29"/>
      <c r="V225" s="24">
        <f t="shared" si="3"/>
        <v>-65557.94</v>
      </c>
    </row>
    <row r="226" spans="1:22" x14ac:dyDescent="0.35">
      <c r="A226" s="29"/>
      <c r="B226" s="29"/>
      <c r="C226" s="29"/>
      <c r="D226" s="29"/>
      <c r="E226" s="29"/>
      <c r="F226" s="29"/>
      <c r="G226" s="29"/>
      <c r="H226" s="29" t="s">
        <v>109</v>
      </c>
      <c r="I226" s="29"/>
      <c r="J226" s="35">
        <v>42694</v>
      </c>
      <c r="K226" s="29"/>
      <c r="L226" s="29" t="s">
        <v>522</v>
      </c>
      <c r="M226" s="29"/>
      <c r="N226" s="29" t="s">
        <v>115</v>
      </c>
      <c r="O226" s="29"/>
      <c r="P226" s="29" t="s">
        <v>553</v>
      </c>
      <c r="Q226" s="29"/>
      <c r="R226" s="29" t="s">
        <v>38</v>
      </c>
      <c r="S226" s="29"/>
      <c r="T226" s="24">
        <v>-69</v>
      </c>
      <c r="U226" s="29"/>
      <c r="V226" s="24">
        <f t="shared" si="3"/>
        <v>-65626.94</v>
      </c>
    </row>
    <row r="227" spans="1:22" x14ac:dyDescent="0.35">
      <c r="A227" s="29"/>
      <c r="B227" s="29"/>
      <c r="C227" s="29"/>
      <c r="D227" s="29"/>
      <c r="E227" s="29"/>
      <c r="F227" s="29"/>
      <c r="G227" s="29"/>
      <c r="H227" s="29" t="s">
        <v>109</v>
      </c>
      <c r="I227" s="29"/>
      <c r="J227" s="35">
        <v>42694</v>
      </c>
      <c r="K227" s="29"/>
      <c r="L227" s="29" t="s">
        <v>523</v>
      </c>
      <c r="M227" s="29"/>
      <c r="N227" s="29" t="s">
        <v>117</v>
      </c>
      <c r="O227" s="29"/>
      <c r="P227" s="29" t="s">
        <v>554</v>
      </c>
      <c r="Q227" s="29"/>
      <c r="R227" s="29" t="s">
        <v>98</v>
      </c>
      <c r="S227" s="29"/>
      <c r="T227" s="24">
        <v>-211.28</v>
      </c>
      <c r="U227" s="29"/>
      <c r="V227" s="24">
        <f t="shared" si="3"/>
        <v>-65838.22</v>
      </c>
    </row>
    <row r="228" spans="1:22" x14ac:dyDescent="0.35">
      <c r="A228" s="29"/>
      <c r="B228" s="29"/>
      <c r="C228" s="29"/>
      <c r="D228" s="29"/>
      <c r="E228" s="29"/>
      <c r="F228" s="29"/>
      <c r="G228" s="29"/>
      <c r="H228" s="29" t="s">
        <v>164</v>
      </c>
      <c r="I228" s="29"/>
      <c r="J228" s="35">
        <v>42695</v>
      </c>
      <c r="K228" s="29"/>
      <c r="L228" s="29" t="s">
        <v>512</v>
      </c>
      <c r="M228" s="29"/>
      <c r="N228" s="29" t="s">
        <v>121</v>
      </c>
      <c r="O228" s="29"/>
      <c r="P228" s="29"/>
      <c r="Q228" s="29"/>
      <c r="R228" s="29" t="s">
        <v>95</v>
      </c>
      <c r="S228" s="29"/>
      <c r="T228" s="24">
        <v>24.5</v>
      </c>
      <c r="U228" s="29"/>
      <c r="V228" s="24">
        <f t="shared" si="3"/>
        <v>-65813.72</v>
      </c>
    </row>
    <row r="229" spans="1:22" x14ac:dyDescent="0.35">
      <c r="A229" s="29"/>
      <c r="B229" s="29"/>
      <c r="C229" s="29"/>
      <c r="D229" s="29"/>
      <c r="E229" s="29"/>
      <c r="F229" s="29"/>
      <c r="G229" s="29"/>
      <c r="H229" s="29" t="s">
        <v>142</v>
      </c>
      <c r="I229" s="29"/>
      <c r="J229" s="35">
        <v>42696</v>
      </c>
      <c r="K229" s="29"/>
      <c r="L229" s="29" t="s">
        <v>487</v>
      </c>
      <c r="M229" s="29"/>
      <c r="N229" s="29" t="s">
        <v>121</v>
      </c>
      <c r="O229" s="29"/>
      <c r="P229" s="29" t="s">
        <v>145</v>
      </c>
      <c r="Q229" s="29"/>
      <c r="R229" s="29" t="s">
        <v>89</v>
      </c>
      <c r="S229" s="29"/>
      <c r="T229" s="24">
        <v>19.5</v>
      </c>
      <c r="U229" s="29"/>
      <c r="V229" s="24">
        <f t="shared" si="3"/>
        <v>-65794.22</v>
      </c>
    </row>
    <row r="230" spans="1:22" x14ac:dyDescent="0.35">
      <c r="A230" s="29"/>
      <c r="B230" s="29"/>
      <c r="C230" s="29"/>
      <c r="D230" s="29"/>
      <c r="E230" s="29"/>
      <c r="F230" s="29"/>
      <c r="G230" s="29"/>
      <c r="H230" s="29" t="s">
        <v>142</v>
      </c>
      <c r="I230" s="29"/>
      <c r="J230" s="35">
        <v>42696</v>
      </c>
      <c r="K230" s="29"/>
      <c r="L230" s="29" t="s">
        <v>488</v>
      </c>
      <c r="M230" s="29"/>
      <c r="N230" s="29" t="s">
        <v>115</v>
      </c>
      <c r="O230" s="29"/>
      <c r="P230" s="29"/>
      <c r="Q230" s="29"/>
      <c r="R230" s="29" t="s">
        <v>89</v>
      </c>
      <c r="S230" s="29"/>
      <c r="T230" s="24">
        <v>69</v>
      </c>
      <c r="U230" s="29"/>
      <c r="V230" s="24">
        <f t="shared" si="3"/>
        <v>-65725.22</v>
      </c>
    </row>
    <row r="231" spans="1:22" x14ac:dyDescent="0.35">
      <c r="A231" s="29"/>
      <c r="B231" s="29"/>
      <c r="C231" s="29"/>
      <c r="D231" s="29"/>
      <c r="E231" s="29"/>
      <c r="F231" s="29"/>
      <c r="G231" s="29"/>
      <c r="H231" s="29" t="s">
        <v>109</v>
      </c>
      <c r="I231" s="29"/>
      <c r="J231" s="35">
        <v>42696</v>
      </c>
      <c r="K231" s="29"/>
      <c r="L231" s="29" t="s">
        <v>513</v>
      </c>
      <c r="M231" s="29"/>
      <c r="N231" s="29" t="s">
        <v>121</v>
      </c>
      <c r="O231" s="29"/>
      <c r="P231" s="29" t="s">
        <v>548</v>
      </c>
      <c r="Q231" s="29"/>
      <c r="R231" s="29" t="s">
        <v>95</v>
      </c>
      <c r="S231" s="29"/>
      <c r="T231" s="24">
        <v>-863.5</v>
      </c>
      <c r="U231" s="29"/>
      <c r="V231" s="24">
        <f t="shared" si="3"/>
        <v>-66588.72</v>
      </c>
    </row>
    <row r="232" spans="1:22" x14ac:dyDescent="0.35">
      <c r="A232" s="29"/>
      <c r="B232" s="29"/>
      <c r="C232" s="29"/>
      <c r="D232" s="29"/>
      <c r="E232" s="29"/>
      <c r="F232" s="29"/>
      <c r="G232" s="29"/>
      <c r="H232" s="29" t="s">
        <v>142</v>
      </c>
      <c r="I232" s="29"/>
      <c r="J232" s="35">
        <v>42697</v>
      </c>
      <c r="K232" s="29"/>
      <c r="L232" s="29" t="s">
        <v>489</v>
      </c>
      <c r="M232" s="29"/>
      <c r="N232" s="29" t="s">
        <v>530</v>
      </c>
      <c r="O232" s="29"/>
      <c r="P232" s="29"/>
      <c r="Q232" s="29"/>
      <c r="R232" s="29" t="s">
        <v>89</v>
      </c>
      <c r="S232" s="29"/>
      <c r="T232" s="24">
        <v>30.23</v>
      </c>
      <c r="U232" s="29"/>
      <c r="V232" s="24">
        <f t="shared" si="3"/>
        <v>-66558.490000000005</v>
      </c>
    </row>
    <row r="233" spans="1:22" x14ac:dyDescent="0.35">
      <c r="A233" s="29"/>
      <c r="B233" s="29"/>
      <c r="C233" s="29"/>
      <c r="D233" s="29"/>
      <c r="E233" s="29"/>
      <c r="F233" s="29"/>
      <c r="G233" s="29"/>
      <c r="H233" s="29" t="s">
        <v>142</v>
      </c>
      <c r="I233" s="29"/>
      <c r="J233" s="35">
        <v>42697</v>
      </c>
      <c r="K233" s="29"/>
      <c r="L233" s="29" t="s">
        <v>490</v>
      </c>
      <c r="M233" s="29"/>
      <c r="N233" s="29" t="s">
        <v>110</v>
      </c>
      <c r="O233" s="29"/>
      <c r="P233" s="29"/>
      <c r="Q233" s="29"/>
      <c r="R233" s="29" t="s">
        <v>89</v>
      </c>
      <c r="S233" s="29"/>
      <c r="T233" s="24">
        <v>400</v>
      </c>
      <c r="U233" s="29"/>
      <c r="V233" s="24">
        <f t="shared" si="3"/>
        <v>-66158.490000000005</v>
      </c>
    </row>
    <row r="234" spans="1:22" x14ac:dyDescent="0.35">
      <c r="A234" s="29"/>
      <c r="B234" s="29"/>
      <c r="C234" s="29"/>
      <c r="D234" s="29"/>
      <c r="E234" s="29"/>
      <c r="F234" s="29"/>
      <c r="G234" s="29"/>
      <c r="H234" s="29" t="s">
        <v>109</v>
      </c>
      <c r="I234" s="29"/>
      <c r="J234" s="35">
        <v>42697</v>
      </c>
      <c r="K234" s="29"/>
      <c r="L234" s="29" t="s">
        <v>514</v>
      </c>
      <c r="M234" s="29"/>
      <c r="N234" s="29" t="s">
        <v>529</v>
      </c>
      <c r="O234" s="29"/>
      <c r="P234" s="29"/>
      <c r="Q234" s="29"/>
      <c r="R234" s="29" t="s">
        <v>95</v>
      </c>
      <c r="S234" s="29"/>
      <c r="T234" s="24">
        <v>-419.75</v>
      </c>
      <c r="U234" s="29"/>
      <c r="V234" s="24">
        <f t="shared" si="3"/>
        <v>-66578.240000000005</v>
      </c>
    </row>
    <row r="235" spans="1:22" x14ac:dyDescent="0.35">
      <c r="A235" s="29"/>
      <c r="B235" s="29"/>
      <c r="C235" s="29"/>
      <c r="D235" s="29"/>
      <c r="E235" s="29"/>
      <c r="F235" s="29"/>
      <c r="G235" s="29"/>
      <c r="H235" s="29" t="s">
        <v>109</v>
      </c>
      <c r="I235" s="29"/>
      <c r="J235" s="35">
        <v>42699</v>
      </c>
      <c r="K235" s="29"/>
      <c r="L235" s="29" t="s">
        <v>515</v>
      </c>
      <c r="M235" s="29"/>
      <c r="N235" s="29" t="s">
        <v>535</v>
      </c>
      <c r="O235" s="29"/>
      <c r="P235" s="29"/>
      <c r="Q235" s="29"/>
      <c r="R235" s="29" t="s">
        <v>95</v>
      </c>
      <c r="S235" s="29"/>
      <c r="T235" s="24">
        <v>-342</v>
      </c>
      <c r="U235" s="29"/>
      <c r="V235" s="24">
        <f t="shared" si="3"/>
        <v>-66920.240000000005</v>
      </c>
    </row>
    <row r="236" spans="1:22" x14ac:dyDescent="0.35">
      <c r="A236" s="29"/>
      <c r="B236" s="29"/>
      <c r="C236" s="29"/>
      <c r="D236" s="29"/>
      <c r="E236" s="29"/>
      <c r="F236" s="29"/>
      <c r="G236" s="29"/>
      <c r="H236" s="29" t="s">
        <v>109</v>
      </c>
      <c r="I236" s="29"/>
      <c r="J236" s="35">
        <v>42702</v>
      </c>
      <c r="K236" s="29"/>
      <c r="L236" s="29" t="s">
        <v>524</v>
      </c>
      <c r="M236" s="29"/>
      <c r="N236" s="29" t="s">
        <v>117</v>
      </c>
      <c r="O236" s="29"/>
      <c r="P236" s="29"/>
      <c r="Q236" s="29"/>
      <c r="R236" s="29" t="s">
        <v>98</v>
      </c>
      <c r="S236" s="29"/>
      <c r="T236" s="24">
        <v>-8674.76</v>
      </c>
      <c r="U236" s="29"/>
      <c r="V236" s="24">
        <f t="shared" si="3"/>
        <v>-75595</v>
      </c>
    </row>
    <row r="237" spans="1:22" x14ac:dyDescent="0.35">
      <c r="A237" s="29"/>
      <c r="B237" s="29"/>
      <c r="C237" s="29"/>
      <c r="D237" s="29"/>
      <c r="E237" s="29"/>
      <c r="F237" s="29"/>
      <c r="G237" s="29"/>
      <c r="H237" s="29" t="s">
        <v>142</v>
      </c>
      <c r="I237" s="29"/>
      <c r="J237" s="35">
        <v>42702</v>
      </c>
      <c r="K237" s="29"/>
      <c r="L237" s="29" t="s">
        <v>492</v>
      </c>
      <c r="M237" s="29"/>
      <c r="N237" s="29" t="s">
        <v>531</v>
      </c>
      <c r="O237" s="29"/>
      <c r="P237" s="29"/>
      <c r="Q237" s="29"/>
      <c r="R237" s="29" t="s">
        <v>89</v>
      </c>
      <c r="S237" s="29"/>
      <c r="T237" s="24">
        <v>90</v>
      </c>
      <c r="U237" s="29"/>
      <c r="V237" s="24">
        <f t="shared" si="3"/>
        <v>-75505</v>
      </c>
    </row>
    <row r="238" spans="1:22" x14ac:dyDescent="0.35">
      <c r="A238" s="29"/>
      <c r="B238" s="29"/>
      <c r="C238" s="29"/>
      <c r="D238" s="29"/>
      <c r="E238" s="29"/>
      <c r="F238" s="29"/>
      <c r="G238" s="29"/>
      <c r="H238" s="29" t="s">
        <v>109</v>
      </c>
      <c r="I238" s="29"/>
      <c r="J238" s="35">
        <v>42702</v>
      </c>
      <c r="K238" s="29"/>
      <c r="L238" s="29" t="s">
        <v>516</v>
      </c>
      <c r="M238" s="29"/>
      <c r="N238" s="29" t="s">
        <v>121</v>
      </c>
      <c r="O238" s="29"/>
      <c r="P238" s="29" t="s">
        <v>549</v>
      </c>
      <c r="Q238" s="29"/>
      <c r="R238" s="29" t="s">
        <v>98</v>
      </c>
      <c r="S238" s="29"/>
      <c r="T238" s="24">
        <v>-858.3</v>
      </c>
      <c r="U238" s="29"/>
      <c r="V238" s="24">
        <f t="shared" si="3"/>
        <v>-76363.3</v>
      </c>
    </row>
    <row r="239" spans="1:22" x14ac:dyDescent="0.35">
      <c r="A239" s="29"/>
      <c r="B239" s="29"/>
      <c r="C239" s="29"/>
      <c r="D239" s="29"/>
      <c r="E239" s="29"/>
      <c r="F239" s="29"/>
      <c r="G239" s="29"/>
      <c r="H239" s="29" t="s">
        <v>109</v>
      </c>
      <c r="I239" s="29"/>
      <c r="J239" s="35">
        <v>42702</v>
      </c>
      <c r="K239" s="29"/>
      <c r="L239" s="29" t="s">
        <v>572</v>
      </c>
      <c r="M239" s="29"/>
      <c r="N239" s="29" t="s">
        <v>123</v>
      </c>
      <c r="O239" s="29"/>
      <c r="P239" s="29"/>
      <c r="Q239" s="29"/>
      <c r="R239" s="29" t="s">
        <v>98</v>
      </c>
      <c r="S239" s="29"/>
      <c r="T239" s="24">
        <v>-123.15</v>
      </c>
      <c r="U239" s="29"/>
      <c r="V239" s="24">
        <f t="shared" si="3"/>
        <v>-76486.45</v>
      </c>
    </row>
    <row r="240" spans="1:22" x14ac:dyDescent="0.35">
      <c r="A240" s="29"/>
      <c r="B240" s="29"/>
      <c r="C240" s="29"/>
      <c r="D240" s="29"/>
      <c r="E240" s="29"/>
      <c r="F240" s="29"/>
      <c r="G240" s="29"/>
      <c r="H240" s="29" t="s">
        <v>142</v>
      </c>
      <c r="I240" s="29"/>
      <c r="J240" s="35">
        <v>42703</v>
      </c>
      <c r="K240" s="29"/>
      <c r="L240" s="29" t="s">
        <v>493</v>
      </c>
      <c r="M240" s="29"/>
      <c r="N240" s="29" t="s">
        <v>121</v>
      </c>
      <c r="O240" s="29"/>
      <c r="P240" s="29" t="s">
        <v>145</v>
      </c>
      <c r="Q240" s="29"/>
      <c r="R240" s="29" t="s">
        <v>89</v>
      </c>
      <c r="S240" s="29"/>
      <c r="T240" s="24">
        <v>1102.44</v>
      </c>
      <c r="U240" s="29"/>
      <c r="V240" s="24">
        <f t="shared" si="3"/>
        <v>-75384.009999999995</v>
      </c>
    </row>
    <row r="241" spans="1:22" x14ac:dyDescent="0.35">
      <c r="A241" s="29"/>
      <c r="B241" s="29"/>
      <c r="C241" s="29"/>
      <c r="D241" s="29"/>
      <c r="E241" s="29"/>
      <c r="F241" s="29"/>
      <c r="G241" s="29"/>
      <c r="H241" s="29" t="s">
        <v>142</v>
      </c>
      <c r="I241" s="29"/>
      <c r="J241" s="35">
        <v>42703</v>
      </c>
      <c r="K241" s="29"/>
      <c r="L241" s="29" t="s">
        <v>494</v>
      </c>
      <c r="M241" s="29"/>
      <c r="N241" s="29" t="s">
        <v>121</v>
      </c>
      <c r="O241" s="29"/>
      <c r="P241" s="29" t="s">
        <v>145</v>
      </c>
      <c r="Q241" s="29"/>
      <c r="R241" s="29" t="s">
        <v>89</v>
      </c>
      <c r="S241" s="29"/>
      <c r="T241" s="24">
        <v>3964.04</v>
      </c>
      <c r="U241" s="29"/>
      <c r="V241" s="24">
        <f t="shared" si="3"/>
        <v>-71419.97</v>
      </c>
    </row>
    <row r="242" spans="1:22" x14ac:dyDescent="0.35">
      <c r="A242" s="29"/>
      <c r="B242" s="29"/>
      <c r="C242" s="29"/>
      <c r="D242" s="29"/>
      <c r="E242" s="29"/>
      <c r="F242" s="29"/>
      <c r="G242" s="29"/>
      <c r="H242" s="29" t="s">
        <v>142</v>
      </c>
      <c r="I242" s="29"/>
      <c r="J242" s="35">
        <v>42703</v>
      </c>
      <c r="K242" s="29"/>
      <c r="L242" s="29" t="s">
        <v>495</v>
      </c>
      <c r="M242" s="29"/>
      <c r="N242" s="29" t="s">
        <v>463</v>
      </c>
      <c r="O242" s="29"/>
      <c r="P242" s="29"/>
      <c r="Q242" s="29"/>
      <c r="R242" s="29" t="s">
        <v>89</v>
      </c>
      <c r="S242" s="29"/>
      <c r="T242" s="24">
        <v>1268</v>
      </c>
      <c r="U242" s="29"/>
      <c r="V242" s="24">
        <f t="shared" si="3"/>
        <v>-70151.97</v>
      </c>
    </row>
    <row r="243" spans="1:22" x14ac:dyDescent="0.35">
      <c r="A243" s="29"/>
      <c r="B243" s="29"/>
      <c r="C243" s="29"/>
      <c r="D243" s="29"/>
      <c r="E243" s="29"/>
      <c r="F243" s="29"/>
      <c r="G243" s="29"/>
      <c r="H243" s="29" t="s">
        <v>109</v>
      </c>
      <c r="I243" s="29"/>
      <c r="J243" s="35">
        <v>42703</v>
      </c>
      <c r="K243" s="29"/>
      <c r="L243" s="29" t="s">
        <v>517</v>
      </c>
      <c r="M243" s="29"/>
      <c r="N243" s="29" t="s">
        <v>121</v>
      </c>
      <c r="O243" s="29"/>
      <c r="P243" s="29" t="s">
        <v>550</v>
      </c>
      <c r="Q243" s="29"/>
      <c r="R243" s="29" t="s">
        <v>95</v>
      </c>
      <c r="S243" s="29"/>
      <c r="T243" s="24">
        <v>-1076.5</v>
      </c>
      <c r="U243" s="29"/>
      <c r="V243" s="24">
        <f t="shared" si="3"/>
        <v>-71228.47</v>
      </c>
    </row>
    <row r="244" spans="1:22" x14ac:dyDescent="0.35">
      <c r="A244" s="29"/>
      <c r="B244" s="29"/>
      <c r="C244" s="29"/>
      <c r="D244" s="29"/>
      <c r="E244" s="29"/>
      <c r="F244" s="29"/>
      <c r="G244" s="29"/>
      <c r="H244" s="29" t="s">
        <v>142</v>
      </c>
      <c r="I244" s="29"/>
      <c r="J244" s="35">
        <v>42704</v>
      </c>
      <c r="K244" s="29"/>
      <c r="L244" s="29" t="s">
        <v>496</v>
      </c>
      <c r="M244" s="29"/>
      <c r="N244" s="29" t="s">
        <v>121</v>
      </c>
      <c r="O244" s="29"/>
      <c r="P244" s="29" t="s">
        <v>145</v>
      </c>
      <c r="Q244" s="29"/>
      <c r="R244" s="29" t="s">
        <v>89</v>
      </c>
      <c r="S244" s="29"/>
      <c r="T244" s="24">
        <v>12.5</v>
      </c>
      <c r="U244" s="29"/>
      <c r="V244" s="24">
        <f t="shared" si="3"/>
        <v>-71215.97</v>
      </c>
    </row>
    <row r="245" spans="1:22" x14ac:dyDescent="0.35">
      <c r="A245" s="29"/>
      <c r="B245" s="29"/>
      <c r="C245" s="29"/>
      <c r="D245" s="29"/>
      <c r="E245" s="29"/>
      <c r="F245" s="29"/>
      <c r="G245" s="29"/>
      <c r="H245" s="29" t="s">
        <v>142</v>
      </c>
      <c r="I245" s="29"/>
      <c r="J245" s="35">
        <v>42704</v>
      </c>
      <c r="K245" s="29"/>
      <c r="L245" s="29" t="s">
        <v>497</v>
      </c>
      <c r="M245" s="29"/>
      <c r="N245" s="29" t="s">
        <v>121</v>
      </c>
      <c r="O245" s="29"/>
      <c r="P245" s="29" t="s">
        <v>145</v>
      </c>
      <c r="Q245" s="29"/>
      <c r="R245" s="29" t="s">
        <v>89</v>
      </c>
      <c r="S245" s="29"/>
      <c r="T245" s="24">
        <v>3352.94</v>
      </c>
      <c r="U245" s="29"/>
      <c r="V245" s="24">
        <f t="shared" si="3"/>
        <v>-67863.03</v>
      </c>
    </row>
    <row r="246" spans="1:22" x14ac:dyDescent="0.35">
      <c r="A246" s="29"/>
      <c r="B246" s="29"/>
      <c r="C246" s="29"/>
      <c r="D246" s="29"/>
      <c r="E246" s="29"/>
      <c r="F246" s="29"/>
      <c r="G246" s="29"/>
      <c r="H246" s="29" t="s">
        <v>142</v>
      </c>
      <c r="I246" s="29"/>
      <c r="J246" s="35">
        <v>42704</v>
      </c>
      <c r="K246" s="29"/>
      <c r="L246" s="29" t="s">
        <v>498</v>
      </c>
      <c r="M246" s="29"/>
      <c r="N246" s="29" t="s">
        <v>121</v>
      </c>
      <c r="O246" s="29"/>
      <c r="P246" s="29" t="s">
        <v>145</v>
      </c>
      <c r="Q246" s="29"/>
      <c r="R246" s="29" t="s">
        <v>89</v>
      </c>
      <c r="S246" s="29"/>
      <c r="T246" s="24">
        <v>3472.52</v>
      </c>
      <c r="U246" s="29"/>
      <c r="V246" s="24">
        <f t="shared" si="3"/>
        <v>-64390.51</v>
      </c>
    </row>
    <row r="247" spans="1:22" x14ac:dyDescent="0.35">
      <c r="A247" s="29"/>
      <c r="B247" s="29"/>
      <c r="C247" s="29"/>
      <c r="D247" s="29"/>
      <c r="E247" s="29"/>
      <c r="F247" s="29"/>
      <c r="G247" s="29"/>
      <c r="H247" s="29" t="s">
        <v>142</v>
      </c>
      <c r="I247" s="29"/>
      <c r="J247" s="35">
        <v>42704</v>
      </c>
      <c r="K247" s="29"/>
      <c r="L247" s="29" t="s">
        <v>499</v>
      </c>
      <c r="M247" s="29"/>
      <c r="N247" s="29" t="s">
        <v>121</v>
      </c>
      <c r="O247" s="29"/>
      <c r="P247" s="29" t="s">
        <v>542</v>
      </c>
      <c r="Q247" s="29"/>
      <c r="R247" s="29" t="s">
        <v>89</v>
      </c>
      <c r="S247" s="29"/>
      <c r="T247" s="24">
        <v>643</v>
      </c>
      <c r="U247" s="29"/>
      <c r="V247" s="24">
        <f t="shared" si="3"/>
        <v>-63747.51</v>
      </c>
    </row>
    <row r="248" spans="1:22" x14ac:dyDescent="0.35">
      <c r="A248" s="29"/>
      <c r="B248" s="29"/>
      <c r="C248" s="29"/>
      <c r="D248" s="29"/>
      <c r="E248" s="29"/>
      <c r="F248" s="29"/>
      <c r="G248" s="29"/>
      <c r="H248" s="29" t="s">
        <v>109</v>
      </c>
      <c r="I248" s="29"/>
      <c r="J248" s="35">
        <v>42704</v>
      </c>
      <c r="K248" s="29"/>
      <c r="L248" s="29" t="s">
        <v>569</v>
      </c>
      <c r="M248" s="29"/>
      <c r="N248" s="29" t="s">
        <v>573</v>
      </c>
      <c r="O248" s="29"/>
      <c r="P248" s="29"/>
      <c r="Q248" s="29"/>
      <c r="R248" s="29" t="s">
        <v>32</v>
      </c>
      <c r="S248" s="29"/>
      <c r="T248" s="24">
        <v>-705</v>
      </c>
      <c r="U248" s="29"/>
      <c r="V248" s="24">
        <f t="shared" si="3"/>
        <v>-64452.51</v>
      </c>
    </row>
    <row r="249" spans="1:22" ht="15" thickBot="1" x14ac:dyDescent="0.4">
      <c r="A249" s="29"/>
      <c r="B249" s="29"/>
      <c r="C249" s="29"/>
      <c r="D249" s="29"/>
      <c r="E249" s="29"/>
      <c r="F249" s="29"/>
      <c r="G249" s="29"/>
      <c r="H249" s="29" t="s">
        <v>109</v>
      </c>
      <c r="I249" s="29"/>
      <c r="J249" s="35">
        <v>42704</v>
      </c>
      <c r="K249" s="29"/>
      <c r="L249" s="29" t="s">
        <v>570</v>
      </c>
      <c r="M249" s="29"/>
      <c r="N249" s="29" t="s">
        <v>110</v>
      </c>
      <c r="O249" s="29"/>
      <c r="P249" s="29" t="s">
        <v>575</v>
      </c>
      <c r="Q249" s="29"/>
      <c r="R249" s="29" t="s">
        <v>32</v>
      </c>
      <c r="S249" s="29"/>
      <c r="T249" s="27">
        <v>-580</v>
      </c>
      <c r="U249" s="29"/>
      <c r="V249" s="27">
        <f t="shared" si="3"/>
        <v>-65032.51</v>
      </c>
    </row>
    <row r="250" spans="1:22" x14ac:dyDescent="0.35">
      <c r="A250" s="29"/>
      <c r="B250" s="29" t="s">
        <v>210</v>
      </c>
      <c r="C250" s="29"/>
      <c r="D250" s="29"/>
      <c r="E250" s="29"/>
      <c r="F250" s="29"/>
      <c r="G250" s="29"/>
      <c r="H250" s="29"/>
      <c r="I250" s="29"/>
      <c r="J250" s="35"/>
      <c r="K250" s="29"/>
      <c r="L250" s="29"/>
      <c r="M250" s="29"/>
      <c r="N250" s="29"/>
      <c r="O250" s="29"/>
      <c r="P250" s="29"/>
      <c r="Q250" s="29"/>
      <c r="R250" s="29"/>
      <c r="S250" s="29"/>
      <c r="T250" s="24">
        <f>ROUND(SUM(T204:T249),5)</f>
        <v>-3506.54</v>
      </c>
      <c r="U250" s="29"/>
      <c r="V250" s="24">
        <f>V249</f>
        <v>-65032.51</v>
      </c>
    </row>
    <row r="251" spans="1:22" x14ac:dyDescent="0.35">
      <c r="A251" s="28"/>
      <c r="B251" s="28" t="s">
        <v>212</v>
      </c>
      <c r="C251" s="28"/>
      <c r="D251" s="28"/>
      <c r="E251" s="28"/>
      <c r="F251" s="28"/>
      <c r="G251" s="28"/>
      <c r="H251" s="28"/>
      <c r="I251" s="28"/>
      <c r="J251" s="34"/>
      <c r="K251" s="28"/>
      <c r="L251" s="28"/>
      <c r="M251" s="28"/>
      <c r="N251" s="28"/>
      <c r="O251" s="28"/>
      <c r="P251" s="28"/>
      <c r="Q251" s="28"/>
      <c r="R251" s="28"/>
      <c r="S251" s="28"/>
      <c r="T251" s="44"/>
      <c r="U251" s="28"/>
      <c r="V251" s="44">
        <v>0</v>
      </c>
    </row>
    <row r="252" spans="1:22" x14ac:dyDescent="0.35">
      <c r="A252" s="29"/>
      <c r="B252" s="29" t="s">
        <v>213</v>
      </c>
      <c r="C252" s="29"/>
      <c r="D252" s="29"/>
      <c r="E252" s="29"/>
      <c r="F252" s="29"/>
      <c r="G252" s="29"/>
      <c r="H252" s="29"/>
      <c r="I252" s="29"/>
      <c r="J252" s="35"/>
      <c r="K252" s="29"/>
      <c r="L252" s="29"/>
      <c r="M252" s="29"/>
      <c r="N252" s="29"/>
      <c r="O252" s="29"/>
      <c r="P252" s="29"/>
      <c r="Q252" s="29"/>
      <c r="R252" s="29"/>
      <c r="S252" s="29"/>
      <c r="T252" s="24"/>
      <c r="U252" s="29"/>
      <c r="V252" s="24">
        <f>V251</f>
        <v>0</v>
      </c>
    </row>
    <row r="253" spans="1:22" x14ac:dyDescent="0.35">
      <c r="A253" s="28"/>
      <c r="B253" s="28" t="s">
        <v>215</v>
      </c>
      <c r="C253" s="28"/>
      <c r="D253" s="28"/>
      <c r="E253" s="28"/>
      <c r="F253" s="28"/>
      <c r="G253" s="28"/>
      <c r="H253" s="28"/>
      <c r="I253" s="28"/>
      <c r="J253" s="34"/>
      <c r="K253" s="28"/>
      <c r="L253" s="28"/>
      <c r="M253" s="28"/>
      <c r="N253" s="28"/>
      <c r="O253" s="28"/>
      <c r="P253" s="28"/>
      <c r="Q253" s="28"/>
      <c r="R253" s="28"/>
      <c r="S253" s="28"/>
      <c r="T253" s="44"/>
      <c r="U253" s="28"/>
      <c r="V253" s="44">
        <v>-16930.990000000002</v>
      </c>
    </row>
    <row r="254" spans="1:22" x14ac:dyDescent="0.35">
      <c r="A254" s="28"/>
      <c r="B254" s="28"/>
      <c r="C254" s="28" t="s">
        <v>216</v>
      </c>
      <c r="D254" s="28"/>
      <c r="E254" s="28"/>
      <c r="F254" s="28"/>
      <c r="G254" s="28"/>
      <c r="H254" s="28"/>
      <c r="I254" s="28"/>
      <c r="J254" s="34"/>
      <c r="K254" s="28"/>
      <c r="L254" s="28"/>
      <c r="M254" s="28"/>
      <c r="N254" s="28"/>
      <c r="O254" s="28"/>
      <c r="P254" s="28"/>
      <c r="Q254" s="28"/>
      <c r="R254" s="28"/>
      <c r="S254" s="28"/>
      <c r="T254" s="44"/>
      <c r="U254" s="28"/>
      <c r="V254" s="44">
        <v>-16930.990000000002</v>
      </c>
    </row>
    <row r="255" spans="1:22" x14ac:dyDescent="0.35">
      <c r="A255" s="28"/>
      <c r="B255" s="28"/>
      <c r="C255" s="28"/>
      <c r="D255" s="28" t="s">
        <v>144</v>
      </c>
      <c r="E255" s="28"/>
      <c r="F255" s="28"/>
      <c r="G255" s="28"/>
      <c r="H255" s="28"/>
      <c r="I255" s="28"/>
      <c r="J255" s="34"/>
      <c r="K255" s="28"/>
      <c r="L255" s="28"/>
      <c r="M255" s="28"/>
      <c r="N255" s="28"/>
      <c r="O255" s="28"/>
      <c r="P255" s="28"/>
      <c r="Q255" s="28"/>
      <c r="R255" s="28"/>
      <c r="S255" s="28"/>
      <c r="T255" s="44"/>
      <c r="U255" s="28"/>
      <c r="V255" s="44">
        <v>-13678.17</v>
      </c>
    </row>
    <row r="256" spans="1:22" x14ac:dyDescent="0.35">
      <c r="A256" s="29"/>
      <c r="B256" s="29"/>
      <c r="C256" s="29"/>
      <c r="D256" s="29"/>
      <c r="E256" s="29"/>
      <c r="F256" s="29"/>
      <c r="G256" s="29"/>
      <c r="H256" s="29" t="s">
        <v>88</v>
      </c>
      <c r="I256" s="29"/>
      <c r="J256" s="35">
        <v>42703</v>
      </c>
      <c r="K256" s="29"/>
      <c r="L256" s="29"/>
      <c r="M256" s="29"/>
      <c r="N256" s="29" t="s">
        <v>452</v>
      </c>
      <c r="O256" s="29"/>
      <c r="P256" s="29" t="s">
        <v>90</v>
      </c>
      <c r="Q256" s="29"/>
      <c r="R256" s="29" t="s">
        <v>89</v>
      </c>
      <c r="S256" s="29"/>
      <c r="T256" s="24">
        <v>-116.22</v>
      </c>
      <c r="U256" s="29"/>
      <c r="V256" s="24">
        <f>ROUND(V255+T256,5)</f>
        <v>-13794.39</v>
      </c>
    </row>
    <row r="257" spans="1:22" ht="15" thickBot="1" x14ac:dyDescent="0.4">
      <c r="A257" s="29"/>
      <c r="B257" s="29"/>
      <c r="C257" s="29"/>
      <c r="D257" s="29"/>
      <c r="E257" s="29"/>
      <c r="F257" s="29"/>
      <c r="G257" s="29"/>
      <c r="H257" s="29" t="s">
        <v>91</v>
      </c>
      <c r="I257" s="29"/>
      <c r="J257" s="35">
        <v>42704</v>
      </c>
      <c r="K257" s="29"/>
      <c r="L257" s="29" t="s">
        <v>525</v>
      </c>
      <c r="M257" s="29"/>
      <c r="N257" s="29"/>
      <c r="O257" s="29"/>
      <c r="P257" s="29" t="s">
        <v>92</v>
      </c>
      <c r="Q257" s="29"/>
      <c r="R257" s="29" t="s">
        <v>98</v>
      </c>
      <c r="S257" s="29"/>
      <c r="T257" s="27">
        <v>201.98</v>
      </c>
      <c r="U257" s="29"/>
      <c r="V257" s="27">
        <f>ROUND(V256+T257,5)</f>
        <v>-13592.41</v>
      </c>
    </row>
    <row r="258" spans="1:22" x14ac:dyDescent="0.35">
      <c r="A258" s="29"/>
      <c r="B258" s="29"/>
      <c r="C258" s="29"/>
      <c r="D258" s="29" t="s">
        <v>217</v>
      </c>
      <c r="E258" s="29"/>
      <c r="F258" s="29"/>
      <c r="G258" s="29"/>
      <c r="H258" s="29"/>
      <c r="I258" s="29"/>
      <c r="J258" s="35"/>
      <c r="K258" s="29"/>
      <c r="L258" s="29"/>
      <c r="M258" s="29"/>
      <c r="N258" s="29"/>
      <c r="O258" s="29"/>
      <c r="P258" s="29"/>
      <c r="Q258" s="29"/>
      <c r="R258" s="29"/>
      <c r="S258" s="29"/>
      <c r="T258" s="24">
        <f>ROUND(SUM(T255:T257),5)</f>
        <v>85.76</v>
      </c>
      <c r="U258" s="29"/>
      <c r="V258" s="24">
        <f>V257</f>
        <v>-13592.41</v>
      </c>
    </row>
    <row r="259" spans="1:22" x14ac:dyDescent="0.35">
      <c r="A259" s="28"/>
      <c r="B259" s="28"/>
      <c r="C259" s="28"/>
      <c r="D259" s="28" t="s">
        <v>439</v>
      </c>
      <c r="E259" s="28"/>
      <c r="F259" s="28"/>
      <c r="G259" s="28"/>
      <c r="H259" s="28"/>
      <c r="I259" s="28"/>
      <c r="J259" s="34"/>
      <c r="K259" s="28"/>
      <c r="L259" s="28"/>
      <c r="M259" s="28"/>
      <c r="N259" s="28"/>
      <c r="O259" s="28"/>
      <c r="P259" s="28"/>
      <c r="Q259" s="28"/>
      <c r="R259" s="28"/>
      <c r="S259" s="28"/>
      <c r="T259" s="44"/>
      <c r="U259" s="28"/>
      <c r="V259" s="44">
        <v>0</v>
      </c>
    </row>
    <row r="260" spans="1:22" x14ac:dyDescent="0.35">
      <c r="A260" s="29"/>
      <c r="B260" s="29"/>
      <c r="C260" s="29"/>
      <c r="D260" s="29" t="s">
        <v>444</v>
      </c>
      <c r="E260" s="29"/>
      <c r="F260" s="29"/>
      <c r="G260" s="29"/>
      <c r="H260" s="29"/>
      <c r="I260" s="29"/>
      <c r="J260" s="35"/>
      <c r="K260" s="29"/>
      <c r="L260" s="29"/>
      <c r="M260" s="29"/>
      <c r="N260" s="29"/>
      <c r="O260" s="29"/>
      <c r="P260" s="29"/>
      <c r="Q260" s="29"/>
      <c r="R260" s="29"/>
      <c r="S260" s="29"/>
      <c r="T260" s="24"/>
      <c r="U260" s="29"/>
      <c r="V260" s="24">
        <f>V259</f>
        <v>0</v>
      </c>
    </row>
    <row r="261" spans="1:22" x14ac:dyDescent="0.35">
      <c r="A261" s="28"/>
      <c r="B261" s="28"/>
      <c r="C261" s="28"/>
      <c r="D261" s="28" t="s">
        <v>218</v>
      </c>
      <c r="E261" s="28"/>
      <c r="F261" s="28"/>
      <c r="G261" s="28"/>
      <c r="H261" s="28"/>
      <c r="I261" s="28"/>
      <c r="J261" s="34"/>
      <c r="K261" s="28"/>
      <c r="L261" s="28"/>
      <c r="M261" s="28"/>
      <c r="N261" s="28"/>
      <c r="O261" s="28"/>
      <c r="P261" s="28"/>
      <c r="Q261" s="28"/>
      <c r="R261" s="28"/>
      <c r="S261" s="28"/>
      <c r="T261" s="44"/>
      <c r="U261" s="28"/>
      <c r="V261" s="44">
        <v>-3252.82</v>
      </c>
    </row>
    <row r="262" spans="1:22" x14ac:dyDescent="0.35">
      <c r="A262" s="28"/>
      <c r="B262" s="28"/>
      <c r="C262" s="28"/>
      <c r="D262" s="28"/>
      <c r="E262" s="28" t="s">
        <v>141</v>
      </c>
      <c r="F262" s="28"/>
      <c r="G262" s="28"/>
      <c r="H262" s="28"/>
      <c r="I262" s="28"/>
      <c r="J262" s="34"/>
      <c r="K262" s="28"/>
      <c r="L262" s="28"/>
      <c r="M262" s="28"/>
      <c r="N262" s="28"/>
      <c r="O262" s="28"/>
      <c r="P262" s="28"/>
      <c r="Q262" s="28"/>
      <c r="R262" s="28"/>
      <c r="S262" s="28"/>
      <c r="T262" s="44"/>
      <c r="U262" s="28"/>
      <c r="V262" s="44">
        <v>-2641.49</v>
      </c>
    </row>
    <row r="263" spans="1:22" x14ac:dyDescent="0.35">
      <c r="A263" s="29"/>
      <c r="B263" s="29"/>
      <c r="C263" s="29"/>
      <c r="D263" s="29"/>
      <c r="E263" s="29"/>
      <c r="F263" s="29"/>
      <c r="G263" s="29"/>
      <c r="H263" s="29" t="s">
        <v>88</v>
      </c>
      <c r="I263" s="29"/>
      <c r="J263" s="35">
        <v>42689</v>
      </c>
      <c r="K263" s="29"/>
      <c r="L263" s="29"/>
      <c r="M263" s="29"/>
      <c r="N263" s="29" t="s">
        <v>452</v>
      </c>
      <c r="O263" s="29"/>
      <c r="P263" s="29" t="s">
        <v>90</v>
      </c>
      <c r="Q263" s="29"/>
      <c r="R263" s="29" t="s">
        <v>89</v>
      </c>
      <c r="S263" s="29"/>
      <c r="T263" s="24">
        <v>-4818.2299999999996</v>
      </c>
      <c r="U263" s="29"/>
      <c r="V263" s="24">
        <f>ROUND(V262+T263,5)</f>
        <v>-7459.72</v>
      </c>
    </row>
    <row r="264" spans="1:22" ht="15" thickBot="1" x14ac:dyDescent="0.4">
      <c r="A264" s="29"/>
      <c r="B264" s="29"/>
      <c r="C264" s="29"/>
      <c r="D264" s="29"/>
      <c r="E264" s="29"/>
      <c r="F264" s="29"/>
      <c r="G264" s="29"/>
      <c r="H264" s="29" t="s">
        <v>99</v>
      </c>
      <c r="I264" s="29"/>
      <c r="J264" s="35">
        <v>42690</v>
      </c>
      <c r="K264" s="29"/>
      <c r="L264" s="29"/>
      <c r="M264" s="29"/>
      <c r="N264" s="29" t="s">
        <v>462</v>
      </c>
      <c r="O264" s="29"/>
      <c r="P264" s="29" t="s">
        <v>537</v>
      </c>
      <c r="Q264" s="29"/>
      <c r="R264" s="29" t="s">
        <v>89</v>
      </c>
      <c r="S264" s="29"/>
      <c r="T264" s="27">
        <v>2593</v>
      </c>
      <c r="U264" s="29"/>
      <c r="V264" s="27">
        <f>ROUND(V263+T264,5)</f>
        <v>-4866.72</v>
      </c>
    </row>
    <row r="265" spans="1:22" x14ac:dyDescent="0.35">
      <c r="A265" s="29"/>
      <c r="B265" s="29"/>
      <c r="C265" s="29"/>
      <c r="D265" s="29"/>
      <c r="E265" s="29" t="s">
        <v>219</v>
      </c>
      <c r="F265" s="29"/>
      <c r="G265" s="29"/>
      <c r="H265" s="29"/>
      <c r="I265" s="29"/>
      <c r="J265" s="35"/>
      <c r="K265" s="29"/>
      <c r="L265" s="29"/>
      <c r="M265" s="29"/>
      <c r="N265" s="29"/>
      <c r="O265" s="29"/>
      <c r="P265" s="29"/>
      <c r="Q265" s="29"/>
      <c r="R265" s="29"/>
      <c r="S265" s="29"/>
      <c r="T265" s="24">
        <f>ROUND(SUM(T262:T264),5)</f>
        <v>-2225.23</v>
      </c>
      <c r="U265" s="29"/>
      <c r="V265" s="24">
        <f>V264</f>
        <v>-4866.72</v>
      </c>
    </row>
    <row r="266" spans="1:22" x14ac:dyDescent="0.35">
      <c r="A266" s="28"/>
      <c r="B266" s="28"/>
      <c r="C266" s="28"/>
      <c r="D266" s="28"/>
      <c r="E266" s="28" t="s">
        <v>220</v>
      </c>
      <c r="F266" s="28"/>
      <c r="G266" s="28"/>
      <c r="H266" s="28"/>
      <c r="I266" s="28"/>
      <c r="J266" s="34"/>
      <c r="K266" s="28"/>
      <c r="L266" s="28"/>
      <c r="M266" s="28"/>
      <c r="N266" s="28"/>
      <c r="O266" s="28"/>
      <c r="P266" s="28"/>
      <c r="Q266" s="28"/>
      <c r="R266" s="28"/>
      <c r="S266" s="28"/>
      <c r="T266" s="44"/>
      <c r="U266" s="28"/>
      <c r="V266" s="44">
        <v>-611.33000000000004</v>
      </c>
    </row>
    <row r="267" spans="1:22" x14ac:dyDescent="0.35">
      <c r="A267" s="29"/>
      <c r="B267" s="29"/>
      <c r="C267" s="29"/>
      <c r="D267" s="29"/>
      <c r="E267" s="29"/>
      <c r="F267" s="29"/>
      <c r="G267" s="29"/>
      <c r="H267" s="29" t="s">
        <v>91</v>
      </c>
      <c r="I267" s="29"/>
      <c r="J267" s="35">
        <v>42675</v>
      </c>
      <c r="K267" s="29"/>
      <c r="L267" s="29" t="s">
        <v>526</v>
      </c>
      <c r="M267" s="29"/>
      <c r="N267" s="29"/>
      <c r="O267" s="29"/>
      <c r="P267" s="29" t="s">
        <v>466</v>
      </c>
      <c r="Q267" s="29"/>
      <c r="R267" s="29" t="s">
        <v>24</v>
      </c>
      <c r="S267" s="29"/>
      <c r="T267" s="24">
        <v>924.72</v>
      </c>
      <c r="U267" s="29"/>
      <c r="V267" s="24">
        <f t="shared" ref="V267:V274" si="4">ROUND(V266+T267,5)</f>
        <v>313.39</v>
      </c>
    </row>
    <row r="268" spans="1:22" x14ac:dyDescent="0.35">
      <c r="A268" s="29"/>
      <c r="B268" s="29"/>
      <c r="C268" s="29"/>
      <c r="D268" s="29"/>
      <c r="E268" s="29"/>
      <c r="F268" s="29"/>
      <c r="G268" s="29"/>
      <c r="H268" s="29" t="s">
        <v>91</v>
      </c>
      <c r="I268" s="29"/>
      <c r="J268" s="35">
        <v>42675</v>
      </c>
      <c r="K268" s="29"/>
      <c r="L268" s="29" t="s">
        <v>526</v>
      </c>
      <c r="M268" s="29"/>
      <c r="N268" s="29"/>
      <c r="O268" s="29"/>
      <c r="P268" s="29" t="s">
        <v>466</v>
      </c>
      <c r="Q268" s="29"/>
      <c r="R268" s="29" t="s">
        <v>24</v>
      </c>
      <c r="S268" s="29"/>
      <c r="T268" s="24">
        <v>809.04</v>
      </c>
      <c r="U268" s="29"/>
      <c r="V268" s="24">
        <f t="shared" si="4"/>
        <v>1122.43</v>
      </c>
    </row>
    <row r="269" spans="1:22" x14ac:dyDescent="0.35">
      <c r="A269" s="29"/>
      <c r="B269" s="29"/>
      <c r="C269" s="29"/>
      <c r="D269" s="29"/>
      <c r="E269" s="29"/>
      <c r="F269" s="29"/>
      <c r="G269" s="29"/>
      <c r="H269" s="29" t="s">
        <v>91</v>
      </c>
      <c r="I269" s="29"/>
      <c r="J269" s="35">
        <v>42675</v>
      </c>
      <c r="K269" s="29"/>
      <c r="L269" s="29" t="s">
        <v>526</v>
      </c>
      <c r="M269" s="29"/>
      <c r="N269" s="29"/>
      <c r="O269" s="29"/>
      <c r="P269" s="29" t="s">
        <v>466</v>
      </c>
      <c r="Q269" s="29"/>
      <c r="R269" s="29" t="s">
        <v>24</v>
      </c>
      <c r="S269" s="29"/>
      <c r="T269" s="24">
        <v>134.28</v>
      </c>
      <c r="U269" s="29"/>
      <c r="V269" s="24">
        <f t="shared" si="4"/>
        <v>1256.71</v>
      </c>
    </row>
    <row r="270" spans="1:22" x14ac:dyDescent="0.35">
      <c r="A270" s="29"/>
      <c r="B270" s="29"/>
      <c r="C270" s="29"/>
      <c r="D270" s="29"/>
      <c r="E270" s="29"/>
      <c r="F270" s="29"/>
      <c r="G270" s="29"/>
      <c r="H270" s="29" t="s">
        <v>91</v>
      </c>
      <c r="I270" s="29"/>
      <c r="J270" s="35">
        <v>42675</v>
      </c>
      <c r="K270" s="29"/>
      <c r="L270" s="29" t="s">
        <v>526</v>
      </c>
      <c r="M270" s="29"/>
      <c r="N270" s="29"/>
      <c r="O270" s="29"/>
      <c r="P270" s="29" t="s">
        <v>555</v>
      </c>
      <c r="Q270" s="29"/>
      <c r="R270" s="29" t="s">
        <v>24</v>
      </c>
      <c r="S270" s="29"/>
      <c r="T270" s="24">
        <v>142.91</v>
      </c>
      <c r="U270" s="29"/>
      <c r="V270" s="24">
        <f t="shared" si="4"/>
        <v>1399.62</v>
      </c>
    </row>
    <row r="271" spans="1:22" x14ac:dyDescent="0.35">
      <c r="A271" s="29"/>
      <c r="B271" s="29"/>
      <c r="C271" s="29"/>
      <c r="D271" s="29"/>
      <c r="E271" s="29"/>
      <c r="F271" s="29"/>
      <c r="G271" s="29"/>
      <c r="H271" s="29" t="s">
        <v>91</v>
      </c>
      <c r="I271" s="29"/>
      <c r="J271" s="35">
        <v>42704</v>
      </c>
      <c r="K271" s="29"/>
      <c r="L271" s="29" t="s">
        <v>527</v>
      </c>
      <c r="M271" s="29"/>
      <c r="N271" s="29"/>
      <c r="O271" s="29"/>
      <c r="P271" s="29" t="s">
        <v>556</v>
      </c>
      <c r="Q271" s="29"/>
      <c r="R271" s="29" t="s">
        <v>24</v>
      </c>
      <c r="S271" s="29"/>
      <c r="T271" s="24">
        <v>-1130.22</v>
      </c>
      <c r="U271" s="29"/>
      <c r="V271" s="24">
        <f t="shared" si="4"/>
        <v>269.39999999999998</v>
      </c>
    </row>
    <row r="272" spans="1:22" x14ac:dyDescent="0.35">
      <c r="A272" s="29"/>
      <c r="B272" s="29"/>
      <c r="C272" s="29"/>
      <c r="D272" s="29"/>
      <c r="E272" s="29"/>
      <c r="F272" s="29"/>
      <c r="G272" s="29"/>
      <c r="H272" s="29" t="s">
        <v>91</v>
      </c>
      <c r="I272" s="29"/>
      <c r="J272" s="35">
        <v>42704</v>
      </c>
      <c r="K272" s="29"/>
      <c r="L272" s="29" t="s">
        <v>527</v>
      </c>
      <c r="M272" s="29"/>
      <c r="N272" s="29"/>
      <c r="O272" s="29"/>
      <c r="P272" s="29" t="s">
        <v>556</v>
      </c>
      <c r="Q272" s="29"/>
      <c r="R272" s="29" t="s">
        <v>24</v>
      </c>
      <c r="S272" s="29"/>
      <c r="T272" s="24">
        <v>-1105.1099999999999</v>
      </c>
      <c r="U272" s="29"/>
      <c r="V272" s="24">
        <f t="shared" si="4"/>
        <v>-835.71</v>
      </c>
    </row>
    <row r="273" spans="1:22" x14ac:dyDescent="0.35">
      <c r="A273" s="29"/>
      <c r="B273" s="29"/>
      <c r="C273" s="29"/>
      <c r="D273" s="29"/>
      <c r="E273" s="29"/>
      <c r="F273" s="29"/>
      <c r="G273" s="29"/>
      <c r="H273" s="29" t="s">
        <v>91</v>
      </c>
      <c r="I273" s="29"/>
      <c r="J273" s="35">
        <v>42704</v>
      </c>
      <c r="K273" s="29"/>
      <c r="L273" s="29" t="s">
        <v>527</v>
      </c>
      <c r="M273" s="29"/>
      <c r="N273" s="29"/>
      <c r="O273" s="29"/>
      <c r="P273" s="29" t="s">
        <v>556</v>
      </c>
      <c r="Q273" s="29"/>
      <c r="R273" s="29" t="s">
        <v>24</v>
      </c>
      <c r="S273" s="29"/>
      <c r="T273" s="24">
        <v>-127.38</v>
      </c>
      <c r="U273" s="29"/>
      <c r="V273" s="24">
        <f t="shared" si="4"/>
        <v>-963.09</v>
      </c>
    </row>
    <row r="274" spans="1:22" ht="15" thickBot="1" x14ac:dyDescent="0.4">
      <c r="A274" s="29"/>
      <c r="B274" s="29"/>
      <c r="C274" s="29"/>
      <c r="D274" s="29"/>
      <c r="E274" s="29"/>
      <c r="F274" s="29"/>
      <c r="G274" s="29"/>
      <c r="H274" s="29" t="s">
        <v>91</v>
      </c>
      <c r="I274" s="29"/>
      <c r="J274" s="35">
        <v>42704</v>
      </c>
      <c r="K274" s="29"/>
      <c r="L274" s="29" t="s">
        <v>527</v>
      </c>
      <c r="M274" s="29"/>
      <c r="N274" s="29"/>
      <c r="O274" s="29"/>
      <c r="P274" s="29" t="s">
        <v>556</v>
      </c>
      <c r="Q274" s="29"/>
      <c r="R274" s="29" t="s">
        <v>24</v>
      </c>
      <c r="S274" s="29"/>
      <c r="T274" s="27">
        <v>-180.73</v>
      </c>
      <c r="U274" s="29"/>
      <c r="V274" s="27">
        <f t="shared" si="4"/>
        <v>-1143.82</v>
      </c>
    </row>
    <row r="275" spans="1:22" x14ac:dyDescent="0.35">
      <c r="A275" s="29"/>
      <c r="B275" s="29"/>
      <c r="C275" s="29"/>
      <c r="D275" s="29"/>
      <c r="E275" s="29" t="s">
        <v>221</v>
      </c>
      <c r="F275" s="29"/>
      <c r="G275" s="29"/>
      <c r="H275" s="29"/>
      <c r="I275" s="29"/>
      <c r="J275" s="35"/>
      <c r="K275" s="29"/>
      <c r="L275" s="29"/>
      <c r="M275" s="29"/>
      <c r="N275" s="29"/>
      <c r="O275" s="29"/>
      <c r="P275" s="29"/>
      <c r="Q275" s="29"/>
      <c r="R275" s="29"/>
      <c r="S275" s="29"/>
      <c r="T275" s="24">
        <f>ROUND(SUM(T266:T274),5)</f>
        <v>-532.49</v>
      </c>
      <c r="U275" s="29"/>
      <c r="V275" s="24">
        <f>V274</f>
        <v>-1143.82</v>
      </c>
    </row>
    <row r="276" spans="1:22" x14ac:dyDescent="0.35">
      <c r="A276" s="28"/>
      <c r="B276" s="28"/>
      <c r="C276" s="28"/>
      <c r="D276" s="28"/>
      <c r="E276" s="28" t="s">
        <v>222</v>
      </c>
      <c r="F276" s="28"/>
      <c r="G276" s="28"/>
      <c r="H276" s="28"/>
      <c r="I276" s="28"/>
      <c r="J276" s="34"/>
      <c r="K276" s="28"/>
      <c r="L276" s="28"/>
      <c r="M276" s="28"/>
      <c r="N276" s="28"/>
      <c r="O276" s="28"/>
      <c r="P276" s="28"/>
      <c r="Q276" s="28"/>
      <c r="R276" s="28"/>
      <c r="S276" s="28"/>
      <c r="T276" s="44"/>
      <c r="U276" s="28"/>
      <c r="V276" s="44">
        <v>0</v>
      </c>
    </row>
    <row r="277" spans="1:22" x14ac:dyDescent="0.35">
      <c r="A277" s="29"/>
      <c r="B277" s="29"/>
      <c r="C277" s="29"/>
      <c r="D277" s="29"/>
      <c r="E277" s="29" t="s">
        <v>223</v>
      </c>
      <c r="F277" s="29"/>
      <c r="G277" s="29"/>
      <c r="H277" s="29"/>
      <c r="I277" s="29"/>
      <c r="J277" s="35"/>
      <c r="K277" s="29"/>
      <c r="L277" s="29"/>
      <c r="M277" s="29"/>
      <c r="N277" s="29"/>
      <c r="O277" s="29"/>
      <c r="P277" s="29"/>
      <c r="Q277" s="29"/>
      <c r="R277" s="29"/>
      <c r="S277" s="29"/>
      <c r="T277" s="24"/>
      <c r="U277" s="29"/>
      <c r="V277" s="24">
        <f>V276</f>
        <v>0</v>
      </c>
    </row>
    <row r="278" spans="1:22" x14ac:dyDescent="0.35">
      <c r="A278" s="28"/>
      <c r="B278" s="28"/>
      <c r="C278" s="28"/>
      <c r="D278" s="28"/>
      <c r="E278" s="28" t="s">
        <v>224</v>
      </c>
      <c r="F278" s="28"/>
      <c r="G278" s="28"/>
      <c r="H278" s="28"/>
      <c r="I278" s="28"/>
      <c r="J278" s="34"/>
      <c r="K278" s="28"/>
      <c r="L278" s="28"/>
      <c r="M278" s="28"/>
      <c r="N278" s="28"/>
      <c r="O278" s="28"/>
      <c r="P278" s="28"/>
      <c r="Q278" s="28"/>
      <c r="R278" s="28"/>
      <c r="S278" s="28"/>
      <c r="T278" s="44"/>
      <c r="U278" s="28"/>
      <c r="V278" s="44">
        <v>0</v>
      </c>
    </row>
    <row r="279" spans="1:22" ht="15" thickBot="1" x14ac:dyDescent="0.4">
      <c r="A279" s="29"/>
      <c r="B279" s="29"/>
      <c r="C279" s="29"/>
      <c r="D279" s="29"/>
      <c r="E279" s="29" t="s">
        <v>225</v>
      </c>
      <c r="F279" s="29"/>
      <c r="G279" s="29"/>
      <c r="H279" s="29"/>
      <c r="I279" s="29"/>
      <c r="J279" s="35"/>
      <c r="K279" s="29"/>
      <c r="L279" s="29"/>
      <c r="M279" s="29"/>
      <c r="N279" s="29"/>
      <c r="O279" s="29"/>
      <c r="P279" s="29"/>
      <c r="Q279" s="29"/>
      <c r="R279" s="29"/>
      <c r="S279" s="29"/>
      <c r="T279" s="27"/>
      <c r="U279" s="29"/>
      <c r="V279" s="27">
        <f>V278</f>
        <v>0</v>
      </c>
    </row>
    <row r="280" spans="1:22" x14ac:dyDescent="0.35">
      <c r="A280" s="29"/>
      <c r="B280" s="29"/>
      <c r="C280" s="29"/>
      <c r="D280" s="29" t="s">
        <v>226</v>
      </c>
      <c r="E280" s="29"/>
      <c r="F280" s="29"/>
      <c r="G280" s="29"/>
      <c r="H280" s="29"/>
      <c r="I280" s="29"/>
      <c r="J280" s="35"/>
      <c r="K280" s="29"/>
      <c r="L280" s="29"/>
      <c r="M280" s="29"/>
      <c r="N280" s="29"/>
      <c r="O280" s="29"/>
      <c r="P280" s="29"/>
      <c r="Q280" s="29"/>
      <c r="R280" s="29"/>
      <c r="S280" s="29"/>
      <c r="T280" s="24">
        <f>ROUND(T265+T275+T277+T279,5)</f>
        <v>-2757.72</v>
      </c>
      <c r="U280" s="29"/>
      <c r="V280" s="24">
        <f>ROUND(V265+V275+V277+V279,5)</f>
        <v>-6010.54</v>
      </c>
    </row>
    <row r="281" spans="1:22" x14ac:dyDescent="0.35">
      <c r="A281" s="28"/>
      <c r="B281" s="28"/>
      <c r="C281" s="28"/>
      <c r="D281" s="28" t="s">
        <v>227</v>
      </c>
      <c r="E281" s="28"/>
      <c r="F281" s="28"/>
      <c r="G281" s="28"/>
      <c r="H281" s="28"/>
      <c r="I281" s="28"/>
      <c r="J281" s="34"/>
      <c r="K281" s="28"/>
      <c r="L281" s="28"/>
      <c r="M281" s="28"/>
      <c r="N281" s="28"/>
      <c r="O281" s="28"/>
      <c r="P281" s="28"/>
      <c r="Q281" s="28"/>
      <c r="R281" s="28"/>
      <c r="S281" s="28"/>
      <c r="T281" s="44"/>
      <c r="U281" s="28"/>
      <c r="V281" s="44">
        <v>0</v>
      </c>
    </row>
    <row r="282" spans="1:22" ht="15" thickBot="1" x14ac:dyDescent="0.4">
      <c r="A282" s="29"/>
      <c r="B282" s="29"/>
      <c r="C282" s="29"/>
      <c r="D282" s="29" t="s">
        <v>228</v>
      </c>
      <c r="E282" s="29"/>
      <c r="F282" s="29"/>
      <c r="G282" s="29"/>
      <c r="H282" s="29"/>
      <c r="I282" s="29"/>
      <c r="J282" s="35"/>
      <c r="K282" s="29"/>
      <c r="L282" s="29"/>
      <c r="M282" s="29"/>
      <c r="N282" s="29"/>
      <c r="O282" s="29"/>
      <c r="P282" s="29"/>
      <c r="Q282" s="29"/>
      <c r="R282" s="29"/>
      <c r="S282" s="29"/>
      <c r="T282" s="27"/>
      <c r="U282" s="29"/>
      <c r="V282" s="27">
        <f>V281</f>
        <v>0</v>
      </c>
    </row>
    <row r="283" spans="1:22" x14ac:dyDescent="0.35">
      <c r="A283" s="29"/>
      <c r="B283" s="29"/>
      <c r="C283" s="29" t="s">
        <v>229</v>
      </c>
      <c r="D283" s="29"/>
      <c r="E283" s="29"/>
      <c r="F283" s="29"/>
      <c r="G283" s="29"/>
      <c r="H283" s="29"/>
      <c r="I283" s="29"/>
      <c r="J283" s="35"/>
      <c r="K283" s="29"/>
      <c r="L283" s="29"/>
      <c r="M283" s="29"/>
      <c r="N283" s="29"/>
      <c r="O283" s="29"/>
      <c r="P283" s="29"/>
      <c r="Q283" s="29"/>
      <c r="R283" s="29"/>
      <c r="S283" s="29"/>
      <c r="T283" s="24">
        <f>ROUND(T258+T260+T280+T282,5)</f>
        <v>-2671.96</v>
      </c>
      <c r="U283" s="29"/>
      <c r="V283" s="24">
        <f>ROUND(V258+V260+V280+V282,5)</f>
        <v>-19602.95</v>
      </c>
    </row>
    <row r="284" spans="1:22" x14ac:dyDescent="0.35">
      <c r="A284" s="28"/>
      <c r="B284" s="28"/>
      <c r="C284" s="28" t="s">
        <v>230</v>
      </c>
      <c r="D284" s="28"/>
      <c r="E284" s="28"/>
      <c r="F284" s="28"/>
      <c r="G284" s="28"/>
      <c r="H284" s="28"/>
      <c r="I284" s="28"/>
      <c r="J284" s="34"/>
      <c r="K284" s="28"/>
      <c r="L284" s="28"/>
      <c r="M284" s="28"/>
      <c r="N284" s="28"/>
      <c r="O284" s="28"/>
      <c r="P284" s="28"/>
      <c r="Q284" s="28"/>
      <c r="R284" s="28"/>
      <c r="S284" s="28"/>
      <c r="T284" s="44"/>
      <c r="U284" s="28"/>
      <c r="V284" s="44">
        <v>0</v>
      </c>
    </row>
    <row r="285" spans="1:22" ht="15" thickBot="1" x14ac:dyDescent="0.4">
      <c r="A285" s="29"/>
      <c r="B285" s="29"/>
      <c r="C285" s="29" t="s">
        <v>231</v>
      </c>
      <c r="D285" s="29"/>
      <c r="E285" s="29"/>
      <c r="F285" s="29"/>
      <c r="G285" s="29"/>
      <c r="H285" s="29"/>
      <c r="I285" s="29"/>
      <c r="J285" s="35"/>
      <c r="K285" s="29"/>
      <c r="L285" s="29"/>
      <c r="M285" s="29"/>
      <c r="N285" s="29"/>
      <c r="O285" s="29"/>
      <c r="P285" s="29"/>
      <c r="Q285" s="29"/>
      <c r="R285" s="29"/>
      <c r="S285" s="29"/>
      <c r="T285" s="27"/>
      <c r="U285" s="29"/>
      <c r="V285" s="27">
        <f>V284</f>
        <v>0</v>
      </c>
    </row>
    <row r="286" spans="1:22" x14ac:dyDescent="0.35">
      <c r="A286" s="29"/>
      <c r="B286" s="29" t="s">
        <v>232</v>
      </c>
      <c r="C286" s="29"/>
      <c r="D286" s="29"/>
      <c r="E286" s="29"/>
      <c r="F286" s="29"/>
      <c r="G286" s="29"/>
      <c r="H286" s="29"/>
      <c r="I286" s="29"/>
      <c r="J286" s="35"/>
      <c r="K286" s="29"/>
      <c r="L286" s="29"/>
      <c r="M286" s="29"/>
      <c r="N286" s="29"/>
      <c r="O286" s="29"/>
      <c r="P286" s="29"/>
      <c r="Q286" s="29"/>
      <c r="R286" s="29"/>
      <c r="S286" s="29"/>
      <c r="T286" s="24">
        <f>ROUND(T283+T285,5)</f>
        <v>-2671.96</v>
      </c>
      <c r="U286" s="29"/>
      <c r="V286" s="24">
        <f>ROUND(V283+V285,5)</f>
        <v>-19602.95</v>
      </c>
    </row>
    <row r="287" spans="1:22" x14ac:dyDescent="0.35">
      <c r="A287" s="28"/>
      <c r="B287" s="28" t="s">
        <v>237</v>
      </c>
      <c r="C287" s="28"/>
      <c r="D287" s="28"/>
      <c r="E287" s="28"/>
      <c r="F287" s="28"/>
      <c r="G287" s="28"/>
      <c r="H287" s="28"/>
      <c r="I287" s="28"/>
      <c r="J287" s="34"/>
      <c r="K287" s="28"/>
      <c r="L287" s="28"/>
      <c r="M287" s="28"/>
      <c r="N287" s="28"/>
      <c r="O287" s="28"/>
      <c r="P287" s="28"/>
      <c r="Q287" s="28"/>
      <c r="R287" s="28"/>
      <c r="S287" s="28"/>
      <c r="T287" s="44"/>
      <c r="U287" s="28"/>
      <c r="V287" s="44">
        <v>-134021.57</v>
      </c>
    </row>
    <row r="288" spans="1:22" x14ac:dyDescent="0.35">
      <c r="A288" s="28"/>
      <c r="B288" s="28"/>
      <c r="C288" s="28" t="s">
        <v>238</v>
      </c>
      <c r="D288" s="28"/>
      <c r="E288" s="28"/>
      <c r="F288" s="28"/>
      <c r="G288" s="28"/>
      <c r="H288" s="28"/>
      <c r="I288" s="28"/>
      <c r="J288" s="34"/>
      <c r="K288" s="28"/>
      <c r="L288" s="28"/>
      <c r="M288" s="28"/>
      <c r="N288" s="28"/>
      <c r="O288" s="28"/>
      <c r="P288" s="28"/>
      <c r="Q288" s="28"/>
      <c r="R288" s="28"/>
      <c r="S288" s="28"/>
      <c r="T288" s="44"/>
      <c r="U288" s="28"/>
      <c r="V288" s="44">
        <v>8856.9500000000007</v>
      </c>
    </row>
    <row r="289" spans="1:22" x14ac:dyDescent="0.35">
      <c r="A289" s="29"/>
      <c r="B289" s="29"/>
      <c r="C289" s="29" t="s">
        <v>239</v>
      </c>
      <c r="D289" s="29"/>
      <c r="E289" s="29"/>
      <c r="F289" s="29"/>
      <c r="G289" s="29"/>
      <c r="H289" s="29"/>
      <c r="I289" s="29"/>
      <c r="J289" s="35"/>
      <c r="K289" s="29"/>
      <c r="L289" s="29"/>
      <c r="M289" s="29"/>
      <c r="N289" s="29"/>
      <c r="O289" s="29"/>
      <c r="P289" s="29"/>
      <c r="Q289" s="29"/>
      <c r="R289" s="29"/>
      <c r="S289" s="29"/>
      <c r="T289" s="24"/>
      <c r="U289" s="29"/>
      <c r="V289" s="24">
        <f>V288</f>
        <v>8856.9500000000007</v>
      </c>
    </row>
    <row r="290" spans="1:22" x14ac:dyDescent="0.35">
      <c r="A290" s="28"/>
      <c r="B290" s="28"/>
      <c r="C290" s="28" t="s">
        <v>240</v>
      </c>
      <c r="D290" s="28"/>
      <c r="E290" s="28"/>
      <c r="F290" s="28"/>
      <c r="G290" s="28"/>
      <c r="H290" s="28"/>
      <c r="I290" s="28"/>
      <c r="J290" s="34"/>
      <c r="K290" s="28"/>
      <c r="L290" s="28"/>
      <c r="M290" s="28"/>
      <c r="N290" s="28"/>
      <c r="O290" s="28"/>
      <c r="P290" s="28"/>
      <c r="Q290" s="28"/>
      <c r="R290" s="28"/>
      <c r="S290" s="28"/>
      <c r="T290" s="44"/>
      <c r="U290" s="28"/>
      <c r="V290" s="44">
        <v>-120846.1</v>
      </c>
    </row>
    <row r="291" spans="1:22" x14ac:dyDescent="0.35">
      <c r="A291" s="29"/>
      <c r="B291" s="29"/>
      <c r="C291" s="29" t="s">
        <v>241</v>
      </c>
      <c r="D291" s="29"/>
      <c r="E291" s="29"/>
      <c r="F291" s="29"/>
      <c r="G291" s="29"/>
      <c r="H291" s="29"/>
      <c r="I291" s="29"/>
      <c r="J291" s="35"/>
      <c r="K291" s="29"/>
      <c r="L291" s="29"/>
      <c r="M291" s="29"/>
      <c r="N291" s="29"/>
      <c r="O291" s="29"/>
      <c r="P291" s="29"/>
      <c r="Q291" s="29"/>
      <c r="R291" s="29"/>
      <c r="S291" s="29"/>
      <c r="T291" s="24"/>
      <c r="U291" s="29"/>
      <c r="V291" s="24">
        <f>V290</f>
        <v>-120846.1</v>
      </c>
    </row>
    <row r="292" spans="1:22" x14ac:dyDescent="0.35">
      <c r="A292" s="28"/>
      <c r="B292" s="28"/>
      <c r="C292" s="28" t="s">
        <v>242</v>
      </c>
      <c r="D292" s="28"/>
      <c r="E292" s="28"/>
      <c r="F292" s="28"/>
      <c r="G292" s="28"/>
      <c r="H292" s="28"/>
      <c r="I292" s="28"/>
      <c r="J292" s="34"/>
      <c r="K292" s="28"/>
      <c r="L292" s="28"/>
      <c r="M292" s="28"/>
      <c r="N292" s="28"/>
      <c r="O292" s="28"/>
      <c r="P292" s="28"/>
      <c r="Q292" s="28"/>
      <c r="R292" s="28"/>
      <c r="S292" s="28"/>
      <c r="T292" s="44"/>
      <c r="U292" s="28"/>
      <c r="V292" s="44">
        <v>-22032.42</v>
      </c>
    </row>
    <row r="293" spans="1:22" ht="15" thickBot="1" x14ac:dyDescent="0.4">
      <c r="A293" s="29"/>
      <c r="B293" s="29"/>
      <c r="C293" s="29" t="s">
        <v>243</v>
      </c>
      <c r="D293" s="29"/>
      <c r="E293" s="29"/>
      <c r="F293" s="29"/>
      <c r="G293" s="29"/>
      <c r="H293" s="29"/>
      <c r="I293" s="29"/>
      <c r="J293" s="35"/>
      <c r="K293" s="29"/>
      <c r="L293" s="29"/>
      <c r="M293" s="29"/>
      <c r="N293" s="29"/>
      <c r="O293" s="29"/>
      <c r="P293" s="29"/>
      <c r="Q293" s="29"/>
      <c r="R293" s="29"/>
      <c r="S293" s="29"/>
      <c r="T293" s="27"/>
      <c r="U293" s="29"/>
      <c r="V293" s="27">
        <f>V292</f>
        <v>-22032.42</v>
      </c>
    </row>
    <row r="294" spans="1:22" x14ac:dyDescent="0.35">
      <c r="A294" s="29"/>
      <c r="B294" s="29" t="s">
        <v>244</v>
      </c>
      <c r="C294" s="29"/>
      <c r="D294" s="29"/>
      <c r="E294" s="29"/>
      <c r="F294" s="29"/>
      <c r="G294" s="29"/>
      <c r="H294" s="29"/>
      <c r="I294" s="29"/>
      <c r="J294" s="35"/>
      <c r="K294" s="29"/>
      <c r="L294" s="29"/>
      <c r="M294" s="29"/>
      <c r="N294" s="29"/>
      <c r="O294" s="29"/>
      <c r="P294" s="29"/>
      <c r="Q294" s="29"/>
      <c r="R294" s="29"/>
      <c r="S294" s="29"/>
      <c r="T294" s="24"/>
      <c r="U294" s="29"/>
      <c r="V294" s="24">
        <f>ROUND(V289+V291+V293,5)</f>
        <v>-134021.57</v>
      </c>
    </row>
    <row r="295" spans="1:22" x14ac:dyDescent="0.35">
      <c r="A295" s="28"/>
      <c r="B295" s="28" t="s">
        <v>245</v>
      </c>
      <c r="C295" s="28"/>
      <c r="D295" s="28"/>
      <c r="E295" s="28"/>
      <c r="F295" s="28"/>
      <c r="G295" s="28"/>
      <c r="H295" s="28"/>
      <c r="I295" s="28"/>
      <c r="J295" s="34"/>
      <c r="K295" s="28"/>
      <c r="L295" s="28"/>
      <c r="M295" s="28"/>
      <c r="N295" s="28"/>
      <c r="O295" s="28"/>
      <c r="P295" s="28"/>
      <c r="Q295" s="28"/>
      <c r="R295" s="28"/>
      <c r="S295" s="28"/>
      <c r="T295" s="44"/>
      <c r="U295" s="28"/>
      <c r="V295" s="44">
        <v>0</v>
      </c>
    </row>
    <row r="296" spans="1:22" x14ac:dyDescent="0.35">
      <c r="A296" s="29"/>
      <c r="B296" s="29" t="s">
        <v>246</v>
      </c>
      <c r="C296" s="29"/>
      <c r="D296" s="29"/>
      <c r="E296" s="29"/>
      <c r="F296" s="29"/>
      <c r="G296" s="29"/>
      <c r="H296" s="29"/>
      <c r="I296" s="29"/>
      <c r="J296" s="35"/>
      <c r="K296" s="29"/>
      <c r="L296" s="29"/>
      <c r="M296" s="29"/>
      <c r="N296" s="29"/>
      <c r="O296" s="29"/>
      <c r="P296" s="29"/>
      <c r="Q296" s="29"/>
      <c r="R296" s="29"/>
      <c r="S296" s="29"/>
      <c r="T296" s="24"/>
      <c r="U296" s="29"/>
      <c r="V296" s="24">
        <f>V295</f>
        <v>0</v>
      </c>
    </row>
    <row r="297" spans="1:22" x14ac:dyDescent="0.35">
      <c r="A297" s="28"/>
      <c r="B297" s="28" t="s">
        <v>247</v>
      </c>
      <c r="C297" s="28"/>
      <c r="D297" s="28"/>
      <c r="E297" s="28"/>
      <c r="F297" s="28"/>
      <c r="G297" s="28"/>
      <c r="H297" s="28"/>
      <c r="I297" s="28"/>
      <c r="J297" s="34"/>
      <c r="K297" s="28"/>
      <c r="L297" s="28"/>
      <c r="M297" s="28"/>
      <c r="N297" s="28"/>
      <c r="O297" s="28"/>
      <c r="P297" s="28"/>
      <c r="Q297" s="28"/>
      <c r="R297" s="28"/>
      <c r="S297" s="28"/>
      <c r="T297" s="44"/>
      <c r="U297" s="28"/>
      <c r="V297" s="44">
        <v>0</v>
      </c>
    </row>
    <row r="298" spans="1:22" x14ac:dyDescent="0.35">
      <c r="A298" s="29"/>
      <c r="B298" s="29" t="s">
        <v>248</v>
      </c>
      <c r="C298" s="29"/>
      <c r="D298" s="29"/>
      <c r="E298" s="29"/>
      <c r="F298" s="29"/>
      <c r="G298" s="29"/>
      <c r="H298" s="29"/>
      <c r="I298" s="29"/>
      <c r="J298" s="35"/>
      <c r="K298" s="29"/>
      <c r="L298" s="29"/>
      <c r="M298" s="29"/>
      <c r="N298" s="29"/>
      <c r="O298" s="29"/>
      <c r="P298" s="29"/>
      <c r="Q298" s="29"/>
      <c r="R298" s="29"/>
      <c r="S298" s="29"/>
      <c r="T298" s="24"/>
      <c r="U298" s="29"/>
      <c r="V298" s="24">
        <f>V297</f>
        <v>0</v>
      </c>
    </row>
    <row r="299" spans="1:22" x14ac:dyDescent="0.35">
      <c r="A299" s="28"/>
      <c r="B299" s="28" t="s">
        <v>249</v>
      </c>
      <c r="C299" s="28"/>
      <c r="D299" s="28"/>
      <c r="E299" s="28"/>
      <c r="F299" s="28"/>
      <c r="G299" s="28"/>
      <c r="H299" s="28"/>
      <c r="I299" s="28"/>
      <c r="J299" s="34"/>
      <c r="K299" s="28"/>
      <c r="L299" s="28"/>
      <c r="M299" s="28"/>
      <c r="N299" s="28"/>
      <c r="O299" s="28"/>
      <c r="P299" s="28"/>
      <c r="Q299" s="28"/>
      <c r="R299" s="28"/>
      <c r="S299" s="28"/>
      <c r="T299" s="44"/>
      <c r="U299" s="28"/>
      <c r="V299" s="44">
        <v>-8083.36</v>
      </c>
    </row>
    <row r="300" spans="1:22" x14ac:dyDescent="0.35">
      <c r="A300" s="29"/>
      <c r="B300" s="29" t="s">
        <v>250</v>
      </c>
      <c r="C300" s="29"/>
      <c r="D300" s="29"/>
      <c r="E300" s="29"/>
      <c r="F300" s="29"/>
      <c r="G300" s="29"/>
      <c r="H300" s="29"/>
      <c r="I300" s="29"/>
      <c r="J300" s="35"/>
      <c r="K300" s="29"/>
      <c r="L300" s="29"/>
      <c r="M300" s="29"/>
      <c r="N300" s="29"/>
      <c r="O300" s="29"/>
      <c r="P300" s="29"/>
      <c r="Q300" s="29"/>
      <c r="R300" s="29"/>
      <c r="S300" s="29"/>
      <c r="T300" s="24"/>
      <c r="U300" s="29"/>
      <c r="V300" s="24">
        <v>-8083.36</v>
      </c>
    </row>
    <row r="301" spans="1:22" x14ac:dyDescent="0.35">
      <c r="A301" s="28"/>
      <c r="B301" s="28" t="s">
        <v>5</v>
      </c>
      <c r="C301" s="28"/>
      <c r="D301" s="28"/>
      <c r="E301" s="28"/>
      <c r="F301" s="28"/>
      <c r="G301" s="28"/>
      <c r="H301" s="28"/>
      <c r="I301" s="28"/>
      <c r="J301" s="34"/>
      <c r="K301" s="28"/>
      <c r="L301" s="28"/>
      <c r="M301" s="28"/>
      <c r="N301" s="28"/>
      <c r="O301" s="28"/>
      <c r="P301" s="28"/>
      <c r="Q301" s="28"/>
      <c r="R301" s="28"/>
      <c r="S301" s="28"/>
      <c r="T301" s="44"/>
      <c r="U301" s="28"/>
      <c r="V301" s="44">
        <v>-173518.04</v>
      </c>
    </row>
    <row r="302" spans="1:22" x14ac:dyDescent="0.35">
      <c r="A302" s="28"/>
      <c r="B302" s="28"/>
      <c r="C302" s="28" t="s">
        <v>6</v>
      </c>
      <c r="D302" s="28"/>
      <c r="E302" s="28"/>
      <c r="F302" s="28"/>
      <c r="G302" s="28"/>
      <c r="H302" s="28"/>
      <c r="I302" s="28"/>
      <c r="J302" s="34"/>
      <c r="K302" s="28"/>
      <c r="L302" s="28"/>
      <c r="M302" s="28"/>
      <c r="N302" s="28"/>
      <c r="O302" s="28"/>
      <c r="P302" s="28"/>
      <c r="Q302" s="28"/>
      <c r="R302" s="28"/>
      <c r="S302" s="28"/>
      <c r="T302" s="44"/>
      <c r="U302" s="28"/>
      <c r="V302" s="44">
        <v>-150700.31</v>
      </c>
    </row>
    <row r="303" spans="1:22" x14ac:dyDescent="0.35">
      <c r="A303" s="29"/>
      <c r="B303" s="29"/>
      <c r="C303" s="29"/>
      <c r="D303" s="29"/>
      <c r="E303" s="29"/>
      <c r="F303" s="29"/>
      <c r="G303" s="29"/>
      <c r="H303" s="29" t="s">
        <v>88</v>
      </c>
      <c r="I303" s="29"/>
      <c r="J303" s="35">
        <v>42676</v>
      </c>
      <c r="K303" s="29"/>
      <c r="L303" s="29"/>
      <c r="M303" s="29"/>
      <c r="N303" s="29" t="s">
        <v>452</v>
      </c>
      <c r="O303" s="29"/>
      <c r="P303" s="29"/>
      <c r="Q303" s="29"/>
      <c r="R303" s="29" t="s">
        <v>89</v>
      </c>
      <c r="S303" s="29"/>
      <c r="T303" s="24">
        <v>-5</v>
      </c>
      <c r="U303" s="29"/>
      <c r="V303" s="24">
        <f t="shared" ref="V303:V366" si="5">ROUND(V302+T303,5)</f>
        <v>-150705.31</v>
      </c>
    </row>
    <row r="304" spans="1:22" x14ac:dyDescent="0.35">
      <c r="A304" s="29"/>
      <c r="B304" s="29"/>
      <c r="C304" s="29"/>
      <c r="D304" s="29"/>
      <c r="E304" s="29"/>
      <c r="F304" s="29"/>
      <c r="G304" s="29"/>
      <c r="H304" s="29" t="s">
        <v>88</v>
      </c>
      <c r="I304" s="29"/>
      <c r="J304" s="35">
        <v>42677</v>
      </c>
      <c r="K304" s="29"/>
      <c r="L304" s="29"/>
      <c r="M304" s="29"/>
      <c r="N304" s="29" t="s">
        <v>452</v>
      </c>
      <c r="O304" s="29"/>
      <c r="P304" s="29"/>
      <c r="Q304" s="29"/>
      <c r="R304" s="29" t="s">
        <v>89</v>
      </c>
      <c r="S304" s="29"/>
      <c r="T304" s="24">
        <v>-53.83</v>
      </c>
      <c r="U304" s="29"/>
      <c r="V304" s="24">
        <f t="shared" si="5"/>
        <v>-150759.14000000001</v>
      </c>
    </row>
    <row r="305" spans="1:22" x14ac:dyDescent="0.35">
      <c r="A305" s="29"/>
      <c r="B305" s="29"/>
      <c r="C305" s="29"/>
      <c r="D305" s="29"/>
      <c r="E305" s="29"/>
      <c r="F305" s="29"/>
      <c r="G305" s="29"/>
      <c r="H305" s="29" t="s">
        <v>88</v>
      </c>
      <c r="I305" s="29"/>
      <c r="J305" s="35">
        <v>42677</v>
      </c>
      <c r="K305" s="29"/>
      <c r="L305" s="29"/>
      <c r="M305" s="29"/>
      <c r="N305" s="29" t="s">
        <v>452</v>
      </c>
      <c r="O305" s="29"/>
      <c r="P305" s="29" t="s">
        <v>90</v>
      </c>
      <c r="Q305" s="29"/>
      <c r="R305" s="29" t="s">
        <v>89</v>
      </c>
      <c r="S305" s="29"/>
      <c r="T305" s="24">
        <v>-193.94</v>
      </c>
      <c r="U305" s="29"/>
      <c r="V305" s="24">
        <f t="shared" si="5"/>
        <v>-150953.07999999999</v>
      </c>
    </row>
    <row r="306" spans="1:22" x14ac:dyDescent="0.35">
      <c r="A306" s="29"/>
      <c r="B306" s="29"/>
      <c r="C306" s="29"/>
      <c r="D306" s="29"/>
      <c r="E306" s="29"/>
      <c r="F306" s="29"/>
      <c r="G306" s="29"/>
      <c r="H306" s="29" t="s">
        <v>88</v>
      </c>
      <c r="I306" s="29"/>
      <c r="J306" s="35">
        <v>42678</v>
      </c>
      <c r="K306" s="29"/>
      <c r="L306" s="29"/>
      <c r="M306" s="29"/>
      <c r="N306" s="29" t="s">
        <v>442</v>
      </c>
      <c r="O306" s="29"/>
      <c r="P306" s="29" t="s">
        <v>90</v>
      </c>
      <c r="Q306" s="29"/>
      <c r="R306" s="29" t="s">
        <v>89</v>
      </c>
      <c r="S306" s="29"/>
      <c r="T306" s="24">
        <v>-46.4</v>
      </c>
      <c r="U306" s="29"/>
      <c r="V306" s="24">
        <f t="shared" si="5"/>
        <v>-150999.48000000001</v>
      </c>
    </row>
    <row r="307" spans="1:22" x14ac:dyDescent="0.35">
      <c r="A307" s="29"/>
      <c r="B307" s="29"/>
      <c r="C307" s="29"/>
      <c r="D307" s="29"/>
      <c r="E307" s="29"/>
      <c r="F307" s="29"/>
      <c r="G307" s="29"/>
      <c r="H307" s="29" t="s">
        <v>88</v>
      </c>
      <c r="I307" s="29"/>
      <c r="J307" s="35">
        <v>42678</v>
      </c>
      <c r="K307" s="29"/>
      <c r="L307" s="29"/>
      <c r="M307" s="29"/>
      <c r="N307" s="29" t="s">
        <v>452</v>
      </c>
      <c r="O307" s="29"/>
      <c r="P307" s="29"/>
      <c r="Q307" s="29"/>
      <c r="R307" s="29" t="s">
        <v>89</v>
      </c>
      <c r="S307" s="29"/>
      <c r="T307" s="24">
        <v>-186.47</v>
      </c>
      <c r="U307" s="29"/>
      <c r="V307" s="24">
        <f t="shared" si="5"/>
        <v>-151185.95000000001</v>
      </c>
    </row>
    <row r="308" spans="1:22" x14ac:dyDescent="0.35">
      <c r="A308" s="29"/>
      <c r="B308" s="29"/>
      <c r="C308" s="29"/>
      <c r="D308" s="29"/>
      <c r="E308" s="29"/>
      <c r="F308" s="29"/>
      <c r="G308" s="29"/>
      <c r="H308" s="29" t="s">
        <v>88</v>
      </c>
      <c r="I308" s="29"/>
      <c r="J308" s="35">
        <v>42678</v>
      </c>
      <c r="K308" s="29"/>
      <c r="L308" s="29"/>
      <c r="M308" s="29"/>
      <c r="N308" s="29" t="s">
        <v>452</v>
      </c>
      <c r="O308" s="29"/>
      <c r="P308" s="29" t="s">
        <v>90</v>
      </c>
      <c r="Q308" s="29"/>
      <c r="R308" s="29" t="s">
        <v>89</v>
      </c>
      <c r="S308" s="29"/>
      <c r="T308" s="24">
        <v>-518.4</v>
      </c>
      <c r="U308" s="29"/>
      <c r="V308" s="24">
        <f t="shared" si="5"/>
        <v>-151704.35</v>
      </c>
    </row>
    <row r="309" spans="1:22" x14ac:dyDescent="0.35">
      <c r="A309" s="29"/>
      <c r="B309" s="29"/>
      <c r="C309" s="29"/>
      <c r="D309" s="29"/>
      <c r="E309" s="29"/>
      <c r="F309" s="29"/>
      <c r="G309" s="29"/>
      <c r="H309" s="29" t="s">
        <v>88</v>
      </c>
      <c r="I309" s="29"/>
      <c r="J309" s="35">
        <v>42681</v>
      </c>
      <c r="K309" s="29"/>
      <c r="L309" s="29"/>
      <c r="M309" s="29"/>
      <c r="N309" s="29" t="s">
        <v>442</v>
      </c>
      <c r="O309" s="29"/>
      <c r="P309" s="29" t="s">
        <v>90</v>
      </c>
      <c r="Q309" s="29"/>
      <c r="R309" s="29" t="s">
        <v>89</v>
      </c>
      <c r="S309" s="29"/>
      <c r="T309" s="24">
        <v>-107.05</v>
      </c>
      <c r="U309" s="29"/>
      <c r="V309" s="24">
        <f t="shared" si="5"/>
        <v>-151811.4</v>
      </c>
    </row>
    <row r="310" spans="1:22" x14ac:dyDescent="0.35">
      <c r="A310" s="29"/>
      <c r="B310" s="29"/>
      <c r="C310" s="29"/>
      <c r="D310" s="29"/>
      <c r="E310" s="29"/>
      <c r="F310" s="29"/>
      <c r="G310" s="29"/>
      <c r="H310" s="29" t="s">
        <v>88</v>
      </c>
      <c r="I310" s="29"/>
      <c r="J310" s="35">
        <v>42681</v>
      </c>
      <c r="K310" s="29"/>
      <c r="L310" s="29"/>
      <c r="M310" s="29"/>
      <c r="N310" s="29" t="s">
        <v>442</v>
      </c>
      <c r="O310" s="29"/>
      <c r="P310" s="29" t="s">
        <v>90</v>
      </c>
      <c r="Q310" s="29"/>
      <c r="R310" s="29" t="s">
        <v>89</v>
      </c>
      <c r="S310" s="29"/>
      <c r="T310" s="24">
        <v>-314.33999999999997</v>
      </c>
      <c r="U310" s="29"/>
      <c r="V310" s="24">
        <f t="shared" si="5"/>
        <v>-152125.74</v>
      </c>
    </row>
    <row r="311" spans="1:22" x14ac:dyDescent="0.35">
      <c r="A311" s="29"/>
      <c r="B311" s="29"/>
      <c r="C311" s="29"/>
      <c r="D311" s="29"/>
      <c r="E311" s="29"/>
      <c r="F311" s="29"/>
      <c r="G311" s="29"/>
      <c r="H311" s="29" t="s">
        <v>88</v>
      </c>
      <c r="I311" s="29"/>
      <c r="J311" s="35">
        <v>42681</v>
      </c>
      <c r="K311" s="29"/>
      <c r="L311" s="29"/>
      <c r="M311" s="29"/>
      <c r="N311" s="29" t="s">
        <v>452</v>
      </c>
      <c r="O311" s="29"/>
      <c r="P311" s="29"/>
      <c r="Q311" s="29"/>
      <c r="R311" s="29" t="s">
        <v>89</v>
      </c>
      <c r="S311" s="29"/>
      <c r="T311" s="24">
        <v>-283.45</v>
      </c>
      <c r="U311" s="29"/>
      <c r="V311" s="24">
        <f t="shared" si="5"/>
        <v>-152409.19</v>
      </c>
    </row>
    <row r="312" spans="1:22" x14ac:dyDescent="0.35">
      <c r="A312" s="29"/>
      <c r="B312" s="29"/>
      <c r="C312" s="29"/>
      <c r="D312" s="29"/>
      <c r="E312" s="29"/>
      <c r="F312" s="29"/>
      <c r="G312" s="29"/>
      <c r="H312" s="29" t="s">
        <v>88</v>
      </c>
      <c r="I312" s="29"/>
      <c r="J312" s="35">
        <v>42681</v>
      </c>
      <c r="K312" s="29"/>
      <c r="L312" s="29"/>
      <c r="M312" s="29"/>
      <c r="N312" s="29" t="s">
        <v>452</v>
      </c>
      <c r="O312" s="29"/>
      <c r="P312" s="29"/>
      <c r="Q312" s="29"/>
      <c r="R312" s="29" t="s">
        <v>89</v>
      </c>
      <c r="S312" s="29"/>
      <c r="T312" s="24">
        <v>-465.08</v>
      </c>
      <c r="U312" s="29"/>
      <c r="V312" s="24">
        <f t="shared" si="5"/>
        <v>-152874.26999999999</v>
      </c>
    </row>
    <row r="313" spans="1:22" x14ac:dyDescent="0.35">
      <c r="A313" s="29"/>
      <c r="B313" s="29"/>
      <c r="C313" s="29"/>
      <c r="D313" s="29"/>
      <c r="E313" s="29"/>
      <c r="F313" s="29"/>
      <c r="G313" s="29"/>
      <c r="H313" s="29" t="s">
        <v>88</v>
      </c>
      <c r="I313" s="29"/>
      <c r="J313" s="35">
        <v>42681</v>
      </c>
      <c r="K313" s="29"/>
      <c r="L313" s="29"/>
      <c r="M313" s="29"/>
      <c r="N313" s="29" t="s">
        <v>452</v>
      </c>
      <c r="O313" s="29"/>
      <c r="P313" s="29"/>
      <c r="Q313" s="29"/>
      <c r="R313" s="29" t="s">
        <v>89</v>
      </c>
      <c r="S313" s="29"/>
      <c r="T313" s="24">
        <v>-407.28</v>
      </c>
      <c r="U313" s="29"/>
      <c r="V313" s="24">
        <f t="shared" si="5"/>
        <v>-153281.54999999999</v>
      </c>
    </row>
    <row r="314" spans="1:22" x14ac:dyDescent="0.35">
      <c r="A314" s="29"/>
      <c r="B314" s="29"/>
      <c r="C314" s="29"/>
      <c r="D314" s="29"/>
      <c r="E314" s="29"/>
      <c r="F314" s="29"/>
      <c r="G314" s="29"/>
      <c r="H314" s="29" t="s">
        <v>88</v>
      </c>
      <c r="I314" s="29"/>
      <c r="J314" s="35">
        <v>42681</v>
      </c>
      <c r="K314" s="29"/>
      <c r="L314" s="29"/>
      <c r="M314" s="29"/>
      <c r="N314" s="29" t="s">
        <v>452</v>
      </c>
      <c r="O314" s="29"/>
      <c r="P314" s="29" t="s">
        <v>90</v>
      </c>
      <c r="Q314" s="29"/>
      <c r="R314" s="29" t="s">
        <v>89</v>
      </c>
      <c r="S314" s="29"/>
      <c r="T314" s="24">
        <v>-491.86</v>
      </c>
      <c r="U314" s="29"/>
      <c r="V314" s="24">
        <f t="shared" si="5"/>
        <v>-153773.41</v>
      </c>
    </row>
    <row r="315" spans="1:22" x14ac:dyDescent="0.35">
      <c r="A315" s="29"/>
      <c r="B315" s="29"/>
      <c r="C315" s="29"/>
      <c r="D315" s="29"/>
      <c r="E315" s="29"/>
      <c r="F315" s="29"/>
      <c r="G315" s="29"/>
      <c r="H315" s="29" t="s">
        <v>88</v>
      </c>
      <c r="I315" s="29"/>
      <c r="J315" s="35">
        <v>42682</v>
      </c>
      <c r="K315" s="29"/>
      <c r="L315" s="29"/>
      <c r="M315" s="29"/>
      <c r="N315" s="29" t="s">
        <v>442</v>
      </c>
      <c r="O315" s="29"/>
      <c r="P315" s="29" t="s">
        <v>90</v>
      </c>
      <c r="Q315" s="29"/>
      <c r="R315" s="29" t="s">
        <v>89</v>
      </c>
      <c r="S315" s="29"/>
      <c r="T315" s="24">
        <v>-85.2</v>
      </c>
      <c r="U315" s="29"/>
      <c r="V315" s="24">
        <f t="shared" si="5"/>
        <v>-153858.60999999999</v>
      </c>
    </row>
    <row r="316" spans="1:22" x14ac:dyDescent="0.35">
      <c r="A316" s="29"/>
      <c r="B316" s="29"/>
      <c r="C316" s="29"/>
      <c r="D316" s="29"/>
      <c r="E316" s="29"/>
      <c r="F316" s="29"/>
      <c r="G316" s="29"/>
      <c r="H316" s="29" t="s">
        <v>88</v>
      </c>
      <c r="I316" s="29"/>
      <c r="J316" s="35">
        <v>42682</v>
      </c>
      <c r="K316" s="29"/>
      <c r="L316" s="29"/>
      <c r="M316" s="29"/>
      <c r="N316" s="29" t="s">
        <v>452</v>
      </c>
      <c r="O316" s="29"/>
      <c r="P316" s="29"/>
      <c r="Q316" s="29"/>
      <c r="R316" s="29" t="s">
        <v>89</v>
      </c>
      <c r="S316" s="29"/>
      <c r="T316" s="24">
        <v>-386.29</v>
      </c>
      <c r="U316" s="29"/>
      <c r="V316" s="24">
        <f t="shared" si="5"/>
        <v>-154244.9</v>
      </c>
    </row>
    <row r="317" spans="1:22" x14ac:dyDescent="0.35">
      <c r="A317" s="29"/>
      <c r="B317" s="29"/>
      <c r="C317" s="29"/>
      <c r="D317" s="29"/>
      <c r="E317" s="29"/>
      <c r="F317" s="29"/>
      <c r="G317" s="29"/>
      <c r="H317" s="29" t="s">
        <v>88</v>
      </c>
      <c r="I317" s="29"/>
      <c r="J317" s="35">
        <v>42682</v>
      </c>
      <c r="K317" s="29"/>
      <c r="L317" s="29"/>
      <c r="M317" s="29"/>
      <c r="N317" s="29" t="s">
        <v>452</v>
      </c>
      <c r="O317" s="29"/>
      <c r="P317" s="29" t="s">
        <v>90</v>
      </c>
      <c r="Q317" s="29"/>
      <c r="R317" s="29" t="s">
        <v>89</v>
      </c>
      <c r="S317" s="29"/>
      <c r="T317" s="24">
        <v>-1774.72</v>
      </c>
      <c r="U317" s="29"/>
      <c r="V317" s="24">
        <f t="shared" si="5"/>
        <v>-156019.62</v>
      </c>
    </row>
    <row r="318" spans="1:22" x14ac:dyDescent="0.35">
      <c r="A318" s="29"/>
      <c r="B318" s="29"/>
      <c r="C318" s="29"/>
      <c r="D318" s="29"/>
      <c r="E318" s="29"/>
      <c r="F318" s="29"/>
      <c r="G318" s="29"/>
      <c r="H318" s="29" t="s">
        <v>88</v>
      </c>
      <c r="I318" s="29"/>
      <c r="J318" s="35">
        <v>42682</v>
      </c>
      <c r="K318" s="29"/>
      <c r="L318" s="29"/>
      <c r="M318" s="29"/>
      <c r="N318" s="29" t="s">
        <v>452</v>
      </c>
      <c r="O318" s="29"/>
      <c r="P318" s="29" t="s">
        <v>90</v>
      </c>
      <c r="Q318" s="29"/>
      <c r="R318" s="29" t="s">
        <v>89</v>
      </c>
      <c r="S318" s="29"/>
      <c r="T318" s="24">
        <v>-637.96</v>
      </c>
      <c r="U318" s="29"/>
      <c r="V318" s="24">
        <f t="shared" si="5"/>
        <v>-156657.57999999999</v>
      </c>
    </row>
    <row r="319" spans="1:22" x14ac:dyDescent="0.35">
      <c r="A319" s="29"/>
      <c r="B319" s="29"/>
      <c r="C319" s="29"/>
      <c r="D319" s="29"/>
      <c r="E319" s="29"/>
      <c r="F319" s="29"/>
      <c r="G319" s="29"/>
      <c r="H319" s="29" t="s">
        <v>88</v>
      </c>
      <c r="I319" s="29"/>
      <c r="J319" s="35">
        <v>42683</v>
      </c>
      <c r="K319" s="29"/>
      <c r="L319" s="29"/>
      <c r="M319" s="29"/>
      <c r="N319" s="29" t="s">
        <v>442</v>
      </c>
      <c r="O319" s="29"/>
      <c r="P319" s="29" t="s">
        <v>90</v>
      </c>
      <c r="Q319" s="29"/>
      <c r="R319" s="29" t="s">
        <v>89</v>
      </c>
      <c r="S319" s="29"/>
      <c r="T319" s="24">
        <v>-16.38</v>
      </c>
      <c r="U319" s="29"/>
      <c r="V319" s="24">
        <f t="shared" si="5"/>
        <v>-156673.96</v>
      </c>
    </row>
    <row r="320" spans="1:22" x14ac:dyDescent="0.35">
      <c r="A320" s="29"/>
      <c r="B320" s="29"/>
      <c r="C320" s="29"/>
      <c r="D320" s="29"/>
      <c r="E320" s="29"/>
      <c r="F320" s="29"/>
      <c r="G320" s="29"/>
      <c r="H320" s="29" t="s">
        <v>88</v>
      </c>
      <c r="I320" s="29"/>
      <c r="J320" s="35">
        <v>42683</v>
      </c>
      <c r="K320" s="29"/>
      <c r="L320" s="29"/>
      <c r="M320" s="29"/>
      <c r="N320" s="29" t="s">
        <v>452</v>
      </c>
      <c r="O320" s="29"/>
      <c r="P320" s="29"/>
      <c r="Q320" s="29"/>
      <c r="R320" s="29" t="s">
        <v>89</v>
      </c>
      <c r="S320" s="29"/>
      <c r="T320" s="24">
        <v>-74.17</v>
      </c>
      <c r="U320" s="29"/>
      <c r="V320" s="24">
        <f t="shared" si="5"/>
        <v>-156748.13</v>
      </c>
    </row>
    <row r="321" spans="1:22" x14ac:dyDescent="0.35">
      <c r="A321" s="29"/>
      <c r="B321" s="29"/>
      <c r="C321" s="29"/>
      <c r="D321" s="29"/>
      <c r="E321" s="29"/>
      <c r="F321" s="29"/>
      <c r="G321" s="29"/>
      <c r="H321" s="29" t="s">
        <v>88</v>
      </c>
      <c r="I321" s="29"/>
      <c r="J321" s="35">
        <v>42683</v>
      </c>
      <c r="K321" s="29"/>
      <c r="L321" s="29"/>
      <c r="M321" s="29"/>
      <c r="N321" s="29" t="s">
        <v>452</v>
      </c>
      <c r="O321" s="29"/>
      <c r="P321" s="29" t="s">
        <v>90</v>
      </c>
      <c r="Q321" s="29"/>
      <c r="R321" s="29" t="s">
        <v>89</v>
      </c>
      <c r="S321" s="29"/>
      <c r="T321" s="24">
        <v>-666.23</v>
      </c>
      <c r="U321" s="29"/>
      <c r="V321" s="24">
        <f t="shared" si="5"/>
        <v>-157414.35999999999</v>
      </c>
    </row>
    <row r="322" spans="1:22" x14ac:dyDescent="0.35">
      <c r="A322" s="29"/>
      <c r="B322" s="29"/>
      <c r="C322" s="29"/>
      <c r="D322" s="29"/>
      <c r="E322" s="29"/>
      <c r="F322" s="29"/>
      <c r="G322" s="29"/>
      <c r="H322" s="29" t="s">
        <v>88</v>
      </c>
      <c r="I322" s="29"/>
      <c r="J322" s="35">
        <v>42684</v>
      </c>
      <c r="K322" s="29"/>
      <c r="L322" s="29"/>
      <c r="M322" s="29"/>
      <c r="N322" s="29" t="s">
        <v>442</v>
      </c>
      <c r="O322" s="29"/>
      <c r="P322" s="29" t="s">
        <v>90</v>
      </c>
      <c r="Q322" s="29"/>
      <c r="R322" s="29" t="s">
        <v>89</v>
      </c>
      <c r="S322" s="29"/>
      <c r="T322" s="24">
        <v>-43.68</v>
      </c>
      <c r="U322" s="29"/>
      <c r="V322" s="24">
        <f t="shared" si="5"/>
        <v>-157458.04</v>
      </c>
    </row>
    <row r="323" spans="1:22" x14ac:dyDescent="0.35">
      <c r="A323" s="29"/>
      <c r="B323" s="29"/>
      <c r="C323" s="29"/>
      <c r="D323" s="29"/>
      <c r="E323" s="29"/>
      <c r="F323" s="29"/>
      <c r="G323" s="29"/>
      <c r="H323" s="29" t="s">
        <v>88</v>
      </c>
      <c r="I323" s="29"/>
      <c r="J323" s="35">
        <v>42684</v>
      </c>
      <c r="K323" s="29"/>
      <c r="L323" s="29"/>
      <c r="M323" s="29"/>
      <c r="N323" s="29" t="s">
        <v>452</v>
      </c>
      <c r="O323" s="29"/>
      <c r="P323" s="29"/>
      <c r="Q323" s="29"/>
      <c r="R323" s="29" t="s">
        <v>89</v>
      </c>
      <c r="S323" s="29"/>
      <c r="T323" s="24">
        <v>-88.28</v>
      </c>
      <c r="U323" s="29"/>
      <c r="V323" s="24">
        <f t="shared" si="5"/>
        <v>-157546.32</v>
      </c>
    </row>
    <row r="324" spans="1:22" x14ac:dyDescent="0.35">
      <c r="A324" s="29"/>
      <c r="B324" s="29"/>
      <c r="C324" s="29"/>
      <c r="D324" s="29"/>
      <c r="E324" s="29"/>
      <c r="F324" s="29"/>
      <c r="G324" s="29"/>
      <c r="H324" s="29" t="s">
        <v>88</v>
      </c>
      <c r="I324" s="29"/>
      <c r="J324" s="35">
        <v>42684</v>
      </c>
      <c r="K324" s="29"/>
      <c r="L324" s="29"/>
      <c r="M324" s="29"/>
      <c r="N324" s="29" t="s">
        <v>452</v>
      </c>
      <c r="O324" s="29"/>
      <c r="P324" s="29" t="s">
        <v>90</v>
      </c>
      <c r="Q324" s="29"/>
      <c r="R324" s="29" t="s">
        <v>89</v>
      </c>
      <c r="S324" s="29"/>
      <c r="T324" s="24">
        <v>-461.67</v>
      </c>
      <c r="U324" s="29"/>
      <c r="V324" s="24">
        <f t="shared" si="5"/>
        <v>-158007.99</v>
      </c>
    </row>
    <row r="325" spans="1:22" x14ac:dyDescent="0.35">
      <c r="A325" s="29"/>
      <c r="B325" s="29"/>
      <c r="C325" s="29"/>
      <c r="D325" s="29"/>
      <c r="E325" s="29"/>
      <c r="F325" s="29"/>
      <c r="G325" s="29"/>
      <c r="H325" s="29" t="s">
        <v>88</v>
      </c>
      <c r="I325" s="29"/>
      <c r="J325" s="35">
        <v>42688</v>
      </c>
      <c r="K325" s="29"/>
      <c r="L325" s="29"/>
      <c r="M325" s="29"/>
      <c r="N325" s="29" t="s">
        <v>442</v>
      </c>
      <c r="O325" s="29"/>
      <c r="P325" s="29" t="s">
        <v>90</v>
      </c>
      <c r="Q325" s="29"/>
      <c r="R325" s="29" t="s">
        <v>89</v>
      </c>
      <c r="S325" s="29"/>
      <c r="T325" s="24">
        <v>-56.26</v>
      </c>
      <c r="U325" s="29"/>
      <c r="V325" s="24">
        <f t="shared" si="5"/>
        <v>-158064.25</v>
      </c>
    </row>
    <row r="326" spans="1:22" x14ac:dyDescent="0.35">
      <c r="A326" s="29"/>
      <c r="B326" s="29"/>
      <c r="C326" s="29"/>
      <c r="D326" s="29"/>
      <c r="E326" s="29"/>
      <c r="F326" s="29"/>
      <c r="G326" s="29"/>
      <c r="H326" s="29" t="s">
        <v>88</v>
      </c>
      <c r="I326" s="29"/>
      <c r="J326" s="35">
        <v>42688</v>
      </c>
      <c r="K326" s="29"/>
      <c r="L326" s="29"/>
      <c r="M326" s="29"/>
      <c r="N326" s="29" t="s">
        <v>452</v>
      </c>
      <c r="O326" s="29"/>
      <c r="P326" s="29"/>
      <c r="Q326" s="29"/>
      <c r="R326" s="29" t="s">
        <v>89</v>
      </c>
      <c r="S326" s="29"/>
      <c r="T326" s="24">
        <v>-645.67999999999995</v>
      </c>
      <c r="U326" s="29"/>
      <c r="V326" s="24">
        <f t="shared" si="5"/>
        <v>-158709.93</v>
      </c>
    </row>
    <row r="327" spans="1:22" x14ac:dyDescent="0.35">
      <c r="A327" s="29"/>
      <c r="B327" s="29"/>
      <c r="C327" s="29"/>
      <c r="D327" s="29"/>
      <c r="E327" s="29"/>
      <c r="F327" s="29"/>
      <c r="G327" s="29"/>
      <c r="H327" s="29" t="s">
        <v>88</v>
      </c>
      <c r="I327" s="29"/>
      <c r="J327" s="35">
        <v>42688</v>
      </c>
      <c r="K327" s="29"/>
      <c r="L327" s="29"/>
      <c r="M327" s="29"/>
      <c r="N327" s="29" t="s">
        <v>452</v>
      </c>
      <c r="O327" s="29"/>
      <c r="P327" s="29"/>
      <c r="Q327" s="29"/>
      <c r="R327" s="29" t="s">
        <v>89</v>
      </c>
      <c r="S327" s="29"/>
      <c r="T327" s="24">
        <v>-115.75</v>
      </c>
      <c r="U327" s="29"/>
      <c r="V327" s="24">
        <f t="shared" si="5"/>
        <v>-158825.68</v>
      </c>
    </row>
    <row r="328" spans="1:22" x14ac:dyDescent="0.35">
      <c r="A328" s="29"/>
      <c r="B328" s="29"/>
      <c r="C328" s="29"/>
      <c r="D328" s="29"/>
      <c r="E328" s="29"/>
      <c r="F328" s="29"/>
      <c r="G328" s="29"/>
      <c r="H328" s="29" t="s">
        <v>88</v>
      </c>
      <c r="I328" s="29"/>
      <c r="J328" s="35">
        <v>42688</v>
      </c>
      <c r="K328" s="29"/>
      <c r="L328" s="29"/>
      <c r="M328" s="29"/>
      <c r="N328" s="29" t="s">
        <v>452</v>
      </c>
      <c r="O328" s="29"/>
      <c r="P328" s="29"/>
      <c r="Q328" s="29"/>
      <c r="R328" s="29" t="s">
        <v>89</v>
      </c>
      <c r="S328" s="29"/>
      <c r="T328" s="24">
        <v>-915.04</v>
      </c>
      <c r="U328" s="29"/>
      <c r="V328" s="24">
        <f t="shared" si="5"/>
        <v>-159740.72</v>
      </c>
    </row>
    <row r="329" spans="1:22" x14ac:dyDescent="0.35">
      <c r="A329" s="29"/>
      <c r="B329" s="29"/>
      <c r="C329" s="29"/>
      <c r="D329" s="29"/>
      <c r="E329" s="29"/>
      <c r="F329" s="29"/>
      <c r="G329" s="29"/>
      <c r="H329" s="29" t="s">
        <v>88</v>
      </c>
      <c r="I329" s="29"/>
      <c r="J329" s="35">
        <v>42688</v>
      </c>
      <c r="K329" s="29"/>
      <c r="L329" s="29"/>
      <c r="M329" s="29"/>
      <c r="N329" s="29" t="s">
        <v>452</v>
      </c>
      <c r="O329" s="29"/>
      <c r="P329" s="29" t="s">
        <v>90</v>
      </c>
      <c r="Q329" s="29"/>
      <c r="R329" s="29" t="s">
        <v>89</v>
      </c>
      <c r="S329" s="29"/>
      <c r="T329" s="24">
        <v>-222.03</v>
      </c>
      <c r="U329" s="29"/>
      <c r="V329" s="24">
        <f t="shared" si="5"/>
        <v>-159962.75</v>
      </c>
    </row>
    <row r="330" spans="1:22" x14ac:dyDescent="0.35">
      <c r="A330" s="29"/>
      <c r="B330" s="29"/>
      <c r="C330" s="29"/>
      <c r="D330" s="29"/>
      <c r="E330" s="29"/>
      <c r="F330" s="29"/>
      <c r="G330" s="29"/>
      <c r="H330" s="29" t="s">
        <v>88</v>
      </c>
      <c r="I330" s="29"/>
      <c r="J330" s="35">
        <v>42688</v>
      </c>
      <c r="K330" s="29"/>
      <c r="L330" s="29"/>
      <c r="M330" s="29"/>
      <c r="N330" s="29" t="s">
        <v>452</v>
      </c>
      <c r="O330" s="29"/>
      <c r="P330" s="29" t="s">
        <v>90</v>
      </c>
      <c r="Q330" s="29"/>
      <c r="R330" s="29" t="s">
        <v>89</v>
      </c>
      <c r="S330" s="29"/>
      <c r="T330" s="24">
        <v>-568.52</v>
      </c>
      <c r="U330" s="29"/>
      <c r="V330" s="24">
        <f t="shared" si="5"/>
        <v>-160531.26999999999</v>
      </c>
    </row>
    <row r="331" spans="1:22" x14ac:dyDescent="0.35">
      <c r="A331" s="29"/>
      <c r="B331" s="29"/>
      <c r="C331" s="29"/>
      <c r="D331" s="29"/>
      <c r="E331" s="29"/>
      <c r="F331" s="29"/>
      <c r="G331" s="29"/>
      <c r="H331" s="29" t="s">
        <v>88</v>
      </c>
      <c r="I331" s="29"/>
      <c r="J331" s="35">
        <v>42689</v>
      </c>
      <c r="K331" s="29"/>
      <c r="L331" s="29"/>
      <c r="M331" s="29"/>
      <c r="N331" s="29" t="s">
        <v>442</v>
      </c>
      <c r="O331" s="29"/>
      <c r="P331" s="29" t="s">
        <v>90</v>
      </c>
      <c r="Q331" s="29"/>
      <c r="R331" s="29" t="s">
        <v>89</v>
      </c>
      <c r="S331" s="29"/>
      <c r="T331" s="24">
        <v>-222.28</v>
      </c>
      <c r="U331" s="29"/>
      <c r="V331" s="24">
        <f t="shared" si="5"/>
        <v>-160753.54999999999</v>
      </c>
    </row>
    <row r="332" spans="1:22" x14ac:dyDescent="0.35">
      <c r="A332" s="29"/>
      <c r="B332" s="29"/>
      <c r="C332" s="29"/>
      <c r="D332" s="29"/>
      <c r="E332" s="29"/>
      <c r="F332" s="29"/>
      <c r="G332" s="29"/>
      <c r="H332" s="29" t="s">
        <v>88</v>
      </c>
      <c r="I332" s="29"/>
      <c r="J332" s="35">
        <v>42689</v>
      </c>
      <c r="K332" s="29"/>
      <c r="L332" s="29"/>
      <c r="M332" s="29"/>
      <c r="N332" s="29" t="s">
        <v>452</v>
      </c>
      <c r="O332" s="29"/>
      <c r="P332" s="29"/>
      <c r="Q332" s="29"/>
      <c r="R332" s="29" t="s">
        <v>89</v>
      </c>
      <c r="S332" s="29"/>
      <c r="T332" s="24">
        <v>-136.80000000000001</v>
      </c>
      <c r="U332" s="29"/>
      <c r="V332" s="24">
        <f t="shared" si="5"/>
        <v>-160890.35</v>
      </c>
    </row>
    <row r="333" spans="1:22" x14ac:dyDescent="0.35">
      <c r="A333" s="29"/>
      <c r="B333" s="29"/>
      <c r="C333" s="29"/>
      <c r="D333" s="29"/>
      <c r="E333" s="29"/>
      <c r="F333" s="29"/>
      <c r="G333" s="29"/>
      <c r="H333" s="29" t="s">
        <v>88</v>
      </c>
      <c r="I333" s="29"/>
      <c r="J333" s="35">
        <v>42689</v>
      </c>
      <c r="K333" s="29"/>
      <c r="L333" s="29"/>
      <c r="M333" s="29"/>
      <c r="N333" s="29" t="s">
        <v>452</v>
      </c>
      <c r="O333" s="29"/>
      <c r="P333" s="29" t="s">
        <v>90</v>
      </c>
      <c r="Q333" s="29"/>
      <c r="R333" s="29" t="s">
        <v>89</v>
      </c>
      <c r="S333" s="29"/>
      <c r="T333" s="24">
        <v>-666.48</v>
      </c>
      <c r="U333" s="29"/>
      <c r="V333" s="24">
        <f t="shared" si="5"/>
        <v>-161556.82999999999</v>
      </c>
    </row>
    <row r="334" spans="1:22" x14ac:dyDescent="0.35">
      <c r="A334" s="29"/>
      <c r="B334" s="29"/>
      <c r="C334" s="29"/>
      <c r="D334" s="29"/>
      <c r="E334" s="29"/>
      <c r="F334" s="29"/>
      <c r="G334" s="29"/>
      <c r="H334" s="29" t="s">
        <v>88</v>
      </c>
      <c r="I334" s="29"/>
      <c r="J334" s="35">
        <v>42689</v>
      </c>
      <c r="K334" s="29"/>
      <c r="L334" s="29"/>
      <c r="M334" s="29"/>
      <c r="N334" s="29" t="s">
        <v>452</v>
      </c>
      <c r="O334" s="29"/>
      <c r="P334" s="29" t="s">
        <v>90</v>
      </c>
      <c r="Q334" s="29"/>
      <c r="R334" s="29" t="s">
        <v>89</v>
      </c>
      <c r="S334" s="29"/>
      <c r="T334" s="24">
        <v>-1505.56</v>
      </c>
      <c r="U334" s="29"/>
      <c r="V334" s="24">
        <f t="shared" si="5"/>
        <v>-163062.39000000001</v>
      </c>
    </row>
    <row r="335" spans="1:22" x14ac:dyDescent="0.35">
      <c r="A335" s="29"/>
      <c r="B335" s="29"/>
      <c r="C335" s="29"/>
      <c r="D335" s="29"/>
      <c r="E335" s="29"/>
      <c r="F335" s="29"/>
      <c r="G335" s="29"/>
      <c r="H335" s="29" t="s">
        <v>88</v>
      </c>
      <c r="I335" s="29"/>
      <c r="J335" s="35">
        <v>42689</v>
      </c>
      <c r="K335" s="29"/>
      <c r="L335" s="29"/>
      <c r="M335" s="29"/>
      <c r="N335" s="29" t="s">
        <v>452</v>
      </c>
      <c r="O335" s="29"/>
      <c r="P335" s="29" t="s">
        <v>90</v>
      </c>
      <c r="Q335" s="29"/>
      <c r="R335" s="29" t="s">
        <v>89</v>
      </c>
      <c r="S335" s="29"/>
      <c r="T335" s="24">
        <v>-280.69</v>
      </c>
      <c r="U335" s="29"/>
      <c r="V335" s="24">
        <f t="shared" si="5"/>
        <v>-163343.07999999999</v>
      </c>
    </row>
    <row r="336" spans="1:22" x14ac:dyDescent="0.35">
      <c r="A336" s="29"/>
      <c r="B336" s="29"/>
      <c r="C336" s="29"/>
      <c r="D336" s="29"/>
      <c r="E336" s="29"/>
      <c r="F336" s="29"/>
      <c r="G336" s="29"/>
      <c r="H336" s="29" t="s">
        <v>88</v>
      </c>
      <c r="I336" s="29"/>
      <c r="J336" s="35">
        <v>42690</v>
      </c>
      <c r="K336" s="29"/>
      <c r="L336" s="29"/>
      <c r="M336" s="29"/>
      <c r="N336" s="29" t="s">
        <v>442</v>
      </c>
      <c r="O336" s="29"/>
      <c r="P336" s="29" t="s">
        <v>90</v>
      </c>
      <c r="Q336" s="29"/>
      <c r="R336" s="29" t="s">
        <v>89</v>
      </c>
      <c r="S336" s="29"/>
      <c r="T336" s="24">
        <v>-58.44</v>
      </c>
      <c r="U336" s="29"/>
      <c r="V336" s="24">
        <f t="shared" si="5"/>
        <v>-163401.51999999999</v>
      </c>
    </row>
    <row r="337" spans="1:22" x14ac:dyDescent="0.35">
      <c r="A337" s="29"/>
      <c r="B337" s="29"/>
      <c r="C337" s="29"/>
      <c r="D337" s="29"/>
      <c r="E337" s="29"/>
      <c r="F337" s="29"/>
      <c r="G337" s="29"/>
      <c r="H337" s="29" t="s">
        <v>88</v>
      </c>
      <c r="I337" s="29"/>
      <c r="J337" s="35">
        <v>42690</v>
      </c>
      <c r="K337" s="29"/>
      <c r="L337" s="29"/>
      <c r="M337" s="29"/>
      <c r="N337" s="29" t="s">
        <v>452</v>
      </c>
      <c r="O337" s="29"/>
      <c r="P337" s="29"/>
      <c r="Q337" s="29"/>
      <c r="R337" s="29" t="s">
        <v>89</v>
      </c>
      <c r="S337" s="29"/>
      <c r="T337" s="24">
        <v>-53.04</v>
      </c>
      <c r="U337" s="29"/>
      <c r="V337" s="24">
        <f t="shared" si="5"/>
        <v>-163454.56</v>
      </c>
    </row>
    <row r="338" spans="1:22" x14ac:dyDescent="0.35">
      <c r="A338" s="29"/>
      <c r="B338" s="29"/>
      <c r="C338" s="29"/>
      <c r="D338" s="29"/>
      <c r="E338" s="29"/>
      <c r="F338" s="29"/>
      <c r="G338" s="29"/>
      <c r="H338" s="29" t="s">
        <v>88</v>
      </c>
      <c r="I338" s="29"/>
      <c r="J338" s="35">
        <v>42690</v>
      </c>
      <c r="K338" s="29"/>
      <c r="L338" s="29"/>
      <c r="M338" s="29"/>
      <c r="N338" s="29" t="s">
        <v>452</v>
      </c>
      <c r="O338" s="29"/>
      <c r="P338" s="29" t="s">
        <v>90</v>
      </c>
      <c r="Q338" s="29"/>
      <c r="R338" s="29" t="s">
        <v>89</v>
      </c>
      <c r="S338" s="29"/>
      <c r="T338" s="24">
        <v>-881.9</v>
      </c>
      <c r="U338" s="29"/>
      <c r="V338" s="24">
        <f t="shared" si="5"/>
        <v>-164336.46</v>
      </c>
    </row>
    <row r="339" spans="1:22" x14ac:dyDescent="0.35">
      <c r="A339" s="29"/>
      <c r="B339" s="29"/>
      <c r="C339" s="29"/>
      <c r="D339" s="29"/>
      <c r="E339" s="29"/>
      <c r="F339" s="29"/>
      <c r="G339" s="29"/>
      <c r="H339" s="29" t="s">
        <v>88</v>
      </c>
      <c r="I339" s="29"/>
      <c r="J339" s="35">
        <v>42691</v>
      </c>
      <c r="K339" s="29"/>
      <c r="L339" s="29"/>
      <c r="M339" s="29"/>
      <c r="N339" s="29" t="s">
        <v>452</v>
      </c>
      <c r="O339" s="29"/>
      <c r="P339" s="29"/>
      <c r="Q339" s="29"/>
      <c r="R339" s="29" t="s">
        <v>89</v>
      </c>
      <c r="S339" s="29"/>
      <c r="T339" s="24">
        <v>-95.62</v>
      </c>
      <c r="U339" s="29"/>
      <c r="V339" s="24">
        <f t="shared" si="5"/>
        <v>-164432.07999999999</v>
      </c>
    </row>
    <row r="340" spans="1:22" x14ac:dyDescent="0.35">
      <c r="A340" s="29"/>
      <c r="B340" s="29"/>
      <c r="C340" s="29"/>
      <c r="D340" s="29"/>
      <c r="E340" s="29"/>
      <c r="F340" s="29"/>
      <c r="G340" s="29"/>
      <c r="H340" s="29" t="s">
        <v>88</v>
      </c>
      <c r="I340" s="29"/>
      <c r="J340" s="35">
        <v>42691</v>
      </c>
      <c r="K340" s="29"/>
      <c r="L340" s="29"/>
      <c r="M340" s="29"/>
      <c r="N340" s="29" t="s">
        <v>452</v>
      </c>
      <c r="O340" s="29"/>
      <c r="P340" s="29" t="s">
        <v>90</v>
      </c>
      <c r="Q340" s="29"/>
      <c r="R340" s="29" t="s">
        <v>89</v>
      </c>
      <c r="S340" s="29"/>
      <c r="T340" s="24">
        <v>-719.04</v>
      </c>
      <c r="U340" s="29"/>
      <c r="V340" s="24">
        <f t="shared" si="5"/>
        <v>-165151.12</v>
      </c>
    </row>
    <row r="341" spans="1:22" x14ac:dyDescent="0.35">
      <c r="A341" s="29"/>
      <c r="B341" s="29"/>
      <c r="C341" s="29"/>
      <c r="D341" s="29"/>
      <c r="E341" s="29"/>
      <c r="F341" s="29"/>
      <c r="G341" s="29"/>
      <c r="H341" s="29" t="s">
        <v>88</v>
      </c>
      <c r="I341" s="29"/>
      <c r="J341" s="35">
        <v>42692</v>
      </c>
      <c r="K341" s="29"/>
      <c r="L341" s="29"/>
      <c r="M341" s="29"/>
      <c r="N341" s="29" t="s">
        <v>452</v>
      </c>
      <c r="O341" s="29"/>
      <c r="P341" s="29"/>
      <c r="Q341" s="29"/>
      <c r="R341" s="29" t="s">
        <v>89</v>
      </c>
      <c r="S341" s="29"/>
      <c r="T341" s="24">
        <v>-374.15</v>
      </c>
      <c r="U341" s="29"/>
      <c r="V341" s="24">
        <f t="shared" si="5"/>
        <v>-165525.26999999999</v>
      </c>
    </row>
    <row r="342" spans="1:22" x14ac:dyDescent="0.35">
      <c r="A342" s="29"/>
      <c r="B342" s="29"/>
      <c r="C342" s="29"/>
      <c r="D342" s="29"/>
      <c r="E342" s="29"/>
      <c r="F342" s="29"/>
      <c r="G342" s="29"/>
      <c r="H342" s="29" t="s">
        <v>88</v>
      </c>
      <c r="I342" s="29"/>
      <c r="J342" s="35">
        <v>42692</v>
      </c>
      <c r="K342" s="29"/>
      <c r="L342" s="29"/>
      <c r="M342" s="29"/>
      <c r="N342" s="29" t="s">
        <v>452</v>
      </c>
      <c r="O342" s="29"/>
      <c r="P342" s="29" t="s">
        <v>90</v>
      </c>
      <c r="Q342" s="29"/>
      <c r="R342" s="29" t="s">
        <v>89</v>
      </c>
      <c r="S342" s="29"/>
      <c r="T342" s="24">
        <v>-590.1</v>
      </c>
      <c r="U342" s="29"/>
      <c r="V342" s="24">
        <f t="shared" si="5"/>
        <v>-166115.37</v>
      </c>
    </row>
    <row r="343" spans="1:22" x14ac:dyDescent="0.35">
      <c r="A343" s="29"/>
      <c r="B343" s="29"/>
      <c r="C343" s="29"/>
      <c r="D343" s="29"/>
      <c r="E343" s="29"/>
      <c r="F343" s="29"/>
      <c r="G343" s="29"/>
      <c r="H343" s="29" t="s">
        <v>88</v>
      </c>
      <c r="I343" s="29"/>
      <c r="J343" s="35">
        <v>42695</v>
      </c>
      <c r="K343" s="29"/>
      <c r="L343" s="29"/>
      <c r="M343" s="29"/>
      <c r="N343" s="29" t="s">
        <v>442</v>
      </c>
      <c r="O343" s="29"/>
      <c r="P343" s="29" t="s">
        <v>90</v>
      </c>
      <c r="Q343" s="29"/>
      <c r="R343" s="29" t="s">
        <v>89</v>
      </c>
      <c r="S343" s="29"/>
      <c r="T343" s="24">
        <v>-257.77</v>
      </c>
      <c r="U343" s="29"/>
      <c r="V343" s="24">
        <f t="shared" si="5"/>
        <v>-166373.14000000001</v>
      </c>
    </row>
    <row r="344" spans="1:22" x14ac:dyDescent="0.35">
      <c r="A344" s="29"/>
      <c r="B344" s="29"/>
      <c r="C344" s="29"/>
      <c r="D344" s="29"/>
      <c r="E344" s="29"/>
      <c r="F344" s="29"/>
      <c r="G344" s="29"/>
      <c r="H344" s="29" t="s">
        <v>88</v>
      </c>
      <c r="I344" s="29"/>
      <c r="J344" s="35">
        <v>42695</v>
      </c>
      <c r="K344" s="29"/>
      <c r="L344" s="29"/>
      <c r="M344" s="29"/>
      <c r="N344" s="29" t="s">
        <v>452</v>
      </c>
      <c r="O344" s="29"/>
      <c r="P344" s="29"/>
      <c r="Q344" s="29"/>
      <c r="R344" s="29" t="s">
        <v>89</v>
      </c>
      <c r="S344" s="29"/>
      <c r="T344" s="24">
        <v>-1056.06</v>
      </c>
      <c r="U344" s="29"/>
      <c r="V344" s="24">
        <f t="shared" si="5"/>
        <v>-167429.20000000001</v>
      </c>
    </row>
    <row r="345" spans="1:22" x14ac:dyDescent="0.35">
      <c r="A345" s="29"/>
      <c r="B345" s="29"/>
      <c r="C345" s="29"/>
      <c r="D345" s="29"/>
      <c r="E345" s="29"/>
      <c r="F345" s="29"/>
      <c r="G345" s="29"/>
      <c r="H345" s="29" t="s">
        <v>88</v>
      </c>
      <c r="I345" s="29"/>
      <c r="J345" s="35">
        <v>42695</v>
      </c>
      <c r="K345" s="29"/>
      <c r="L345" s="29"/>
      <c r="M345" s="29"/>
      <c r="N345" s="29" t="s">
        <v>452</v>
      </c>
      <c r="O345" s="29"/>
      <c r="P345" s="29"/>
      <c r="Q345" s="29"/>
      <c r="R345" s="29" t="s">
        <v>89</v>
      </c>
      <c r="S345" s="29"/>
      <c r="T345" s="24">
        <v>-575.07000000000005</v>
      </c>
      <c r="U345" s="29"/>
      <c r="V345" s="24">
        <f t="shared" si="5"/>
        <v>-168004.27</v>
      </c>
    </row>
    <row r="346" spans="1:22" x14ac:dyDescent="0.35">
      <c r="A346" s="29"/>
      <c r="B346" s="29"/>
      <c r="C346" s="29"/>
      <c r="D346" s="29"/>
      <c r="E346" s="29"/>
      <c r="F346" s="29"/>
      <c r="G346" s="29"/>
      <c r="H346" s="29" t="s">
        <v>88</v>
      </c>
      <c r="I346" s="29"/>
      <c r="J346" s="35">
        <v>42695</v>
      </c>
      <c r="K346" s="29"/>
      <c r="L346" s="29"/>
      <c r="M346" s="29"/>
      <c r="N346" s="29" t="s">
        <v>452</v>
      </c>
      <c r="O346" s="29"/>
      <c r="P346" s="29"/>
      <c r="Q346" s="29"/>
      <c r="R346" s="29" t="s">
        <v>89</v>
      </c>
      <c r="S346" s="29"/>
      <c r="T346" s="24">
        <v>-5</v>
      </c>
      <c r="U346" s="29"/>
      <c r="V346" s="24">
        <f t="shared" si="5"/>
        <v>-168009.27</v>
      </c>
    </row>
    <row r="347" spans="1:22" x14ac:dyDescent="0.35">
      <c r="A347" s="29"/>
      <c r="B347" s="29"/>
      <c r="C347" s="29"/>
      <c r="D347" s="29"/>
      <c r="E347" s="29"/>
      <c r="F347" s="29"/>
      <c r="G347" s="29"/>
      <c r="H347" s="29" t="s">
        <v>88</v>
      </c>
      <c r="I347" s="29"/>
      <c r="J347" s="35">
        <v>42695</v>
      </c>
      <c r="K347" s="29"/>
      <c r="L347" s="29"/>
      <c r="M347" s="29"/>
      <c r="N347" s="29" t="s">
        <v>452</v>
      </c>
      <c r="O347" s="29"/>
      <c r="P347" s="29" t="s">
        <v>90</v>
      </c>
      <c r="Q347" s="29"/>
      <c r="R347" s="29" t="s">
        <v>89</v>
      </c>
      <c r="S347" s="29"/>
      <c r="T347" s="24">
        <v>-807.84</v>
      </c>
      <c r="U347" s="29"/>
      <c r="V347" s="24">
        <f t="shared" si="5"/>
        <v>-168817.11</v>
      </c>
    </row>
    <row r="348" spans="1:22" x14ac:dyDescent="0.35">
      <c r="A348" s="29"/>
      <c r="B348" s="29"/>
      <c r="C348" s="29"/>
      <c r="D348" s="29"/>
      <c r="E348" s="29"/>
      <c r="F348" s="29"/>
      <c r="G348" s="29"/>
      <c r="H348" s="29" t="s">
        <v>88</v>
      </c>
      <c r="I348" s="29"/>
      <c r="J348" s="35">
        <v>42696</v>
      </c>
      <c r="K348" s="29"/>
      <c r="L348" s="29"/>
      <c r="M348" s="29"/>
      <c r="N348" s="29" t="s">
        <v>442</v>
      </c>
      <c r="O348" s="29"/>
      <c r="P348" s="29" t="s">
        <v>90</v>
      </c>
      <c r="Q348" s="29"/>
      <c r="R348" s="29" t="s">
        <v>89</v>
      </c>
      <c r="S348" s="29"/>
      <c r="T348" s="24">
        <v>-41.49</v>
      </c>
      <c r="U348" s="29"/>
      <c r="V348" s="24">
        <f t="shared" si="5"/>
        <v>-168858.6</v>
      </c>
    </row>
    <row r="349" spans="1:22" x14ac:dyDescent="0.35">
      <c r="A349" s="29"/>
      <c r="B349" s="29"/>
      <c r="C349" s="29"/>
      <c r="D349" s="29"/>
      <c r="E349" s="29"/>
      <c r="F349" s="29"/>
      <c r="G349" s="29"/>
      <c r="H349" s="29" t="s">
        <v>88</v>
      </c>
      <c r="I349" s="29"/>
      <c r="J349" s="35">
        <v>42696</v>
      </c>
      <c r="K349" s="29"/>
      <c r="L349" s="29"/>
      <c r="M349" s="29"/>
      <c r="N349" s="29" t="s">
        <v>452</v>
      </c>
      <c r="O349" s="29"/>
      <c r="P349" s="29"/>
      <c r="Q349" s="29"/>
      <c r="R349" s="29" t="s">
        <v>89</v>
      </c>
      <c r="S349" s="29"/>
      <c r="T349" s="24">
        <v>-539.87</v>
      </c>
      <c r="U349" s="29"/>
      <c r="V349" s="24">
        <f t="shared" si="5"/>
        <v>-169398.47</v>
      </c>
    </row>
    <row r="350" spans="1:22" x14ac:dyDescent="0.35">
      <c r="A350" s="29"/>
      <c r="B350" s="29"/>
      <c r="C350" s="29"/>
      <c r="D350" s="29"/>
      <c r="E350" s="29"/>
      <c r="F350" s="29"/>
      <c r="G350" s="29"/>
      <c r="H350" s="29" t="s">
        <v>88</v>
      </c>
      <c r="I350" s="29"/>
      <c r="J350" s="35">
        <v>42696</v>
      </c>
      <c r="K350" s="29"/>
      <c r="L350" s="29"/>
      <c r="M350" s="29"/>
      <c r="N350" s="29" t="s">
        <v>452</v>
      </c>
      <c r="O350" s="29"/>
      <c r="P350" s="29" t="s">
        <v>90</v>
      </c>
      <c r="Q350" s="29"/>
      <c r="R350" s="29" t="s">
        <v>89</v>
      </c>
      <c r="S350" s="29"/>
      <c r="T350" s="24">
        <v>-805.4</v>
      </c>
      <c r="U350" s="29"/>
      <c r="V350" s="24">
        <f t="shared" si="5"/>
        <v>-170203.87</v>
      </c>
    </row>
    <row r="351" spans="1:22" x14ac:dyDescent="0.35">
      <c r="A351" s="29"/>
      <c r="B351" s="29"/>
      <c r="C351" s="29"/>
      <c r="D351" s="29"/>
      <c r="E351" s="29"/>
      <c r="F351" s="29"/>
      <c r="G351" s="29"/>
      <c r="H351" s="29" t="s">
        <v>88</v>
      </c>
      <c r="I351" s="29"/>
      <c r="J351" s="35">
        <v>42696</v>
      </c>
      <c r="K351" s="29"/>
      <c r="L351" s="29"/>
      <c r="M351" s="29"/>
      <c r="N351" s="29" t="s">
        <v>452</v>
      </c>
      <c r="O351" s="29"/>
      <c r="P351" s="29" t="s">
        <v>90</v>
      </c>
      <c r="Q351" s="29"/>
      <c r="R351" s="29" t="s">
        <v>89</v>
      </c>
      <c r="S351" s="29"/>
      <c r="T351" s="24">
        <v>-300.54000000000002</v>
      </c>
      <c r="U351" s="29"/>
      <c r="V351" s="24">
        <f t="shared" si="5"/>
        <v>-170504.41</v>
      </c>
    </row>
    <row r="352" spans="1:22" x14ac:dyDescent="0.35">
      <c r="A352" s="29"/>
      <c r="B352" s="29"/>
      <c r="C352" s="29"/>
      <c r="D352" s="29"/>
      <c r="E352" s="29"/>
      <c r="F352" s="29"/>
      <c r="G352" s="29"/>
      <c r="H352" s="29" t="s">
        <v>88</v>
      </c>
      <c r="I352" s="29"/>
      <c r="J352" s="35">
        <v>42697</v>
      </c>
      <c r="K352" s="29"/>
      <c r="L352" s="29"/>
      <c r="M352" s="29"/>
      <c r="N352" s="29" t="s">
        <v>442</v>
      </c>
      <c r="O352" s="29"/>
      <c r="P352" s="29" t="s">
        <v>90</v>
      </c>
      <c r="Q352" s="29"/>
      <c r="R352" s="29" t="s">
        <v>89</v>
      </c>
      <c r="S352" s="29"/>
      <c r="T352" s="24">
        <v>-109.21</v>
      </c>
      <c r="U352" s="29"/>
      <c r="V352" s="24">
        <f t="shared" si="5"/>
        <v>-170613.62</v>
      </c>
    </row>
    <row r="353" spans="1:22" x14ac:dyDescent="0.35">
      <c r="A353" s="29"/>
      <c r="B353" s="29"/>
      <c r="C353" s="29"/>
      <c r="D353" s="29"/>
      <c r="E353" s="29"/>
      <c r="F353" s="29"/>
      <c r="G353" s="29"/>
      <c r="H353" s="29" t="s">
        <v>88</v>
      </c>
      <c r="I353" s="29"/>
      <c r="J353" s="35">
        <v>42697</v>
      </c>
      <c r="K353" s="29"/>
      <c r="L353" s="29"/>
      <c r="M353" s="29"/>
      <c r="N353" s="29" t="s">
        <v>452</v>
      </c>
      <c r="O353" s="29"/>
      <c r="P353" s="29"/>
      <c r="Q353" s="29"/>
      <c r="R353" s="29" t="s">
        <v>89</v>
      </c>
      <c r="S353" s="29"/>
      <c r="T353" s="24">
        <v>-116.31</v>
      </c>
      <c r="U353" s="29"/>
      <c r="V353" s="24">
        <f t="shared" si="5"/>
        <v>-170729.93</v>
      </c>
    </row>
    <row r="354" spans="1:22" x14ac:dyDescent="0.35">
      <c r="A354" s="29"/>
      <c r="B354" s="29"/>
      <c r="C354" s="29"/>
      <c r="D354" s="29"/>
      <c r="E354" s="29"/>
      <c r="F354" s="29"/>
      <c r="G354" s="29"/>
      <c r="H354" s="29" t="s">
        <v>88</v>
      </c>
      <c r="I354" s="29"/>
      <c r="J354" s="35">
        <v>42697</v>
      </c>
      <c r="K354" s="29"/>
      <c r="L354" s="29"/>
      <c r="M354" s="29"/>
      <c r="N354" s="29" t="s">
        <v>452</v>
      </c>
      <c r="O354" s="29"/>
      <c r="P354" s="29" t="s">
        <v>90</v>
      </c>
      <c r="Q354" s="29"/>
      <c r="R354" s="29" t="s">
        <v>89</v>
      </c>
      <c r="S354" s="29"/>
      <c r="T354" s="24">
        <v>-1172.33</v>
      </c>
      <c r="U354" s="29"/>
      <c r="V354" s="24">
        <f t="shared" si="5"/>
        <v>-171902.26</v>
      </c>
    </row>
    <row r="355" spans="1:22" x14ac:dyDescent="0.35">
      <c r="A355" s="29"/>
      <c r="B355" s="29"/>
      <c r="C355" s="29"/>
      <c r="D355" s="29"/>
      <c r="E355" s="29"/>
      <c r="F355" s="29"/>
      <c r="G355" s="29"/>
      <c r="H355" s="29" t="s">
        <v>88</v>
      </c>
      <c r="I355" s="29"/>
      <c r="J355" s="35">
        <v>42699</v>
      </c>
      <c r="K355" s="29"/>
      <c r="L355" s="29"/>
      <c r="M355" s="29"/>
      <c r="N355" s="29" t="s">
        <v>442</v>
      </c>
      <c r="O355" s="29"/>
      <c r="P355" s="29" t="s">
        <v>90</v>
      </c>
      <c r="Q355" s="29"/>
      <c r="R355" s="29" t="s">
        <v>89</v>
      </c>
      <c r="S355" s="29"/>
      <c r="T355" s="24">
        <v>-64.2</v>
      </c>
      <c r="U355" s="29"/>
      <c r="V355" s="24">
        <f t="shared" si="5"/>
        <v>-171966.46</v>
      </c>
    </row>
    <row r="356" spans="1:22" x14ac:dyDescent="0.35">
      <c r="A356" s="29"/>
      <c r="B356" s="29"/>
      <c r="C356" s="29"/>
      <c r="D356" s="29"/>
      <c r="E356" s="29"/>
      <c r="F356" s="29"/>
      <c r="G356" s="29"/>
      <c r="H356" s="29" t="s">
        <v>88</v>
      </c>
      <c r="I356" s="29"/>
      <c r="J356" s="35">
        <v>42699</v>
      </c>
      <c r="K356" s="29"/>
      <c r="L356" s="29"/>
      <c r="M356" s="29"/>
      <c r="N356" s="29" t="s">
        <v>452</v>
      </c>
      <c r="O356" s="29"/>
      <c r="P356" s="29"/>
      <c r="Q356" s="29"/>
      <c r="R356" s="29" t="s">
        <v>89</v>
      </c>
      <c r="S356" s="29"/>
      <c r="T356" s="24">
        <v>-97.43</v>
      </c>
      <c r="U356" s="29"/>
      <c r="V356" s="24">
        <f t="shared" si="5"/>
        <v>-172063.89</v>
      </c>
    </row>
    <row r="357" spans="1:22" x14ac:dyDescent="0.35">
      <c r="A357" s="29"/>
      <c r="B357" s="29"/>
      <c r="C357" s="29"/>
      <c r="D357" s="29"/>
      <c r="E357" s="29"/>
      <c r="F357" s="29"/>
      <c r="G357" s="29"/>
      <c r="H357" s="29" t="s">
        <v>88</v>
      </c>
      <c r="I357" s="29"/>
      <c r="J357" s="35">
        <v>42699</v>
      </c>
      <c r="K357" s="29"/>
      <c r="L357" s="29"/>
      <c r="M357" s="29"/>
      <c r="N357" s="29" t="s">
        <v>452</v>
      </c>
      <c r="O357" s="29"/>
      <c r="P357" s="29" t="s">
        <v>90</v>
      </c>
      <c r="Q357" s="29"/>
      <c r="R357" s="29" t="s">
        <v>89</v>
      </c>
      <c r="S357" s="29"/>
      <c r="T357" s="24">
        <v>-1036.98</v>
      </c>
      <c r="U357" s="29"/>
      <c r="V357" s="24">
        <f t="shared" si="5"/>
        <v>-173100.87</v>
      </c>
    </row>
    <row r="358" spans="1:22" x14ac:dyDescent="0.35">
      <c r="A358" s="29"/>
      <c r="B358" s="29"/>
      <c r="C358" s="29"/>
      <c r="D358" s="29"/>
      <c r="E358" s="29"/>
      <c r="F358" s="29"/>
      <c r="G358" s="29"/>
      <c r="H358" s="29" t="s">
        <v>88</v>
      </c>
      <c r="I358" s="29"/>
      <c r="J358" s="35">
        <v>42699</v>
      </c>
      <c r="K358" s="29"/>
      <c r="L358" s="29"/>
      <c r="M358" s="29"/>
      <c r="N358" s="29" t="s">
        <v>452</v>
      </c>
      <c r="O358" s="29"/>
      <c r="P358" s="29" t="s">
        <v>90</v>
      </c>
      <c r="Q358" s="29"/>
      <c r="R358" s="29" t="s">
        <v>89</v>
      </c>
      <c r="S358" s="29"/>
      <c r="T358" s="24">
        <v>-1774.81</v>
      </c>
      <c r="U358" s="29"/>
      <c r="V358" s="24">
        <f t="shared" si="5"/>
        <v>-174875.68</v>
      </c>
    </row>
    <row r="359" spans="1:22" x14ac:dyDescent="0.35">
      <c r="A359" s="29"/>
      <c r="B359" s="29"/>
      <c r="C359" s="29"/>
      <c r="D359" s="29"/>
      <c r="E359" s="29"/>
      <c r="F359" s="29"/>
      <c r="G359" s="29"/>
      <c r="H359" s="29" t="s">
        <v>88</v>
      </c>
      <c r="I359" s="29"/>
      <c r="J359" s="35">
        <v>42702</v>
      </c>
      <c r="K359" s="29"/>
      <c r="L359" s="29"/>
      <c r="M359" s="29"/>
      <c r="N359" s="29" t="s">
        <v>442</v>
      </c>
      <c r="O359" s="29"/>
      <c r="P359" s="29" t="s">
        <v>90</v>
      </c>
      <c r="Q359" s="29"/>
      <c r="R359" s="29" t="s">
        <v>89</v>
      </c>
      <c r="S359" s="29"/>
      <c r="T359" s="24">
        <v>-677.73</v>
      </c>
      <c r="U359" s="29"/>
      <c r="V359" s="24">
        <f t="shared" si="5"/>
        <v>-175553.41</v>
      </c>
    </row>
    <row r="360" spans="1:22" x14ac:dyDescent="0.35">
      <c r="A360" s="29"/>
      <c r="B360" s="29"/>
      <c r="C360" s="29"/>
      <c r="D360" s="29"/>
      <c r="E360" s="29"/>
      <c r="F360" s="29"/>
      <c r="G360" s="29"/>
      <c r="H360" s="29" t="s">
        <v>88</v>
      </c>
      <c r="I360" s="29"/>
      <c r="J360" s="35">
        <v>42702</v>
      </c>
      <c r="K360" s="29"/>
      <c r="L360" s="29"/>
      <c r="M360" s="29"/>
      <c r="N360" s="29" t="s">
        <v>452</v>
      </c>
      <c r="O360" s="29"/>
      <c r="P360" s="29"/>
      <c r="Q360" s="29"/>
      <c r="R360" s="29" t="s">
        <v>89</v>
      </c>
      <c r="S360" s="29"/>
      <c r="T360" s="24">
        <v>-61.15</v>
      </c>
      <c r="U360" s="29"/>
      <c r="V360" s="24">
        <f t="shared" si="5"/>
        <v>-175614.56</v>
      </c>
    </row>
    <row r="361" spans="1:22" x14ac:dyDescent="0.35">
      <c r="A361" s="29"/>
      <c r="B361" s="29"/>
      <c r="C361" s="29"/>
      <c r="D361" s="29"/>
      <c r="E361" s="29"/>
      <c r="F361" s="29"/>
      <c r="G361" s="29"/>
      <c r="H361" s="29" t="s">
        <v>88</v>
      </c>
      <c r="I361" s="29"/>
      <c r="J361" s="35">
        <v>42702</v>
      </c>
      <c r="K361" s="29"/>
      <c r="L361" s="29"/>
      <c r="M361" s="29"/>
      <c r="N361" s="29" t="s">
        <v>452</v>
      </c>
      <c r="O361" s="29"/>
      <c r="P361" s="29"/>
      <c r="Q361" s="29"/>
      <c r="R361" s="29" t="s">
        <v>89</v>
      </c>
      <c r="S361" s="29"/>
      <c r="T361" s="24">
        <v>-372.97</v>
      </c>
      <c r="U361" s="29"/>
      <c r="V361" s="24">
        <f t="shared" si="5"/>
        <v>-175987.53</v>
      </c>
    </row>
    <row r="362" spans="1:22" x14ac:dyDescent="0.35">
      <c r="A362" s="29"/>
      <c r="B362" s="29"/>
      <c r="C362" s="29"/>
      <c r="D362" s="29"/>
      <c r="E362" s="29"/>
      <c r="F362" s="29"/>
      <c r="G362" s="29"/>
      <c r="H362" s="29" t="s">
        <v>88</v>
      </c>
      <c r="I362" s="29"/>
      <c r="J362" s="35">
        <v>42702</v>
      </c>
      <c r="K362" s="29"/>
      <c r="L362" s="29"/>
      <c r="M362" s="29"/>
      <c r="N362" s="29" t="s">
        <v>452</v>
      </c>
      <c r="O362" s="29"/>
      <c r="P362" s="29"/>
      <c r="Q362" s="29"/>
      <c r="R362" s="29" t="s">
        <v>89</v>
      </c>
      <c r="S362" s="29"/>
      <c r="T362" s="24">
        <v>-356.31</v>
      </c>
      <c r="U362" s="29"/>
      <c r="V362" s="24">
        <f t="shared" si="5"/>
        <v>-176343.84</v>
      </c>
    </row>
    <row r="363" spans="1:22" x14ac:dyDescent="0.35">
      <c r="A363" s="29"/>
      <c r="B363" s="29"/>
      <c r="C363" s="29"/>
      <c r="D363" s="29"/>
      <c r="E363" s="29"/>
      <c r="F363" s="29"/>
      <c r="G363" s="29"/>
      <c r="H363" s="29" t="s">
        <v>88</v>
      </c>
      <c r="I363" s="29"/>
      <c r="J363" s="35">
        <v>42703</v>
      </c>
      <c r="K363" s="29"/>
      <c r="L363" s="29"/>
      <c r="M363" s="29"/>
      <c r="N363" s="29" t="s">
        <v>442</v>
      </c>
      <c r="O363" s="29"/>
      <c r="P363" s="29" t="s">
        <v>90</v>
      </c>
      <c r="Q363" s="29"/>
      <c r="R363" s="29" t="s">
        <v>89</v>
      </c>
      <c r="S363" s="29"/>
      <c r="T363" s="24">
        <v>-119.6</v>
      </c>
      <c r="U363" s="29"/>
      <c r="V363" s="24">
        <f t="shared" si="5"/>
        <v>-176463.44</v>
      </c>
    </row>
    <row r="364" spans="1:22" x14ac:dyDescent="0.35">
      <c r="A364" s="29"/>
      <c r="B364" s="29"/>
      <c r="C364" s="29"/>
      <c r="D364" s="29"/>
      <c r="E364" s="29"/>
      <c r="F364" s="29"/>
      <c r="G364" s="29"/>
      <c r="H364" s="29" t="s">
        <v>88</v>
      </c>
      <c r="I364" s="29"/>
      <c r="J364" s="35">
        <v>42703</v>
      </c>
      <c r="K364" s="29"/>
      <c r="L364" s="29"/>
      <c r="M364" s="29"/>
      <c r="N364" s="29" t="s">
        <v>452</v>
      </c>
      <c r="O364" s="29"/>
      <c r="P364" s="29"/>
      <c r="Q364" s="29"/>
      <c r="R364" s="29" t="s">
        <v>89</v>
      </c>
      <c r="S364" s="29"/>
      <c r="T364" s="24">
        <v>-497.18</v>
      </c>
      <c r="U364" s="29"/>
      <c r="V364" s="24">
        <f t="shared" si="5"/>
        <v>-176960.62</v>
      </c>
    </row>
    <row r="365" spans="1:22" x14ac:dyDescent="0.35">
      <c r="A365" s="29"/>
      <c r="B365" s="29"/>
      <c r="C365" s="29"/>
      <c r="D365" s="29"/>
      <c r="E365" s="29"/>
      <c r="F365" s="29"/>
      <c r="G365" s="29"/>
      <c r="H365" s="29" t="s">
        <v>88</v>
      </c>
      <c r="I365" s="29"/>
      <c r="J365" s="35">
        <v>42703</v>
      </c>
      <c r="K365" s="29"/>
      <c r="L365" s="29"/>
      <c r="M365" s="29"/>
      <c r="N365" s="29" t="s">
        <v>452</v>
      </c>
      <c r="O365" s="29"/>
      <c r="P365" s="29" t="s">
        <v>90</v>
      </c>
      <c r="Q365" s="29"/>
      <c r="R365" s="29" t="s">
        <v>89</v>
      </c>
      <c r="S365" s="29"/>
      <c r="T365" s="24">
        <v>-2263.6799999999998</v>
      </c>
      <c r="U365" s="29"/>
      <c r="V365" s="24">
        <f t="shared" si="5"/>
        <v>-179224.3</v>
      </c>
    </row>
    <row r="366" spans="1:22" x14ac:dyDescent="0.35">
      <c r="A366" s="29"/>
      <c r="B366" s="29"/>
      <c r="C366" s="29"/>
      <c r="D366" s="29"/>
      <c r="E366" s="29"/>
      <c r="F366" s="29"/>
      <c r="G366" s="29"/>
      <c r="H366" s="29" t="s">
        <v>88</v>
      </c>
      <c r="I366" s="29"/>
      <c r="J366" s="35">
        <v>42703</v>
      </c>
      <c r="K366" s="29"/>
      <c r="L366" s="29"/>
      <c r="M366" s="29"/>
      <c r="N366" s="29" t="s">
        <v>452</v>
      </c>
      <c r="O366" s="29"/>
      <c r="P366" s="29" t="s">
        <v>90</v>
      </c>
      <c r="Q366" s="29"/>
      <c r="R366" s="29" t="s">
        <v>89</v>
      </c>
      <c r="S366" s="29"/>
      <c r="T366" s="24">
        <v>-2526.42</v>
      </c>
      <c r="U366" s="29"/>
      <c r="V366" s="24">
        <f t="shared" si="5"/>
        <v>-181750.72</v>
      </c>
    </row>
    <row r="367" spans="1:22" x14ac:dyDescent="0.35">
      <c r="A367" s="29"/>
      <c r="B367" s="29"/>
      <c r="C367" s="29"/>
      <c r="D367" s="29"/>
      <c r="E367" s="29"/>
      <c r="F367" s="29"/>
      <c r="G367" s="29"/>
      <c r="H367" s="29" t="s">
        <v>88</v>
      </c>
      <c r="I367" s="29"/>
      <c r="J367" s="35">
        <v>42703</v>
      </c>
      <c r="K367" s="29"/>
      <c r="L367" s="29"/>
      <c r="M367" s="29"/>
      <c r="N367" s="29" t="s">
        <v>452</v>
      </c>
      <c r="O367" s="29"/>
      <c r="P367" s="29" t="s">
        <v>90</v>
      </c>
      <c r="Q367" s="29"/>
      <c r="R367" s="29" t="s">
        <v>89</v>
      </c>
      <c r="S367" s="29"/>
      <c r="T367" s="24">
        <v>-2458.6799999999998</v>
      </c>
      <c r="U367" s="29"/>
      <c r="V367" s="24">
        <f t="shared" ref="V367:V376" si="6">ROUND(V366+T367,5)</f>
        <v>-184209.4</v>
      </c>
    </row>
    <row r="368" spans="1:22" x14ac:dyDescent="0.35">
      <c r="A368" s="29"/>
      <c r="B368" s="29"/>
      <c r="C368" s="29"/>
      <c r="D368" s="29"/>
      <c r="E368" s="29"/>
      <c r="F368" s="29"/>
      <c r="G368" s="29"/>
      <c r="H368" s="29" t="s">
        <v>88</v>
      </c>
      <c r="I368" s="29"/>
      <c r="J368" s="35">
        <v>42704</v>
      </c>
      <c r="K368" s="29"/>
      <c r="L368" s="29"/>
      <c r="M368" s="29"/>
      <c r="N368" s="29" t="s">
        <v>442</v>
      </c>
      <c r="O368" s="29"/>
      <c r="P368" s="29" t="s">
        <v>90</v>
      </c>
      <c r="Q368" s="29"/>
      <c r="R368" s="29" t="s">
        <v>89</v>
      </c>
      <c r="S368" s="29"/>
      <c r="T368" s="24">
        <v>-153.33000000000001</v>
      </c>
      <c r="U368" s="29"/>
      <c r="V368" s="24">
        <f t="shared" si="6"/>
        <v>-184362.73</v>
      </c>
    </row>
    <row r="369" spans="1:22" x14ac:dyDescent="0.35">
      <c r="A369" s="29"/>
      <c r="B369" s="29"/>
      <c r="C369" s="29"/>
      <c r="D369" s="29"/>
      <c r="E369" s="29"/>
      <c r="F369" s="29"/>
      <c r="G369" s="29"/>
      <c r="H369" s="29" t="s">
        <v>88</v>
      </c>
      <c r="I369" s="29"/>
      <c r="J369" s="35">
        <v>42704</v>
      </c>
      <c r="K369" s="29"/>
      <c r="L369" s="29"/>
      <c r="M369" s="29"/>
      <c r="N369" s="29" t="s">
        <v>442</v>
      </c>
      <c r="O369" s="29"/>
      <c r="P369" s="29" t="s">
        <v>541</v>
      </c>
      <c r="Q369" s="29"/>
      <c r="R369" s="29" t="s">
        <v>89</v>
      </c>
      <c r="S369" s="29"/>
      <c r="T369" s="24">
        <v>-285.14</v>
      </c>
      <c r="U369" s="29"/>
      <c r="V369" s="24">
        <f t="shared" si="6"/>
        <v>-184647.87</v>
      </c>
    </row>
    <row r="370" spans="1:22" x14ac:dyDescent="0.35">
      <c r="A370" s="29"/>
      <c r="B370" s="29"/>
      <c r="C370" s="29"/>
      <c r="D370" s="29"/>
      <c r="E370" s="29"/>
      <c r="F370" s="29"/>
      <c r="G370" s="29"/>
      <c r="H370" s="29" t="s">
        <v>88</v>
      </c>
      <c r="I370" s="29"/>
      <c r="J370" s="35">
        <v>42704</v>
      </c>
      <c r="K370" s="29"/>
      <c r="L370" s="29"/>
      <c r="M370" s="29"/>
      <c r="N370" s="29" t="s">
        <v>442</v>
      </c>
      <c r="O370" s="29"/>
      <c r="P370" s="29" t="s">
        <v>541</v>
      </c>
      <c r="Q370" s="29"/>
      <c r="R370" s="29" t="s">
        <v>89</v>
      </c>
      <c r="S370" s="29"/>
      <c r="T370" s="24">
        <v>-85.15</v>
      </c>
      <c r="U370" s="29"/>
      <c r="V370" s="24">
        <f t="shared" si="6"/>
        <v>-184733.02</v>
      </c>
    </row>
    <row r="371" spans="1:22" x14ac:dyDescent="0.35">
      <c r="A371" s="29"/>
      <c r="B371" s="29"/>
      <c r="C371" s="29"/>
      <c r="D371" s="29"/>
      <c r="E371" s="29"/>
      <c r="F371" s="29"/>
      <c r="G371" s="29"/>
      <c r="H371" s="29" t="s">
        <v>88</v>
      </c>
      <c r="I371" s="29"/>
      <c r="J371" s="35">
        <v>42704</v>
      </c>
      <c r="K371" s="29"/>
      <c r="L371" s="29"/>
      <c r="M371" s="29"/>
      <c r="N371" s="29" t="s">
        <v>452</v>
      </c>
      <c r="O371" s="29"/>
      <c r="P371" s="29"/>
      <c r="Q371" s="29"/>
      <c r="R371" s="29" t="s">
        <v>89</v>
      </c>
      <c r="S371" s="29"/>
      <c r="T371" s="24">
        <v>-28.74</v>
      </c>
      <c r="U371" s="29"/>
      <c r="V371" s="24">
        <f t="shared" si="6"/>
        <v>-184761.76</v>
      </c>
    </row>
    <row r="372" spans="1:22" x14ac:dyDescent="0.35">
      <c r="A372" s="29"/>
      <c r="B372" s="29"/>
      <c r="C372" s="29"/>
      <c r="D372" s="29"/>
      <c r="E372" s="29"/>
      <c r="F372" s="29"/>
      <c r="G372" s="29"/>
      <c r="H372" s="29" t="s">
        <v>88</v>
      </c>
      <c r="I372" s="29"/>
      <c r="J372" s="35">
        <v>42704</v>
      </c>
      <c r="K372" s="29"/>
      <c r="L372" s="29"/>
      <c r="M372" s="29"/>
      <c r="N372" s="29" t="s">
        <v>452</v>
      </c>
      <c r="O372" s="29"/>
      <c r="P372" s="29" t="s">
        <v>90</v>
      </c>
      <c r="Q372" s="29"/>
      <c r="R372" s="29" t="s">
        <v>89</v>
      </c>
      <c r="S372" s="29"/>
      <c r="T372" s="24">
        <v>-1083.24</v>
      </c>
      <c r="U372" s="29"/>
      <c r="V372" s="24">
        <f t="shared" si="6"/>
        <v>-185845</v>
      </c>
    </row>
    <row r="373" spans="1:22" x14ac:dyDescent="0.35">
      <c r="A373" s="29"/>
      <c r="B373" s="29"/>
      <c r="C373" s="29"/>
      <c r="D373" s="29"/>
      <c r="E373" s="29"/>
      <c r="F373" s="29"/>
      <c r="G373" s="29"/>
      <c r="H373" s="29" t="s">
        <v>88</v>
      </c>
      <c r="I373" s="29"/>
      <c r="J373" s="35">
        <v>42704</v>
      </c>
      <c r="K373" s="29"/>
      <c r="L373" s="29"/>
      <c r="M373" s="29"/>
      <c r="N373" s="29" t="s">
        <v>452</v>
      </c>
      <c r="O373" s="29"/>
      <c r="P373" s="29" t="s">
        <v>541</v>
      </c>
      <c r="Q373" s="29"/>
      <c r="R373" s="29" t="s">
        <v>89</v>
      </c>
      <c r="S373" s="29"/>
      <c r="T373" s="24">
        <v>-69.42</v>
      </c>
      <c r="U373" s="29"/>
      <c r="V373" s="24">
        <f t="shared" si="6"/>
        <v>-185914.42</v>
      </c>
    </row>
    <row r="374" spans="1:22" x14ac:dyDescent="0.35">
      <c r="A374" s="29"/>
      <c r="B374" s="29"/>
      <c r="C374" s="29"/>
      <c r="D374" s="29"/>
      <c r="E374" s="29"/>
      <c r="F374" s="29"/>
      <c r="G374" s="29"/>
      <c r="H374" s="29" t="s">
        <v>88</v>
      </c>
      <c r="I374" s="29"/>
      <c r="J374" s="35">
        <v>42704</v>
      </c>
      <c r="K374" s="29"/>
      <c r="L374" s="29"/>
      <c r="M374" s="29"/>
      <c r="N374" s="29" t="s">
        <v>452</v>
      </c>
      <c r="O374" s="29"/>
      <c r="P374" s="29" t="s">
        <v>541</v>
      </c>
      <c r="Q374" s="29"/>
      <c r="R374" s="29" t="s">
        <v>89</v>
      </c>
      <c r="S374" s="29"/>
      <c r="T374" s="24">
        <v>-809.29</v>
      </c>
      <c r="U374" s="29"/>
      <c r="V374" s="24">
        <f t="shared" si="6"/>
        <v>-186723.71</v>
      </c>
    </row>
    <row r="375" spans="1:22" x14ac:dyDescent="0.35">
      <c r="A375" s="29"/>
      <c r="B375" s="29"/>
      <c r="C375" s="29"/>
      <c r="D375" s="29"/>
      <c r="E375" s="29"/>
      <c r="F375" s="29"/>
      <c r="G375" s="29"/>
      <c r="H375" s="29" t="s">
        <v>88</v>
      </c>
      <c r="I375" s="29"/>
      <c r="J375" s="35">
        <v>42704</v>
      </c>
      <c r="K375" s="29"/>
      <c r="L375" s="29"/>
      <c r="M375" s="29"/>
      <c r="N375" s="29" t="s">
        <v>452</v>
      </c>
      <c r="O375" s="29"/>
      <c r="P375" s="29" t="s">
        <v>541</v>
      </c>
      <c r="Q375" s="29"/>
      <c r="R375" s="29" t="s">
        <v>89</v>
      </c>
      <c r="S375" s="29"/>
      <c r="T375" s="24">
        <v>-958.38</v>
      </c>
      <c r="U375" s="29"/>
      <c r="V375" s="24">
        <f t="shared" si="6"/>
        <v>-187682.09</v>
      </c>
    </row>
    <row r="376" spans="1:22" ht="15" thickBot="1" x14ac:dyDescent="0.4">
      <c r="A376" s="29"/>
      <c r="B376" s="29"/>
      <c r="C376" s="29"/>
      <c r="D376" s="29"/>
      <c r="E376" s="29"/>
      <c r="F376" s="29"/>
      <c r="G376" s="29"/>
      <c r="H376" s="29" t="s">
        <v>91</v>
      </c>
      <c r="I376" s="29"/>
      <c r="J376" s="35">
        <v>42704</v>
      </c>
      <c r="K376" s="29"/>
      <c r="L376" s="29" t="s">
        <v>525</v>
      </c>
      <c r="M376" s="29"/>
      <c r="N376" s="29"/>
      <c r="O376" s="29"/>
      <c r="P376" s="29" t="s">
        <v>92</v>
      </c>
      <c r="Q376" s="29"/>
      <c r="R376" s="29" t="s">
        <v>144</v>
      </c>
      <c r="S376" s="29"/>
      <c r="T376" s="27">
        <v>-201.98</v>
      </c>
      <c r="U376" s="29"/>
      <c r="V376" s="27">
        <f t="shared" si="6"/>
        <v>-187884.07</v>
      </c>
    </row>
    <row r="377" spans="1:22" x14ac:dyDescent="0.35">
      <c r="A377" s="29"/>
      <c r="B377" s="29"/>
      <c r="C377" s="29" t="s">
        <v>93</v>
      </c>
      <c r="D377" s="29"/>
      <c r="E377" s="29"/>
      <c r="F377" s="29"/>
      <c r="G377" s="29"/>
      <c r="H377" s="29"/>
      <c r="I377" s="29"/>
      <c r="J377" s="35"/>
      <c r="K377" s="29"/>
      <c r="L377" s="29"/>
      <c r="M377" s="29"/>
      <c r="N377" s="29"/>
      <c r="O377" s="29"/>
      <c r="P377" s="29"/>
      <c r="Q377" s="29"/>
      <c r="R377" s="29"/>
      <c r="S377" s="29"/>
      <c r="T377" s="24">
        <f>ROUND(SUM(T302:T376),5)</f>
        <v>-37183.760000000002</v>
      </c>
      <c r="U377" s="29"/>
      <c r="V377" s="24">
        <f>V376</f>
        <v>-187884.07</v>
      </c>
    </row>
    <row r="378" spans="1:22" x14ac:dyDescent="0.35">
      <c r="A378" s="28"/>
      <c r="B378" s="28"/>
      <c r="C378" s="28" t="s">
        <v>7</v>
      </c>
      <c r="D378" s="28"/>
      <c r="E378" s="28"/>
      <c r="F378" s="28"/>
      <c r="G378" s="28"/>
      <c r="H378" s="28"/>
      <c r="I378" s="28"/>
      <c r="J378" s="34"/>
      <c r="K378" s="28"/>
      <c r="L378" s="28"/>
      <c r="M378" s="28"/>
      <c r="N378" s="28"/>
      <c r="O378" s="28"/>
      <c r="P378" s="28"/>
      <c r="Q378" s="28"/>
      <c r="R378" s="28"/>
      <c r="S378" s="28"/>
      <c r="T378" s="44"/>
      <c r="U378" s="28"/>
      <c r="V378" s="44">
        <v>-22817.73</v>
      </c>
    </row>
    <row r="379" spans="1:22" x14ac:dyDescent="0.35">
      <c r="A379" s="28"/>
      <c r="B379" s="28"/>
      <c r="C379" s="28"/>
      <c r="D379" s="28" t="s">
        <v>8</v>
      </c>
      <c r="E379" s="28"/>
      <c r="F379" s="28"/>
      <c r="G379" s="28"/>
      <c r="H379" s="28"/>
      <c r="I379" s="28"/>
      <c r="J379" s="34"/>
      <c r="K379" s="28"/>
      <c r="L379" s="28"/>
      <c r="M379" s="28"/>
      <c r="N379" s="28"/>
      <c r="O379" s="28"/>
      <c r="P379" s="28"/>
      <c r="Q379" s="28"/>
      <c r="R379" s="28"/>
      <c r="S379" s="28"/>
      <c r="T379" s="44"/>
      <c r="U379" s="28"/>
      <c r="V379" s="44">
        <v>-4044.65</v>
      </c>
    </row>
    <row r="380" spans="1:22" x14ac:dyDescent="0.35">
      <c r="A380" s="29"/>
      <c r="B380" s="29"/>
      <c r="C380" s="29"/>
      <c r="D380" s="29" t="s">
        <v>253</v>
      </c>
      <c r="E380" s="29"/>
      <c r="F380" s="29"/>
      <c r="G380" s="29"/>
      <c r="H380" s="29"/>
      <c r="I380" s="29"/>
      <c r="J380" s="35"/>
      <c r="K380" s="29"/>
      <c r="L380" s="29"/>
      <c r="M380" s="29"/>
      <c r="N380" s="29"/>
      <c r="O380" s="29"/>
      <c r="P380" s="29"/>
      <c r="Q380" s="29"/>
      <c r="R380" s="29"/>
      <c r="S380" s="29"/>
      <c r="T380" s="24"/>
      <c r="U380" s="29"/>
      <c r="V380" s="24">
        <f>V379</f>
        <v>-4044.65</v>
      </c>
    </row>
    <row r="381" spans="1:22" x14ac:dyDescent="0.35">
      <c r="A381" s="28"/>
      <c r="B381" s="28"/>
      <c r="C381" s="28"/>
      <c r="D381" s="28" t="s">
        <v>422</v>
      </c>
      <c r="E381" s="28"/>
      <c r="F381" s="28"/>
      <c r="G381" s="28"/>
      <c r="H381" s="28"/>
      <c r="I381" s="28"/>
      <c r="J381" s="34"/>
      <c r="K381" s="28"/>
      <c r="L381" s="28"/>
      <c r="M381" s="28"/>
      <c r="N381" s="28"/>
      <c r="O381" s="28"/>
      <c r="P381" s="28"/>
      <c r="Q381" s="28"/>
      <c r="R381" s="28"/>
      <c r="S381" s="28"/>
      <c r="T381" s="44"/>
      <c r="U381" s="28"/>
      <c r="V381" s="44">
        <v>-18773.080000000002</v>
      </c>
    </row>
    <row r="382" spans="1:22" x14ac:dyDescent="0.35">
      <c r="A382" s="29"/>
      <c r="B382" s="29"/>
      <c r="C382" s="29"/>
      <c r="D382" s="29"/>
      <c r="E382" s="29"/>
      <c r="F382" s="29"/>
      <c r="G382" s="29"/>
      <c r="H382" s="29" t="s">
        <v>88</v>
      </c>
      <c r="I382" s="29"/>
      <c r="J382" s="35">
        <v>42682</v>
      </c>
      <c r="K382" s="29"/>
      <c r="L382" s="29"/>
      <c r="M382" s="29"/>
      <c r="N382" s="29" t="s">
        <v>452</v>
      </c>
      <c r="O382" s="29"/>
      <c r="P382" s="29" t="s">
        <v>90</v>
      </c>
      <c r="Q382" s="29"/>
      <c r="R382" s="29" t="s">
        <v>89</v>
      </c>
      <c r="S382" s="29"/>
      <c r="T382" s="24">
        <v>-4376.99</v>
      </c>
      <c r="U382" s="29"/>
      <c r="V382" s="24">
        <f>ROUND(V381+T382,5)</f>
        <v>-23150.07</v>
      </c>
    </row>
    <row r="383" spans="1:22" x14ac:dyDescent="0.35">
      <c r="A383" s="29"/>
      <c r="B383" s="29"/>
      <c r="C383" s="29"/>
      <c r="D383" s="29"/>
      <c r="E383" s="29"/>
      <c r="F383" s="29"/>
      <c r="G383" s="29"/>
      <c r="H383" s="29" t="s">
        <v>88</v>
      </c>
      <c r="I383" s="29"/>
      <c r="J383" s="35">
        <v>42688</v>
      </c>
      <c r="K383" s="29"/>
      <c r="L383" s="29"/>
      <c r="M383" s="29"/>
      <c r="N383" s="29" t="s">
        <v>452</v>
      </c>
      <c r="O383" s="29"/>
      <c r="P383" s="29"/>
      <c r="Q383" s="29"/>
      <c r="R383" s="29" t="s">
        <v>89</v>
      </c>
      <c r="S383" s="29"/>
      <c r="T383" s="24">
        <v>-4589.6499999999996</v>
      </c>
      <c r="U383" s="29"/>
      <c r="V383" s="24">
        <f>ROUND(V382+T383,5)</f>
        <v>-27739.72</v>
      </c>
    </row>
    <row r="384" spans="1:22" x14ac:dyDescent="0.35">
      <c r="A384" s="29"/>
      <c r="B384" s="29"/>
      <c r="C384" s="29"/>
      <c r="D384" s="29"/>
      <c r="E384" s="29"/>
      <c r="F384" s="29"/>
      <c r="G384" s="29"/>
      <c r="H384" s="29" t="s">
        <v>88</v>
      </c>
      <c r="I384" s="29"/>
      <c r="J384" s="35">
        <v>42688</v>
      </c>
      <c r="K384" s="29"/>
      <c r="L384" s="29"/>
      <c r="M384" s="29"/>
      <c r="N384" s="29" t="s">
        <v>452</v>
      </c>
      <c r="O384" s="29"/>
      <c r="P384" s="29" t="s">
        <v>90</v>
      </c>
      <c r="Q384" s="29"/>
      <c r="R384" s="29" t="s">
        <v>89</v>
      </c>
      <c r="S384" s="29"/>
      <c r="T384" s="24">
        <v>-975.31</v>
      </c>
      <c r="U384" s="29"/>
      <c r="V384" s="24">
        <f>ROUND(V383+T384,5)</f>
        <v>-28715.03</v>
      </c>
    </row>
    <row r="385" spans="1:22" x14ac:dyDescent="0.35">
      <c r="A385" s="29"/>
      <c r="B385" s="29"/>
      <c r="C385" s="29"/>
      <c r="D385" s="29"/>
      <c r="E385" s="29"/>
      <c r="F385" s="29"/>
      <c r="G385" s="29"/>
      <c r="H385" s="29" t="s">
        <v>88</v>
      </c>
      <c r="I385" s="29"/>
      <c r="J385" s="35">
        <v>42696</v>
      </c>
      <c r="K385" s="29"/>
      <c r="L385" s="29"/>
      <c r="M385" s="29"/>
      <c r="N385" s="29" t="s">
        <v>452</v>
      </c>
      <c r="O385" s="29"/>
      <c r="P385" s="29" t="s">
        <v>90</v>
      </c>
      <c r="Q385" s="29"/>
      <c r="R385" s="29" t="s">
        <v>89</v>
      </c>
      <c r="S385" s="29"/>
      <c r="T385" s="24">
        <v>-3388.57</v>
      </c>
      <c r="U385" s="29"/>
      <c r="V385" s="24">
        <f>ROUND(V384+T385,5)</f>
        <v>-32103.599999999999</v>
      </c>
    </row>
    <row r="386" spans="1:22" ht="15" thickBot="1" x14ac:dyDescent="0.4">
      <c r="A386" s="29"/>
      <c r="B386" s="29"/>
      <c r="C386" s="29"/>
      <c r="D386" s="29"/>
      <c r="E386" s="29"/>
      <c r="F386" s="29"/>
      <c r="G386" s="29"/>
      <c r="H386" s="29" t="s">
        <v>88</v>
      </c>
      <c r="I386" s="29"/>
      <c r="J386" s="35">
        <v>42696</v>
      </c>
      <c r="K386" s="29"/>
      <c r="L386" s="29"/>
      <c r="M386" s="29"/>
      <c r="N386" s="29" t="s">
        <v>452</v>
      </c>
      <c r="O386" s="29"/>
      <c r="P386" s="29" t="s">
        <v>90</v>
      </c>
      <c r="Q386" s="29"/>
      <c r="R386" s="29" t="s">
        <v>89</v>
      </c>
      <c r="S386" s="29"/>
      <c r="T386" s="27">
        <v>-1924.88</v>
      </c>
      <c r="U386" s="29"/>
      <c r="V386" s="27">
        <f>ROUND(V385+T386,5)</f>
        <v>-34028.480000000003</v>
      </c>
    </row>
    <row r="387" spans="1:22" x14ac:dyDescent="0.35">
      <c r="A387" s="29"/>
      <c r="B387" s="29"/>
      <c r="C387" s="29"/>
      <c r="D387" s="29" t="s">
        <v>423</v>
      </c>
      <c r="E387" s="29"/>
      <c r="F387" s="29"/>
      <c r="G387" s="29"/>
      <c r="H387" s="29"/>
      <c r="I387" s="29"/>
      <c r="J387" s="35"/>
      <c r="K387" s="29"/>
      <c r="L387" s="29"/>
      <c r="M387" s="29"/>
      <c r="N387" s="29"/>
      <c r="O387" s="29"/>
      <c r="P387" s="29"/>
      <c r="Q387" s="29"/>
      <c r="R387" s="29"/>
      <c r="S387" s="29"/>
      <c r="T387" s="24">
        <f>ROUND(SUM(T381:T386),5)</f>
        <v>-15255.4</v>
      </c>
      <c r="U387" s="29"/>
      <c r="V387" s="24">
        <f>V386</f>
        <v>-34028.480000000003</v>
      </c>
    </row>
    <row r="388" spans="1:22" x14ac:dyDescent="0.35">
      <c r="A388" s="28"/>
      <c r="B388" s="28"/>
      <c r="C388" s="28"/>
      <c r="D388" s="28" t="s">
        <v>9</v>
      </c>
      <c r="E388" s="28"/>
      <c r="F388" s="28"/>
      <c r="G388" s="28"/>
      <c r="H388" s="28"/>
      <c r="I388" s="28"/>
      <c r="J388" s="34"/>
      <c r="K388" s="28"/>
      <c r="L388" s="28"/>
      <c r="M388" s="28"/>
      <c r="N388" s="28"/>
      <c r="O388" s="28"/>
      <c r="P388" s="28"/>
      <c r="Q388" s="28"/>
      <c r="R388" s="28"/>
      <c r="S388" s="28"/>
      <c r="T388" s="44"/>
      <c r="U388" s="28"/>
      <c r="V388" s="44">
        <v>0</v>
      </c>
    </row>
    <row r="389" spans="1:22" ht="15" thickBot="1" x14ac:dyDescent="0.4">
      <c r="A389" s="29"/>
      <c r="B389" s="29"/>
      <c r="C389" s="29"/>
      <c r="D389" s="29" t="s">
        <v>254</v>
      </c>
      <c r="E389" s="29"/>
      <c r="F389" s="29"/>
      <c r="G389" s="29"/>
      <c r="H389" s="29"/>
      <c r="I389" s="29"/>
      <c r="J389" s="35"/>
      <c r="K389" s="29"/>
      <c r="L389" s="29"/>
      <c r="M389" s="29"/>
      <c r="N389" s="29"/>
      <c r="O389" s="29"/>
      <c r="P389" s="29"/>
      <c r="Q389" s="29"/>
      <c r="R389" s="29"/>
      <c r="S389" s="29"/>
      <c r="T389" s="27"/>
      <c r="U389" s="29"/>
      <c r="V389" s="27">
        <f>V388</f>
        <v>0</v>
      </c>
    </row>
    <row r="390" spans="1:22" x14ac:dyDescent="0.35">
      <c r="A390" s="29"/>
      <c r="B390" s="29"/>
      <c r="C390" s="29" t="s">
        <v>10</v>
      </c>
      <c r="D390" s="29"/>
      <c r="E390" s="29"/>
      <c r="F390" s="29"/>
      <c r="G390" s="29"/>
      <c r="H390" s="29"/>
      <c r="I390" s="29"/>
      <c r="J390" s="35"/>
      <c r="K390" s="29"/>
      <c r="L390" s="29"/>
      <c r="M390" s="29"/>
      <c r="N390" s="29"/>
      <c r="O390" s="29"/>
      <c r="P390" s="29"/>
      <c r="Q390" s="29"/>
      <c r="R390" s="29"/>
      <c r="S390" s="29"/>
      <c r="T390" s="24">
        <f>ROUND(T380+T387+T389,5)</f>
        <v>-15255.4</v>
      </c>
      <c r="U390" s="29"/>
      <c r="V390" s="24">
        <f>ROUND(V380+V387+V389,5)</f>
        <v>-38073.129999999997</v>
      </c>
    </row>
    <row r="391" spans="1:22" x14ac:dyDescent="0.35">
      <c r="A391" s="28"/>
      <c r="B391" s="28"/>
      <c r="C391" s="28" t="s">
        <v>255</v>
      </c>
      <c r="D391" s="28"/>
      <c r="E391" s="28"/>
      <c r="F391" s="28"/>
      <c r="G391" s="28"/>
      <c r="H391" s="28"/>
      <c r="I391" s="28"/>
      <c r="J391" s="34"/>
      <c r="K391" s="28"/>
      <c r="L391" s="28"/>
      <c r="M391" s="28"/>
      <c r="N391" s="28"/>
      <c r="O391" s="28"/>
      <c r="P391" s="28"/>
      <c r="Q391" s="28"/>
      <c r="R391" s="28"/>
      <c r="S391" s="28"/>
      <c r="T391" s="44"/>
      <c r="U391" s="28"/>
      <c r="V391" s="44">
        <v>0</v>
      </c>
    </row>
    <row r="392" spans="1:22" x14ac:dyDescent="0.35">
      <c r="A392" s="29"/>
      <c r="B392" s="29"/>
      <c r="C392" s="29" t="s">
        <v>256</v>
      </c>
      <c r="D392" s="29"/>
      <c r="E392" s="29"/>
      <c r="F392" s="29"/>
      <c r="G392" s="29"/>
      <c r="H392" s="29"/>
      <c r="I392" s="29"/>
      <c r="J392" s="35"/>
      <c r="K392" s="29"/>
      <c r="L392" s="29"/>
      <c r="M392" s="29"/>
      <c r="N392" s="29"/>
      <c r="O392" s="29"/>
      <c r="P392" s="29"/>
      <c r="Q392" s="29"/>
      <c r="R392" s="29"/>
      <c r="S392" s="29"/>
      <c r="T392" s="24"/>
      <c r="U392" s="29"/>
      <c r="V392" s="24">
        <f>V391</f>
        <v>0</v>
      </c>
    </row>
    <row r="393" spans="1:22" x14ac:dyDescent="0.35">
      <c r="A393" s="28"/>
      <c r="B393" s="28"/>
      <c r="C393" s="28" t="s">
        <v>257</v>
      </c>
      <c r="D393" s="28"/>
      <c r="E393" s="28"/>
      <c r="F393" s="28"/>
      <c r="G393" s="28"/>
      <c r="H393" s="28"/>
      <c r="I393" s="28"/>
      <c r="J393" s="34"/>
      <c r="K393" s="28"/>
      <c r="L393" s="28"/>
      <c r="M393" s="28"/>
      <c r="N393" s="28"/>
      <c r="O393" s="28"/>
      <c r="P393" s="28"/>
      <c r="Q393" s="28"/>
      <c r="R393" s="28"/>
      <c r="S393" s="28"/>
      <c r="T393" s="44"/>
      <c r="U393" s="28"/>
      <c r="V393" s="44">
        <v>0</v>
      </c>
    </row>
    <row r="394" spans="1:22" x14ac:dyDescent="0.35">
      <c r="A394" s="29"/>
      <c r="B394" s="29"/>
      <c r="C394" s="29" t="s">
        <v>258</v>
      </c>
      <c r="D394" s="29"/>
      <c r="E394" s="29"/>
      <c r="F394" s="29"/>
      <c r="G394" s="29"/>
      <c r="H394" s="29"/>
      <c r="I394" s="29"/>
      <c r="J394" s="35"/>
      <c r="K394" s="29"/>
      <c r="L394" s="29"/>
      <c r="M394" s="29"/>
      <c r="N394" s="29"/>
      <c r="O394" s="29"/>
      <c r="P394" s="29"/>
      <c r="Q394" s="29"/>
      <c r="R394" s="29"/>
      <c r="S394" s="29"/>
      <c r="T394" s="24"/>
      <c r="U394" s="29"/>
      <c r="V394" s="24">
        <f>V393</f>
        <v>0</v>
      </c>
    </row>
    <row r="395" spans="1:22" x14ac:dyDescent="0.35">
      <c r="A395" s="28"/>
      <c r="B395" s="28"/>
      <c r="C395" s="28" t="s">
        <v>259</v>
      </c>
      <c r="D395" s="28"/>
      <c r="E395" s="28"/>
      <c r="F395" s="28"/>
      <c r="G395" s="28"/>
      <c r="H395" s="28"/>
      <c r="I395" s="28"/>
      <c r="J395" s="34"/>
      <c r="K395" s="28"/>
      <c r="L395" s="28"/>
      <c r="M395" s="28"/>
      <c r="N395" s="28"/>
      <c r="O395" s="28"/>
      <c r="P395" s="28"/>
      <c r="Q395" s="28"/>
      <c r="R395" s="28"/>
      <c r="S395" s="28"/>
      <c r="T395" s="44"/>
      <c r="U395" s="28"/>
      <c r="V395" s="44">
        <v>0</v>
      </c>
    </row>
    <row r="396" spans="1:22" ht="15" thickBot="1" x14ac:dyDescent="0.4">
      <c r="A396" s="29"/>
      <c r="B396" s="29"/>
      <c r="C396" s="29" t="s">
        <v>260</v>
      </c>
      <c r="D396" s="29"/>
      <c r="E396" s="29"/>
      <c r="F396" s="29"/>
      <c r="G396" s="29"/>
      <c r="H396" s="29"/>
      <c r="I396" s="29"/>
      <c r="J396" s="35"/>
      <c r="K396" s="29"/>
      <c r="L396" s="29"/>
      <c r="M396" s="29"/>
      <c r="N396" s="29"/>
      <c r="O396" s="29"/>
      <c r="P396" s="29"/>
      <c r="Q396" s="29"/>
      <c r="R396" s="29"/>
      <c r="S396" s="29"/>
      <c r="T396" s="27"/>
      <c r="U396" s="29"/>
      <c r="V396" s="27">
        <f>V395</f>
        <v>0</v>
      </c>
    </row>
    <row r="397" spans="1:22" x14ac:dyDescent="0.35">
      <c r="A397" s="29"/>
      <c r="B397" s="29" t="s">
        <v>11</v>
      </c>
      <c r="C397" s="29"/>
      <c r="D397" s="29"/>
      <c r="E397" s="29"/>
      <c r="F397" s="29"/>
      <c r="G397" s="29"/>
      <c r="H397" s="29"/>
      <c r="I397" s="29"/>
      <c r="J397" s="35"/>
      <c r="K397" s="29"/>
      <c r="L397" s="29"/>
      <c r="M397" s="29"/>
      <c r="N397" s="29"/>
      <c r="O397" s="29"/>
      <c r="P397" s="29"/>
      <c r="Q397" s="29"/>
      <c r="R397" s="29"/>
      <c r="S397" s="29"/>
      <c r="T397" s="24">
        <f>ROUND(T377+T390+T392+T394+T396,5)</f>
        <v>-52439.16</v>
      </c>
      <c r="U397" s="29"/>
      <c r="V397" s="24">
        <f>ROUND(V377+V390+V392+V394+V396,5)</f>
        <v>-225957.2</v>
      </c>
    </row>
    <row r="398" spans="1:22" x14ac:dyDescent="0.35">
      <c r="A398" s="28"/>
      <c r="B398" s="28" t="s">
        <v>261</v>
      </c>
      <c r="C398" s="28"/>
      <c r="D398" s="28"/>
      <c r="E398" s="28"/>
      <c r="F398" s="28"/>
      <c r="G398" s="28"/>
      <c r="H398" s="28"/>
      <c r="I398" s="28"/>
      <c r="J398" s="34"/>
      <c r="K398" s="28"/>
      <c r="L398" s="28"/>
      <c r="M398" s="28"/>
      <c r="N398" s="28"/>
      <c r="O398" s="28"/>
      <c r="P398" s="28"/>
      <c r="Q398" s="28"/>
      <c r="R398" s="28"/>
      <c r="S398" s="28"/>
      <c r="T398" s="44"/>
      <c r="U398" s="28"/>
      <c r="V398" s="44">
        <v>0</v>
      </c>
    </row>
    <row r="399" spans="1:22" x14ac:dyDescent="0.35">
      <c r="A399" s="28"/>
      <c r="B399" s="28"/>
      <c r="C399" s="28" t="s">
        <v>262</v>
      </c>
      <c r="D399" s="28"/>
      <c r="E399" s="28"/>
      <c r="F399" s="28"/>
      <c r="G399" s="28"/>
      <c r="H399" s="28"/>
      <c r="I399" s="28"/>
      <c r="J399" s="34"/>
      <c r="K399" s="28"/>
      <c r="L399" s="28"/>
      <c r="M399" s="28"/>
      <c r="N399" s="28"/>
      <c r="O399" s="28"/>
      <c r="P399" s="28"/>
      <c r="Q399" s="28"/>
      <c r="R399" s="28"/>
      <c r="S399" s="28"/>
      <c r="T399" s="44"/>
      <c r="U399" s="28"/>
      <c r="V399" s="44">
        <v>0</v>
      </c>
    </row>
    <row r="400" spans="1:22" x14ac:dyDescent="0.35">
      <c r="A400" s="29"/>
      <c r="B400" s="29"/>
      <c r="C400" s="29" t="s">
        <v>263</v>
      </c>
      <c r="D400" s="29"/>
      <c r="E400" s="29"/>
      <c r="F400" s="29"/>
      <c r="G400" s="29"/>
      <c r="H400" s="29"/>
      <c r="I400" s="29"/>
      <c r="J400" s="35"/>
      <c r="K400" s="29"/>
      <c r="L400" s="29"/>
      <c r="M400" s="29"/>
      <c r="N400" s="29"/>
      <c r="O400" s="29"/>
      <c r="P400" s="29"/>
      <c r="Q400" s="29"/>
      <c r="R400" s="29"/>
      <c r="S400" s="29"/>
      <c r="T400" s="24"/>
      <c r="U400" s="29"/>
      <c r="V400" s="24">
        <f>V399</f>
        <v>0</v>
      </c>
    </row>
    <row r="401" spans="1:22" x14ac:dyDescent="0.35">
      <c r="A401" s="28"/>
      <c r="B401" s="28"/>
      <c r="C401" s="28" t="s">
        <v>264</v>
      </c>
      <c r="D401" s="28"/>
      <c r="E401" s="28"/>
      <c r="F401" s="28"/>
      <c r="G401" s="28"/>
      <c r="H401" s="28"/>
      <c r="I401" s="28"/>
      <c r="J401" s="34"/>
      <c r="K401" s="28"/>
      <c r="L401" s="28"/>
      <c r="M401" s="28"/>
      <c r="N401" s="28"/>
      <c r="O401" s="28"/>
      <c r="P401" s="28"/>
      <c r="Q401" s="28"/>
      <c r="R401" s="28"/>
      <c r="S401" s="28"/>
      <c r="T401" s="44"/>
      <c r="U401" s="28"/>
      <c r="V401" s="44">
        <v>0</v>
      </c>
    </row>
    <row r="402" spans="1:22" x14ac:dyDescent="0.35">
      <c r="A402" s="29"/>
      <c r="B402" s="29"/>
      <c r="C402" s="29" t="s">
        <v>265</v>
      </c>
      <c r="D402" s="29"/>
      <c r="E402" s="29"/>
      <c r="F402" s="29"/>
      <c r="G402" s="29"/>
      <c r="H402" s="29"/>
      <c r="I402" s="29"/>
      <c r="J402" s="35"/>
      <c r="K402" s="29"/>
      <c r="L402" s="29"/>
      <c r="M402" s="29"/>
      <c r="N402" s="29"/>
      <c r="O402" s="29"/>
      <c r="P402" s="29"/>
      <c r="Q402" s="29"/>
      <c r="R402" s="29"/>
      <c r="S402" s="29"/>
      <c r="T402" s="24"/>
      <c r="U402" s="29"/>
      <c r="V402" s="24">
        <f>V401</f>
        <v>0</v>
      </c>
    </row>
    <row r="403" spans="1:22" x14ac:dyDescent="0.35">
      <c r="A403" s="28"/>
      <c r="B403" s="28"/>
      <c r="C403" s="28" t="s">
        <v>266</v>
      </c>
      <c r="D403" s="28"/>
      <c r="E403" s="28"/>
      <c r="F403" s="28"/>
      <c r="G403" s="28"/>
      <c r="H403" s="28"/>
      <c r="I403" s="28"/>
      <c r="J403" s="34"/>
      <c r="K403" s="28"/>
      <c r="L403" s="28"/>
      <c r="M403" s="28"/>
      <c r="N403" s="28"/>
      <c r="O403" s="28"/>
      <c r="P403" s="28"/>
      <c r="Q403" s="28"/>
      <c r="R403" s="28"/>
      <c r="S403" s="28"/>
      <c r="T403" s="44"/>
      <c r="U403" s="28"/>
      <c r="V403" s="44">
        <v>0</v>
      </c>
    </row>
    <row r="404" spans="1:22" x14ac:dyDescent="0.35">
      <c r="A404" s="29"/>
      <c r="B404" s="29"/>
      <c r="C404" s="29" t="s">
        <v>267</v>
      </c>
      <c r="D404" s="29"/>
      <c r="E404" s="29"/>
      <c r="F404" s="29"/>
      <c r="G404" s="29"/>
      <c r="H404" s="29"/>
      <c r="I404" s="29"/>
      <c r="J404" s="35"/>
      <c r="K404" s="29"/>
      <c r="L404" s="29"/>
      <c r="M404" s="29"/>
      <c r="N404" s="29"/>
      <c r="O404" s="29"/>
      <c r="P404" s="29"/>
      <c r="Q404" s="29"/>
      <c r="R404" s="29"/>
      <c r="S404" s="29"/>
      <c r="T404" s="24"/>
      <c r="U404" s="29"/>
      <c r="V404" s="24">
        <f>V403</f>
        <v>0</v>
      </c>
    </row>
    <row r="405" spans="1:22" x14ac:dyDescent="0.35">
      <c r="A405" s="28"/>
      <c r="B405" s="28"/>
      <c r="C405" s="28" t="s">
        <v>268</v>
      </c>
      <c r="D405" s="28"/>
      <c r="E405" s="28"/>
      <c r="F405" s="28"/>
      <c r="G405" s="28"/>
      <c r="H405" s="28"/>
      <c r="I405" s="28"/>
      <c r="J405" s="34"/>
      <c r="K405" s="28"/>
      <c r="L405" s="28"/>
      <c r="M405" s="28"/>
      <c r="N405" s="28"/>
      <c r="O405" s="28"/>
      <c r="P405" s="28"/>
      <c r="Q405" s="28"/>
      <c r="R405" s="28"/>
      <c r="S405" s="28"/>
      <c r="T405" s="44"/>
      <c r="U405" s="28"/>
      <c r="V405" s="44">
        <v>0</v>
      </c>
    </row>
    <row r="406" spans="1:22" ht="15" thickBot="1" x14ac:dyDescent="0.4">
      <c r="A406" s="29"/>
      <c r="B406" s="29"/>
      <c r="C406" s="29" t="s">
        <v>269</v>
      </c>
      <c r="D406" s="29"/>
      <c r="E406" s="29"/>
      <c r="F406" s="29"/>
      <c r="G406" s="29"/>
      <c r="H406" s="29"/>
      <c r="I406" s="29"/>
      <c r="J406" s="35"/>
      <c r="K406" s="29"/>
      <c r="L406" s="29"/>
      <c r="M406" s="29"/>
      <c r="N406" s="29"/>
      <c r="O406" s="29"/>
      <c r="P406" s="29"/>
      <c r="Q406" s="29"/>
      <c r="R406" s="29"/>
      <c r="S406" s="29"/>
      <c r="T406" s="27"/>
      <c r="U406" s="29"/>
      <c r="V406" s="27">
        <f>V405</f>
        <v>0</v>
      </c>
    </row>
    <row r="407" spans="1:22" x14ac:dyDescent="0.35">
      <c r="A407" s="29"/>
      <c r="B407" s="29" t="s">
        <v>270</v>
      </c>
      <c r="C407" s="29"/>
      <c r="D407" s="29"/>
      <c r="E407" s="29"/>
      <c r="F407" s="29"/>
      <c r="G407" s="29"/>
      <c r="H407" s="29"/>
      <c r="I407" s="29"/>
      <c r="J407" s="35"/>
      <c r="K407" s="29"/>
      <c r="L407" s="29"/>
      <c r="M407" s="29"/>
      <c r="N407" s="29"/>
      <c r="O407" s="29"/>
      <c r="P407" s="29"/>
      <c r="Q407" s="29"/>
      <c r="R407" s="29"/>
      <c r="S407" s="29"/>
      <c r="T407" s="24"/>
      <c r="U407" s="29"/>
      <c r="V407" s="24">
        <f>ROUND(V400+V402+V404+V406,5)</f>
        <v>0</v>
      </c>
    </row>
    <row r="408" spans="1:22" x14ac:dyDescent="0.35">
      <c r="A408" s="28"/>
      <c r="B408" s="28" t="s">
        <v>271</v>
      </c>
      <c r="C408" s="28"/>
      <c r="D408" s="28"/>
      <c r="E408" s="28"/>
      <c r="F408" s="28"/>
      <c r="G408" s="28"/>
      <c r="H408" s="28"/>
      <c r="I408" s="28"/>
      <c r="J408" s="34"/>
      <c r="K408" s="28"/>
      <c r="L408" s="28"/>
      <c r="M408" s="28"/>
      <c r="N408" s="28"/>
      <c r="O408" s="28"/>
      <c r="P408" s="28"/>
      <c r="Q408" s="28"/>
      <c r="R408" s="28"/>
      <c r="S408" s="28"/>
      <c r="T408" s="44"/>
      <c r="U408" s="28"/>
      <c r="V408" s="44">
        <v>0</v>
      </c>
    </row>
    <row r="409" spans="1:22" x14ac:dyDescent="0.35">
      <c r="A409" s="28"/>
      <c r="B409" s="28"/>
      <c r="C409" s="28" t="s">
        <v>272</v>
      </c>
      <c r="D409" s="28"/>
      <c r="E409" s="28"/>
      <c r="F409" s="28"/>
      <c r="G409" s="28"/>
      <c r="H409" s="28"/>
      <c r="I409" s="28"/>
      <c r="J409" s="34"/>
      <c r="K409" s="28"/>
      <c r="L409" s="28"/>
      <c r="M409" s="28"/>
      <c r="N409" s="28"/>
      <c r="O409" s="28"/>
      <c r="P409" s="28"/>
      <c r="Q409" s="28"/>
      <c r="R409" s="28"/>
      <c r="S409" s="28"/>
      <c r="T409" s="44"/>
      <c r="U409" s="28"/>
      <c r="V409" s="44">
        <v>0</v>
      </c>
    </row>
    <row r="410" spans="1:22" x14ac:dyDescent="0.35">
      <c r="A410" s="29"/>
      <c r="B410" s="29"/>
      <c r="C410" s="29" t="s">
        <v>273</v>
      </c>
      <c r="D410" s="29"/>
      <c r="E410" s="29"/>
      <c r="F410" s="29"/>
      <c r="G410" s="29"/>
      <c r="H410" s="29"/>
      <c r="I410" s="29"/>
      <c r="J410" s="35"/>
      <c r="K410" s="29"/>
      <c r="L410" s="29"/>
      <c r="M410" s="29"/>
      <c r="N410" s="29"/>
      <c r="O410" s="29"/>
      <c r="P410" s="29"/>
      <c r="Q410" s="29"/>
      <c r="R410" s="29"/>
      <c r="S410" s="29"/>
      <c r="T410" s="24"/>
      <c r="U410" s="29"/>
      <c r="V410" s="24">
        <f>V409</f>
        <v>0</v>
      </c>
    </row>
    <row r="411" spans="1:22" x14ac:dyDescent="0.35">
      <c r="A411" s="28"/>
      <c r="B411" s="28"/>
      <c r="C411" s="28" t="s">
        <v>274</v>
      </c>
      <c r="D411" s="28"/>
      <c r="E411" s="28"/>
      <c r="F411" s="28"/>
      <c r="G411" s="28"/>
      <c r="H411" s="28"/>
      <c r="I411" s="28"/>
      <c r="J411" s="34"/>
      <c r="K411" s="28"/>
      <c r="L411" s="28"/>
      <c r="M411" s="28"/>
      <c r="N411" s="28"/>
      <c r="O411" s="28"/>
      <c r="P411" s="28"/>
      <c r="Q411" s="28"/>
      <c r="R411" s="28"/>
      <c r="S411" s="28"/>
      <c r="T411" s="44"/>
      <c r="U411" s="28"/>
      <c r="V411" s="44">
        <v>0</v>
      </c>
    </row>
    <row r="412" spans="1:22" ht="15" thickBot="1" x14ac:dyDescent="0.4">
      <c r="A412" s="29"/>
      <c r="B412" s="29"/>
      <c r="C412" s="29" t="s">
        <v>275</v>
      </c>
      <c r="D412" s="29"/>
      <c r="E412" s="29"/>
      <c r="F412" s="29"/>
      <c r="G412" s="29"/>
      <c r="H412" s="29"/>
      <c r="I412" s="29"/>
      <c r="J412" s="35"/>
      <c r="K412" s="29"/>
      <c r="L412" s="29"/>
      <c r="M412" s="29"/>
      <c r="N412" s="29"/>
      <c r="O412" s="29"/>
      <c r="P412" s="29"/>
      <c r="Q412" s="29"/>
      <c r="R412" s="29"/>
      <c r="S412" s="29"/>
      <c r="T412" s="27"/>
      <c r="U412" s="29"/>
      <c r="V412" s="27">
        <f>V411</f>
        <v>0</v>
      </c>
    </row>
    <row r="413" spans="1:22" x14ac:dyDescent="0.35">
      <c r="A413" s="29"/>
      <c r="B413" s="29" t="s">
        <v>276</v>
      </c>
      <c r="C413" s="29"/>
      <c r="D413" s="29"/>
      <c r="E413" s="29"/>
      <c r="F413" s="29"/>
      <c r="G413" s="29"/>
      <c r="H413" s="29"/>
      <c r="I413" s="29"/>
      <c r="J413" s="35"/>
      <c r="K413" s="29"/>
      <c r="L413" s="29"/>
      <c r="M413" s="29"/>
      <c r="N413" s="29"/>
      <c r="O413" s="29"/>
      <c r="P413" s="29"/>
      <c r="Q413" s="29"/>
      <c r="R413" s="29"/>
      <c r="S413" s="29"/>
      <c r="T413" s="24"/>
      <c r="U413" s="29"/>
      <c r="V413" s="24">
        <f>ROUND(V410+V412,5)</f>
        <v>0</v>
      </c>
    </row>
    <row r="414" spans="1:22" x14ac:dyDescent="0.35">
      <c r="A414" s="28"/>
      <c r="B414" s="28" t="s">
        <v>277</v>
      </c>
      <c r="C414" s="28"/>
      <c r="D414" s="28"/>
      <c r="E414" s="28"/>
      <c r="F414" s="28"/>
      <c r="G414" s="28"/>
      <c r="H414" s="28"/>
      <c r="I414" s="28"/>
      <c r="J414" s="34"/>
      <c r="K414" s="28"/>
      <c r="L414" s="28"/>
      <c r="M414" s="28"/>
      <c r="N414" s="28"/>
      <c r="O414" s="28"/>
      <c r="P414" s="28"/>
      <c r="Q414" s="28"/>
      <c r="R414" s="28"/>
      <c r="S414" s="28"/>
      <c r="T414" s="44"/>
      <c r="U414" s="28"/>
      <c r="V414" s="44">
        <v>0</v>
      </c>
    </row>
    <row r="415" spans="1:22" x14ac:dyDescent="0.35">
      <c r="A415" s="28"/>
      <c r="B415" s="28"/>
      <c r="C415" s="28" t="s">
        <v>278</v>
      </c>
      <c r="D415" s="28"/>
      <c r="E415" s="28"/>
      <c r="F415" s="28"/>
      <c r="G415" s="28"/>
      <c r="H415" s="28"/>
      <c r="I415" s="28"/>
      <c r="J415" s="34"/>
      <c r="K415" s="28"/>
      <c r="L415" s="28"/>
      <c r="M415" s="28"/>
      <c r="N415" s="28"/>
      <c r="O415" s="28"/>
      <c r="P415" s="28"/>
      <c r="Q415" s="28"/>
      <c r="R415" s="28"/>
      <c r="S415" s="28"/>
      <c r="T415" s="44"/>
      <c r="U415" s="28"/>
      <c r="V415" s="44">
        <v>0</v>
      </c>
    </row>
    <row r="416" spans="1:22" x14ac:dyDescent="0.35">
      <c r="A416" s="29"/>
      <c r="B416" s="29"/>
      <c r="C416" s="29" t="s">
        <v>279</v>
      </c>
      <c r="D416" s="29"/>
      <c r="E416" s="29"/>
      <c r="F416" s="29"/>
      <c r="G416" s="29"/>
      <c r="H416" s="29"/>
      <c r="I416" s="29"/>
      <c r="J416" s="35"/>
      <c r="K416" s="29"/>
      <c r="L416" s="29"/>
      <c r="M416" s="29"/>
      <c r="N416" s="29"/>
      <c r="O416" s="29"/>
      <c r="P416" s="29"/>
      <c r="Q416" s="29"/>
      <c r="R416" s="29"/>
      <c r="S416" s="29"/>
      <c r="T416" s="24"/>
      <c r="U416" s="29"/>
      <c r="V416" s="24">
        <f>V415</f>
        <v>0</v>
      </c>
    </row>
    <row r="417" spans="1:22" x14ac:dyDescent="0.35">
      <c r="A417" s="28"/>
      <c r="B417" s="28"/>
      <c r="C417" s="28" t="s">
        <v>280</v>
      </c>
      <c r="D417" s="28"/>
      <c r="E417" s="28"/>
      <c r="F417" s="28"/>
      <c r="G417" s="28"/>
      <c r="H417" s="28"/>
      <c r="I417" s="28"/>
      <c r="J417" s="34"/>
      <c r="K417" s="28"/>
      <c r="L417" s="28"/>
      <c r="M417" s="28"/>
      <c r="N417" s="28"/>
      <c r="O417" s="28"/>
      <c r="P417" s="28"/>
      <c r="Q417" s="28"/>
      <c r="R417" s="28"/>
      <c r="S417" s="28"/>
      <c r="T417" s="44"/>
      <c r="U417" s="28"/>
      <c r="V417" s="44">
        <v>0</v>
      </c>
    </row>
    <row r="418" spans="1:22" ht="15" thickBot="1" x14ac:dyDescent="0.4">
      <c r="A418" s="29"/>
      <c r="B418" s="29"/>
      <c r="C418" s="29" t="s">
        <v>281</v>
      </c>
      <c r="D418" s="29"/>
      <c r="E418" s="29"/>
      <c r="F418" s="29"/>
      <c r="G418" s="29"/>
      <c r="H418" s="29"/>
      <c r="I418" s="29"/>
      <c r="J418" s="35"/>
      <c r="K418" s="29"/>
      <c r="L418" s="29"/>
      <c r="M418" s="29"/>
      <c r="N418" s="29"/>
      <c r="O418" s="29"/>
      <c r="P418" s="29"/>
      <c r="Q418" s="29"/>
      <c r="R418" s="29"/>
      <c r="S418" s="29"/>
      <c r="T418" s="27"/>
      <c r="U418" s="29"/>
      <c r="V418" s="27">
        <f>V417</f>
        <v>0</v>
      </c>
    </row>
    <row r="419" spans="1:22" x14ac:dyDescent="0.35">
      <c r="A419" s="29"/>
      <c r="B419" s="29" t="s">
        <v>282</v>
      </c>
      <c r="C419" s="29"/>
      <c r="D419" s="29"/>
      <c r="E419" s="29"/>
      <c r="F419" s="29"/>
      <c r="G419" s="29"/>
      <c r="H419" s="29"/>
      <c r="I419" s="29"/>
      <c r="J419" s="35"/>
      <c r="K419" s="29"/>
      <c r="L419" s="29"/>
      <c r="M419" s="29"/>
      <c r="N419" s="29"/>
      <c r="O419" s="29"/>
      <c r="P419" s="29"/>
      <c r="Q419" s="29"/>
      <c r="R419" s="29"/>
      <c r="S419" s="29"/>
      <c r="T419" s="24"/>
      <c r="U419" s="29"/>
      <c r="V419" s="24">
        <f>ROUND(V416+V418,5)</f>
        <v>0</v>
      </c>
    </row>
    <row r="420" spans="1:22" x14ac:dyDescent="0.35">
      <c r="A420" s="28"/>
      <c r="B420" s="28" t="s">
        <v>283</v>
      </c>
      <c r="C420" s="28"/>
      <c r="D420" s="28"/>
      <c r="E420" s="28"/>
      <c r="F420" s="28"/>
      <c r="G420" s="28"/>
      <c r="H420" s="28"/>
      <c r="I420" s="28"/>
      <c r="J420" s="34"/>
      <c r="K420" s="28"/>
      <c r="L420" s="28"/>
      <c r="M420" s="28"/>
      <c r="N420" s="28"/>
      <c r="O420" s="28"/>
      <c r="P420" s="28"/>
      <c r="Q420" s="28"/>
      <c r="R420" s="28"/>
      <c r="S420" s="28"/>
      <c r="T420" s="44"/>
      <c r="U420" s="28"/>
      <c r="V420" s="44">
        <v>0</v>
      </c>
    </row>
    <row r="421" spans="1:22" x14ac:dyDescent="0.35">
      <c r="A421" s="28"/>
      <c r="B421" s="28"/>
      <c r="C421" s="28" t="s">
        <v>284</v>
      </c>
      <c r="D421" s="28"/>
      <c r="E421" s="28"/>
      <c r="F421" s="28"/>
      <c r="G421" s="28"/>
      <c r="H421" s="28"/>
      <c r="I421" s="28"/>
      <c r="J421" s="34"/>
      <c r="K421" s="28"/>
      <c r="L421" s="28"/>
      <c r="M421" s="28"/>
      <c r="N421" s="28"/>
      <c r="O421" s="28"/>
      <c r="P421" s="28"/>
      <c r="Q421" s="28"/>
      <c r="R421" s="28"/>
      <c r="S421" s="28"/>
      <c r="T421" s="44"/>
      <c r="U421" s="28"/>
      <c r="V421" s="44">
        <v>0</v>
      </c>
    </row>
    <row r="422" spans="1:22" x14ac:dyDescent="0.35">
      <c r="A422" s="29"/>
      <c r="B422" s="29"/>
      <c r="C422" s="29" t="s">
        <v>285</v>
      </c>
      <c r="D422" s="29"/>
      <c r="E422" s="29"/>
      <c r="F422" s="29"/>
      <c r="G422" s="29"/>
      <c r="H422" s="29"/>
      <c r="I422" s="29"/>
      <c r="J422" s="35"/>
      <c r="K422" s="29"/>
      <c r="L422" s="29"/>
      <c r="M422" s="29"/>
      <c r="N422" s="29"/>
      <c r="O422" s="29"/>
      <c r="P422" s="29"/>
      <c r="Q422" s="29"/>
      <c r="R422" s="29"/>
      <c r="S422" s="29"/>
      <c r="T422" s="24"/>
      <c r="U422" s="29"/>
      <c r="V422" s="24">
        <f>V421</f>
        <v>0</v>
      </c>
    </row>
    <row r="423" spans="1:22" x14ac:dyDescent="0.35">
      <c r="A423" s="28"/>
      <c r="B423" s="28"/>
      <c r="C423" s="28" t="s">
        <v>286</v>
      </c>
      <c r="D423" s="28"/>
      <c r="E423" s="28"/>
      <c r="F423" s="28"/>
      <c r="G423" s="28"/>
      <c r="H423" s="28"/>
      <c r="I423" s="28"/>
      <c r="J423" s="34"/>
      <c r="K423" s="28"/>
      <c r="L423" s="28"/>
      <c r="M423" s="28"/>
      <c r="N423" s="28"/>
      <c r="O423" s="28"/>
      <c r="P423" s="28"/>
      <c r="Q423" s="28"/>
      <c r="R423" s="28"/>
      <c r="S423" s="28"/>
      <c r="T423" s="44"/>
      <c r="U423" s="28"/>
      <c r="V423" s="44">
        <v>0</v>
      </c>
    </row>
    <row r="424" spans="1:22" ht="15" thickBot="1" x14ac:dyDescent="0.4">
      <c r="A424" s="29"/>
      <c r="B424" s="29"/>
      <c r="C424" s="29" t="s">
        <v>287</v>
      </c>
      <c r="D424" s="29"/>
      <c r="E424" s="29"/>
      <c r="F424" s="29"/>
      <c r="G424" s="29"/>
      <c r="H424" s="29"/>
      <c r="I424" s="29"/>
      <c r="J424" s="35"/>
      <c r="K424" s="29"/>
      <c r="L424" s="29"/>
      <c r="M424" s="29"/>
      <c r="N424" s="29"/>
      <c r="O424" s="29"/>
      <c r="P424" s="29"/>
      <c r="Q424" s="29"/>
      <c r="R424" s="29"/>
      <c r="S424" s="29"/>
      <c r="T424" s="27"/>
      <c r="U424" s="29"/>
      <c r="V424" s="27">
        <f>V423</f>
        <v>0</v>
      </c>
    </row>
    <row r="425" spans="1:22" x14ac:dyDescent="0.35">
      <c r="A425" s="29"/>
      <c r="B425" s="29" t="s">
        <v>288</v>
      </c>
      <c r="C425" s="29"/>
      <c r="D425" s="29"/>
      <c r="E425" s="29"/>
      <c r="F425" s="29"/>
      <c r="G425" s="29"/>
      <c r="H425" s="29"/>
      <c r="I425" s="29"/>
      <c r="J425" s="35"/>
      <c r="K425" s="29"/>
      <c r="L425" s="29"/>
      <c r="M425" s="29"/>
      <c r="N425" s="29"/>
      <c r="O425" s="29"/>
      <c r="P425" s="29"/>
      <c r="Q425" s="29"/>
      <c r="R425" s="29"/>
      <c r="S425" s="29"/>
      <c r="T425" s="24"/>
      <c r="U425" s="29"/>
      <c r="V425" s="24">
        <f>ROUND(V422+V424,5)</f>
        <v>0</v>
      </c>
    </row>
    <row r="426" spans="1:22" x14ac:dyDescent="0.35">
      <c r="A426" s="28"/>
      <c r="B426" s="28" t="s">
        <v>289</v>
      </c>
      <c r="C426" s="28"/>
      <c r="D426" s="28"/>
      <c r="E426" s="28"/>
      <c r="F426" s="28"/>
      <c r="G426" s="28"/>
      <c r="H426" s="28"/>
      <c r="I426" s="28"/>
      <c r="J426" s="34"/>
      <c r="K426" s="28"/>
      <c r="L426" s="28"/>
      <c r="M426" s="28"/>
      <c r="N426" s="28"/>
      <c r="O426" s="28"/>
      <c r="P426" s="28"/>
      <c r="Q426" s="28"/>
      <c r="R426" s="28"/>
      <c r="S426" s="28"/>
      <c r="T426" s="44"/>
      <c r="U426" s="28"/>
      <c r="V426" s="44">
        <v>0</v>
      </c>
    </row>
    <row r="427" spans="1:22" x14ac:dyDescent="0.35">
      <c r="A427" s="28"/>
      <c r="B427" s="28"/>
      <c r="C427" s="28" t="s">
        <v>290</v>
      </c>
      <c r="D427" s="28"/>
      <c r="E427" s="28"/>
      <c r="F427" s="28"/>
      <c r="G427" s="28"/>
      <c r="H427" s="28"/>
      <c r="I427" s="28"/>
      <c r="J427" s="34"/>
      <c r="K427" s="28"/>
      <c r="L427" s="28"/>
      <c r="M427" s="28"/>
      <c r="N427" s="28"/>
      <c r="O427" s="28"/>
      <c r="P427" s="28"/>
      <c r="Q427" s="28"/>
      <c r="R427" s="28"/>
      <c r="S427" s="28"/>
      <c r="T427" s="44"/>
      <c r="U427" s="28"/>
      <c r="V427" s="44">
        <v>0</v>
      </c>
    </row>
    <row r="428" spans="1:22" x14ac:dyDescent="0.35">
      <c r="A428" s="29"/>
      <c r="B428" s="29"/>
      <c r="C428" s="29" t="s">
        <v>291</v>
      </c>
      <c r="D428" s="29"/>
      <c r="E428" s="29"/>
      <c r="F428" s="29"/>
      <c r="G428" s="29"/>
      <c r="H428" s="29"/>
      <c r="I428" s="29"/>
      <c r="J428" s="35"/>
      <c r="K428" s="29"/>
      <c r="L428" s="29"/>
      <c r="M428" s="29"/>
      <c r="N428" s="29"/>
      <c r="O428" s="29"/>
      <c r="P428" s="29"/>
      <c r="Q428" s="29"/>
      <c r="R428" s="29"/>
      <c r="S428" s="29"/>
      <c r="T428" s="24"/>
      <c r="U428" s="29"/>
      <c r="V428" s="24">
        <f>V427</f>
        <v>0</v>
      </c>
    </row>
    <row r="429" spans="1:22" x14ac:dyDescent="0.35">
      <c r="A429" s="28"/>
      <c r="B429" s="28"/>
      <c r="C429" s="28" t="s">
        <v>292</v>
      </c>
      <c r="D429" s="28"/>
      <c r="E429" s="28"/>
      <c r="F429" s="28"/>
      <c r="G429" s="28"/>
      <c r="H429" s="28"/>
      <c r="I429" s="28"/>
      <c r="J429" s="34"/>
      <c r="K429" s="28"/>
      <c r="L429" s="28"/>
      <c r="M429" s="28"/>
      <c r="N429" s="28"/>
      <c r="O429" s="28"/>
      <c r="P429" s="28"/>
      <c r="Q429" s="28"/>
      <c r="R429" s="28"/>
      <c r="S429" s="28"/>
      <c r="T429" s="44"/>
      <c r="U429" s="28"/>
      <c r="V429" s="44">
        <v>0</v>
      </c>
    </row>
    <row r="430" spans="1:22" x14ac:dyDescent="0.35">
      <c r="A430" s="29"/>
      <c r="B430" s="29"/>
      <c r="C430" s="29" t="s">
        <v>293</v>
      </c>
      <c r="D430" s="29"/>
      <c r="E430" s="29"/>
      <c r="F430" s="29"/>
      <c r="G430" s="29"/>
      <c r="H430" s="29"/>
      <c r="I430" s="29"/>
      <c r="J430" s="35"/>
      <c r="K430" s="29"/>
      <c r="L430" s="29"/>
      <c r="M430" s="29"/>
      <c r="N430" s="29"/>
      <c r="O430" s="29"/>
      <c r="P430" s="29"/>
      <c r="Q430" s="29"/>
      <c r="R430" s="29"/>
      <c r="S430" s="29"/>
      <c r="T430" s="24"/>
      <c r="U430" s="29"/>
      <c r="V430" s="24">
        <f>V429</f>
        <v>0</v>
      </c>
    </row>
    <row r="431" spans="1:22" x14ac:dyDescent="0.35">
      <c r="A431" s="28"/>
      <c r="B431" s="28"/>
      <c r="C431" s="28" t="s">
        <v>294</v>
      </c>
      <c r="D431" s="28"/>
      <c r="E431" s="28"/>
      <c r="F431" s="28"/>
      <c r="G431" s="28"/>
      <c r="H431" s="28"/>
      <c r="I431" s="28"/>
      <c r="J431" s="34"/>
      <c r="K431" s="28"/>
      <c r="L431" s="28"/>
      <c r="M431" s="28"/>
      <c r="N431" s="28"/>
      <c r="O431" s="28"/>
      <c r="P431" s="28"/>
      <c r="Q431" s="28"/>
      <c r="R431" s="28"/>
      <c r="S431" s="28"/>
      <c r="T431" s="44"/>
      <c r="U431" s="28"/>
      <c r="V431" s="44">
        <v>0</v>
      </c>
    </row>
    <row r="432" spans="1:22" ht="15" thickBot="1" x14ac:dyDescent="0.4">
      <c r="A432" s="29"/>
      <c r="B432" s="29"/>
      <c r="C432" s="29" t="s">
        <v>295</v>
      </c>
      <c r="D432" s="29"/>
      <c r="E432" s="29"/>
      <c r="F432" s="29"/>
      <c r="G432" s="29"/>
      <c r="H432" s="29"/>
      <c r="I432" s="29"/>
      <c r="J432" s="35"/>
      <c r="K432" s="29"/>
      <c r="L432" s="29"/>
      <c r="M432" s="29"/>
      <c r="N432" s="29"/>
      <c r="O432" s="29"/>
      <c r="P432" s="29"/>
      <c r="Q432" s="29"/>
      <c r="R432" s="29"/>
      <c r="S432" s="29"/>
      <c r="T432" s="27"/>
      <c r="U432" s="29"/>
      <c r="V432" s="27">
        <f>V431</f>
        <v>0</v>
      </c>
    </row>
    <row r="433" spans="1:22" x14ac:dyDescent="0.35">
      <c r="A433" s="29"/>
      <c r="B433" s="29" t="s">
        <v>296</v>
      </c>
      <c r="C433" s="29"/>
      <c r="D433" s="29"/>
      <c r="E433" s="29"/>
      <c r="F433" s="29"/>
      <c r="G433" s="29"/>
      <c r="H433" s="29"/>
      <c r="I433" s="29"/>
      <c r="J433" s="35"/>
      <c r="K433" s="29"/>
      <c r="L433" s="29"/>
      <c r="M433" s="29"/>
      <c r="N433" s="29"/>
      <c r="O433" s="29"/>
      <c r="P433" s="29"/>
      <c r="Q433" s="29"/>
      <c r="R433" s="29"/>
      <c r="S433" s="29"/>
      <c r="T433" s="24"/>
      <c r="U433" s="29"/>
      <c r="V433" s="24">
        <f>ROUND(V428+V430+V432,5)</f>
        <v>0</v>
      </c>
    </row>
    <row r="434" spans="1:22" x14ac:dyDescent="0.35">
      <c r="A434" s="28"/>
      <c r="B434" s="28" t="s">
        <v>424</v>
      </c>
      <c r="C434" s="28"/>
      <c r="D434" s="28"/>
      <c r="E434" s="28"/>
      <c r="F434" s="28"/>
      <c r="G434" s="28"/>
      <c r="H434" s="28"/>
      <c r="I434" s="28"/>
      <c r="J434" s="34"/>
      <c r="K434" s="28"/>
      <c r="L434" s="28"/>
      <c r="M434" s="28"/>
      <c r="N434" s="28"/>
      <c r="O434" s="28"/>
      <c r="P434" s="28"/>
      <c r="Q434" s="28"/>
      <c r="R434" s="28"/>
      <c r="S434" s="28"/>
      <c r="T434" s="44"/>
      <c r="U434" s="28"/>
      <c r="V434" s="44">
        <v>0</v>
      </c>
    </row>
    <row r="435" spans="1:22" x14ac:dyDescent="0.35">
      <c r="A435" s="29"/>
      <c r="B435" s="29" t="s">
        <v>425</v>
      </c>
      <c r="C435" s="29"/>
      <c r="D435" s="29"/>
      <c r="E435" s="29"/>
      <c r="F435" s="29"/>
      <c r="G435" s="29"/>
      <c r="H435" s="29"/>
      <c r="I435" s="29"/>
      <c r="J435" s="35"/>
      <c r="K435" s="29"/>
      <c r="L435" s="29"/>
      <c r="M435" s="29"/>
      <c r="N435" s="29"/>
      <c r="O435" s="29"/>
      <c r="P435" s="29"/>
      <c r="Q435" s="29"/>
      <c r="R435" s="29"/>
      <c r="S435" s="29"/>
      <c r="T435" s="24"/>
      <c r="U435" s="29"/>
      <c r="V435" s="24">
        <f>V434</f>
        <v>0</v>
      </c>
    </row>
    <row r="436" spans="1:22" x14ac:dyDescent="0.35">
      <c r="A436" s="28"/>
      <c r="B436" s="28" t="s">
        <v>14</v>
      </c>
      <c r="C436" s="28"/>
      <c r="D436" s="28"/>
      <c r="E436" s="28"/>
      <c r="F436" s="28"/>
      <c r="G436" s="28"/>
      <c r="H436" s="28"/>
      <c r="I436" s="28"/>
      <c r="J436" s="34"/>
      <c r="K436" s="28"/>
      <c r="L436" s="28"/>
      <c r="M436" s="28"/>
      <c r="N436" s="28"/>
      <c r="O436" s="28"/>
      <c r="P436" s="28"/>
      <c r="Q436" s="28"/>
      <c r="R436" s="28"/>
      <c r="S436" s="28"/>
      <c r="T436" s="44"/>
      <c r="U436" s="28"/>
      <c r="V436" s="44">
        <v>80347.16</v>
      </c>
    </row>
    <row r="437" spans="1:22" x14ac:dyDescent="0.35">
      <c r="A437" s="28"/>
      <c r="B437" s="28"/>
      <c r="C437" s="28" t="s">
        <v>15</v>
      </c>
      <c r="D437" s="28"/>
      <c r="E437" s="28"/>
      <c r="F437" s="28"/>
      <c r="G437" s="28"/>
      <c r="H437" s="28"/>
      <c r="I437" s="28"/>
      <c r="J437" s="34"/>
      <c r="K437" s="28"/>
      <c r="L437" s="28"/>
      <c r="M437" s="28"/>
      <c r="N437" s="28"/>
      <c r="O437" s="28"/>
      <c r="P437" s="28"/>
      <c r="Q437" s="28"/>
      <c r="R437" s="28"/>
      <c r="S437" s="28"/>
      <c r="T437" s="44"/>
      <c r="U437" s="28"/>
      <c r="V437" s="44">
        <v>80347.16</v>
      </c>
    </row>
    <row r="438" spans="1:22" x14ac:dyDescent="0.35">
      <c r="A438" s="29"/>
      <c r="B438" s="29"/>
      <c r="C438" s="29"/>
      <c r="D438" s="29"/>
      <c r="E438" s="29"/>
      <c r="F438" s="29"/>
      <c r="G438" s="29"/>
      <c r="H438" s="29" t="s">
        <v>91</v>
      </c>
      <c r="I438" s="29"/>
      <c r="J438" s="35">
        <v>42704</v>
      </c>
      <c r="K438" s="29"/>
      <c r="L438" s="29" t="s">
        <v>518</v>
      </c>
      <c r="M438" s="29"/>
      <c r="N438" s="29"/>
      <c r="O438" s="29"/>
      <c r="P438" s="29" t="s">
        <v>94</v>
      </c>
      <c r="Q438" s="29"/>
      <c r="R438" s="29" t="s">
        <v>95</v>
      </c>
      <c r="S438" s="29"/>
      <c r="T438" s="24">
        <v>25471.1</v>
      </c>
      <c r="U438" s="29"/>
      <c r="V438" s="24">
        <f>ROUND(V437+T438,5)</f>
        <v>105818.26</v>
      </c>
    </row>
    <row r="439" spans="1:22" ht="15" thickBot="1" x14ac:dyDescent="0.4">
      <c r="A439" s="29"/>
      <c r="B439" s="29"/>
      <c r="C439" s="29"/>
      <c r="D439" s="29"/>
      <c r="E439" s="29"/>
      <c r="F439" s="29"/>
      <c r="G439" s="29"/>
      <c r="H439" s="29" t="s">
        <v>91</v>
      </c>
      <c r="I439" s="29"/>
      <c r="J439" s="35">
        <v>42704</v>
      </c>
      <c r="K439" s="29"/>
      <c r="L439" s="29" t="s">
        <v>519</v>
      </c>
      <c r="M439" s="29"/>
      <c r="N439" s="29"/>
      <c r="O439" s="29"/>
      <c r="P439" s="29" t="s">
        <v>551</v>
      </c>
      <c r="Q439" s="29"/>
      <c r="R439" s="29" t="s">
        <v>95</v>
      </c>
      <c r="S439" s="29"/>
      <c r="T439" s="27">
        <v>151.6</v>
      </c>
      <c r="U439" s="29"/>
      <c r="V439" s="27">
        <f>ROUND(V438+T439,5)</f>
        <v>105969.86</v>
      </c>
    </row>
    <row r="440" spans="1:22" x14ac:dyDescent="0.35">
      <c r="A440" s="29"/>
      <c r="B440" s="29"/>
      <c r="C440" s="29" t="s">
        <v>96</v>
      </c>
      <c r="D440" s="29"/>
      <c r="E440" s="29"/>
      <c r="F440" s="29"/>
      <c r="G440" s="29"/>
      <c r="H440" s="29"/>
      <c r="I440" s="29"/>
      <c r="J440" s="35"/>
      <c r="K440" s="29"/>
      <c r="L440" s="29"/>
      <c r="M440" s="29"/>
      <c r="N440" s="29"/>
      <c r="O440" s="29"/>
      <c r="P440" s="29"/>
      <c r="Q440" s="29"/>
      <c r="R440" s="29"/>
      <c r="S440" s="29"/>
      <c r="T440" s="24">
        <f>ROUND(SUM(T437:T439),5)</f>
        <v>25622.7</v>
      </c>
      <c r="U440" s="29"/>
      <c r="V440" s="24">
        <f>V439</f>
        <v>105969.86</v>
      </c>
    </row>
    <row r="441" spans="1:22" x14ac:dyDescent="0.35">
      <c r="A441" s="28"/>
      <c r="B441" s="28"/>
      <c r="C441" s="28" t="s">
        <v>16</v>
      </c>
      <c r="D441" s="28"/>
      <c r="E441" s="28"/>
      <c r="F441" s="28"/>
      <c r="G441" s="28"/>
      <c r="H441" s="28"/>
      <c r="I441" s="28"/>
      <c r="J441" s="34"/>
      <c r="K441" s="28"/>
      <c r="L441" s="28"/>
      <c r="M441" s="28"/>
      <c r="N441" s="28"/>
      <c r="O441" s="28"/>
      <c r="P441" s="28"/>
      <c r="Q441" s="28"/>
      <c r="R441" s="28"/>
      <c r="S441" s="28"/>
      <c r="T441" s="44"/>
      <c r="U441" s="28"/>
      <c r="V441" s="44">
        <v>0</v>
      </c>
    </row>
    <row r="442" spans="1:22" x14ac:dyDescent="0.35">
      <c r="A442" s="29"/>
      <c r="B442" s="29"/>
      <c r="C442" s="29" t="s">
        <v>97</v>
      </c>
      <c r="D442" s="29"/>
      <c r="E442" s="29"/>
      <c r="F442" s="29"/>
      <c r="G442" s="29"/>
      <c r="H442" s="29"/>
      <c r="I442" s="29"/>
      <c r="J442" s="35"/>
      <c r="K442" s="29"/>
      <c r="L442" s="29"/>
      <c r="M442" s="29"/>
      <c r="N442" s="29"/>
      <c r="O442" s="29"/>
      <c r="P442" s="29"/>
      <c r="Q442" s="29"/>
      <c r="R442" s="29"/>
      <c r="S442" s="29"/>
      <c r="T442" s="24"/>
      <c r="U442" s="29"/>
      <c r="V442" s="24">
        <f>V441</f>
        <v>0</v>
      </c>
    </row>
    <row r="443" spans="1:22" x14ac:dyDescent="0.35">
      <c r="A443" s="28"/>
      <c r="B443" s="28"/>
      <c r="C443" s="28" t="s">
        <v>297</v>
      </c>
      <c r="D443" s="28"/>
      <c r="E443" s="28"/>
      <c r="F443" s="28"/>
      <c r="G443" s="28"/>
      <c r="H443" s="28"/>
      <c r="I443" s="28"/>
      <c r="J443" s="34"/>
      <c r="K443" s="28"/>
      <c r="L443" s="28"/>
      <c r="M443" s="28"/>
      <c r="N443" s="28"/>
      <c r="O443" s="28"/>
      <c r="P443" s="28"/>
      <c r="Q443" s="28"/>
      <c r="R443" s="28"/>
      <c r="S443" s="28"/>
      <c r="T443" s="44"/>
      <c r="U443" s="28"/>
      <c r="V443" s="44">
        <v>0</v>
      </c>
    </row>
    <row r="444" spans="1:22" x14ac:dyDescent="0.35">
      <c r="A444" s="29"/>
      <c r="B444" s="29"/>
      <c r="C444" s="29" t="s">
        <v>298</v>
      </c>
      <c r="D444" s="29"/>
      <c r="E444" s="29"/>
      <c r="F444" s="29"/>
      <c r="G444" s="29"/>
      <c r="H444" s="29"/>
      <c r="I444" s="29"/>
      <c r="J444" s="35"/>
      <c r="K444" s="29"/>
      <c r="L444" s="29"/>
      <c r="M444" s="29"/>
      <c r="N444" s="29"/>
      <c r="O444" s="29"/>
      <c r="P444" s="29"/>
      <c r="Q444" s="29"/>
      <c r="R444" s="29"/>
      <c r="S444" s="29"/>
      <c r="T444" s="24"/>
      <c r="U444" s="29"/>
      <c r="V444" s="24">
        <f>V443</f>
        <v>0</v>
      </c>
    </row>
    <row r="445" spans="1:22" x14ac:dyDescent="0.35">
      <c r="A445" s="28"/>
      <c r="B445" s="28"/>
      <c r="C445" s="28" t="s">
        <v>17</v>
      </c>
      <c r="D445" s="28"/>
      <c r="E445" s="28"/>
      <c r="F445" s="28"/>
      <c r="G445" s="28"/>
      <c r="H445" s="28"/>
      <c r="I445" s="28"/>
      <c r="J445" s="34"/>
      <c r="K445" s="28"/>
      <c r="L445" s="28"/>
      <c r="M445" s="28"/>
      <c r="N445" s="28"/>
      <c r="O445" s="28"/>
      <c r="P445" s="28"/>
      <c r="Q445" s="28"/>
      <c r="R445" s="28"/>
      <c r="S445" s="28"/>
      <c r="T445" s="44"/>
      <c r="U445" s="28"/>
      <c r="V445" s="44">
        <v>0</v>
      </c>
    </row>
    <row r="446" spans="1:22" ht="15" thickBot="1" x14ac:dyDescent="0.4">
      <c r="A446" s="29"/>
      <c r="B446" s="29"/>
      <c r="C446" s="29" t="s">
        <v>299</v>
      </c>
      <c r="D446" s="29"/>
      <c r="E446" s="29"/>
      <c r="F446" s="29"/>
      <c r="G446" s="29"/>
      <c r="H446" s="29"/>
      <c r="I446" s="29"/>
      <c r="J446" s="35"/>
      <c r="K446" s="29"/>
      <c r="L446" s="29"/>
      <c r="M446" s="29"/>
      <c r="N446" s="29"/>
      <c r="O446" s="29"/>
      <c r="P446" s="29"/>
      <c r="Q446" s="29"/>
      <c r="R446" s="29"/>
      <c r="S446" s="29"/>
      <c r="T446" s="27"/>
      <c r="U446" s="29"/>
      <c r="V446" s="27">
        <f>V445</f>
        <v>0</v>
      </c>
    </row>
    <row r="447" spans="1:22" x14ac:dyDescent="0.35">
      <c r="A447" s="29"/>
      <c r="B447" s="29" t="s">
        <v>18</v>
      </c>
      <c r="C447" s="29"/>
      <c r="D447" s="29"/>
      <c r="E447" s="29"/>
      <c r="F447" s="29"/>
      <c r="G447" s="29"/>
      <c r="H447" s="29"/>
      <c r="I447" s="29"/>
      <c r="J447" s="35"/>
      <c r="K447" s="29"/>
      <c r="L447" s="29"/>
      <c r="M447" s="29"/>
      <c r="N447" s="29"/>
      <c r="O447" s="29"/>
      <c r="P447" s="29"/>
      <c r="Q447" s="29"/>
      <c r="R447" s="29"/>
      <c r="S447" s="29"/>
      <c r="T447" s="24">
        <f>ROUND(T440+T442+T444+T446,5)</f>
        <v>25622.7</v>
      </c>
      <c r="U447" s="29"/>
      <c r="V447" s="24">
        <f>ROUND(V440+V442+V444+V446,5)</f>
        <v>105969.86</v>
      </c>
    </row>
    <row r="448" spans="1:22" x14ac:dyDescent="0.35">
      <c r="A448" s="28"/>
      <c r="B448" s="28" t="s">
        <v>22</v>
      </c>
      <c r="C448" s="28"/>
      <c r="D448" s="28"/>
      <c r="E448" s="28"/>
      <c r="F448" s="28"/>
      <c r="G448" s="28"/>
      <c r="H448" s="28"/>
      <c r="I448" s="28"/>
      <c r="J448" s="34"/>
      <c r="K448" s="28"/>
      <c r="L448" s="28"/>
      <c r="M448" s="28"/>
      <c r="N448" s="28"/>
      <c r="O448" s="28"/>
      <c r="P448" s="28"/>
      <c r="Q448" s="28"/>
      <c r="R448" s="28"/>
      <c r="S448" s="28"/>
      <c r="T448" s="44"/>
      <c r="U448" s="28"/>
      <c r="V448" s="44">
        <v>131036.85</v>
      </c>
    </row>
    <row r="449" spans="1:22" x14ac:dyDescent="0.35">
      <c r="A449" s="28"/>
      <c r="B449" s="28"/>
      <c r="C449" s="28" t="s">
        <v>23</v>
      </c>
      <c r="D449" s="28"/>
      <c r="E449" s="28"/>
      <c r="F449" s="28"/>
      <c r="G449" s="28"/>
      <c r="H449" s="28"/>
      <c r="I449" s="28"/>
      <c r="J449" s="34"/>
      <c r="K449" s="28"/>
      <c r="L449" s="28"/>
      <c r="M449" s="28"/>
      <c r="N449" s="28"/>
      <c r="O449" s="28"/>
      <c r="P449" s="28"/>
      <c r="Q449" s="28"/>
      <c r="R449" s="28"/>
      <c r="S449" s="28"/>
      <c r="T449" s="44"/>
      <c r="U449" s="28"/>
      <c r="V449" s="44">
        <v>45506.23</v>
      </c>
    </row>
    <row r="450" spans="1:22" x14ac:dyDescent="0.35">
      <c r="A450" s="28"/>
      <c r="B450" s="28"/>
      <c r="C450" s="28"/>
      <c r="D450" s="28" t="s">
        <v>24</v>
      </c>
      <c r="E450" s="28"/>
      <c r="F450" s="28"/>
      <c r="G450" s="28"/>
      <c r="H450" s="28"/>
      <c r="I450" s="28"/>
      <c r="J450" s="34"/>
      <c r="K450" s="28"/>
      <c r="L450" s="28"/>
      <c r="M450" s="28"/>
      <c r="N450" s="28"/>
      <c r="O450" s="28"/>
      <c r="P450" s="28"/>
      <c r="Q450" s="28"/>
      <c r="R450" s="28"/>
      <c r="S450" s="28"/>
      <c r="T450" s="44"/>
      <c r="U450" s="28"/>
      <c r="V450" s="44">
        <v>21875.34</v>
      </c>
    </row>
    <row r="451" spans="1:22" x14ac:dyDescent="0.35">
      <c r="A451" s="29"/>
      <c r="B451" s="29"/>
      <c r="C451" s="29"/>
      <c r="D451" s="29"/>
      <c r="E451" s="29"/>
      <c r="F451" s="29"/>
      <c r="G451" s="29"/>
      <c r="H451" s="29" t="s">
        <v>91</v>
      </c>
      <c r="I451" s="29"/>
      <c r="J451" s="35">
        <v>42675</v>
      </c>
      <c r="K451" s="29"/>
      <c r="L451" s="29" t="s">
        <v>526</v>
      </c>
      <c r="M451" s="29"/>
      <c r="N451" s="29"/>
      <c r="O451" s="29"/>
      <c r="P451" s="29" t="s">
        <v>555</v>
      </c>
      <c r="Q451" s="29"/>
      <c r="R451" s="29" t="s">
        <v>98</v>
      </c>
      <c r="S451" s="29"/>
      <c r="T451" s="24">
        <v>-924.72</v>
      </c>
      <c r="U451" s="29"/>
      <c r="V451" s="24">
        <f>ROUND(V450+T451,5)</f>
        <v>20950.62</v>
      </c>
    </row>
    <row r="452" spans="1:22" x14ac:dyDescent="0.35">
      <c r="A452" s="29"/>
      <c r="B452" s="29"/>
      <c r="C452" s="29"/>
      <c r="D452" s="29"/>
      <c r="E452" s="29"/>
      <c r="F452" s="29"/>
      <c r="G452" s="29"/>
      <c r="H452" s="29" t="s">
        <v>99</v>
      </c>
      <c r="I452" s="29"/>
      <c r="J452" s="35">
        <v>42682</v>
      </c>
      <c r="K452" s="29"/>
      <c r="L452" s="29"/>
      <c r="M452" s="29"/>
      <c r="N452" s="29" t="s">
        <v>100</v>
      </c>
      <c r="O452" s="29"/>
      <c r="P452" s="29" t="s">
        <v>421</v>
      </c>
      <c r="Q452" s="29"/>
      <c r="R452" s="29" t="s">
        <v>89</v>
      </c>
      <c r="S452" s="29"/>
      <c r="T452" s="24">
        <v>1438.46</v>
      </c>
      <c r="U452" s="29"/>
      <c r="V452" s="24">
        <f>ROUND(V451+T452,5)</f>
        <v>22389.08</v>
      </c>
    </row>
    <row r="453" spans="1:22" x14ac:dyDescent="0.35">
      <c r="A453" s="29"/>
      <c r="B453" s="29"/>
      <c r="C453" s="29"/>
      <c r="D453" s="29"/>
      <c r="E453" s="29"/>
      <c r="F453" s="29"/>
      <c r="G453" s="29"/>
      <c r="H453" s="29" t="s">
        <v>99</v>
      </c>
      <c r="I453" s="29"/>
      <c r="J453" s="35">
        <v>42696</v>
      </c>
      <c r="K453" s="29"/>
      <c r="L453" s="29"/>
      <c r="M453" s="29"/>
      <c r="N453" s="29" t="s">
        <v>100</v>
      </c>
      <c r="O453" s="29"/>
      <c r="P453" s="29" t="s">
        <v>421</v>
      </c>
      <c r="Q453" s="29"/>
      <c r="R453" s="29" t="s">
        <v>89</v>
      </c>
      <c r="S453" s="29"/>
      <c r="T453" s="24">
        <v>1438.46</v>
      </c>
      <c r="U453" s="29"/>
      <c r="V453" s="24">
        <f>ROUND(V452+T453,5)</f>
        <v>23827.54</v>
      </c>
    </row>
    <row r="454" spans="1:22" ht="15" thickBot="1" x14ac:dyDescent="0.4">
      <c r="A454" s="29"/>
      <c r="B454" s="29"/>
      <c r="C454" s="29"/>
      <c r="D454" s="29"/>
      <c r="E454" s="29"/>
      <c r="F454" s="29"/>
      <c r="G454" s="29"/>
      <c r="H454" s="29" t="s">
        <v>91</v>
      </c>
      <c r="I454" s="29"/>
      <c r="J454" s="35">
        <v>42704</v>
      </c>
      <c r="K454" s="29"/>
      <c r="L454" s="29" t="s">
        <v>527</v>
      </c>
      <c r="M454" s="29"/>
      <c r="N454" s="29"/>
      <c r="O454" s="29"/>
      <c r="P454" s="29" t="s">
        <v>556</v>
      </c>
      <c r="Q454" s="29"/>
      <c r="R454" s="29" t="s">
        <v>98</v>
      </c>
      <c r="S454" s="29"/>
      <c r="T454" s="27">
        <v>1130.22</v>
      </c>
      <c r="U454" s="29"/>
      <c r="V454" s="27">
        <f>ROUND(V453+T454,5)</f>
        <v>24957.759999999998</v>
      </c>
    </row>
    <row r="455" spans="1:22" x14ac:dyDescent="0.35">
      <c r="A455" s="29"/>
      <c r="B455" s="29"/>
      <c r="C455" s="29"/>
      <c r="D455" s="29" t="s">
        <v>101</v>
      </c>
      <c r="E455" s="29"/>
      <c r="F455" s="29"/>
      <c r="G455" s="29"/>
      <c r="H455" s="29"/>
      <c r="I455" s="29"/>
      <c r="J455" s="35"/>
      <c r="K455" s="29"/>
      <c r="L455" s="29"/>
      <c r="M455" s="29"/>
      <c r="N455" s="29"/>
      <c r="O455" s="29"/>
      <c r="P455" s="29"/>
      <c r="Q455" s="29"/>
      <c r="R455" s="29"/>
      <c r="S455" s="29"/>
      <c r="T455" s="24">
        <f>ROUND(SUM(T450:T454),5)</f>
        <v>3082.42</v>
      </c>
      <c r="U455" s="29"/>
      <c r="V455" s="24">
        <f>V454</f>
        <v>24957.759999999998</v>
      </c>
    </row>
    <row r="456" spans="1:22" x14ac:dyDescent="0.35">
      <c r="A456" s="28"/>
      <c r="B456" s="28"/>
      <c r="C456" s="28"/>
      <c r="D456" s="28" t="s">
        <v>25</v>
      </c>
      <c r="E456" s="28"/>
      <c r="F456" s="28"/>
      <c r="G456" s="28"/>
      <c r="H456" s="28"/>
      <c r="I456" s="28"/>
      <c r="J456" s="34"/>
      <c r="K456" s="28"/>
      <c r="L456" s="28"/>
      <c r="M456" s="28"/>
      <c r="N456" s="28"/>
      <c r="O456" s="28"/>
      <c r="P456" s="28"/>
      <c r="Q456" s="28"/>
      <c r="R456" s="28"/>
      <c r="S456" s="28"/>
      <c r="T456" s="44"/>
      <c r="U456" s="28"/>
      <c r="V456" s="44">
        <v>17538.29</v>
      </c>
    </row>
    <row r="457" spans="1:22" x14ac:dyDescent="0.35">
      <c r="A457" s="29"/>
      <c r="B457" s="29"/>
      <c r="C457" s="29"/>
      <c r="D457" s="29"/>
      <c r="E457" s="29"/>
      <c r="F457" s="29"/>
      <c r="G457" s="29"/>
      <c r="H457" s="29" t="s">
        <v>91</v>
      </c>
      <c r="I457" s="29"/>
      <c r="J457" s="35">
        <v>42675</v>
      </c>
      <c r="K457" s="29"/>
      <c r="L457" s="29" t="s">
        <v>526</v>
      </c>
      <c r="M457" s="29"/>
      <c r="N457" s="29"/>
      <c r="O457" s="29"/>
      <c r="P457" s="29" t="s">
        <v>466</v>
      </c>
      <c r="Q457" s="29"/>
      <c r="R457" s="29" t="s">
        <v>24</v>
      </c>
      <c r="S457" s="29"/>
      <c r="T457" s="24">
        <v>-809.04</v>
      </c>
      <c r="U457" s="29"/>
      <c r="V457" s="24">
        <f>ROUND(V456+T457,5)</f>
        <v>16729.25</v>
      </c>
    </row>
    <row r="458" spans="1:22" x14ac:dyDescent="0.35">
      <c r="A458" s="29"/>
      <c r="B458" s="29"/>
      <c r="C458" s="29"/>
      <c r="D458" s="29"/>
      <c r="E458" s="29"/>
      <c r="F458" s="29"/>
      <c r="G458" s="29"/>
      <c r="H458" s="29" t="s">
        <v>99</v>
      </c>
      <c r="I458" s="29"/>
      <c r="J458" s="35">
        <v>42682</v>
      </c>
      <c r="K458" s="29"/>
      <c r="L458" s="29"/>
      <c r="M458" s="29"/>
      <c r="N458" s="29" t="s">
        <v>100</v>
      </c>
      <c r="O458" s="29"/>
      <c r="P458" s="29" t="s">
        <v>557</v>
      </c>
      <c r="Q458" s="29"/>
      <c r="R458" s="29" t="s">
        <v>89</v>
      </c>
      <c r="S458" s="29"/>
      <c r="T458" s="24">
        <v>1258.5</v>
      </c>
      <c r="U458" s="29"/>
      <c r="V458" s="24">
        <f>ROUND(V457+T458,5)</f>
        <v>17987.75</v>
      </c>
    </row>
    <row r="459" spans="1:22" x14ac:dyDescent="0.35">
      <c r="A459" s="29"/>
      <c r="B459" s="29"/>
      <c r="C459" s="29"/>
      <c r="D459" s="29"/>
      <c r="E459" s="29"/>
      <c r="F459" s="29"/>
      <c r="G459" s="29"/>
      <c r="H459" s="29" t="s">
        <v>99</v>
      </c>
      <c r="I459" s="29"/>
      <c r="J459" s="35">
        <v>42696</v>
      </c>
      <c r="K459" s="29"/>
      <c r="L459" s="29"/>
      <c r="M459" s="29"/>
      <c r="N459" s="29" t="s">
        <v>100</v>
      </c>
      <c r="O459" s="29"/>
      <c r="P459" s="29" t="s">
        <v>557</v>
      </c>
      <c r="Q459" s="29"/>
      <c r="R459" s="29" t="s">
        <v>89</v>
      </c>
      <c r="S459" s="29"/>
      <c r="T459" s="24">
        <v>1656</v>
      </c>
      <c r="U459" s="29"/>
      <c r="V459" s="24">
        <f>ROUND(V458+T459,5)</f>
        <v>19643.75</v>
      </c>
    </row>
    <row r="460" spans="1:22" ht="15" thickBot="1" x14ac:dyDescent="0.4">
      <c r="A460" s="29"/>
      <c r="B460" s="29"/>
      <c r="C460" s="29"/>
      <c r="D460" s="29"/>
      <c r="E460" s="29"/>
      <c r="F460" s="29"/>
      <c r="G460" s="29"/>
      <c r="H460" s="29" t="s">
        <v>91</v>
      </c>
      <c r="I460" s="29"/>
      <c r="J460" s="35">
        <v>42704</v>
      </c>
      <c r="K460" s="29"/>
      <c r="L460" s="29" t="s">
        <v>527</v>
      </c>
      <c r="M460" s="29"/>
      <c r="N460" s="29"/>
      <c r="O460" s="29"/>
      <c r="P460" s="29" t="s">
        <v>556</v>
      </c>
      <c r="Q460" s="29"/>
      <c r="R460" s="29" t="s">
        <v>24</v>
      </c>
      <c r="S460" s="29"/>
      <c r="T460" s="27">
        <v>1105.1099999999999</v>
      </c>
      <c r="U460" s="29"/>
      <c r="V460" s="27">
        <f>ROUND(V459+T460,5)</f>
        <v>20748.86</v>
      </c>
    </row>
    <row r="461" spans="1:22" x14ac:dyDescent="0.35">
      <c r="A461" s="29"/>
      <c r="B461" s="29"/>
      <c r="C461" s="29"/>
      <c r="D461" s="29" t="s">
        <v>102</v>
      </c>
      <c r="E461" s="29"/>
      <c r="F461" s="29"/>
      <c r="G461" s="29"/>
      <c r="H461" s="29"/>
      <c r="I461" s="29"/>
      <c r="J461" s="35"/>
      <c r="K461" s="29"/>
      <c r="L461" s="29"/>
      <c r="M461" s="29"/>
      <c r="N461" s="29"/>
      <c r="O461" s="29"/>
      <c r="P461" s="29"/>
      <c r="Q461" s="29"/>
      <c r="R461" s="29"/>
      <c r="S461" s="29"/>
      <c r="T461" s="24">
        <f>ROUND(SUM(T456:T460),5)</f>
        <v>3210.57</v>
      </c>
      <c r="U461" s="29"/>
      <c r="V461" s="24">
        <f>V460</f>
        <v>20748.86</v>
      </c>
    </row>
    <row r="462" spans="1:22" x14ac:dyDescent="0.35">
      <c r="A462" s="28"/>
      <c r="B462" s="28"/>
      <c r="C462" s="28"/>
      <c r="D462" s="28" t="s">
        <v>26</v>
      </c>
      <c r="E462" s="28"/>
      <c r="F462" s="28"/>
      <c r="G462" s="28"/>
      <c r="H462" s="28"/>
      <c r="I462" s="28"/>
      <c r="J462" s="34"/>
      <c r="K462" s="28"/>
      <c r="L462" s="28"/>
      <c r="M462" s="28"/>
      <c r="N462" s="28"/>
      <c r="O462" s="28"/>
      <c r="P462" s="28"/>
      <c r="Q462" s="28"/>
      <c r="R462" s="28"/>
      <c r="S462" s="28"/>
      <c r="T462" s="44"/>
      <c r="U462" s="28"/>
      <c r="V462" s="44">
        <v>2719.42</v>
      </c>
    </row>
    <row r="463" spans="1:22" x14ac:dyDescent="0.35">
      <c r="A463" s="29"/>
      <c r="B463" s="29"/>
      <c r="C463" s="29"/>
      <c r="D463" s="29"/>
      <c r="E463" s="29"/>
      <c r="F463" s="29"/>
      <c r="G463" s="29"/>
      <c r="H463" s="29" t="s">
        <v>91</v>
      </c>
      <c r="I463" s="29"/>
      <c r="J463" s="35">
        <v>42675</v>
      </c>
      <c r="K463" s="29"/>
      <c r="L463" s="29" t="s">
        <v>526</v>
      </c>
      <c r="M463" s="29"/>
      <c r="N463" s="29"/>
      <c r="O463" s="29"/>
      <c r="P463" s="29" t="s">
        <v>466</v>
      </c>
      <c r="Q463" s="29"/>
      <c r="R463" s="29" t="s">
        <v>24</v>
      </c>
      <c r="S463" s="29"/>
      <c r="T463" s="24">
        <v>-134.28</v>
      </c>
      <c r="U463" s="29"/>
      <c r="V463" s="24">
        <f>ROUND(V462+T463,5)</f>
        <v>2585.14</v>
      </c>
    </row>
    <row r="464" spans="1:22" x14ac:dyDescent="0.35">
      <c r="A464" s="29"/>
      <c r="B464" s="29"/>
      <c r="C464" s="29"/>
      <c r="D464" s="29"/>
      <c r="E464" s="29"/>
      <c r="F464" s="29"/>
      <c r="G464" s="29"/>
      <c r="H464" s="29" t="s">
        <v>99</v>
      </c>
      <c r="I464" s="29"/>
      <c r="J464" s="35">
        <v>42682</v>
      </c>
      <c r="K464" s="29"/>
      <c r="L464" s="29"/>
      <c r="M464" s="29"/>
      <c r="N464" s="29" t="s">
        <v>100</v>
      </c>
      <c r="O464" s="29"/>
      <c r="P464" s="29" t="s">
        <v>103</v>
      </c>
      <c r="Q464" s="29"/>
      <c r="R464" s="29" t="s">
        <v>89</v>
      </c>
      <c r="S464" s="29"/>
      <c r="T464" s="24">
        <v>208.88</v>
      </c>
      <c r="U464" s="29"/>
      <c r="V464" s="24">
        <f>ROUND(V463+T464,5)</f>
        <v>2794.02</v>
      </c>
    </row>
    <row r="465" spans="1:22" x14ac:dyDescent="0.35">
      <c r="A465" s="29"/>
      <c r="B465" s="29"/>
      <c r="C465" s="29"/>
      <c r="D465" s="29"/>
      <c r="E465" s="29"/>
      <c r="F465" s="29"/>
      <c r="G465" s="29"/>
      <c r="H465" s="29" t="s">
        <v>99</v>
      </c>
      <c r="I465" s="29"/>
      <c r="J465" s="35">
        <v>42696</v>
      </c>
      <c r="K465" s="29"/>
      <c r="L465" s="29"/>
      <c r="M465" s="29"/>
      <c r="N465" s="29" t="s">
        <v>100</v>
      </c>
      <c r="O465" s="29"/>
      <c r="P465" s="29" t="s">
        <v>103</v>
      </c>
      <c r="Q465" s="29"/>
      <c r="R465" s="29" t="s">
        <v>89</v>
      </c>
      <c r="S465" s="29"/>
      <c r="T465" s="24">
        <v>232.12</v>
      </c>
      <c r="U465" s="29"/>
      <c r="V465" s="24">
        <f>ROUND(V464+T465,5)</f>
        <v>3026.14</v>
      </c>
    </row>
    <row r="466" spans="1:22" ht="15" thickBot="1" x14ac:dyDescent="0.4">
      <c r="A466" s="29"/>
      <c r="B466" s="29"/>
      <c r="C466" s="29"/>
      <c r="D466" s="29"/>
      <c r="E466" s="29"/>
      <c r="F466" s="29"/>
      <c r="G466" s="29"/>
      <c r="H466" s="29" t="s">
        <v>91</v>
      </c>
      <c r="I466" s="29"/>
      <c r="J466" s="35">
        <v>42704</v>
      </c>
      <c r="K466" s="29"/>
      <c r="L466" s="29" t="s">
        <v>527</v>
      </c>
      <c r="M466" s="29"/>
      <c r="N466" s="29"/>
      <c r="O466" s="29"/>
      <c r="P466" s="29" t="s">
        <v>556</v>
      </c>
      <c r="Q466" s="29"/>
      <c r="R466" s="29" t="s">
        <v>24</v>
      </c>
      <c r="S466" s="29"/>
      <c r="T466" s="27">
        <v>127.38</v>
      </c>
      <c r="U466" s="29"/>
      <c r="V466" s="27">
        <f>ROUND(V465+T466,5)</f>
        <v>3153.52</v>
      </c>
    </row>
    <row r="467" spans="1:22" x14ac:dyDescent="0.35">
      <c r="A467" s="29"/>
      <c r="B467" s="29"/>
      <c r="C467" s="29"/>
      <c r="D467" s="29" t="s">
        <v>104</v>
      </c>
      <c r="E467" s="29"/>
      <c r="F467" s="29"/>
      <c r="G467" s="29"/>
      <c r="H467" s="29"/>
      <c r="I467" s="29"/>
      <c r="J467" s="35"/>
      <c r="K467" s="29"/>
      <c r="L467" s="29"/>
      <c r="M467" s="29"/>
      <c r="N467" s="29"/>
      <c r="O467" s="29"/>
      <c r="P467" s="29"/>
      <c r="Q467" s="29"/>
      <c r="R467" s="29"/>
      <c r="S467" s="29"/>
      <c r="T467" s="24">
        <f>ROUND(SUM(T462:T466),5)</f>
        <v>434.1</v>
      </c>
      <c r="U467" s="29"/>
      <c r="V467" s="24">
        <f>V466</f>
        <v>3153.52</v>
      </c>
    </row>
    <row r="468" spans="1:22" x14ac:dyDescent="0.35">
      <c r="A468" s="28"/>
      <c r="B468" s="28"/>
      <c r="C468" s="28"/>
      <c r="D468" s="28" t="s">
        <v>27</v>
      </c>
      <c r="E468" s="28"/>
      <c r="F468" s="28"/>
      <c r="G468" s="28"/>
      <c r="H468" s="28"/>
      <c r="I468" s="28"/>
      <c r="J468" s="34"/>
      <c r="K468" s="28"/>
      <c r="L468" s="28"/>
      <c r="M468" s="28"/>
      <c r="N468" s="28"/>
      <c r="O468" s="28"/>
      <c r="P468" s="28"/>
      <c r="Q468" s="28"/>
      <c r="R468" s="28"/>
      <c r="S468" s="28"/>
      <c r="T468" s="44"/>
      <c r="U468" s="28"/>
      <c r="V468" s="44">
        <v>0</v>
      </c>
    </row>
    <row r="469" spans="1:22" x14ac:dyDescent="0.35">
      <c r="A469" s="29"/>
      <c r="B469" s="29"/>
      <c r="C469" s="29"/>
      <c r="D469" s="29" t="s">
        <v>105</v>
      </c>
      <c r="E469" s="29"/>
      <c r="F469" s="29"/>
      <c r="G469" s="29"/>
      <c r="H469" s="29"/>
      <c r="I469" s="29"/>
      <c r="J469" s="35"/>
      <c r="K469" s="29"/>
      <c r="L469" s="29"/>
      <c r="M469" s="29"/>
      <c r="N469" s="29"/>
      <c r="O469" s="29"/>
      <c r="P469" s="29"/>
      <c r="Q469" s="29"/>
      <c r="R469" s="29"/>
      <c r="S469" s="29"/>
      <c r="T469" s="24"/>
      <c r="U469" s="29"/>
      <c r="V469" s="24">
        <f>V468</f>
        <v>0</v>
      </c>
    </row>
    <row r="470" spans="1:22" x14ac:dyDescent="0.35">
      <c r="A470" s="28"/>
      <c r="B470" s="28"/>
      <c r="C470" s="28"/>
      <c r="D470" s="28" t="s">
        <v>300</v>
      </c>
      <c r="E470" s="28"/>
      <c r="F470" s="28"/>
      <c r="G470" s="28"/>
      <c r="H470" s="28"/>
      <c r="I470" s="28"/>
      <c r="J470" s="34"/>
      <c r="K470" s="28"/>
      <c r="L470" s="28"/>
      <c r="M470" s="28"/>
      <c r="N470" s="28"/>
      <c r="O470" s="28"/>
      <c r="P470" s="28"/>
      <c r="Q470" s="28"/>
      <c r="R470" s="28"/>
      <c r="S470" s="28"/>
      <c r="T470" s="44"/>
      <c r="U470" s="28"/>
      <c r="V470" s="44">
        <v>0</v>
      </c>
    </row>
    <row r="471" spans="1:22" x14ac:dyDescent="0.35">
      <c r="A471" s="29"/>
      <c r="B471" s="29"/>
      <c r="C471" s="29"/>
      <c r="D471" s="29" t="s">
        <v>301</v>
      </c>
      <c r="E471" s="29"/>
      <c r="F471" s="29"/>
      <c r="G471" s="29"/>
      <c r="H471" s="29"/>
      <c r="I471" s="29"/>
      <c r="J471" s="35"/>
      <c r="K471" s="29"/>
      <c r="L471" s="29"/>
      <c r="M471" s="29"/>
      <c r="N471" s="29"/>
      <c r="O471" s="29"/>
      <c r="P471" s="29"/>
      <c r="Q471" s="29"/>
      <c r="R471" s="29"/>
      <c r="S471" s="29"/>
      <c r="T471" s="24"/>
      <c r="U471" s="29"/>
      <c r="V471" s="24">
        <f>V470</f>
        <v>0</v>
      </c>
    </row>
    <row r="472" spans="1:22" x14ac:dyDescent="0.35">
      <c r="A472" s="28"/>
      <c r="B472" s="28"/>
      <c r="C472" s="28"/>
      <c r="D472" s="28" t="s">
        <v>28</v>
      </c>
      <c r="E472" s="28"/>
      <c r="F472" s="28"/>
      <c r="G472" s="28"/>
      <c r="H472" s="28"/>
      <c r="I472" s="28"/>
      <c r="J472" s="34"/>
      <c r="K472" s="28"/>
      <c r="L472" s="28"/>
      <c r="M472" s="28"/>
      <c r="N472" s="28"/>
      <c r="O472" s="28"/>
      <c r="P472" s="28"/>
      <c r="Q472" s="28"/>
      <c r="R472" s="28"/>
      <c r="S472" s="28"/>
      <c r="T472" s="44"/>
      <c r="U472" s="28"/>
      <c r="V472" s="44">
        <v>0</v>
      </c>
    </row>
    <row r="473" spans="1:22" x14ac:dyDescent="0.35">
      <c r="A473" s="29"/>
      <c r="B473" s="29"/>
      <c r="C473" s="29"/>
      <c r="D473" s="29" t="s">
        <v>302</v>
      </c>
      <c r="E473" s="29"/>
      <c r="F473" s="29"/>
      <c r="G473" s="29"/>
      <c r="H473" s="29"/>
      <c r="I473" s="29"/>
      <c r="J473" s="35"/>
      <c r="K473" s="29"/>
      <c r="L473" s="29"/>
      <c r="M473" s="29"/>
      <c r="N473" s="29"/>
      <c r="O473" s="29"/>
      <c r="P473" s="29"/>
      <c r="Q473" s="29"/>
      <c r="R473" s="29"/>
      <c r="S473" s="29"/>
      <c r="T473" s="24"/>
      <c r="U473" s="29"/>
      <c r="V473" s="24">
        <f>V472</f>
        <v>0</v>
      </c>
    </row>
    <row r="474" spans="1:22" x14ac:dyDescent="0.35">
      <c r="A474" s="28"/>
      <c r="B474" s="28"/>
      <c r="C474" s="28"/>
      <c r="D474" s="28" t="s">
        <v>303</v>
      </c>
      <c r="E474" s="28"/>
      <c r="F474" s="28"/>
      <c r="G474" s="28"/>
      <c r="H474" s="28"/>
      <c r="I474" s="28"/>
      <c r="J474" s="34"/>
      <c r="K474" s="28"/>
      <c r="L474" s="28"/>
      <c r="M474" s="28"/>
      <c r="N474" s="28"/>
      <c r="O474" s="28"/>
      <c r="P474" s="28"/>
      <c r="Q474" s="28"/>
      <c r="R474" s="28"/>
      <c r="S474" s="28"/>
      <c r="T474" s="44"/>
      <c r="U474" s="28"/>
      <c r="V474" s="44">
        <v>0</v>
      </c>
    </row>
    <row r="475" spans="1:22" x14ac:dyDescent="0.35">
      <c r="A475" s="29"/>
      <c r="B475" s="29"/>
      <c r="C475" s="29"/>
      <c r="D475" s="29" t="s">
        <v>304</v>
      </c>
      <c r="E475" s="29"/>
      <c r="F475" s="29"/>
      <c r="G475" s="29"/>
      <c r="H475" s="29"/>
      <c r="I475" s="29"/>
      <c r="J475" s="35"/>
      <c r="K475" s="29"/>
      <c r="L475" s="29"/>
      <c r="M475" s="29"/>
      <c r="N475" s="29"/>
      <c r="O475" s="29"/>
      <c r="P475" s="29"/>
      <c r="Q475" s="29"/>
      <c r="R475" s="29"/>
      <c r="S475" s="29"/>
      <c r="T475" s="24"/>
      <c r="U475" s="29"/>
      <c r="V475" s="24">
        <f>V474</f>
        <v>0</v>
      </c>
    </row>
    <row r="476" spans="1:22" x14ac:dyDescent="0.35">
      <c r="A476" s="28"/>
      <c r="B476" s="28"/>
      <c r="C476" s="28"/>
      <c r="D476" s="28" t="s">
        <v>29</v>
      </c>
      <c r="E476" s="28"/>
      <c r="F476" s="28"/>
      <c r="G476" s="28"/>
      <c r="H476" s="28"/>
      <c r="I476" s="28"/>
      <c r="J476" s="34"/>
      <c r="K476" s="28"/>
      <c r="L476" s="28"/>
      <c r="M476" s="28"/>
      <c r="N476" s="28"/>
      <c r="O476" s="28"/>
      <c r="P476" s="28"/>
      <c r="Q476" s="28"/>
      <c r="R476" s="28"/>
      <c r="S476" s="28"/>
      <c r="T476" s="44"/>
      <c r="U476" s="28"/>
      <c r="V476" s="44">
        <v>3223.18</v>
      </c>
    </row>
    <row r="477" spans="1:22" x14ac:dyDescent="0.35">
      <c r="A477" s="29"/>
      <c r="B477" s="29"/>
      <c r="C477" s="29"/>
      <c r="D477" s="29"/>
      <c r="E477" s="29"/>
      <c r="F477" s="29"/>
      <c r="G477" s="29"/>
      <c r="H477" s="29" t="s">
        <v>91</v>
      </c>
      <c r="I477" s="29"/>
      <c r="J477" s="35">
        <v>42675</v>
      </c>
      <c r="K477" s="29"/>
      <c r="L477" s="29" t="s">
        <v>526</v>
      </c>
      <c r="M477" s="29"/>
      <c r="N477" s="29"/>
      <c r="O477" s="29"/>
      <c r="P477" s="29" t="s">
        <v>466</v>
      </c>
      <c r="Q477" s="29"/>
      <c r="R477" s="29" t="s">
        <v>24</v>
      </c>
      <c r="S477" s="29"/>
      <c r="T477" s="24">
        <v>-142.91</v>
      </c>
      <c r="U477" s="29"/>
      <c r="V477" s="24">
        <f>ROUND(V476+T477,5)</f>
        <v>3080.27</v>
      </c>
    </row>
    <row r="478" spans="1:22" x14ac:dyDescent="0.35">
      <c r="A478" s="29"/>
      <c r="B478" s="29"/>
      <c r="C478" s="29"/>
      <c r="D478" s="29"/>
      <c r="E478" s="29"/>
      <c r="F478" s="29"/>
      <c r="G478" s="29"/>
      <c r="H478" s="29" t="s">
        <v>99</v>
      </c>
      <c r="I478" s="29"/>
      <c r="J478" s="35">
        <v>42682</v>
      </c>
      <c r="K478" s="29"/>
      <c r="L478" s="29"/>
      <c r="M478" s="29"/>
      <c r="N478" s="29" t="s">
        <v>100</v>
      </c>
      <c r="O478" s="29"/>
      <c r="P478" s="29" t="s">
        <v>536</v>
      </c>
      <c r="Q478" s="29"/>
      <c r="R478" s="29" t="s">
        <v>89</v>
      </c>
      <c r="S478" s="29"/>
      <c r="T478" s="24">
        <v>222.3</v>
      </c>
      <c r="U478" s="29"/>
      <c r="V478" s="24">
        <f>ROUND(V477+T478,5)</f>
        <v>3302.57</v>
      </c>
    </row>
    <row r="479" spans="1:22" x14ac:dyDescent="0.35">
      <c r="A479" s="29"/>
      <c r="B479" s="29"/>
      <c r="C479" s="29"/>
      <c r="D479" s="29"/>
      <c r="E479" s="29"/>
      <c r="F479" s="29"/>
      <c r="G479" s="29"/>
      <c r="H479" s="29" t="s">
        <v>99</v>
      </c>
      <c r="I479" s="29"/>
      <c r="J479" s="35">
        <v>42696</v>
      </c>
      <c r="K479" s="29"/>
      <c r="L479" s="29"/>
      <c r="M479" s="29"/>
      <c r="N479" s="29" t="s">
        <v>100</v>
      </c>
      <c r="O479" s="29"/>
      <c r="P479" s="29" t="s">
        <v>538</v>
      </c>
      <c r="Q479" s="29"/>
      <c r="R479" s="29" t="s">
        <v>89</v>
      </c>
      <c r="S479" s="29"/>
      <c r="T479" s="24">
        <v>254.49</v>
      </c>
      <c r="U479" s="29"/>
      <c r="V479" s="24">
        <f>ROUND(V478+T479,5)</f>
        <v>3557.06</v>
      </c>
    </row>
    <row r="480" spans="1:22" ht="15" thickBot="1" x14ac:dyDescent="0.4">
      <c r="A480" s="29"/>
      <c r="B480" s="29"/>
      <c r="C480" s="29"/>
      <c r="D480" s="29"/>
      <c r="E480" s="29"/>
      <c r="F480" s="29"/>
      <c r="G480" s="29"/>
      <c r="H480" s="29" t="s">
        <v>91</v>
      </c>
      <c r="I480" s="29"/>
      <c r="J480" s="35">
        <v>42704</v>
      </c>
      <c r="K480" s="29"/>
      <c r="L480" s="29" t="s">
        <v>527</v>
      </c>
      <c r="M480" s="29"/>
      <c r="N480" s="29"/>
      <c r="O480" s="29"/>
      <c r="P480" s="29" t="s">
        <v>556</v>
      </c>
      <c r="Q480" s="29"/>
      <c r="R480" s="29" t="s">
        <v>24</v>
      </c>
      <c r="S480" s="29"/>
      <c r="T480" s="27">
        <v>180.73</v>
      </c>
      <c r="U480" s="29"/>
      <c r="V480" s="27">
        <f>ROUND(V479+T480,5)</f>
        <v>3737.79</v>
      </c>
    </row>
    <row r="481" spans="1:22" x14ac:dyDescent="0.35">
      <c r="A481" s="29"/>
      <c r="B481" s="29"/>
      <c r="C481" s="29"/>
      <c r="D481" s="29" t="s">
        <v>106</v>
      </c>
      <c r="E481" s="29"/>
      <c r="F481" s="29"/>
      <c r="G481" s="29"/>
      <c r="H481" s="29"/>
      <c r="I481" s="29"/>
      <c r="J481" s="35"/>
      <c r="K481" s="29"/>
      <c r="L481" s="29"/>
      <c r="M481" s="29"/>
      <c r="N481" s="29"/>
      <c r="O481" s="29"/>
      <c r="P481" s="29"/>
      <c r="Q481" s="29"/>
      <c r="R481" s="29"/>
      <c r="S481" s="29"/>
      <c r="T481" s="24">
        <f>ROUND(SUM(T476:T480),5)</f>
        <v>514.61</v>
      </c>
      <c r="U481" s="29"/>
      <c r="V481" s="24">
        <f>V480</f>
        <v>3737.79</v>
      </c>
    </row>
    <row r="482" spans="1:22" x14ac:dyDescent="0.35">
      <c r="A482" s="28"/>
      <c r="B482" s="28"/>
      <c r="C482" s="28"/>
      <c r="D482" s="28" t="s">
        <v>30</v>
      </c>
      <c r="E482" s="28"/>
      <c r="F482" s="28"/>
      <c r="G482" s="28"/>
      <c r="H482" s="28"/>
      <c r="I482" s="28"/>
      <c r="J482" s="34"/>
      <c r="K482" s="28"/>
      <c r="L482" s="28"/>
      <c r="M482" s="28"/>
      <c r="N482" s="28"/>
      <c r="O482" s="28"/>
      <c r="P482" s="28"/>
      <c r="Q482" s="28"/>
      <c r="R482" s="28"/>
      <c r="S482" s="28"/>
      <c r="T482" s="44"/>
      <c r="U482" s="28"/>
      <c r="V482" s="44">
        <v>150</v>
      </c>
    </row>
    <row r="483" spans="1:22" ht="15" thickBot="1" x14ac:dyDescent="0.4">
      <c r="A483" s="33"/>
      <c r="B483" s="33"/>
      <c r="C483" s="33"/>
      <c r="D483" s="33"/>
      <c r="E483" s="33"/>
      <c r="F483" s="29"/>
      <c r="G483" s="29"/>
      <c r="H483" s="29" t="s">
        <v>99</v>
      </c>
      <c r="I483" s="29"/>
      <c r="J483" s="35">
        <v>42695</v>
      </c>
      <c r="K483" s="29"/>
      <c r="L483" s="29"/>
      <c r="M483" s="29"/>
      <c r="N483" s="29" t="s">
        <v>107</v>
      </c>
      <c r="O483" s="29"/>
      <c r="P483" s="29"/>
      <c r="Q483" s="29"/>
      <c r="R483" s="29" t="s">
        <v>89</v>
      </c>
      <c r="S483" s="29"/>
      <c r="T483" s="27">
        <v>50</v>
      </c>
      <c r="U483" s="29"/>
      <c r="V483" s="27">
        <f>ROUND(V482+T483,5)</f>
        <v>200</v>
      </c>
    </row>
    <row r="484" spans="1:22" x14ac:dyDescent="0.35">
      <c r="A484" s="29"/>
      <c r="B484" s="29"/>
      <c r="C484" s="29"/>
      <c r="D484" s="29" t="s">
        <v>108</v>
      </c>
      <c r="E484" s="29"/>
      <c r="F484" s="29"/>
      <c r="G484" s="29"/>
      <c r="H484" s="29"/>
      <c r="I484" s="29"/>
      <c r="J484" s="35"/>
      <c r="K484" s="29"/>
      <c r="L484" s="29"/>
      <c r="M484" s="29"/>
      <c r="N484" s="29"/>
      <c r="O484" s="29"/>
      <c r="P484" s="29"/>
      <c r="Q484" s="29"/>
      <c r="R484" s="29"/>
      <c r="S484" s="29"/>
      <c r="T484" s="24">
        <f>ROUND(SUM(T482:T483),5)</f>
        <v>50</v>
      </c>
      <c r="U484" s="29"/>
      <c r="V484" s="24">
        <f>V483</f>
        <v>200</v>
      </c>
    </row>
    <row r="485" spans="1:22" x14ac:dyDescent="0.35">
      <c r="A485" s="28"/>
      <c r="B485" s="28"/>
      <c r="C485" s="28"/>
      <c r="D485" s="28" t="s">
        <v>305</v>
      </c>
      <c r="E485" s="28"/>
      <c r="F485" s="28"/>
      <c r="G485" s="28"/>
      <c r="H485" s="28"/>
      <c r="I485" s="28"/>
      <c r="J485" s="34"/>
      <c r="K485" s="28"/>
      <c r="L485" s="28"/>
      <c r="M485" s="28"/>
      <c r="N485" s="28"/>
      <c r="O485" s="28"/>
      <c r="P485" s="28"/>
      <c r="Q485" s="28"/>
      <c r="R485" s="28"/>
      <c r="S485" s="28"/>
      <c r="T485" s="44"/>
      <c r="U485" s="28"/>
      <c r="V485" s="44">
        <v>0</v>
      </c>
    </row>
    <row r="486" spans="1:22" ht="15" thickBot="1" x14ac:dyDescent="0.4">
      <c r="A486" s="29"/>
      <c r="B486" s="29"/>
      <c r="C486" s="29"/>
      <c r="D486" s="29" t="s">
        <v>306</v>
      </c>
      <c r="E486" s="29"/>
      <c r="F486" s="29"/>
      <c r="G486" s="29"/>
      <c r="H486" s="29"/>
      <c r="I486" s="29"/>
      <c r="J486" s="35"/>
      <c r="K486" s="29"/>
      <c r="L486" s="29"/>
      <c r="M486" s="29"/>
      <c r="N486" s="29"/>
      <c r="O486" s="29"/>
      <c r="P486" s="29"/>
      <c r="Q486" s="29"/>
      <c r="R486" s="29"/>
      <c r="S486" s="29"/>
      <c r="T486" s="27"/>
      <c r="U486" s="29"/>
      <c r="V486" s="27">
        <f>V485</f>
        <v>0</v>
      </c>
    </row>
    <row r="487" spans="1:22" x14ac:dyDescent="0.35">
      <c r="A487" s="29"/>
      <c r="B487" s="29"/>
      <c r="C487" s="29" t="s">
        <v>31</v>
      </c>
      <c r="D487" s="29"/>
      <c r="E487" s="29"/>
      <c r="F487" s="29"/>
      <c r="G487" s="29"/>
      <c r="H487" s="29"/>
      <c r="I487" s="29"/>
      <c r="J487" s="35"/>
      <c r="K487" s="29"/>
      <c r="L487" s="29"/>
      <c r="M487" s="29"/>
      <c r="N487" s="29"/>
      <c r="O487" s="29"/>
      <c r="P487" s="29"/>
      <c r="Q487" s="29"/>
      <c r="R487" s="29"/>
      <c r="S487" s="29"/>
      <c r="T487" s="24">
        <f>ROUND(T455+T461+T467+T469+T471+T473+T475+T481+T484+T486,5)</f>
        <v>7291.7</v>
      </c>
      <c r="U487" s="29"/>
      <c r="V487" s="24">
        <f>ROUND(V455+V461+V467+V469+V471+V473+V475+V481+V484+V486,5)</f>
        <v>52797.93</v>
      </c>
    </row>
    <row r="488" spans="1:22" x14ac:dyDescent="0.35">
      <c r="A488" s="28"/>
      <c r="B488" s="28"/>
      <c r="C488" s="28" t="s">
        <v>32</v>
      </c>
      <c r="D488" s="28"/>
      <c r="E488" s="28"/>
      <c r="F488" s="28"/>
      <c r="G488" s="28"/>
      <c r="H488" s="28"/>
      <c r="I488" s="28"/>
      <c r="J488" s="34"/>
      <c r="K488" s="28"/>
      <c r="L488" s="28"/>
      <c r="M488" s="28"/>
      <c r="N488" s="28"/>
      <c r="O488" s="28"/>
      <c r="P488" s="28"/>
      <c r="Q488" s="28"/>
      <c r="R488" s="28"/>
      <c r="S488" s="28"/>
      <c r="T488" s="44"/>
      <c r="U488" s="28"/>
      <c r="V488" s="44">
        <v>6750</v>
      </c>
    </row>
    <row r="489" spans="1:22" x14ac:dyDescent="0.35">
      <c r="A489" s="29"/>
      <c r="B489" s="29"/>
      <c r="C489" s="29"/>
      <c r="D489" s="29"/>
      <c r="E489" s="29"/>
      <c r="F489" s="29"/>
      <c r="G489" s="29"/>
      <c r="H489" s="29" t="s">
        <v>109</v>
      </c>
      <c r="I489" s="29"/>
      <c r="J489" s="35">
        <v>42704</v>
      </c>
      <c r="K489" s="29"/>
      <c r="L489" s="29" t="s">
        <v>569</v>
      </c>
      <c r="M489" s="29"/>
      <c r="N489" s="29" t="s">
        <v>573</v>
      </c>
      <c r="O489" s="29"/>
      <c r="P489" s="29"/>
      <c r="Q489" s="29"/>
      <c r="R489" s="29" t="s">
        <v>111</v>
      </c>
      <c r="S489" s="29"/>
      <c r="T489" s="24">
        <v>705</v>
      </c>
      <c r="U489" s="29"/>
      <c r="V489" s="24">
        <f>ROUND(V488+T489,5)</f>
        <v>7455</v>
      </c>
    </row>
    <row r="490" spans="1:22" ht="15" thickBot="1" x14ac:dyDescent="0.4">
      <c r="A490" s="29"/>
      <c r="B490" s="29"/>
      <c r="C490" s="29"/>
      <c r="D490" s="29"/>
      <c r="E490" s="29"/>
      <c r="F490" s="29"/>
      <c r="G490" s="29"/>
      <c r="H490" s="29" t="s">
        <v>109</v>
      </c>
      <c r="I490" s="29"/>
      <c r="J490" s="35">
        <v>42704</v>
      </c>
      <c r="K490" s="29"/>
      <c r="L490" s="29" t="s">
        <v>570</v>
      </c>
      <c r="M490" s="29"/>
      <c r="N490" s="29" t="s">
        <v>110</v>
      </c>
      <c r="O490" s="29"/>
      <c r="P490" s="29" t="s">
        <v>575</v>
      </c>
      <c r="Q490" s="29"/>
      <c r="R490" s="29" t="s">
        <v>111</v>
      </c>
      <c r="S490" s="29"/>
      <c r="T490" s="27">
        <v>580</v>
      </c>
      <c r="U490" s="29"/>
      <c r="V490" s="27">
        <f>ROUND(V489+T490,5)</f>
        <v>8035</v>
      </c>
    </row>
    <row r="491" spans="1:22" x14ac:dyDescent="0.35">
      <c r="A491" s="29"/>
      <c r="B491" s="29"/>
      <c r="C491" s="29" t="s">
        <v>112</v>
      </c>
      <c r="D491" s="29"/>
      <c r="E491" s="29"/>
      <c r="F491" s="29"/>
      <c r="G491" s="29"/>
      <c r="H491" s="29"/>
      <c r="I491" s="29"/>
      <c r="J491" s="35"/>
      <c r="K491" s="29"/>
      <c r="L491" s="29"/>
      <c r="M491" s="29"/>
      <c r="N491" s="29"/>
      <c r="O491" s="29"/>
      <c r="P491" s="29"/>
      <c r="Q491" s="29"/>
      <c r="R491" s="29"/>
      <c r="S491" s="29"/>
      <c r="T491" s="24">
        <f>ROUND(SUM(T488:T490),5)</f>
        <v>1285</v>
      </c>
      <c r="U491" s="29"/>
      <c r="V491" s="24">
        <f>V490</f>
        <v>8035</v>
      </c>
    </row>
    <row r="492" spans="1:22" x14ac:dyDescent="0.35">
      <c r="A492" s="28"/>
      <c r="B492" s="28"/>
      <c r="C492" s="28" t="s">
        <v>33</v>
      </c>
      <c r="D492" s="28"/>
      <c r="E492" s="28"/>
      <c r="F492" s="28"/>
      <c r="G492" s="28"/>
      <c r="H492" s="28"/>
      <c r="I492" s="28"/>
      <c r="J492" s="34"/>
      <c r="K492" s="28"/>
      <c r="L492" s="28"/>
      <c r="M492" s="28"/>
      <c r="N492" s="28"/>
      <c r="O492" s="28"/>
      <c r="P492" s="28"/>
      <c r="Q492" s="28"/>
      <c r="R492" s="28"/>
      <c r="S492" s="28"/>
      <c r="T492" s="44"/>
      <c r="U492" s="28"/>
      <c r="V492" s="44">
        <v>3145.56</v>
      </c>
    </row>
    <row r="493" spans="1:22" x14ac:dyDescent="0.35">
      <c r="A493" s="29"/>
      <c r="B493" s="29"/>
      <c r="C493" s="29"/>
      <c r="D493" s="29"/>
      <c r="E493" s="29"/>
      <c r="F493" s="29"/>
      <c r="G493" s="29"/>
      <c r="H493" s="29" t="s">
        <v>99</v>
      </c>
      <c r="I493" s="29"/>
      <c r="J493" s="35">
        <v>42677</v>
      </c>
      <c r="K493" s="29"/>
      <c r="L493" s="29"/>
      <c r="M493" s="29"/>
      <c r="N493" s="29" t="s">
        <v>443</v>
      </c>
      <c r="O493" s="29"/>
      <c r="P493" s="29" t="s">
        <v>113</v>
      </c>
      <c r="Q493" s="29"/>
      <c r="R493" s="29" t="s">
        <v>89</v>
      </c>
      <c r="S493" s="29"/>
      <c r="T493" s="24">
        <v>3.96</v>
      </c>
      <c r="U493" s="29"/>
      <c r="V493" s="24">
        <f>ROUND(V492+T493,5)</f>
        <v>3149.52</v>
      </c>
    </row>
    <row r="494" spans="1:22" x14ac:dyDescent="0.35">
      <c r="A494" s="29"/>
      <c r="B494" s="29"/>
      <c r="C494" s="29"/>
      <c r="D494" s="29"/>
      <c r="E494" s="29"/>
      <c r="F494" s="29"/>
      <c r="G494" s="29"/>
      <c r="H494" s="29" t="s">
        <v>99</v>
      </c>
      <c r="I494" s="29"/>
      <c r="J494" s="35">
        <v>42677</v>
      </c>
      <c r="K494" s="29"/>
      <c r="L494" s="29"/>
      <c r="M494" s="29"/>
      <c r="N494" s="29" t="s">
        <v>441</v>
      </c>
      <c r="O494" s="29"/>
      <c r="P494" s="29" t="s">
        <v>113</v>
      </c>
      <c r="Q494" s="29"/>
      <c r="R494" s="29" t="s">
        <v>89</v>
      </c>
      <c r="S494" s="29"/>
      <c r="T494" s="24">
        <v>458.44</v>
      </c>
      <c r="U494" s="29"/>
      <c r="V494" s="24">
        <f>ROUND(V493+T494,5)</f>
        <v>3607.96</v>
      </c>
    </row>
    <row r="495" spans="1:22" x14ac:dyDescent="0.35">
      <c r="A495" s="29"/>
      <c r="B495" s="29"/>
      <c r="C495" s="29"/>
      <c r="D495" s="29"/>
      <c r="E495" s="29"/>
      <c r="F495" s="29"/>
      <c r="G495" s="29"/>
      <c r="H495" s="29" t="s">
        <v>99</v>
      </c>
      <c r="I495" s="29"/>
      <c r="J495" s="35">
        <v>42681</v>
      </c>
      <c r="K495" s="29"/>
      <c r="L495" s="29"/>
      <c r="M495" s="29"/>
      <c r="N495" s="29" t="s">
        <v>442</v>
      </c>
      <c r="O495" s="29"/>
      <c r="P495" s="29" t="s">
        <v>113</v>
      </c>
      <c r="Q495" s="29"/>
      <c r="R495" s="29" t="s">
        <v>89</v>
      </c>
      <c r="S495" s="29"/>
      <c r="T495" s="24">
        <v>41.47</v>
      </c>
      <c r="U495" s="29"/>
      <c r="V495" s="24">
        <f>ROUND(V494+T495,5)</f>
        <v>3649.43</v>
      </c>
    </row>
    <row r="496" spans="1:22" ht="15" thickBot="1" x14ac:dyDescent="0.4">
      <c r="A496" s="29"/>
      <c r="B496" s="29"/>
      <c r="C496" s="29"/>
      <c r="D496" s="29"/>
      <c r="E496" s="29"/>
      <c r="F496" s="29"/>
      <c r="G496" s="29"/>
      <c r="H496" s="29" t="s">
        <v>99</v>
      </c>
      <c r="I496" s="29"/>
      <c r="J496" s="35">
        <v>42690</v>
      </c>
      <c r="K496" s="29"/>
      <c r="L496" s="29"/>
      <c r="M496" s="29"/>
      <c r="N496" s="29" t="s">
        <v>443</v>
      </c>
      <c r="O496" s="29"/>
      <c r="P496" s="29" t="s">
        <v>113</v>
      </c>
      <c r="Q496" s="29"/>
      <c r="R496" s="29" t="s">
        <v>89</v>
      </c>
      <c r="S496" s="29"/>
      <c r="T496" s="27">
        <v>2.1800000000000002</v>
      </c>
      <c r="U496" s="29"/>
      <c r="V496" s="27">
        <f>ROUND(V495+T496,5)</f>
        <v>3651.61</v>
      </c>
    </row>
    <row r="497" spans="1:22" x14ac:dyDescent="0.35">
      <c r="A497" s="29"/>
      <c r="B497" s="29"/>
      <c r="C497" s="29" t="s">
        <v>114</v>
      </c>
      <c r="D497" s="29"/>
      <c r="E497" s="29"/>
      <c r="F497" s="29"/>
      <c r="G497" s="29"/>
      <c r="H497" s="29"/>
      <c r="I497" s="29"/>
      <c r="J497" s="35"/>
      <c r="K497" s="29"/>
      <c r="L497" s="29"/>
      <c r="M497" s="29"/>
      <c r="N497" s="29"/>
      <c r="O497" s="29"/>
      <c r="P497" s="29"/>
      <c r="Q497" s="29"/>
      <c r="R497" s="29"/>
      <c r="S497" s="29"/>
      <c r="T497" s="24">
        <f>ROUND(SUM(T492:T496),5)</f>
        <v>506.05</v>
      </c>
      <c r="U497" s="29"/>
      <c r="V497" s="24">
        <f>V496</f>
        <v>3651.61</v>
      </c>
    </row>
    <row r="498" spans="1:22" x14ac:dyDescent="0.35">
      <c r="A498" s="28"/>
      <c r="B498" s="28"/>
      <c r="C498" s="28" t="s">
        <v>34</v>
      </c>
      <c r="D498" s="28"/>
      <c r="E498" s="28"/>
      <c r="F498" s="28"/>
      <c r="G498" s="28"/>
      <c r="H498" s="28"/>
      <c r="I498" s="28"/>
      <c r="J498" s="34"/>
      <c r="K498" s="28"/>
      <c r="L498" s="28"/>
      <c r="M498" s="28"/>
      <c r="N498" s="28"/>
      <c r="O498" s="28"/>
      <c r="P498" s="28"/>
      <c r="Q498" s="28"/>
      <c r="R498" s="28"/>
      <c r="S498" s="28"/>
      <c r="T498" s="44"/>
      <c r="U498" s="28"/>
      <c r="V498" s="44">
        <v>4375</v>
      </c>
    </row>
    <row r="499" spans="1:22" ht="15" thickBot="1" x14ac:dyDescent="0.4">
      <c r="A499" s="33"/>
      <c r="B499" s="33"/>
      <c r="C499" s="33"/>
      <c r="D499" s="33"/>
      <c r="E499" s="33"/>
      <c r="F499" s="29"/>
      <c r="G499" s="29"/>
      <c r="H499" s="29" t="s">
        <v>109</v>
      </c>
      <c r="I499" s="29"/>
      <c r="J499" s="35">
        <v>42675</v>
      </c>
      <c r="K499" s="29"/>
      <c r="L499" s="29" t="s">
        <v>520</v>
      </c>
      <c r="M499" s="29"/>
      <c r="N499" s="29" t="s">
        <v>463</v>
      </c>
      <c r="O499" s="29"/>
      <c r="P499" s="29" t="s">
        <v>558</v>
      </c>
      <c r="Q499" s="29"/>
      <c r="R499" s="29" t="s">
        <v>111</v>
      </c>
      <c r="S499" s="29"/>
      <c r="T499" s="27">
        <v>1268</v>
      </c>
      <c r="U499" s="29"/>
      <c r="V499" s="27">
        <f>ROUND(V498+T499,5)</f>
        <v>5643</v>
      </c>
    </row>
    <row r="500" spans="1:22" x14ac:dyDescent="0.35">
      <c r="A500" s="29"/>
      <c r="B500" s="29"/>
      <c r="C500" s="29" t="s">
        <v>307</v>
      </c>
      <c r="D500" s="29"/>
      <c r="E500" s="29"/>
      <c r="F500" s="29"/>
      <c r="G500" s="29"/>
      <c r="H500" s="29"/>
      <c r="I500" s="29"/>
      <c r="J500" s="35"/>
      <c r="K500" s="29"/>
      <c r="L500" s="29"/>
      <c r="M500" s="29"/>
      <c r="N500" s="29"/>
      <c r="O500" s="29"/>
      <c r="P500" s="29"/>
      <c r="Q500" s="29"/>
      <c r="R500" s="29"/>
      <c r="S500" s="29"/>
      <c r="T500" s="24">
        <f>ROUND(SUM(T498:T499),5)</f>
        <v>1268</v>
      </c>
      <c r="U500" s="29"/>
      <c r="V500" s="24">
        <f>V499</f>
        <v>5643</v>
      </c>
    </row>
    <row r="501" spans="1:22" x14ac:dyDescent="0.35">
      <c r="A501" s="28"/>
      <c r="B501" s="28"/>
      <c r="C501" s="28" t="s">
        <v>35</v>
      </c>
      <c r="D501" s="28"/>
      <c r="E501" s="28"/>
      <c r="F501" s="28"/>
      <c r="G501" s="28"/>
      <c r="H501" s="28"/>
      <c r="I501" s="28"/>
      <c r="J501" s="34"/>
      <c r="K501" s="28"/>
      <c r="L501" s="28"/>
      <c r="M501" s="28"/>
      <c r="N501" s="28"/>
      <c r="O501" s="28"/>
      <c r="P501" s="28"/>
      <c r="Q501" s="28"/>
      <c r="R501" s="28"/>
      <c r="S501" s="28"/>
      <c r="T501" s="44"/>
      <c r="U501" s="28"/>
      <c r="V501" s="44">
        <v>4820.04</v>
      </c>
    </row>
    <row r="502" spans="1:22" x14ac:dyDescent="0.35">
      <c r="A502" s="28"/>
      <c r="B502" s="28"/>
      <c r="C502" s="28"/>
      <c r="D502" s="28" t="s">
        <v>36</v>
      </c>
      <c r="E502" s="28"/>
      <c r="F502" s="28"/>
      <c r="G502" s="28"/>
      <c r="H502" s="28"/>
      <c r="I502" s="28"/>
      <c r="J502" s="34"/>
      <c r="K502" s="28"/>
      <c r="L502" s="28"/>
      <c r="M502" s="28"/>
      <c r="N502" s="28"/>
      <c r="O502" s="28"/>
      <c r="P502" s="28"/>
      <c r="Q502" s="28"/>
      <c r="R502" s="28"/>
      <c r="S502" s="28"/>
      <c r="T502" s="44"/>
      <c r="U502" s="28"/>
      <c r="V502" s="44">
        <v>2675</v>
      </c>
    </row>
    <row r="503" spans="1:22" ht="15" thickBot="1" x14ac:dyDescent="0.4">
      <c r="A503" s="33"/>
      <c r="B503" s="33"/>
      <c r="C503" s="33"/>
      <c r="D503" s="33"/>
      <c r="E503" s="33"/>
      <c r="F503" s="29"/>
      <c r="G503" s="29"/>
      <c r="H503" s="29" t="s">
        <v>99</v>
      </c>
      <c r="I503" s="29"/>
      <c r="J503" s="35">
        <v>42695</v>
      </c>
      <c r="K503" s="29"/>
      <c r="L503" s="29"/>
      <c r="M503" s="29"/>
      <c r="N503" s="29" t="s">
        <v>107</v>
      </c>
      <c r="O503" s="29"/>
      <c r="P503" s="29" t="s">
        <v>559</v>
      </c>
      <c r="Q503" s="29"/>
      <c r="R503" s="29" t="s">
        <v>89</v>
      </c>
      <c r="S503" s="29"/>
      <c r="T503" s="27">
        <v>25</v>
      </c>
      <c r="U503" s="29"/>
      <c r="V503" s="27">
        <f>ROUND(V502+T503,5)</f>
        <v>2700</v>
      </c>
    </row>
    <row r="504" spans="1:22" x14ac:dyDescent="0.35">
      <c r="A504" s="29"/>
      <c r="B504" s="29"/>
      <c r="C504" s="29"/>
      <c r="D504" s="29" t="s">
        <v>308</v>
      </c>
      <c r="E504" s="29"/>
      <c r="F504" s="29"/>
      <c r="G504" s="29"/>
      <c r="H504" s="29"/>
      <c r="I504" s="29"/>
      <c r="J504" s="35"/>
      <c r="K504" s="29"/>
      <c r="L504" s="29"/>
      <c r="M504" s="29"/>
      <c r="N504" s="29"/>
      <c r="O504" s="29"/>
      <c r="P504" s="29"/>
      <c r="Q504" s="29"/>
      <c r="R504" s="29"/>
      <c r="S504" s="29"/>
      <c r="T504" s="24">
        <f>ROUND(SUM(T502:T503),5)</f>
        <v>25</v>
      </c>
      <c r="U504" s="29"/>
      <c r="V504" s="24">
        <f>V503</f>
        <v>2700</v>
      </c>
    </row>
    <row r="505" spans="1:22" x14ac:dyDescent="0.35">
      <c r="A505" s="28"/>
      <c r="B505" s="28"/>
      <c r="C505" s="28"/>
      <c r="D505" s="28" t="s">
        <v>37</v>
      </c>
      <c r="E505" s="28"/>
      <c r="F505" s="28"/>
      <c r="G505" s="28"/>
      <c r="H505" s="28"/>
      <c r="I505" s="28"/>
      <c r="J505" s="34"/>
      <c r="K505" s="28"/>
      <c r="L505" s="28"/>
      <c r="M505" s="28"/>
      <c r="N505" s="28"/>
      <c r="O505" s="28"/>
      <c r="P505" s="28"/>
      <c r="Q505" s="28"/>
      <c r="R505" s="28"/>
      <c r="S505" s="28"/>
      <c r="T505" s="44"/>
      <c r="U505" s="28"/>
      <c r="V505" s="44">
        <v>522.52</v>
      </c>
    </row>
    <row r="506" spans="1:22" ht="15" thickBot="1" x14ac:dyDescent="0.4">
      <c r="A506" s="33"/>
      <c r="B506" s="33"/>
      <c r="C506" s="33"/>
      <c r="D506" s="33"/>
      <c r="E506" s="33"/>
      <c r="F506" s="29"/>
      <c r="G506" s="29"/>
      <c r="H506" s="29" t="s">
        <v>99</v>
      </c>
      <c r="I506" s="29"/>
      <c r="J506" s="35">
        <v>42678</v>
      </c>
      <c r="K506" s="29"/>
      <c r="L506" s="29" t="s">
        <v>571</v>
      </c>
      <c r="M506" s="29"/>
      <c r="N506" s="29" t="s">
        <v>574</v>
      </c>
      <c r="O506" s="29"/>
      <c r="P506" s="29" t="s">
        <v>576</v>
      </c>
      <c r="Q506" s="29"/>
      <c r="R506" s="29" t="s">
        <v>456</v>
      </c>
      <c r="S506" s="29"/>
      <c r="T506" s="27">
        <v>138.33000000000001</v>
      </c>
      <c r="U506" s="29"/>
      <c r="V506" s="27">
        <f>ROUND(V505+T506,5)</f>
        <v>660.85</v>
      </c>
    </row>
    <row r="507" spans="1:22" x14ac:dyDescent="0.35">
      <c r="A507" s="29"/>
      <c r="B507" s="29"/>
      <c r="C507" s="29"/>
      <c r="D507" s="29" t="s">
        <v>309</v>
      </c>
      <c r="E507" s="29"/>
      <c r="F507" s="29"/>
      <c r="G507" s="29"/>
      <c r="H507" s="29"/>
      <c r="I507" s="29"/>
      <c r="J507" s="35"/>
      <c r="K507" s="29"/>
      <c r="L507" s="29"/>
      <c r="M507" s="29"/>
      <c r="N507" s="29"/>
      <c r="O507" s="29"/>
      <c r="P507" s="29"/>
      <c r="Q507" s="29"/>
      <c r="R507" s="29"/>
      <c r="S507" s="29"/>
      <c r="T507" s="24">
        <f>ROUND(SUM(T505:T506),5)</f>
        <v>138.33000000000001</v>
      </c>
      <c r="U507" s="29"/>
      <c r="V507" s="24">
        <f>V506</f>
        <v>660.85</v>
      </c>
    </row>
    <row r="508" spans="1:22" x14ac:dyDescent="0.35">
      <c r="A508" s="28"/>
      <c r="B508" s="28"/>
      <c r="C508" s="28"/>
      <c r="D508" s="28" t="s">
        <v>38</v>
      </c>
      <c r="E508" s="28"/>
      <c r="F508" s="28"/>
      <c r="G508" s="28"/>
      <c r="H508" s="28"/>
      <c r="I508" s="28"/>
      <c r="J508" s="34"/>
      <c r="K508" s="28"/>
      <c r="L508" s="28"/>
      <c r="M508" s="28"/>
      <c r="N508" s="28"/>
      <c r="O508" s="28"/>
      <c r="P508" s="28"/>
      <c r="Q508" s="28"/>
      <c r="R508" s="28"/>
      <c r="S508" s="28"/>
      <c r="T508" s="44"/>
      <c r="U508" s="28"/>
      <c r="V508" s="44">
        <v>1622.52</v>
      </c>
    </row>
    <row r="509" spans="1:22" ht="15" thickBot="1" x14ac:dyDescent="0.4">
      <c r="A509" s="33"/>
      <c r="B509" s="33"/>
      <c r="C509" s="33"/>
      <c r="D509" s="33"/>
      <c r="E509" s="33"/>
      <c r="F509" s="29"/>
      <c r="G509" s="29"/>
      <c r="H509" s="29" t="s">
        <v>109</v>
      </c>
      <c r="I509" s="29"/>
      <c r="J509" s="35">
        <v>42694</v>
      </c>
      <c r="K509" s="29"/>
      <c r="L509" s="29" t="s">
        <v>522</v>
      </c>
      <c r="M509" s="29"/>
      <c r="N509" s="29" t="s">
        <v>115</v>
      </c>
      <c r="O509" s="29"/>
      <c r="P509" s="29" t="s">
        <v>553</v>
      </c>
      <c r="Q509" s="29"/>
      <c r="R509" s="29" t="s">
        <v>111</v>
      </c>
      <c r="S509" s="29"/>
      <c r="T509" s="27">
        <v>69</v>
      </c>
      <c r="U509" s="29"/>
      <c r="V509" s="27">
        <f>ROUND(V508+T509,5)</f>
        <v>1691.52</v>
      </c>
    </row>
    <row r="510" spans="1:22" x14ac:dyDescent="0.35">
      <c r="A510" s="29"/>
      <c r="B510" s="29"/>
      <c r="C510" s="29"/>
      <c r="D510" s="29" t="s">
        <v>116</v>
      </c>
      <c r="E510" s="29"/>
      <c r="F510" s="29"/>
      <c r="G510" s="29"/>
      <c r="H510" s="29"/>
      <c r="I510" s="29"/>
      <c r="J510" s="35"/>
      <c r="K510" s="29"/>
      <c r="L510" s="29"/>
      <c r="M510" s="29"/>
      <c r="N510" s="29"/>
      <c r="O510" s="29"/>
      <c r="P510" s="29"/>
      <c r="Q510" s="29"/>
      <c r="R510" s="29"/>
      <c r="S510" s="29"/>
      <c r="T510" s="24">
        <f>ROUND(SUM(T508:T509),5)</f>
        <v>69</v>
      </c>
      <c r="U510" s="29"/>
      <c r="V510" s="24">
        <f>V509</f>
        <v>1691.52</v>
      </c>
    </row>
    <row r="511" spans="1:22" x14ac:dyDescent="0.35">
      <c r="A511" s="28"/>
      <c r="B511" s="28"/>
      <c r="C511" s="28"/>
      <c r="D511" s="28" t="s">
        <v>39</v>
      </c>
      <c r="E511" s="28"/>
      <c r="F511" s="28"/>
      <c r="G511" s="28"/>
      <c r="H511" s="28"/>
      <c r="I511" s="28"/>
      <c r="J511" s="34"/>
      <c r="K511" s="28"/>
      <c r="L511" s="28"/>
      <c r="M511" s="28"/>
      <c r="N511" s="28"/>
      <c r="O511" s="28"/>
      <c r="P511" s="28"/>
      <c r="Q511" s="28"/>
      <c r="R511" s="28"/>
      <c r="S511" s="28"/>
      <c r="T511" s="44"/>
      <c r="U511" s="28"/>
      <c r="V511" s="44">
        <v>0</v>
      </c>
    </row>
    <row r="512" spans="1:22" ht="15" thickBot="1" x14ac:dyDescent="0.4">
      <c r="A512" s="29"/>
      <c r="B512" s="29"/>
      <c r="C512" s="29"/>
      <c r="D512" s="29" t="s">
        <v>310</v>
      </c>
      <c r="E512" s="29"/>
      <c r="F512" s="29"/>
      <c r="G512" s="29"/>
      <c r="H512" s="29"/>
      <c r="I512" s="29"/>
      <c r="J512" s="35"/>
      <c r="K512" s="29"/>
      <c r="L512" s="29"/>
      <c r="M512" s="29"/>
      <c r="N512" s="29"/>
      <c r="O512" s="29"/>
      <c r="P512" s="29"/>
      <c r="Q512" s="29"/>
      <c r="R512" s="29"/>
      <c r="S512" s="29"/>
      <c r="T512" s="27"/>
      <c r="U512" s="29"/>
      <c r="V512" s="27">
        <f>V511</f>
        <v>0</v>
      </c>
    </row>
    <row r="513" spans="1:22" x14ac:dyDescent="0.35">
      <c r="A513" s="29"/>
      <c r="B513" s="29"/>
      <c r="C513" s="29" t="s">
        <v>40</v>
      </c>
      <c r="D513" s="29"/>
      <c r="E513" s="29"/>
      <c r="F513" s="29"/>
      <c r="G513" s="29"/>
      <c r="H513" s="29"/>
      <c r="I513" s="29"/>
      <c r="J513" s="35"/>
      <c r="K513" s="29"/>
      <c r="L513" s="29"/>
      <c r="M513" s="29"/>
      <c r="N513" s="29"/>
      <c r="O513" s="29"/>
      <c r="P513" s="29"/>
      <c r="Q513" s="29"/>
      <c r="R513" s="29"/>
      <c r="S513" s="29"/>
      <c r="T513" s="24">
        <f>ROUND(T504+T507+T510+T512,5)</f>
        <v>232.33</v>
      </c>
      <c r="U513" s="29"/>
      <c r="V513" s="24">
        <f>ROUND(V504+V507+V510+V512,5)</f>
        <v>5052.37</v>
      </c>
    </row>
    <row r="514" spans="1:22" x14ac:dyDescent="0.35">
      <c r="A514" s="28"/>
      <c r="B514" s="28"/>
      <c r="C514" s="28" t="s">
        <v>41</v>
      </c>
      <c r="D514" s="28"/>
      <c r="E514" s="28"/>
      <c r="F514" s="28"/>
      <c r="G514" s="28"/>
      <c r="H514" s="28"/>
      <c r="I514" s="28"/>
      <c r="J514" s="34"/>
      <c r="K514" s="28"/>
      <c r="L514" s="28"/>
      <c r="M514" s="28"/>
      <c r="N514" s="28"/>
      <c r="O514" s="28"/>
      <c r="P514" s="28"/>
      <c r="Q514" s="28"/>
      <c r="R514" s="28"/>
      <c r="S514" s="28"/>
      <c r="T514" s="44"/>
      <c r="U514" s="28"/>
      <c r="V514" s="44">
        <v>59135.86</v>
      </c>
    </row>
    <row r="515" spans="1:22" x14ac:dyDescent="0.35">
      <c r="A515" s="29"/>
      <c r="B515" s="29"/>
      <c r="C515" s="29"/>
      <c r="D515" s="29"/>
      <c r="E515" s="29"/>
      <c r="F515" s="29"/>
      <c r="G515" s="29"/>
      <c r="H515" s="29" t="s">
        <v>109</v>
      </c>
      <c r="I515" s="29"/>
      <c r="J515" s="35">
        <v>42694</v>
      </c>
      <c r="K515" s="29"/>
      <c r="L515" s="29" t="s">
        <v>523</v>
      </c>
      <c r="M515" s="29"/>
      <c r="N515" s="29" t="s">
        <v>117</v>
      </c>
      <c r="O515" s="29"/>
      <c r="P515" s="29" t="s">
        <v>554</v>
      </c>
      <c r="Q515" s="29"/>
      <c r="R515" s="29" t="s">
        <v>111</v>
      </c>
      <c r="S515" s="29"/>
      <c r="T515" s="24">
        <v>211.28</v>
      </c>
      <c r="U515" s="29"/>
      <c r="V515" s="24">
        <f>ROUND(V514+T515,5)</f>
        <v>59347.14</v>
      </c>
    </row>
    <row r="516" spans="1:22" ht="15" thickBot="1" x14ac:dyDescent="0.4">
      <c r="A516" s="29"/>
      <c r="B516" s="29"/>
      <c r="C516" s="29"/>
      <c r="D516" s="29"/>
      <c r="E516" s="29"/>
      <c r="F516" s="29"/>
      <c r="G516" s="29"/>
      <c r="H516" s="29" t="s">
        <v>109</v>
      </c>
      <c r="I516" s="29"/>
      <c r="J516" s="35">
        <v>42702</v>
      </c>
      <c r="K516" s="29"/>
      <c r="L516" s="29" t="s">
        <v>524</v>
      </c>
      <c r="M516" s="29"/>
      <c r="N516" s="29" t="s">
        <v>117</v>
      </c>
      <c r="O516" s="29"/>
      <c r="P516" s="29"/>
      <c r="Q516" s="29"/>
      <c r="R516" s="29" t="s">
        <v>111</v>
      </c>
      <c r="S516" s="29"/>
      <c r="T516" s="27">
        <v>8666</v>
      </c>
      <c r="U516" s="29"/>
      <c r="V516" s="27">
        <f>ROUND(V515+T516,5)</f>
        <v>68013.14</v>
      </c>
    </row>
    <row r="517" spans="1:22" x14ac:dyDescent="0.35">
      <c r="A517" s="29"/>
      <c r="B517" s="29"/>
      <c r="C517" s="29" t="s">
        <v>118</v>
      </c>
      <c r="D517" s="29"/>
      <c r="E517" s="29"/>
      <c r="F517" s="29"/>
      <c r="G517" s="29"/>
      <c r="H517" s="29"/>
      <c r="I517" s="29"/>
      <c r="J517" s="35"/>
      <c r="K517" s="29"/>
      <c r="L517" s="29"/>
      <c r="M517" s="29"/>
      <c r="N517" s="29"/>
      <c r="O517" s="29"/>
      <c r="P517" s="29"/>
      <c r="Q517" s="29"/>
      <c r="R517" s="29"/>
      <c r="S517" s="29"/>
      <c r="T517" s="24">
        <f>ROUND(SUM(T514:T516),5)</f>
        <v>8877.2800000000007</v>
      </c>
      <c r="U517" s="29"/>
      <c r="V517" s="24">
        <f>V516</f>
        <v>68013.14</v>
      </c>
    </row>
    <row r="518" spans="1:22" x14ac:dyDescent="0.35">
      <c r="A518" s="28"/>
      <c r="B518" s="28"/>
      <c r="C518" s="28" t="s">
        <v>42</v>
      </c>
      <c r="D518" s="28"/>
      <c r="E518" s="28"/>
      <c r="F518" s="28"/>
      <c r="G518" s="28"/>
      <c r="H518" s="28"/>
      <c r="I518" s="28"/>
      <c r="J518" s="34"/>
      <c r="K518" s="28"/>
      <c r="L518" s="28"/>
      <c r="M518" s="28"/>
      <c r="N518" s="28"/>
      <c r="O518" s="28"/>
      <c r="P518" s="28"/>
      <c r="Q518" s="28"/>
      <c r="R518" s="28"/>
      <c r="S518" s="28"/>
      <c r="T518" s="44"/>
      <c r="U518" s="28"/>
      <c r="V518" s="44">
        <v>610.5</v>
      </c>
    </row>
    <row r="519" spans="1:22" ht="15" thickBot="1" x14ac:dyDescent="0.4">
      <c r="A519" s="33"/>
      <c r="B519" s="33"/>
      <c r="C519" s="33"/>
      <c r="D519" s="33"/>
      <c r="E519" s="33"/>
      <c r="F519" s="29"/>
      <c r="G519" s="29"/>
      <c r="H519" s="29" t="s">
        <v>109</v>
      </c>
      <c r="I519" s="29"/>
      <c r="J519" s="35">
        <v>42689</v>
      </c>
      <c r="K519" s="29"/>
      <c r="L519" s="29" t="s">
        <v>521</v>
      </c>
      <c r="M519" s="29"/>
      <c r="N519" s="29" t="s">
        <v>531</v>
      </c>
      <c r="O519" s="29"/>
      <c r="P519" s="29" t="s">
        <v>552</v>
      </c>
      <c r="Q519" s="29"/>
      <c r="R519" s="29" t="s">
        <v>111</v>
      </c>
      <c r="S519" s="29"/>
      <c r="T519" s="27">
        <v>90</v>
      </c>
      <c r="U519" s="29"/>
      <c r="V519" s="27">
        <f>ROUND(V518+T519,5)</f>
        <v>700.5</v>
      </c>
    </row>
    <row r="520" spans="1:22" x14ac:dyDescent="0.35">
      <c r="A520" s="29"/>
      <c r="B520" s="29"/>
      <c r="C520" s="29" t="s">
        <v>120</v>
      </c>
      <c r="D520" s="29"/>
      <c r="E520" s="29"/>
      <c r="F520" s="29"/>
      <c r="G520" s="29"/>
      <c r="H520" s="29"/>
      <c r="I520" s="29"/>
      <c r="J520" s="35"/>
      <c r="K520" s="29"/>
      <c r="L520" s="29"/>
      <c r="M520" s="29"/>
      <c r="N520" s="29"/>
      <c r="O520" s="29"/>
      <c r="P520" s="29"/>
      <c r="Q520" s="29"/>
      <c r="R520" s="29"/>
      <c r="S520" s="29"/>
      <c r="T520" s="24">
        <f>ROUND(SUM(T518:T519),5)</f>
        <v>90</v>
      </c>
      <c r="U520" s="29"/>
      <c r="V520" s="24">
        <f>V519</f>
        <v>700.5</v>
      </c>
    </row>
    <row r="521" spans="1:22" x14ac:dyDescent="0.35">
      <c r="A521" s="28"/>
      <c r="B521" s="28"/>
      <c r="C521" s="28" t="s">
        <v>43</v>
      </c>
      <c r="D521" s="28"/>
      <c r="E521" s="28"/>
      <c r="F521" s="28"/>
      <c r="G521" s="28"/>
      <c r="H521" s="28"/>
      <c r="I521" s="28"/>
      <c r="J521" s="34"/>
      <c r="K521" s="28"/>
      <c r="L521" s="28"/>
      <c r="M521" s="28"/>
      <c r="N521" s="28"/>
      <c r="O521" s="28"/>
      <c r="P521" s="28"/>
      <c r="Q521" s="28"/>
      <c r="R521" s="28"/>
      <c r="S521" s="28"/>
      <c r="T521" s="44"/>
      <c r="U521" s="28"/>
      <c r="V521" s="44">
        <v>1471.16</v>
      </c>
    </row>
    <row r="522" spans="1:22" ht="15" thickBot="1" x14ac:dyDescent="0.4">
      <c r="A522" s="33"/>
      <c r="B522" s="33"/>
      <c r="C522" s="33"/>
      <c r="D522" s="33"/>
      <c r="E522" s="33"/>
      <c r="F522" s="29"/>
      <c r="G522" s="29"/>
      <c r="H522" s="29" t="s">
        <v>109</v>
      </c>
      <c r="I522" s="29"/>
      <c r="J522" s="35">
        <v>42702</v>
      </c>
      <c r="K522" s="29"/>
      <c r="L522" s="29" t="s">
        <v>516</v>
      </c>
      <c r="M522" s="29"/>
      <c r="N522" s="29" t="s">
        <v>121</v>
      </c>
      <c r="O522" s="29"/>
      <c r="P522" s="29" t="s">
        <v>562</v>
      </c>
      <c r="Q522" s="29"/>
      <c r="R522" s="29" t="s">
        <v>111</v>
      </c>
      <c r="S522" s="29"/>
      <c r="T522" s="27">
        <v>170.3</v>
      </c>
      <c r="U522" s="29"/>
      <c r="V522" s="27">
        <f>ROUND(V521+T522,5)</f>
        <v>1641.46</v>
      </c>
    </row>
    <row r="523" spans="1:22" x14ac:dyDescent="0.35">
      <c r="A523" s="29"/>
      <c r="B523" s="29"/>
      <c r="C523" s="29" t="s">
        <v>122</v>
      </c>
      <c r="D523" s="29"/>
      <c r="E523" s="29"/>
      <c r="F523" s="29"/>
      <c r="G523" s="29"/>
      <c r="H523" s="29"/>
      <c r="I523" s="29"/>
      <c r="J523" s="35"/>
      <c r="K523" s="29"/>
      <c r="L523" s="29"/>
      <c r="M523" s="29"/>
      <c r="N523" s="29"/>
      <c r="O523" s="29"/>
      <c r="P523" s="29"/>
      <c r="Q523" s="29"/>
      <c r="R523" s="29"/>
      <c r="S523" s="29"/>
      <c r="T523" s="24">
        <f>ROUND(SUM(T521:T522),5)</f>
        <v>170.3</v>
      </c>
      <c r="U523" s="29"/>
      <c r="V523" s="24">
        <f>V522</f>
        <v>1641.46</v>
      </c>
    </row>
    <row r="524" spans="1:22" x14ac:dyDescent="0.35">
      <c r="A524" s="28"/>
      <c r="B524" s="28"/>
      <c r="C524" s="28" t="s">
        <v>44</v>
      </c>
      <c r="D524" s="28"/>
      <c r="E524" s="28"/>
      <c r="F524" s="28"/>
      <c r="G524" s="28"/>
      <c r="H524" s="28"/>
      <c r="I524" s="28"/>
      <c r="J524" s="34"/>
      <c r="K524" s="28"/>
      <c r="L524" s="28"/>
      <c r="M524" s="28"/>
      <c r="N524" s="28"/>
      <c r="O524" s="28"/>
      <c r="P524" s="28"/>
      <c r="Q524" s="28"/>
      <c r="R524" s="28"/>
      <c r="S524" s="28"/>
      <c r="T524" s="44"/>
      <c r="U524" s="28"/>
      <c r="V524" s="44">
        <v>120.33</v>
      </c>
    </row>
    <row r="525" spans="1:22" x14ac:dyDescent="0.35">
      <c r="A525" s="29"/>
      <c r="B525" s="29"/>
      <c r="C525" s="29" t="s">
        <v>311</v>
      </c>
      <c r="D525" s="29"/>
      <c r="E525" s="29"/>
      <c r="F525" s="29"/>
      <c r="G525" s="29"/>
      <c r="H525" s="29"/>
      <c r="I525" s="29"/>
      <c r="J525" s="35"/>
      <c r="K525" s="29"/>
      <c r="L525" s="29"/>
      <c r="M525" s="29"/>
      <c r="N525" s="29"/>
      <c r="O525" s="29"/>
      <c r="P525" s="29"/>
      <c r="Q525" s="29"/>
      <c r="R525" s="29"/>
      <c r="S525" s="29"/>
      <c r="T525" s="24"/>
      <c r="U525" s="29"/>
      <c r="V525" s="24">
        <f>V524</f>
        <v>120.33</v>
      </c>
    </row>
    <row r="526" spans="1:22" x14ac:dyDescent="0.35">
      <c r="A526" s="28"/>
      <c r="B526" s="28"/>
      <c r="C526" s="28" t="s">
        <v>45</v>
      </c>
      <c r="D526" s="28"/>
      <c r="E526" s="28"/>
      <c r="F526" s="28"/>
      <c r="G526" s="28"/>
      <c r="H526" s="28"/>
      <c r="I526" s="28"/>
      <c r="J526" s="34"/>
      <c r="K526" s="28"/>
      <c r="L526" s="28"/>
      <c r="M526" s="28"/>
      <c r="N526" s="28"/>
      <c r="O526" s="28"/>
      <c r="P526" s="28"/>
      <c r="Q526" s="28"/>
      <c r="R526" s="28"/>
      <c r="S526" s="28"/>
      <c r="T526" s="44"/>
      <c r="U526" s="28"/>
      <c r="V526" s="44">
        <v>3601.91</v>
      </c>
    </row>
    <row r="527" spans="1:22" x14ac:dyDescent="0.35">
      <c r="A527" s="28"/>
      <c r="B527" s="28"/>
      <c r="C527" s="28"/>
      <c r="D527" s="28" t="s">
        <v>46</v>
      </c>
      <c r="E527" s="28"/>
      <c r="F527" s="28"/>
      <c r="G527" s="28"/>
      <c r="H527" s="28"/>
      <c r="I527" s="28"/>
      <c r="J527" s="34"/>
      <c r="K527" s="28"/>
      <c r="L527" s="28"/>
      <c r="M527" s="28"/>
      <c r="N527" s="28"/>
      <c r="O527" s="28"/>
      <c r="P527" s="28"/>
      <c r="Q527" s="28"/>
      <c r="R527" s="28"/>
      <c r="S527" s="28"/>
      <c r="T527" s="44"/>
      <c r="U527" s="28"/>
      <c r="V527" s="44">
        <v>382.17</v>
      </c>
    </row>
    <row r="528" spans="1:22" ht="15" thickBot="1" x14ac:dyDescent="0.4">
      <c r="A528" s="33"/>
      <c r="B528" s="33"/>
      <c r="C528" s="33"/>
      <c r="D528" s="33"/>
      <c r="E528" s="33"/>
      <c r="F528" s="29"/>
      <c r="G528" s="29"/>
      <c r="H528" s="29" t="s">
        <v>109</v>
      </c>
      <c r="I528" s="29"/>
      <c r="J528" s="35">
        <v>42702</v>
      </c>
      <c r="K528" s="29"/>
      <c r="L528" s="29" t="s">
        <v>572</v>
      </c>
      <c r="M528" s="29"/>
      <c r="N528" s="29" t="s">
        <v>123</v>
      </c>
      <c r="O528" s="29"/>
      <c r="P528" s="29"/>
      <c r="Q528" s="29"/>
      <c r="R528" s="29" t="s">
        <v>111</v>
      </c>
      <c r="S528" s="29"/>
      <c r="T528" s="27">
        <v>51.06</v>
      </c>
      <c r="U528" s="29"/>
      <c r="V528" s="27">
        <f>ROUND(V527+T528,5)</f>
        <v>433.23</v>
      </c>
    </row>
    <row r="529" spans="1:22" x14ac:dyDescent="0.35">
      <c r="A529" s="29"/>
      <c r="B529" s="29"/>
      <c r="C529" s="29"/>
      <c r="D529" s="29" t="s">
        <v>124</v>
      </c>
      <c r="E529" s="29"/>
      <c r="F529" s="29"/>
      <c r="G529" s="29"/>
      <c r="H529" s="29"/>
      <c r="I529" s="29"/>
      <c r="J529" s="35"/>
      <c r="K529" s="29"/>
      <c r="L529" s="29"/>
      <c r="M529" s="29"/>
      <c r="N529" s="29"/>
      <c r="O529" s="29"/>
      <c r="P529" s="29"/>
      <c r="Q529" s="29"/>
      <c r="R529" s="29"/>
      <c r="S529" s="29"/>
      <c r="T529" s="24">
        <f>ROUND(SUM(T527:T528),5)</f>
        <v>51.06</v>
      </c>
      <c r="U529" s="29"/>
      <c r="V529" s="24">
        <f>V528</f>
        <v>433.23</v>
      </c>
    </row>
    <row r="530" spans="1:22" x14ac:dyDescent="0.35">
      <c r="A530" s="28"/>
      <c r="B530" s="28"/>
      <c r="C530" s="28"/>
      <c r="D530" s="28" t="s">
        <v>47</v>
      </c>
      <c r="E530" s="28"/>
      <c r="F530" s="28"/>
      <c r="G530" s="28"/>
      <c r="H530" s="28"/>
      <c r="I530" s="28"/>
      <c r="J530" s="34"/>
      <c r="K530" s="28"/>
      <c r="L530" s="28"/>
      <c r="M530" s="28"/>
      <c r="N530" s="28"/>
      <c r="O530" s="28"/>
      <c r="P530" s="28"/>
      <c r="Q530" s="28"/>
      <c r="R530" s="28"/>
      <c r="S530" s="28"/>
      <c r="T530" s="44"/>
      <c r="U530" s="28"/>
      <c r="V530" s="44">
        <v>2517.3000000000002</v>
      </c>
    </row>
    <row r="531" spans="1:22" ht="15" thickBot="1" x14ac:dyDescent="0.4">
      <c r="A531" s="33"/>
      <c r="B531" s="33"/>
      <c r="C531" s="33"/>
      <c r="D531" s="33"/>
      <c r="E531" s="33"/>
      <c r="F531" s="29"/>
      <c r="G531" s="29"/>
      <c r="H531" s="29" t="s">
        <v>99</v>
      </c>
      <c r="I531" s="29"/>
      <c r="J531" s="35">
        <v>42697</v>
      </c>
      <c r="K531" s="29"/>
      <c r="L531" s="29" t="s">
        <v>491</v>
      </c>
      <c r="M531" s="29"/>
      <c r="N531" s="29" t="s">
        <v>125</v>
      </c>
      <c r="O531" s="29"/>
      <c r="P531" s="29" t="s">
        <v>113</v>
      </c>
      <c r="Q531" s="29"/>
      <c r="R531" s="29" t="s">
        <v>89</v>
      </c>
      <c r="S531" s="29"/>
      <c r="T531" s="27">
        <v>309.48</v>
      </c>
      <c r="U531" s="29"/>
      <c r="V531" s="27">
        <f>ROUND(V530+T531,5)</f>
        <v>2826.78</v>
      </c>
    </row>
    <row r="532" spans="1:22" x14ac:dyDescent="0.35">
      <c r="A532" s="29"/>
      <c r="B532" s="29"/>
      <c r="C532" s="29"/>
      <c r="D532" s="29" t="s">
        <v>126</v>
      </c>
      <c r="E532" s="29"/>
      <c r="F532" s="29"/>
      <c r="G532" s="29"/>
      <c r="H532" s="29"/>
      <c r="I532" s="29"/>
      <c r="J532" s="35"/>
      <c r="K532" s="29"/>
      <c r="L532" s="29"/>
      <c r="M532" s="29"/>
      <c r="N532" s="29"/>
      <c r="O532" s="29"/>
      <c r="P532" s="29"/>
      <c r="Q532" s="29"/>
      <c r="R532" s="29"/>
      <c r="S532" s="29"/>
      <c r="T532" s="24">
        <f>ROUND(SUM(T530:T531),5)</f>
        <v>309.48</v>
      </c>
      <c r="U532" s="29"/>
      <c r="V532" s="24">
        <f>V531</f>
        <v>2826.78</v>
      </c>
    </row>
    <row r="533" spans="1:22" x14ac:dyDescent="0.35">
      <c r="A533" s="28"/>
      <c r="B533" s="28"/>
      <c r="C533" s="28"/>
      <c r="D533" s="28" t="s">
        <v>48</v>
      </c>
      <c r="E533" s="28"/>
      <c r="F533" s="28"/>
      <c r="G533" s="28"/>
      <c r="H533" s="28"/>
      <c r="I533" s="28"/>
      <c r="J533" s="34"/>
      <c r="K533" s="28"/>
      <c r="L533" s="28"/>
      <c r="M533" s="28"/>
      <c r="N533" s="28"/>
      <c r="O533" s="28"/>
      <c r="P533" s="28"/>
      <c r="Q533" s="28"/>
      <c r="R533" s="28"/>
      <c r="S533" s="28"/>
      <c r="T533" s="44"/>
      <c r="U533" s="28"/>
      <c r="V533" s="44">
        <v>168.25</v>
      </c>
    </row>
    <row r="534" spans="1:22" ht="15" thickBot="1" x14ac:dyDescent="0.4">
      <c r="A534" s="33"/>
      <c r="B534" s="33"/>
      <c r="C534" s="33"/>
      <c r="D534" s="33"/>
      <c r="E534" s="33"/>
      <c r="F534" s="29"/>
      <c r="G534" s="29"/>
      <c r="H534" s="29" t="s">
        <v>99</v>
      </c>
      <c r="I534" s="29"/>
      <c r="J534" s="35">
        <v>42676</v>
      </c>
      <c r="K534" s="29"/>
      <c r="L534" s="29"/>
      <c r="M534" s="29"/>
      <c r="N534" s="29" t="s">
        <v>528</v>
      </c>
      <c r="O534" s="29"/>
      <c r="P534" s="29" t="s">
        <v>113</v>
      </c>
      <c r="Q534" s="29"/>
      <c r="R534" s="29" t="s">
        <v>89</v>
      </c>
      <c r="S534" s="29"/>
      <c r="T534" s="27">
        <v>131.72999999999999</v>
      </c>
      <c r="U534" s="29"/>
      <c r="V534" s="27">
        <f>ROUND(V533+T534,5)</f>
        <v>299.98</v>
      </c>
    </row>
    <row r="535" spans="1:22" x14ac:dyDescent="0.35">
      <c r="A535" s="29"/>
      <c r="B535" s="29"/>
      <c r="C535" s="29"/>
      <c r="D535" s="29" t="s">
        <v>127</v>
      </c>
      <c r="E535" s="29"/>
      <c r="F535" s="29"/>
      <c r="G535" s="29"/>
      <c r="H535" s="29"/>
      <c r="I535" s="29"/>
      <c r="J535" s="35"/>
      <c r="K535" s="29"/>
      <c r="L535" s="29"/>
      <c r="M535" s="29"/>
      <c r="N535" s="29"/>
      <c r="O535" s="29"/>
      <c r="P535" s="29"/>
      <c r="Q535" s="29"/>
      <c r="R535" s="29"/>
      <c r="S535" s="29"/>
      <c r="T535" s="24">
        <f>ROUND(SUM(T533:T534),5)</f>
        <v>131.72999999999999</v>
      </c>
      <c r="U535" s="29"/>
      <c r="V535" s="24">
        <f>V534</f>
        <v>299.98</v>
      </c>
    </row>
    <row r="536" spans="1:22" x14ac:dyDescent="0.35">
      <c r="A536" s="28"/>
      <c r="B536" s="28"/>
      <c r="C536" s="28"/>
      <c r="D536" s="28" t="s">
        <v>49</v>
      </c>
      <c r="E536" s="28"/>
      <c r="F536" s="28"/>
      <c r="G536" s="28"/>
      <c r="H536" s="28"/>
      <c r="I536" s="28"/>
      <c r="J536" s="34"/>
      <c r="K536" s="28"/>
      <c r="L536" s="28"/>
      <c r="M536" s="28"/>
      <c r="N536" s="28"/>
      <c r="O536" s="28"/>
      <c r="P536" s="28"/>
      <c r="Q536" s="28"/>
      <c r="R536" s="28"/>
      <c r="S536" s="28"/>
      <c r="T536" s="44"/>
      <c r="U536" s="28"/>
      <c r="V536" s="44">
        <v>54.25</v>
      </c>
    </row>
    <row r="537" spans="1:22" x14ac:dyDescent="0.35">
      <c r="A537" s="29"/>
      <c r="B537" s="29"/>
      <c r="C537" s="29"/>
      <c r="D537" s="29"/>
      <c r="E537" s="29"/>
      <c r="F537" s="29"/>
      <c r="G537" s="29"/>
      <c r="H537" s="29" t="s">
        <v>109</v>
      </c>
      <c r="I537" s="29"/>
      <c r="J537" s="35">
        <v>42694</v>
      </c>
      <c r="K537" s="29"/>
      <c r="L537" s="29" t="s">
        <v>523</v>
      </c>
      <c r="M537" s="29"/>
      <c r="N537" s="29" t="s">
        <v>117</v>
      </c>
      <c r="O537" s="29"/>
      <c r="P537" s="29" t="s">
        <v>554</v>
      </c>
      <c r="Q537" s="29"/>
      <c r="R537" s="29" t="s">
        <v>111</v>
      </c>
      <c r="S537" s="29"/>
      <c r="T537" s="24">
        <v>0</v>
      </c>
      <c r="U537" s="29"/>
      <c r="V537" s="24">
        <f>ROUND(V536+T537,5)</f>
        <v>54.25</v>
      </c>
    </row>
    <row r="538" spans="1:22" ht="15" thickBot="1" x14ac:dyDescent="0.4">
      <c r="A538" s="29"/>
      <c r="B538" s="29"/>
      <c r="C538" s="29"/>
      <c r="D538" s="29"/>
      <c r="E538" s="29"/>
      <c r="F538" s="29"/>
      <c r="G538" s="29"/>
      <c r="H538" s="29" t="s">
        <v>109</v>
      </c>
      <c r="I538" s="29"/>
      <c r="J538" s="35">
        <v>42702</v>
      </c>
      <c r="K538" s="29"/>
      <c r="L538" s="29" t="s">
        <v>524</v>
      </c>
      <c r="M538" s="29"/>
      <c r="N538" s="29" t="s">
        <v>117</v>
      </c>
      <c r="O538" s="29"/>
      <c r="P538" s="29"/>
      <c r="Q538" s="29"/>
      <c r="R538" s="29" t="s">
        <v>111</v>
      </c>
      <c r="S538" s="29"/>
      <c r="T538" s="27">
        <v>8.76</v>
      </c>
      <c r="U538" s="29"/>
      <c r="V538" s="27">
        <f>ROUND(V537+T538,5)</f>
        <v>63.01</v>
      </c>
    </row>
    <row r="539" spans="1:22" x14ac:dyDescent="0.35">
      <c r="A539" s="29"/>
      <c r="B539" s="29"/>
      <c r="C539" s="29"/>
      <c r="D539" s="29" t="s">
        <v>128</v>
      </c>
      <c r="E539" s="29"/>
      <c r="F539" s="29"/>
      <c r="G539" s="29"/>
      <c r="H539" s="29"/>
      <c r="I539" s="29"/>
      <c r="J539" s="35"/>
      <c r="K539" s="29"/>
      <c r="L539" s="29"/>
      <c r="M539" s="29"/>
      <c r="N539" s="29"/>
      <c r="O539" s="29"/>
      <c r="P539" s="29"/>
      <c r="Q539" s="29"/>
      <c r="R539" s="29"/>
      <c r="S539" s="29"/>
      <c r="T539" s="24">
        <f>ROUND(SUM(T536:T538),5)</f>
        <v>8.76</v>
      </c>
      <c r="U539" s="29"/>
      <c r="V539" s="24">
        <f>V538</f>
        <v>63.01</v>
      </c>
    </row>
    <row r="540" spans="1:22" x14ac:dyDescent="0.35">
      <c r="A540" s="28"/>
      <c r="B540" s="28"/>
      <c r="C540" s="28"/>
      <c r="D540" s="28" t="s">
        <v>50</v>
      </c>
      <c r="E540" s="28"/>
      <c r="F540" s="28"/>
      <c r="G540" s="28"/>
      <c r="H540" s="28"/>
      <c r="I540" s="28"/>
      <c r="J540" s="34"/>
      <c r="K540" s="28"/>
      <c r="L540" s="28"/>
      <c r="M540" s="28"/>
      <c r="N540" s="28"/>
      <c r="O540" s="28"/>
      <c r="P540" s="28"/>
      <c r="Q540" s="28"/>
      <c r="R540" s="28"/>
      <c r="S540" s="28"/>
      <c r="T540" s="44"/>
      <c r="U540" s="28"/>
      <c r="V540" s="44">
        <v>479.94</v>
      </c>
    </row>
    <row r="541" spans="1:22" ht="15" thickBot="1" x14ac:dyDescent="0.4">
      <c r="A541" s="33"/>
      <c r="B541" s="33"/>
      <c r="C541" s="33"/>
      <c r="D541" s="33"/>
      <c r="E541" s="33"/>
      <c r="F541" s="29"/>
      <c r="G541" s="29"/>
      <c r="H541" s="29" t="s">
        <v>109</v>
      </c>
      <c r="I541" s="29"/>
      <c r="J541" s="35">
        <v>42702</v>
      </c>
      <c r="K541" s="29"/>
      <c r="L541" s="29" t="s">
        <v>572</v>
      </c>
      <c r="M541" s="29"/>
      <c r="N541" s="29" t="s">
        <v>123</v>
      </c>
      <c r="O541" s="29"/>
      <c r="P541" s="29"/>
      <c r="Q541" s="29"/>
      <c r="R541" s="29" t="s">
        <v>111</v>
      </c>
      <c r="S541" s="29"/>
      <c r="T541" s="27">
        <v>72.09</v>
      </c>
      <c r="U541" s="29"/>
      <c r="V541" s="27">
        <f>ROUND(V540+T541,5)</f>
        <v>552.03</v>
      </c>
    </row>
    <row r="542" spans="1:22" x14ac:dyDescent="0.35">
      <c r="A542" s="29"/>
      <c r="B542" s="29"/>
      <c r="C542" s="29"/>
      <c r="D542" s="29" t="s">
        <v>129</v>
      </c>
      <c r="E542" s="29"/>
      <c r="F542" s="29"/>
      <c r="G542" s="29"/>
      <c r="H542" s="29"/>
      <c r="I542" s="29"/>
      <c r="J542" s="35"/>
      <c r="K542" s="29"/>
      <c r="L542" s="29"/>
      <c r="M542" s="29"/>
      <c r="N542" s="29"/>
      <c r="O542" s="29"/>
      <c r="P542" s="29"/>
      <c r="Q542" s="29"/>
      <c r="R542" s="29"/>
      <c r="S542" s="29"/>
      <c r="T542" s="24">
        <f>ROUND(SUM(T540:T541),5)</f>
        <v>72.09</v>
      </c>
      <c r="U542" s="29"/>
      <c r="V542" s="24">
        <f>V541</f>
        <v>552.03</v>
      </c>
    </row>
    <row r="543" spans="1:22" x14ac:dyDescent="0.35">
      <c r="A543" s="28"/>
      <c r="B543" s="28"/>
      <c r="C543" s="28"/>
      <c r="D543" s="28" t="s">
        <v>51</v>
      </c>
      <c r="E543" s="28"/>
      <c r="F543" s="28"/>
      <c r="G543" s="28"/>
      <c r="H543" s="28"/>
      <c r="I543" s="28"/>
      <c r="J543" s="34"/>
      <c r="K543" s="28"/>
      <c r="L543" s="28"/>
      <c r="M543" s="28"/>
      <c r="N543" s="28"/>
      <c r="O543" s="28"/>
      <c r="P543" s="28"/>
      <c r="Q543" s="28"/>
      <c r="R543" s="28"/>
      <c r="S543" s="28"/>
      <c r="T543" s="44"/>
      <c r="U543" s="28"/>
      <c r="V543" s="44">
        <v>0</v>
      </c>
    </row>
    <row r="544" spans="1:22" ht="15" thickBot="1" x14ac:dyDescent="0.4">
      <c r="A544" s="29"/>
      <c r="B544" s="29"/>
      <c r="C544" s="29"/>
      <c r="D544" s="29" t="s">
        <v>312</v>
      </c>
      <c r="E544" s="29"/>
      <c r="F544" s="29"/>
      <c r="G544" s="29"/>
      <c r="H544" s="29"/>
      <c r="I544" s="29"/>
      <c r="J544" s="35"/>
      <c r="K544" s="29"/>
      <c r="L544" s="29"/>
      <c r="M544" s="29"/>
      <c r="N544" s="29"/>
      <c r="O544" s="29"/>
      <c r="P544" s="29"/>
      <c r="Q544" s="29"/>
      <c r="R544" s="29"/>
      <c r="S544" s="29"/>
      <c r="T544" s="27"/>
      <c r="U544" s="29"/>
      <c r="V544" s="27">
        <f>V543</f>
        <v>0</v>
      </c>
    </row>
    <row r="545" spans="1:22" x14ac:dyDescent="0.35">
      <c r="A545" s="29"/>
      <c r="B545" s="29"/>
      <c r="C545" s="29" t="s">
        <v>52</v>
      </c>
      <c r="D545" s="29"/>
      <c r="E545" s="29"/>
      <c r="F545" s="29"/>
      <c r="G545" s="29"/>
      <c r="H545" s="29"/>
      <c r="I545" s="29"/>
      <c r="J545" s="35"/>
      <c r="K545" s="29"/>
      <c r="L545" s="29"/>
      <c r="M545" s="29"/>
      <c r="N545" s="29"/>
      <c r="O545" s="29"/>
      <c r="P545" s="29"/>
      <c r="Q545" s="29"/>
      <c r="R545" s="29"/>
      <c r="S545" s="29"/>
      <c r="T545" s="24">
        <f>ROUND(T529+T532+T535+T539+T542+T544,5)</f>
        <v>573.12</v>
      </c>
      <c r="U545" s="29"/>
      <c r="V545" s="24">
        <f>ROUND(V529+V532+V535+V539+V542+V544,5)</f>
        <v>4175.03</v>
      </c>
    </row>
    <row r="546" spans="1:22" x14ac:dyDescent="0.35">
      <c r="A546" s="28"/>
      <c r="B546" s="28"/>
      <c r="C546" s="28" t="s">
        <v>313</v>
      </c>
      <c r="D546" s="28"/>
      <c r="E546" s="28"/>
      <c r="F546" s="28"/>
      <c r="G546" s="28"/>
      <c r="H546" s="28"/>
      <c r="I546" s="28"/>
      <c r="J546" s="34"/>
      <c r="K546" s="28"/>
      <c r="L546" s="28"/>
      <c r="M546" s="28"/>
      <c r="N546" s="28"/>
      <c r="O546" s="28"/>
      <c r="P546" s="28"/>
      <c r="Q546" s="28"/>
      <c r="R546" s="28"/>
      <c r="S546" s="28"/>
      <c r="T546" s="44"/>
      <c r="U546" s="28"/>
      <c r="V546" s="44">
        <v>0</v>
      </c>
    </row>
    <row r="547" spans="1:22" x14ac:dyDescent="0.35">
      <c r="A547" s="29"/>
      <c r="B547" s="29"/>
      <c r="C547" s="29" t="s">
        <v>314</v>
      </c>
      <c r="D547" s="29"/>
      <c r="E547" s="29"/>
      <c r="F547" s="29"/>
      <c r="G547" s="29"/>
      <c r="H547" s="29"/>
      <c r="I547" s="29"/>
      <c r="J547" s="35"/>
      <c r="K547" s="29"/>
      <c r="L547" s="29"/>
      <c r="M547" s="29"/>
      <c r="N547" s="29"/>
      <c r="O547" s="29"/>
      <c r="P547" s="29"/>
      <c r="Q547" s="29"/>
      <c r="R547" s="29"/>
      <c r="S547" s="29"/>
      <c r="T547" s="24"/>
      <c r="U547" s="29"/>
      <c r="V547" s="24">
        <f>V546</f>
        <v>0</v>
      </c>
    </row>
    <row r="548" spans="1:22" x14ac:dyDescent="0.35">
      <c r="A548" s="28"/>
      <c r="B548" s="28"/>
      <c r="C548" s="28" t="s">
        <v>315</v>
      </c>
      <c r="D548" s="28"/>
      <c r="E548" s="28"/>
      <c r="F548" s="28"/>
      <c r="G548" s="28"/>
      <c r="H548" s="28"/>
      <c r="I548" s="28"/>
      <c r="J548" s="34"/>
      <c r="K548" s="28"/>
      <c r="L548" s="28"/>
      <c r="M548" s="28"/>
      <c r="N548" s="28"/>
      <c r="O548" s="28"/>
      <c r="P548" s="28"/>
      <c r="Q548" s="28"/>
      <c r="R548" s="28"/>
      <c r="S548" s="28"/>
      <c r="T548" s="44"/>
      <c r="U548" s="28"/>
      <c r="V548" s="44">
        <v>0</v>
      </c>
    </row>
    <row r="549" spans="1:22" x14ac:dyDescent="0.35">
      <c r="A549" s="29"/>
      <c r="B549" s="29"/>
      <c r="C549" s="29" t="s">
        <v>316</v>
      </c>
      <c r="D549" s="29"/>
      <c r="E549" s="29"/>
      <c r="F549" s="29"/>
      <c r="G549" s="29"/>
      <c r="H549" s="29"/>
      <c r="I549" s="29"/>
      <c r="J549" s="35"/>
      <c r="K549" s="29"/>
      <c r="L549" s="29"/>
      <c r="M549" s="29"/>
      <c r="N549" s="29"/>
      <c r="O549" s="29"/>
      <c r="P549" s="29"/>
      <c r="Q549" s="29"/>
      <c r="R549" s="29"/>
      <c r="S549" s="29"/>
      <c r="T549" s="24"/>
      <c r="U549" s="29"/>
      <c r="V549" s="24">
        <f>V548</f>
        <v>0</v>
      </c>
    </row>
    <row r="550" spans="1:22" x14ac:dyDescent="0.35">
      <c r="A550" s="28"/>
      <c r="B550" s="28"/>
      <c r="C550" s="28" t="s">
        <v>53</v>
      </c>
      <c r="D550" s="28"/>
      <c r="E550" s="28"/>
      <c r="F550" s="28"/>
      <c r="G550" s="28"/>
      <c r="H550" s="28"/>
      <c r="I550" s="28"/>
      <c r="J550" s="34"/>
      <c r="K550" s="28"/>
      <c r="L550" s="28"/>
      <c r="M550" s="28"/>
      <c r="N550" s="28"/>
      <c r="O550" s="28"/>
      <c r="P550" s="28"/>
      <c r="Q550" s="28"/>
      <c r="R550" s="28"/>
      <c r="S550" s="28"/>
      <c r="T550" s="44"/>
      <c r="U550" s="28"/>
      <c r="V550" s="44">
        <v>1578.77</v>
      </c>
    </row>
    <row r="551" spans="1:22" x14ac:dyDescent="0.35">
      <c r="A551" s="29"/>
      <c r="B551" s="29"/>
      <c r="C551" s="29"/>
      <c r="D551" s="29"/>
      <c r="E551" s="29"/>
      <c r="F551" s="29"/>
      <c r="G551" s="29"/>
      <c r="H551" s="29" t="s">
        <v>99</v>
      </c>
      <c r="I551" s="29"/>
      <c r="J551" s="35">
        <v>42683</v>
      </c>
      <c r="K551" s="29"/>
      <c r="L551" s="29"/>
      <c r="M551" s="29"/>
      <c r="N551" s="29" t="s">
        <v>464</v>
      </c>
      <c r="O551" s="29"/>
      <c r="P551" s="29" t="s">
        <v>465</v>
      </c>
      <c r="Q551" s="29"/>
      <c r="R551" s="29" t="s">
        <v>119</v>
      </c>
      <c r="S551" s="29"/>
      <c r="T551" s="24">
        <v>56.88</v>
      </c>
      <c r="U551" s="29"/>
      <c r="V551" s="24">
        <f>ROUND(V550+T551,5)</f>
        <v>1635.65</v>
      </c>
    </row>
    <row r="552" spans="1:22" x14ac:dyDescent="0.35">
      <c r="A552" s="29"/>
      <c r="B552" s="29"/>
      <c r="C552" s="29"/>
      <c r="D552" s="29"/>
      <c r="E552" s="29"/>
      <c r="F552" s="29"/>
      <c r="G552" s="29"/>
      <c r="H552" s="29" t="s">
        <v>99</v>
      </c>
      <c r="I552" s="29"/>
      <c r="J552" s="35">
        <v>42697</v>
      </c>
      <c r="K552" s="29"/>
      <c r="L552" s="29"/>
      <c r="M552" s="29"/>
      <c r="N552" s="29" t="s">
        <v>441</v>
      </c>
      <c r="O552" s="29"/>
      <c r="P552" s="29" t="s">
        <v>563</v>
      </c>
      <c r="Q552" s="29"/>
      <c r="R552" s="29" t="s">
        <v>89</v>
      </c>
      <c r="S552" s="29"/>
      <c r="T552" s="24">
        <v>8.7899999999999991</v>
      </c>
      <c r="U552" s="29"/>
      <c r="V552" s="24">
        <f>ROUND(V551+T552,5)</f>
        <v>1644.44</v>
      </c>
    </row>
    <row r="553" spans="1:22" x14ac:dyDescent="0.35">
      <c r="A553" s="29"/>
      <c r="B553" s="29"/>
      <c r="C553" s="29"/>
      <c r="D553" s="29"/>
      <c r="E553" s="29"/>
      <c r="F553" s="29"/>
      <c r="G553" s="29"/>
      <c r="H553" s="29" t="s">
        <v>99</v>
      </c>
      <c r="I553" s="29"/>
      <c r="J553" s="35">
        <v>42697</v>
      </c>
      <c r="K553" s="29"/>
      <c r="L553" s="29"/>
      <c r="M553" s="29"/>
      <c r="N553" s="29" t="s">
        <v>441</v>
      </c>
      <c r="O553" s="29"/>
      <c r="P553" s="29" t="s">
        <v>540</v>
      </c>
      <c r="Q553" s="29"/>
      <c r="R553" s="29" t="s">
        <v>89</v>
      </c>
      <c r="S553" s="29"/>
      <c r="T553" s="24">
        <v>95</v>
      </c>
      <c r="U553" s="29"/>
      <c r="V553" s="24">
        <f>ROUND(V552+T553,5)</f>
        <v>1739.44</v>
      </c>
    </row>
    <row r="554" spans="1:22" x14ac:dyDescent="0.35">
      <c r="A554" s="29"/>
      <c r="B554" s="29"/>
      <c r="C554" s="29"/>
      <c r="D554" s="29"/>
      <c r="E554" s="29"/>
      <c r="F554" s="29"/>
      <c r="G554" s="29"/>
      <c r="H554" s="29" t="s">
        <v>99</v>
      </c>
      <c r="I554" s="29"/>
      <c r="J554" s="35">
        <v>42702</v>
      </c>
      <c r="K554" s="29"/>
      <c r="L554" s="29" t="s">
        <v>500</v>
      </c>
      <c r="M554" s="29"/>
      <c r="N554" s="29" t="s">
        <v>533</v>
      </c>
      <c r="O554" s="29"/>
      <c r="P554" s="29" t="s">
        <v>564</v>
      </c>
      <c r="Q554" s="29"/>
      <c r="R554" s="29" t="s">
        <v>456</v>
      </c>
      <c r="S554" s="29"/>
      <c r="T554" s="24">
        <v>0</v>
      </c>
      <c r="U554" s="29"/>
      <c r="V554" s="24">
        <f>ROUND(V553+T554,5)</f>
        <v>1739.44</v>
      </c>
    </row>
    <row r="555" spans="1:22" ht="15" thickBot="1" x14ac:dyDescent="0.4">
      <c r="A555" s="29"/>
      <c r="B555" s="29"/>
      <c r="C555" s="29"/>
      <c r="D555" s="29"/>
      <c r="E555" s="29"/>
      <c r="F555" s="29"/>
      <c r="G555" s="29"/>
      <c r="H555" s="29" t="s">
        <v>88</v>
      </c>
      <c r="I555" s="29"/>
      <c r="J555" s="35">
        <v>42703</v>
      </c>
      <c r="K555" s="29"/>
      <c r="L555" s="29"/>
      <c r="M555" s="29"/>
      <c r="N555" s="29" t="s">
        <v>452</v>
      </c>
      <c r="O555" s="29"/>
      <c r="P555" s="29" t="s">
        <v>577</v>
      </c>
      <c r="Q555" s="29"/>
      <c r="R555" s="29" t="s">
        <v>89</v>
      </c>
      <c r="S555" s="29"/>
      <c r="T555" s="27">
        <v>-103.79</v>
      </c>
      <c r="U555" s="29"/>
      <c r="V555" s="27">
        <f>ROUND(V554+T555,5)</f>
        <v>1635.65</v>
      </c>
    </row>
    <row r="556" spans="1:22" x14ac:dyDescent="0.35">
      <c r="A556" s="29"/>
      <c r="B556" s="29"/>
      <c r="C556" s="29" t="s">
        <v>317</v>
      </c>
      <c r="D556" s="29"/>
      <c r="E556" s="29"/>
      <c r="F556" s="29"/>
      <c r="G556" s="29"/>
      <c r="H556" s="29"/>
      <c r="I556" s="29"/>
      <c r="J556" s="35"/>
      <c r="K556" s="29"/>
      <c r="L556" s="29"/>
      <c r="M556" s="29"/>
      <c r="N556" s="29"/>
      <c r="O556" s="29"/>
      <c r="P556" s="29"/>
      <c r="Q556" s="29"/>
      <c r="R556" s="29"/>
      <c r="S556" s="29"/>
      <c r="T556" s="24">
        <f>ROUND(SUM(T550:T555),5)</f>
        <v>56.88</v>
      </c>
      <c r="U556" s="29"/>
      <c r="V556" s="24">
        <f>V555</f>
        <v>1635.65</v>
      </c>
    </row>
    <row r="557" spans="1:22" x14ac:dyDescent="0.35">
      <c r="A557" s="28"/>
      <c r="B557" s="28"/>
      <c r="C557" s="28" t="s">
        <v>54</v>
      </c>
      <c r="D557" s="28"/>
      <c r="E557" s="28"/>
      <c r="F557" s="28"/>
      <c r="G557" s="28"/>
      <c r="H557" s="28"/>
      <c r="I557" s="28"/>
      <c r="J557" s="34"/>
      <c r="K557" s="28"/>
      <c r="L557" s="28"/>
      <c r="M557" s="28"/>
      <c r="N557" s="28"/>
      <c r="O557" s="28"/>
      <c r="P557" s="28"/>
      <c r="Q557" s="28"/>
      <c r="R557" s="28"/>
      <c r="S557" s="28"/>
      <c r="T557" s="44"/>
      <c r="U557" s="28"/>
      <c r="V557" s="44">
        <v>2189.4299999999998</v>
      </c>
    </row>
    <row r="558" spans="1:22" x14ac:dyDescent="0.35">
      <c r="A558" s="28"/>
      <c r="B558" s="28"/>
      <c r="C558" s="28"/>
      <c r="D558" s="28" t="s">
        <v>55</v>
      </c>
      <c r="E558" s="28"/>
      <c r="F558" s="28"/>
      <c r="G558" s="28"/>
      <c r="H558" s="28"/>
      <c r="I558" s="28"/>
      <c r="J558" s="34"/>
      <c r="K558" s="28"/>
      <c r="L558" s="28"/>
      <c r="M558" s="28"/>
      <c r="N558" s="28"/>
      <c r="O558" s="28"/>
      <c r="P558" s="28"/>
      <c r="Q558" s="28"/>
      <c r="R558" s="28"/>
      <c r="S558" s="28"/>
      <c r="T558" s="44"/>
      <c r="U558" s="28"/>
      <c r="V558" s="44">
        <v>503.92</v>
      </c>
    </row>
    <row r="559" spans="1:22" x14ac:dyDescent="0.35">
      <c r="A559" s="29"/>
      <c r="B559" s="29"/>
      <c r="C559" s="29"/>
      <c r="D559" s="29" t="s">
        <v>318</v>
      </c>
      <c r="E559" s="29"/>
      <c r="F559" s="29"/>
      <c r="G559" s="29"/>
      <c r="H559" s="29"/>
      <c r="I559" s="29"/>
      <c r="J559" s="35"/>
      <c r="K559" s="29"/>
      <c r="L559" s="29"/>
      <c r="M559" s="29"/>
      <c r="N559" s="29"/>
      <c r="O559" s="29"/>
      <c r="P559" s="29"/>
      <c r="Q559" s="29"/>
      <c r="R559" s="29"/>
      <c r="S559" s="29"/>
      <c r="T559" s="24"/>
      <c r="U559" s="29"/>
      <c r="V559" s="24">
        <f>V558</f>
        <v>503.92</v>
      </c>
    </row>
    <row r="560" spans="1:22" x14ac:dyDescent="0.35">
      <c r="A560" s="28"/>
      <c r="B560" s="28"/>
      <c r="C560" s="28"/>
      <c r="D560" s="28" t="s">
        <v>56</v>
      </c>
      <c r="E560" s="28"/>
      <c r="F560" s="28"/>
      <c r="G560" s="28"/>
      <c r="H560" s="28"/>
      <c r="I560" s="28"/>
      <c r="J560" s="34"/>
      <c r="K560" s="28"/>
      <c r="L560" s="28"/>
      <c r="M560" s="28"/>
      <c r="N560" s="28"/>
      <c r="O560" s="28"/>
      <c r="P560" s="28"/>
      <c r="Q560" s="28"/>
      <c r="R560" s="28"/>
      <c r="S560" s="28"/>
      <c r="T560" s="44"/>
      <c r="U560" s="28"/>
      <c r="V560" s="44">
        <v>143.77000000000001</v>
      </c>
    </row>
    <row r="561" spans="1:22" x14ac:dyDescent="0.35">
      <c r="A561" s="29"/>
      <c r="B561" s="29"/>
      <c r="C561" s="29"/>
      <c r="D561" s="29" t="s">
        <v>130</v>
      </c>
      <c r="E561" s="29"/>
      <c r="F561" s="29"/>
      <c r="G561" s="29"/>
      <c r="H561" s="29"/>
      <c r="I561" s="29"/>
      <c r="J561" s="35"/>
      <c r="K561" s="29"/>
      <c r="L561" s="29"/>
      <c r="M561" s="29"/>
      <c r="N561" s="29"/>
      <c r="O561" s="29"/>
      <c r="P561" s="29"/>
      <c r="Q561" s="29"/>
      <c r="R561" s="29"/>
      <c r="S561" s="29"/>
      <c r="T561" s="24"/>
      <c r="U561" s="29"/>
      <c r="V561" s="24">
        <f>V560</f>
        <v>143.77000000000001</v>
      </c>
    </row>
    <row r="562" spans="1:22" x14ac:dyDescent="0.35">
      <c r="A562" s="28"/>
      <c r="B562" s="28"/>
      <c r="C562" s="28"/>
      <c r="D562" s="28" t="s">
        <v>57</v>
      </c>
      <c r="E562" s="28"/>
      <c r="F562" s="28"/>
      <c r="G562" s="28"/>
      <c r="H562" s="28"/>
      <c r="I562" s="28"/>
      <c r="J562" s="34"/>
      <c r="K562" s="28"/>
      <c r="L562" s="28"/>
      <c r="M562" s="28"/>
      <c r="N562" s="28"/>
      <c r="O562" s="28"/>
      <c r="P562" s="28"/>
      <c r="Q562" s="28"/>
      <c r="R562" s="28"/>
      <c r="S562" s="28"/>
      <c r="T562" s="44"/>
      <c r="U562" s="28"/>
      <c r="V562" s="44">
        <v>0.02</v>
      </c>
    </row>
    <row r="563" spans="1:22" x14ac:dyDescent="0.35">
      <c r="A563" s="29"/>
      <c r="B563" s="29"/>
      <c r="C563" s="29"/>
      <c r="D563" s="29" t="s">
        <v>319</v>
      </c>
      <c r="E563" s="29"/>
      <c r="F563" s="29"/>
      <c r="G563" s="29"/>
      <c r="H563" s="29"/>
      <c r="I563" s="29"/>
      <c r="J563" s="35"/>
      <c r="K563" s="29"/>
      <c r="L563" s="29"/>
      <c r="M563" s="29"/>
      <c r="N563" s="29"/>
      <c r="O563" s="29"/>
      <c r="P563" s="29"/>
      <c r="Q563" s="29"/>
      <c r="R563" s="29"/>
      <c r="S563" s="29"/>
      <c r="T563" s="24"/>
      <c r="U563" s="29"/>
      <c r="V563" s="24">
        <f>V562</f>
        <v>0.02</v>
      </c>
    </row>
    <row r="564" spans="1:22" x14ac:dyDescent="0.35">
      <c r="A564" s="28"/>
      <c r="B564" s="28"/>
      <c r="C564" s="28"/>
      <c r="D564" s="28" t="s">
        <v>58</v>
      </c>
      <c r="E564" s="28"/>
      <c r="F564" s="28"/>
      <c r="G564" s="28"/>
      <c r="H564" s="28"/>
      <c r="I564" s="28"/>
      <c r="J564" s="34"/>
      <c r="K564" s="28"/>
      <c r="L564" s="28"/>
      <c r="M564" s="28"/>
      <c r="N564" s="28"/>
      <c r="O564" s="28"/>
      <c r="P564" s="28"/>
      <c r="Q564" s="28"/>
      <c r="R564" s="28"/>
      <c r="S564" s="28"/>
      <c r="T564" s="44"/>
      <c r="U564" s="28"/>
      <c r="V564" s="44">
        <v>143.9</v>
      </c>
    </row>
    <row r="565" spans="1:22" x14ac:dyDescent="0.35">
      <c r="A565" s="29"/>
      <c r="B565" s="29"/>
      <c r="C565" s="29"/>
      <c r="D565" s="29" t="s">
        <v>320</v>
      </c>
      <c r="E565" s="29"/>
      <c r="F565" s="29"/>
      <c r="G565" s="29"/>
      <c r="H565" s="29"/>
      <c r="I565" s="29"/>
      <c r="J565" s="35"/>
      <c r="K565" s="29"/>
      <c r="L565" s="29"/>
      <c r="M565" s="29"/>
      <c r="N565" s="29"/>
      <c r="O565" s="29"/>
      <c r="P565" s="29"/>
      <c r="Q565" s="29"/>
      <c r="R565" s="29"/>
      <c r="S565" s="29"/>
      <c r="T565" s="24"/>
      <c r="U565" s="29"/>
      <c r="V565" s="24">
        <f>V564</f>
        <v>143.9</v>
      </c>
    </row>
    <row r="566" spans="1:22" x14ac:dyDescent="0.35">
      <c r="A566" s="28"/>
      <c r="B566" s="28"/>
      <c r="C566" s="28"/>
      <c r="D566" s="28" t="s">
        <v>59</v>
      </c>
      <c r="E566" s="28"/>
      <c r="F566" s="28"/>
      <c r="G566" s="28"/>
      <c r="H566" s="28"/>
      <c r="I566" s="28"/>
      <c r="J566" s="34"/>
      <c r="K566" s="28"/>
      <c r="L566" s="28"/>
      <c r="M566" s="28"/>
      <c r="N566" s="28"/>
      <c r="O566" s="28"/>
      <c r="P566" s="28"/>
      <c r="Q566" s="28"/>
      <c r="R566" s="28"/>
      <c r="S566" s="28"/>
      <c r="T566" s="44"/>
      <c r="U566" s="28"/>
      <c r="V566" s="44">
        <v>0</v>
      </c>
    </row>
    <row r="567" spans="1:22" x14ac:dyDescent="0.35">
      <c r="A567" s="29"/>
      <c r="B567" s="29"/>
      <c r="C567" s="29"/>
      <c r="D567" s="29" t="s">
        <v>321</v>
      </c>
      <c r="E567" s="29"/>
      <c r="F567" s="29"/>
      <c r="G567" s="29"/>
      <c r="H567" s="29"/>
      <c r="I567" s="29"/>
      <c r="J567" s="35"/>
      <c r="K567" s="29"/>
      <c r="L567" s="29"/>
      <c r="M567" s="29"/>
      <c r="N567" s="29"/>
      <c r="O567" s="29"/>
      <c r="P567" s="29"/>
      <c r="Q567" s="29"/>
      <c r="R567" s="29"/>
      <c r="S567" s="29"/>
      <c r="T567" s="24"/>
      <c r="U567" s="29"/>
      <c r="V567" s="24">
        <f>V566</f>
        <v>0</v>
      </c>
    </row>
    <row r="568" spans="1:22" x14ac:dyDescent="0.35">
      <c r="A568" s="28"/>
      <c r="B568" s="28"/>
      <c r="C568" s="28"/>
      <c r="D568" s="28" t="s">
        <v>60</v>
      </c>
      <c r="E568" s="28"/>
      <c r="F568" s="28"/>
      <c r="G568" s="28"/>
      <c r="H568" s="28"/>
      <c r="I568" s="28"/>
      <c r="J568" s="34"/>
      <c r="K568" s="28"/>
      <c r="L568" s="28"/>
      <c r="M568" s="28"/>
      <c r="N568" s="28"/>
      <c r="O568" s="28"/>
      <c r="P568" s="28"/>
      <c r="Q568" s="28"/>
      <c r="R568" s="28"/>
      <c r="S568" s="28"/>
      <c r="T568" s="44"/>
      <c r="U568" s="28"/>
      <c r="V568" s="44">
        <v>0</v>
      </c>
    </row>
    <row r="569" spans="1:22" x14ac:dyDescent="0.35">
      <c r="A569" s="29"/>
      <c r="B569" s="29"/>
      <c r="C569" s="29"/>
      <c r="D569" s="29" t="s">
        <v>322</v>
      </c>
      <c r="E569" s="29"/>
      <c r="F569" s="29"/>
      <c r="G569" s="29"/>
      <c r="H569" s="29"/>
      <c r="I569" s="29"/>
      <c r="J569" s="35"/>
      <c r="K569" s="29"/>
      <c r="L569" s="29"/>
      <c r="M569" s="29"/>
      <c r="N569" s="29"/>
      <c r="O569" s="29"/>
      <c r="P569" s="29"/>
      <c r="Q569" s="29"/>
      <c r="R569" s="29"/>
      <c r="S569" s="29"/>
      <c r="T569" s="24"/>
      <c r="U569" s="29"/>
      <c r="V569" s="24">
        <f>V568</f>
        <v>0</v>
      </c>
    </row>
    <row r="570" spans="1:22" x14ac:dyDescent="0.35">
      <c r="A570" s="28"/>
      <c r="B570" s="28"/>
      <c r="C570" s="28"/>
      <c r="D570" s="28" t="s">
        <v>61</v>
      </c>
      <c r="E570" s="28"/>
      <c r="F570" s="28"/>
      <c r="G570" s="28"/>
      <c r="H570" s="28"/>
      <c r="I570" s="28"/>
      <c r="J570" s="34"/>
      <c r="K570" s="28"/>
      <c r="L570" s="28"/>
      <c r="M570" s="28"/>
      <c r="N570" s="28"/>
      <c r="O570" s="28"/>
      <c r="P570" s="28"/>
      <c r="Q570" s="28"/>
      <c r="R570" s="28"/>
      <c r="S570" s="28"/>
      <c r="T570" s="44"/>
      <c r="U570" s="28"/>
      <c r="V570" s="44">
        <v>68.8</v>
      </c>
    </row>
    <row r="571" spans="1:22" x14ac:dyDescent="0.35">
      <c r="A571" s="29"/>
      <c r="B571" s="29"/>
      <c r="C571" s="29"/>
      <c r="D571" s="29"/>
      <c r="E571" s="29"/>
      <c r="F571" s="29"/>
      <c r="G571" s="29"/>
      <c r="H571" s="29" t="s">
        <v>99</v>
      </c>
      <c r="I571" s="29"/>
      <c r="J571" s="35">
        <v>42703</v>
      </c>
      <c r="K571" s="29"/>
      <c r="L571" s="29"/>
      <c r="M571" s="29"/>
      <c r="N571" s="29" t="s">
        <v>532</v>
      </c>
      <c r="O571" s="29"/>
      <c r="P571" s="29" t="s">
        <v>565</v>
      </c>
      <c r="Q571" s="29"/>
      <c r="R571" s="29" t="s">
        <v>119</v>
      </c>
      <c r="S571" s="29"/>
      <c r="T571" s="24">
        <v>2.83</v>
      </c>
      <c r="U571" s="29"/>
      <c r="V571" s="24">
        <f>ROUND(V570+T571,5)</f>
        <v>71.63</v>
      </c>
    </row>
    <row r="572" spans="1:22" x14ac:dyDescent="0.35">
      <c r="A572" s="29"/>
      <c r="B572" s="29"/>
      <c r="C572" s="29"/>
      <c r="D572" s="29"/>
      <c r="E572" s="29"/>
      <c r="F572" s="29"/>
      <c r="G572" s="29"/>
      <c r="H572" s="29" t="s">
        <v>99</v>
      </c>
      <c r="I572" s="29"/>
      <c r="J572" s="35">
        <v>42703</v>
      </c>
      <c r="K572" s="29"/>
      <c r="L572" s="29"/>
      <c r="M572" s="29"/>
      <c r="N572" s="29" t="s">
        <v>532</v>
      </c>
      <c r="O572" s="29"/>
      <c r="P572" s="29" t="s">
        <v>543</v>
      </c>
      <c r="Q572" s="29"/>
      <c r="R572" s="29" t="s">
        <v>119</v>
      </c>
      <c r="S572" s="29"/>
      <c r="T572" s="24">
        <v>3.21</v>
      </c>
      <c r="U572" s="29"/>
      <c r="V572" s="24">
        <f>ROUND(V571+T572,5)</f>
        <v>74.84</v>
      </c>
    </row>
    <row r="573" spans="1:22" ht="15" thickBot="1" x14ac:dyDescent="0.4">
      <c r="A573" s="29"/>
      <c r="B573" s="29"/>
      <c r="C573" s="29"/>
      <c r="D573" s="29"/>
      <c r="E573" s="29"/>
      <c r="F573" s="29"/>
      <c r="G573" s="29"/>
      <c r="H573" s="29" t="s">
        <v>88</v>
      </c>
      <c r="I573" s="29"/>
      <c r="J573" s="35">
        <v>42703</v>
      </c>
      <c r="K573" s="29"/>
      <c r="L573" s="29"/>
      <c r="M573" s="29"/>
      <c r="N573" s="29" t="s">
        <v>452</v>
      </c>
      <c r="O573" s="29"/>
      <c r="P573" s="29" t="s">
        <v>90</v>
      </c>
      <c r="Q573" s="29"/>
      <c r="R573" s="29" t="s">
        <v>89</v>
      </c>
      <c r="S573" s="29"/>
      <c r="T573" s="27">
        <v>-6.04</v>
      </c>
      <c r="U573" s="29"/>
      <c r="V573" s="27">
        <f>ROUND(V572+T573,5)</f>
        <v>68.8</v>
      </c>
    </row>
    <row r="574" spans="1:22" x14ac:dyDescent="0.35">
      <c r="A574" s="29"/>
      <c r="B574" s="29"/>
      <c r="C574" s="29"/>
      <c r="D574" s="29" t="s">
        <v>131</v>
      </c>
      <c r="E574" s="29"/>
      <c r="F574" s="29"/>
      <c r="G574" s="29"/>
      <c r="H574" s="29"/>
      <c r="I574" s="29"/>
      <c r="J574" s="35"/>
      <c r="K574" s="29"/>
      <c r="L574" s="29"/>
      <c r="M574" s="29"/>
      <c r="N574" s="29"/>
      <c r="O574" s="29"/>
      <c r="P574" s="29"/>
      <c r="Q574" s="29"/>
      <c r="R574" s="29"/>
      <c r="S574" s="29"/>
      <c r="T574" s="24">
        <f>ROUND(SUM(T570:T573),5)</f>
        <v>0</v>
      </c>
      <c r="U574" s="29"/>
      <c r="V574" s="24">
        <f>V573</f>
        <v>68.8</v>
      </c>
    </row>
    <row r="575" spans="1:22" x14ac:dyDescent="0.35">
      <c r="A575" s="28"/>
      <c r="B575" s="28"/>
      <c r="C575" s="28"/>
      <c r="D575" s="28" t="s">
        <v>62</v>
      </c>
      <c r="E575" s="28"/>
      <c r="F575" s="28"/>
      <c r="G575" s="28"/>
      <c r="H575" s="28"/>
      <c r="I575" s="28"/>
      <c r="J575" s="34"/>
      <c r="K575" s="28"/>
      <c r="L575" s="28"/>
      <c r="M575" s="28"/>
      <c r="N575" s="28"/>
      <c r="O575" s="28"/>
      <c r="P575" s="28"/>
      <c r="Q575" s="28"/>
      <c r="R575" s="28"/>
      <c r="S575" s="28"/>
      <c r="T575" s="44"/>
      <c r="U575" s="28"/>
      <c r="V575" s="44">
        <v>1068.3800000000001</v>
      </c>
    </row>
    <row r="576" spans="1:22" x14ac:dyDescent="0.35">
      <c r="A576" s="29"/>
      <c r="B576" s="29"/>
      <c r="C576" s="29"/>
      <c r="D576" s="29" t="s">
        <v>323</v>
      </c>
      <c r="E576" s="29"/>
      <c r="F576" s="29"/>
      <c r="G576" s="29"/>
      <c r="H576" s="29"/>
      <c r="I576" s="29"/>
      <c r="J576" s="35"/>
      <c r="K576" s="29"/>
      <c r="L576" s="29"/>
      <c r="M576" s="29"/>
      <c r="N576" s="29"/>
      <c r="O576" s="29"/>
      <c r="P576" s="29"/>
      <c r="Q576" s="29"/>
      <c r="R576" s="29"/>
      <c r="S576" s="29"/>
      <c r="T576" s="24"/>
      <c r="U576" s="29"/>
      <c r="V576" s="24">
        <f>V575</f>
        <v>1068.3800000000001</v>
      </c>
    </row>
    <row r="577" spans="1:22" x14ac:dyDescent="0.35">
      <c r="A577" s="28"/>
      <c r="B577" s="28"/>
      <c r="C577" s="28"/>
      <c r="D577" s="28" t="s">
        <v>324</v>
      </c>
      <c r="E577" s="28"/>
      <c r="F577" s="28"/>
      <c r="G577" s="28"/>
      <c r="H577" s="28"/>
      <c r="I577" s="28"/>
      <c r="J577" s="34"/>
      <c r="K577" s="28"/>
      <c r="L577" s="28"/>
      <c r="M577" s="28"/>
      <c r="N577" s="28"/>
      <c r="O577" s="28"/>
      <c r="P577" s="28"/>
      <c r="Q577" s="28"/>
      <c r="R577" s="28"/>
      <c r="S577" s="28"/>
      <c r="T577" s="44"/>
      <c r="U577" s="28"/>
      <c r="V577" s="44">
        <v>0</v>
      </c>
    </row>
    <row r="578" spans="1:22" x14ac:dyDescent="0.35">
      <c r="A578" s="29"/>
      <c r="B578" s="29"/>
      <c r="C578" s="29"/>
      <c r="D578" s="29" t="s">
        <v>325</v>
      </c>
      <c r="E578" s="29"/>
      <c r="F578" s="29"/>
      <c r="G578" s="29"/>
      <c r="H578" s="29"/>
      <c r="I578" s="29"/>
      <c r="J578" s="35"/>
      <c r="K578" s="29"/>
      <c r="L578" s="29"/>
      <c r="M578" s="29"/>
      <c r="N578" s="29"/>
      <c r="O578" s="29"/>
      <c r="P578" s="29"/>
      <c r="Q578" s="29"/>
      <c r="R578" s="29"/>
      <c r="S578" s="29"/>
      <c r="T578" s="24"/>
      <c r="U578" s="29"/>
      <c r="V578" s="24">
        <f>V577</f>
        <v>0</v>
      </c>
    </row>
    <row r="579" spans="1:22" x14ac:dyDescent="0.35">
      <c r="A579" s="28"/>
      <c r="B579" s="28"/>
      <c r="C579" s="28"/>
      <c r="D579" s="28" t="s">
        <v>63</v>
      </c>
      <c r="E579" s="28"/>
      <c r="F579" s="28"/>
      <c r="G579" s="28"/>
      <c r="H579" s="28"/>
      <c r="I579" s="28"/>
      <c r="J579" s="34"/>
      <c r="K579" s="28"/>
      <c r="L579" s="28"/>
      <c r="M579" s="28"/>
      <c r="N579" s="28"/>
      <c r="O579" s="28"/>
      <c r="P579" s="28"/>
      <c r="Q579" s="28"/>
      <c r="R579" s="28"/>
      <c r="S579" s="28"/>
      <c r="T579" s="44"/>
      <c r="U579" s="28"/>
      <c r="V579" s="44">
        <v>151.52000000000001</v>
      </c>
    </row>
    <row r="580" spans="1:22" x14ac:dyDescent="0.35">
      <c r="A580" s="29"/>
      <c r="B580" s="29"/>
      <c r="C580" s="29"/>
      <c r="D580" s="29" t="s">
        <v>326</v>
      </c>
      <c r="E580" s="29"/>
      <c r="F580" s="29"/>
      <c r="G580" s="29"/>
      <c r="H580" s="29"/>
      <c r="I580" s="29"/>
      <c r="J580" s="35"/>
      <c r="K580" s="29"/>
      <c r="L580" s="29"/>
      <c r="M580" s="29"/>
      <c r="N580" s="29"/>
      <c r="O580" s="29"/>
      <c r="P580" s="29"/>
      <c r="Q580" s="29"/>
      <c r="R580" s="29"/>
      <c r="S580" s="29"/>
      <c r="T580" s="24"/>
      <c r="U580" s="29"/>
      <c r="V580" s="24">
        <f>V579</f>
        <v>151.52000000000001</v>
      </c>
    </row>
    <row r="581" spans="1:22" x14ac:dyDescent="0.35">
      <c r="A581" s="28"/>
      <c r="B581" s="28"/>
      <c r="C581" s="28"/>
      <c r="D581" s="28" t="s">
        <v>64</v>
      </c>
      <c r="E581" s="28"/>
      <c r="F581" s="28"/>
      <c r="G581" s="28"/>
      <c r="H581" s="28"/>
      <c r="I581" s="28"/>
      <c r="J581" s="34"/>
      <c r="K581" s="28"/>
      <c r="L581" s="28"/>
      <c r="M581" s="28"/>
      <c r="N581" s="28"/>
      <c r="O581" s="28"/>
      <c r="P581" s="28"/>
      <c r="Q581" s="28"/>
      <c r="R581" s="28"/>
      <c r="S581" s="28"/>
      <c r="T581" s="44"/>
      <c r="U581" s="28"/>
      <c r="V581" s="44">
        <v>0</v>
      </c>
    </row>
    <row r="582" spans="1:22" x14ac:dyDescent="0.35">
      <c r="A582" s="29"/>
      <c r="B582" s="29"/>
      <c r="C582" s="29"/>
      <c r="D582" s="29" t="s">
        <v>327</v>
      </c>
      <c r="E582" s="29"/>
      <c r="F582" s="29"/>
      <c r="G582" s="29"/>
      <c r="H582" s="29"/>
      <c r="I582" s="29"/>
      <c r="J582" s="35"/>
      <c r="K582" s="29"/>
      <c r="L582" s="29"/>
      <c r="M582" s="29"/>
      <c r="N582" s="29"/>
      <c r="O582" s="29"/>
      <c r="P582" s="29"/>
      <c r="Q582" s="29"/>
      <c r="R582" s="29"/>
      <c r="S582" s="29"/>
      <c r="T582" s="24"/>
      <c r="U582" s="29"/>
      <c r="V582" s="24">
        <f>V581</f>
        <v>0</v>
      </c>
    </row>
    <row r="583" spans="1:22" x14ac:dyDescent="0.35">
      <c r="A583" s="28"/>
      <c r="B583" s="28"/>
      <c r="C583" s="28"/>
      <c r="D583" s="28" t="s">
        <v>65</v>
      </c>
      <c r="E583" s="28"/>
      <c r="F583" s="28"/>
      <c r="G583" s="28"/>
      <c r="H583" s="28"/>
      <c r="I583" s="28"/>
      <c r="J583" s="34"/>
      <c r="K583" s="28"/>
      <c r="L583" s="28"/>
      <c r="M583" s="28"/>
      <c r="N583" s="28"/>
      <c r="O583" s="28"/>
      <c r="P583" s="28"/>
      <c r="Q583" s="28"/>
      <c r="R583" s="28"/>
      <c r="S583" s="28"/>
      <c r="T583" s="44"/>
      <c r="U583" s="28"/>
      <c r="V583" s="44">
        <v>109.12</v>
      </c>
    </row>
    <row r="584" spans="1:22" x14ac:dyDescent="0.35">
      <c r="A584" s="29"/>
      <c r="B584" s="29"/>
      <c r="C584" s="29"/>
      <c r="D584" s="29" t="s">
        <v>328</v>
      </c>
      <c r="E584" s="29"/>
      <c r="F584" s="29"/>
      <c r="G584" s="29"/>
      <c r="H584" s="29"/>
      <c r="I584" s="29"/>
      <c r="J584" s="35"/>
      <c r="K584" s="29"/>
      <c r="L584" s="29"/>
      <c r="M584" s="29"/>
      <c r="N584" s="29"/>
      <c r="O584" s="29"/>
      <c r="P584" s="29"/>
      <c r="Q584" s="29"/>
      <c r="R584" s="29"/>
      <c r="S584" s="29"/>
      <c r="T584" s="24"/>
      <c r="U584" s="29"/>
      <c r="V584" s="24">
        <f>V583</f>
        <v>109.12</v>
      </c>
    </row>
    <row r="585" spans="1:22" x14ac:dyDescent="0.35">
      <c r="A585" s="28"/>
      <c r="B585" s="28"/>
      <c r="C585" s="28"/>
      <c r="D585" s="28" t="s">
        <v>329</v>
      </c>
      <c r="E585" s="28"/>
      <c r="F585" s="28"/>
      <c r="G585" s="28"/>
      <c r="H585" s="28"/>
      <c r="I585" s="28"/>
      <c r="J585" s="34"/>
      <c r="K585" s="28"/>
      <c r="L585" s="28"/>
      <c r="M585" s="28"/>
      <c r="N585" s="28"/>
      <c r="O585" s="28"/>
      <c r="P585" s="28"/>
      <c r="Q585" s="28"/>
      <c r="R585" s="28"/>
      <c r="S585" s="28"/>
      <c r="T585" s="44"/>
      <c r="U585" s="28"/>
      <c r="V585" s="44">
        <v>0</v>
      </c>
    </row>
    <row r="586" spans="1:22" ht="15" thickBot="1" x14ac:dyDescent="0.4">
      <c r="A586" s="29"/>
      <c r="B586" s="29"/>
      <c r="C586" s="29"/>
      <c r="D586" s="29" t="s">
        <v>330</v>
      </c>
      <c r="E586" s="29"/>
      <c r="F586" s="29"/>
      <c r="G586" s="29"/>
      <c r="H586" s="29"/>
      <c r="I586" s="29"/>
      <c r="J586" s="35"/>
      <c r="K586" s="29"/>
      <c r="L586" s="29"/>
      <c r="M586" s="29"/>
      <c r="N586" s="29"/>
      <c r="O586" s="29"/>
      <c r="P586" s="29"/>
      <c r="Q586" s="29"/>
      <c r="R586" s="29"/>
      <c r="S586" s="29"/>
      <c r="T586" s="27"/>
      <c r="U586" s="29"/>
      <c r="V586" s="27">
        <f>V585</f>
        <v>0</v>
      </c>
    </row>
    <row r="587" spans="1:22" x14ac:dyDescent="0.35">
      <c r="A587" s="29"/>
      <c r="B587" s="29"/>
      <c r="C587" s="29" t="s">
        <v>66</v>
      </c>
      <c r="D587" s="29"/>
      <c r="E587" s="29"/>
      <c r="F587" s="29"/>
      <c r="G587" s="29"/>
      <c r="H587" s="29"/>
      <c r="I587" s="29"/>
      <c r="J587" s="35"/>
      <c r="K587" s="29"/>
      <c r="L587" s="29"/>
      <c r="M587" s="29"/>
      <c r="N587" s="29"/>
      <c r="O587" s="29"/>
      <c r="P587" s="29"/>
      <c r="Q587" s="29"/>
      <c r="R587" s="29"/>
      <c r="S587" s="29"/>
      <c r="T587" s="24">
        <f>ROUND(T559+T561+T563+T565+T567+T569+T574+T576+T578+T580+T582+T584+T586,5)</f>
        <v>0</v>
      </c>
      <c r="U587" s="29"/>
      <c r="V587" s="24">
        <f>ROUND(V559+V561+V563+V565+V567+V569+V574+V576+V578+V580+V582+V584+V586,5)</f>
        <v>2189.4299999999998</v>
      </c>
    </row>
    <row r="588" spans="1:22" x14ac:dyDescent="0.35">
      <c r="A588" s="28"/>
      <c r="B588" s="28"/>
      <c r="C588" s="28" t="s">
        <v>67</v>
      </c>
      <c r="D588" s="28"/>
      <c r="E588" s="28"/>
      <c r="F588" s="28"/>
      <c r="G588" s="28"/>
      <c r="H588" s="28"/>
      <c r="I588" s="28"/>
      <c r="J588" s="34"/>
      <c r="K588" s="28"/>
      <c r="L588" s="28"/>
      <c r="M588" s="28"/>
      <c r="N588" s="28"/>
      <c r="O588" s="28"/>
      <c r="P588" s="28"/>
      <c r="Q588" s="28"/>
      <c r="R588" s="28"/>
      <c r="S588" s="28"/>
      <c r="T588" s="44"/>
      <c r="U588" s="28"/>
      <c r="V588" s="44">
        <v>-2267.94</v>
      </c>
    </row>
    <row r="589" spans="1:22" x14ac:dyDescent="0.35">
      <c r="A589" s="28"/>
      <c r="B589" s="28"/>
      <c r="C589" s="28"/>
      <c r="D589" s="28" t="s">
        <v>68</v>
      </c>
      <c r="E589" s="28"/>
      <c r="F589" s="28"/>
      <c r="G589" s="28"/>
      <c r="H589" s="28"/>
      <c r="I589" s="28"/>
      <c r="J589" s="34"/>
      <c r="K589" s="28"/>
      <c r="L589" s="28"/>
      <c r="M589" s="28"/>
      <c r="N589" s="28"/>
      <c r="O589" s="28"/>
      <c r="P589" s="28"/>
      <c r="Q589" s="28"/>
      <c r="R589" s="28"/>
      <c r="S589" s="28"/>
      <c r="T589" s="44"/>
      <c r="U589" s="28"/>
      <c r="V589" s="44">
        <v>0</v>
      </c>
    </row>
    <row r="590" spans="1:22" x14ac:dyDescent="0.35">
      <c r="A590" s="29"/>
      <c r="B590" s="29"/>
      <c r="C590" s="29"/>
      <c r="D590" s="29" t="s">
        <v>331</v>
      </c>
      <c r="E590" s="29"/>
      <c r="F590" s="29"/>
      <c r="G590" s="29"/>
      <c r="H590" s="29"/>
      <c r="I590" s="29"/>
      <c r="J590" s="35"/>
      <c r="K590" s="29"/>
      <c r="L590" s="29"/>
      <c r="M590" s="29"/>
      <c r="N590" s="29"/>
      <c r="O590" s="29"/>
      <c r="P590" s="29"/>
      <c r="Q590" s="29"/>
      <c r="R590" s="29"/>
      <c r="S590" s="29"/>
      <c r="T590" s="24"/>
      <c r="U590" s="29"/>
      <c r="V590" s="24">
        <f>V589</f>
        <v>0</v>
      </c>
    </row>
    <row r="591" spans="1:22" x14ac:dyDescent="0.35">
      <c r="A591" s="28"/>
      <c r="B591" s="28"/>
      <c r="C591" s="28"/>
      <c r="D591" s="28" t="s">
        <v>69</v>
      </c>
      <c r="E591" s="28"/>
      <c r="F591" s="28"/>
      <c r="G591" s="28"/>
      <c r="H591" s="28"/>
      <c r="I591" s="28"/>
      <c r="J591" s="34"/>
      <c r="K591" s="28"/>
      <c r="L591" s="28"/>
      <c r="M591" s="28"/>
      <c r="N591" s="28"/>
      <c r="O591" s="28"/>
      <c r="P591" s="28"/>
      <c r="Q591" s="28"/>
      <c r="R591" s="28"/>
      <c r="S591" s="28"/>
      <c r="T591" s="44"/>
      <c r="U591" s="28"/>
      <c r="V591" s="44">
        <v>-2265.31</v>
      </c>
    </row>
    <row r="592" spans="1:22" x14ac:dyDescent="0.35">
      <c r="A592" s="28"/>
      <c r="B592" s="28"/>
      <c r="C592" s="28"/>
      <c r="D592" s="28"/>
      <c r="E592" s="28" t="s">
        <v>70</v>
      </c>
      <c r="F592" s="28"/>
      <c r="G592" s="28"/>
      <c r="H592" s="28"/>
      <c r="I592" s="28"/>
      <c r="J592" s="34"/>
      <c r="K592" s="28"/>
      <c r="L592" s="28"/>
      <c r="M592" s="28"/>
      <c r="N592" s="28"/>
      <c r="O592" s="28"/>
      <c r="P592" s="28"/>
      <c r="Q592" s="28"/>
      <c r="R592" s="28"/>
      <c r="S592" s="28"/>
      <c r="T592" s="44"/>
      <c r="U592" s="28"/>
      <c r="V592" s="44">
        <v>-434.81</v>
      </c>
    </row>
    <row r="593" spans="1:22" x14ac:dyDescent="0.35">
      <c r="A593" s="29"/>
      <c r="B593" s="29"/>
      <c r="C593" s="29"/>
      <c r="D593" s="29"/>
      <c r="E593" s="29" t="s">
        <v>332</v>
      </c>
      <c r="F593" s="29"/>
      <c r="G593" s="29"/>
      <c r="H593" s="29"/>
      <c r="I593" s="29"/>
      <c r="J593" s="35"/>
      <c r="K593" s="29"/>
      <c r="L593" s="29"/>
      <c r="M593" s="29"/>
      <c r="N593" s="29"/>
      <c r="O593" s="29"/>
      <c r="P593" s="29"/>
      <c r="Q593" s="29"/>
      <c r="R593" s="29"/>
      <c r="S593" s="29"/>
      <c r="T593" s="24"/>
      <c r="U593" s="29"/>
      <c r="V593" s="24">
        <f>V592</f>
        <v>-434.81</v>
      </c>
    </row>
    <row r="594" spans="1:22" x14ac:dyDescent="0.35">
      <c r="A594" s="28"/>
      <c r="B594" s="28"/>
      <c r="C594" s="28"/>
      <c r="D594" s="28"/>
      <c r="E594" s="28" t="s">
        <v>71</v>
      </c>
      <c r="F594" s="28"/>
      <c r="G594" s="28"/>
      <c r="H594" s="28"/>
      <c r="I594" s="28"/>
      <c r="J594" s="34"/>
      <c r="K594" s="28"/>
      <c r="L594" s="28"/>
      <c r="M594" s="28"/>
      <c r="N594" s="28"/>
      <c r="O594" s="28"/>
      <c r="P594" s="28"/>
      <c r="Q594" s="28"/>
      <c r="R594" s="28"/>
      <c r="S594" s="28"/>
      <c r="T594" s="44"/>
      <c r="U594" s="28"/>
      <c r="V594" s="44">
        <v>-1830.5</v>
      </c>
    </row>
    <row r="595" spans="1:22" x14ac:dyDescent="0.35">
      <c r="A595" s="29"/>
      <c r="B595" s="29"/>
      <c r="C595" s="29"/>
      <c r="D595" s="29"/>
      <c r="E595" s="29"/>
      <c r="F595" s="29"/>
      <c r="G595" s="29"/>
      <c r="H595" s="29" t="s">
        <v>88</v>
      </c>
      <c r="I595" s="29"/>
      <c r="J595" s="35">
        <v>42682</v>
      </c>
      <c r="K595" s="29"/>
      <c r="L595" s="29"/>
      <c r="M595" s="29"/>
      <c r="N595" s="29" t="s">
        <v>560</v>
      </c>
      <c r="O595" s="29"/>
      <c r="P595" s="29" t="s">
        <v>560</v>
      </c>
      <c r="Q595" s="29"/>
      <c r="R595" s="29" t="s">
        <v>89</v>
      </c>
      <c r="S595" s="29"/>
      <c r="T595" s="24">
        <v>-33.85</v>
      </c>
      <c r="U595" s="29"/>
      <c r="V595" s="24">
        <f>ROUND(V594+T595,5)</f>
        <v>-1864.35</v>
      </c>
    </row>
    <row r="596" spans="1:22" x14ac:dyDescent="0.35">
      <c r="A596" s="29"/>
      <c r="B596" s="29"/>
      <c r="C596" s="29"/>
      <c r="D596" s="29"/>
      <c r="E596" s="29"/>
      <c r="F596" s="29"/>
      <c r="G596" s="29"/>
      <c r="H596" s="29" t="s">
        <v>88</v>
      </c>
      <c r="I596" s="29"/>
      <c r="J596" s="35">
        <v>42702</v>
      </c>
      <c r="K596" s="29"/>
      <c r="L596" s="29"/>
      <c r="M596" s="29"/>
      <c r="N596" s="29" t="s">
        <v>561</v>
      </c>
      <c r="O596" s="29"/>
      <c r="P596" s="29" t="s">
        <v>566</v>
      </c>
      <c r="Q596" s="29"/>
      <c r="R596" s="29" t="s">
        <v>456</v>
      </c>
      <c r="S596" s="29"/>
      <c r="T596" s="24">
        <v>0</v>
      </c>
      <c r="U596" s="29"/>
      <c r="V596" s="24">
        <f>ROUND(V595+T596,5)</f>
        <v>-1864.35</v>
      </c>
    </row>
    <row r="597" spans="1:22" x14ac:dyDescent="0.35">
      <c r="A597" s="29"/>
      <c r="B597" s="29"/>
      <c r="C597" s="29"/>
      <c r="D597" s="29"/>
      <c r="E597" s="29"/>
      <c r="F597" s="29"/>
      <c r="G597" s="29"/>
      <c r="H597" s="29" t="s">
        <v>88</v>
      </c>
      <c r="I597" s="29"/>
      <c r="J597" s="35">
        <v>42703</v>
      </c>
      <c r="K597" s="29"/>
      <c r="L597" s="29"/>
      <c r="M597" s="29"/>
      <c r="N597" s="29" t="s">
        <v>452</v>
      </c>
      <c r="O597" s="29"/>
      <c r="P597" s="29" t="s">
        <v>567</v>
      </c>
      <c r="Q597" s="29"/>
      <c r="R597" s="29" t="s">
        <v>89</v>
      </c>
      <c r="S597" s="29"/>
      <c r="T597" s="24">
        <v>-200</v>
      </c>
      <c r="U597" s="29"/>
      <c r="V597" s="24">
        <f>ROUND(V596+T597,5)</f>
        <v>-2064.35</v>
      </c>
    </row>
    <row r="598" spans="1:22" ht="15" thickBot="1" x14ac:dyDescent="0.4">
      <c r="A598" s="29"/>
      <c r="B598" s="29"/>
      <c r="C598" s="29"/>
      <c r="D598" s="29"/>
      <c r="E598" s="29"/>
      <c r="F598" s="29"/>
      <c r="G598" s="29"/>
      <c r="H598" s="29" t="s">
        <v>88</v>
      </c>
      <c r="I598" s="29"/>
      <c r="J598" s="35">
        <v>42703</v>
      </c>
      <c r="K598" s="29"/>
      <c r="L598" s="29"/>
      <c r="M598" s="29"/>
      <c r="N598" s="29" t="s">
        <v>452</v>
      </c>
      <c r="O598" s="29"/>
      <c r="P598" s="29" t="s">
        <v>568</v>
      </c>
      <c r="Q598" s="29"/>
      <c r="R598" s="29" t="s">
        <v>89</v>
      </c>
      <c r="S598" s="29"/>
      <c r="T598" s="27">
        <v>-111.51</v>
      </c>
      <c r="U598" s="29"/>
      <c r="V598" s="27">
        <f>ROUND(V597+T598,5)</f>
        <v>-2175.86</v>
      </c>
    </row>
    <row r="599" spans="1:22" x14ac:dyDescent="0.35">
      <c r="A599" s="29"/>
      <c r="B599" s="29"/>
      <c r="C599" s="29"/>
      <c r="D599" s="29"/>
      <c r="E599" s="29" t="s">
        <v>132</v>
      </c>
      <c r="F599" s="29"/>
      <c r="G599" s="29"/>
      <c r="H599" s="29"/>
      <c r="I599" s="29"/>
      <c r="J599" s="35"/>
      <c r="K599" s="29"/>
      <c r="L599" s="29"/>
      <c r="M599" s="29"/>
      <c r="N599" s="29"/>
      <c r="O599" s="29"/>
      <c r="P599" s="29"/>
      <c r="Q599" s="29"/>
      <c r="R599" s="29"/>
      <c r="S599" s="29"/>
      <c r="T599" s="24">
        <f>ROUND(SUM(T594:T598),5)</f>
        <v>-345.36</v>
      </c>
      <c r="U599" s="29"/>
      <c r="V599" s="24">
        <f>V598</f>
        <v>-2175.86</v>
      </c>
    </row>
    <row r="600" spans="1:22" x14ac:dyDescent="0.35">
      <c r="A600" s="28"/>
      <c r="B600" s="28"/>
      <c r="C600" s="28"/>
      <c r="D600" s="28"/>
      <c r="E600" s="28" t="s">
        <v>72</v>
      </c>
      <c r="F600" s="28"/>
      <c r="G600" s="28"/>
      <c r="H600" s="28"/>
      <c r="I600" s="28"/>
      <c r="J600" s="34"/>
      <c r="K600" s="28"/>
      <c r="L600" s="28"/>
      <c r="M600" s="28"/>
      <c r="N600" s="28"/>
      <c r="O600" s="28"/>
      <c r="P600" s="28"/>
      <c r="Q600" s="28"/>
      <c r="R600" s="28"/>
      <c r="S600" s="28"/>
      <c r="T600" s="44"/>
      <c r="U600" s="28"/>
      <c r="V600" s="44">
        <v>0</v>
      </c>
    </row>
    <row r="601" spans="1:22" x14ac:dyDescent="0.35">
      <c r="A601" s="29"/>
      <c r="B601" s="29"/>
      <c r="C601" s="29"/>
      <c r="D601" s="29"/>
      <c r="E601" s="29" t="s">
        <v>333</v>
      </c>
      <c r="F601" s="29"/>
      <c r="G601" s="29"/>
      <c r="H601" s="29"/>
      <c r="I601" s="29"/>
      <c r="J601" s="35"/>
      <c r="K601" s="29"/>
      <c r="L601" s="29"/>
      <c r="M601" s="29"/>
      <c r="N601" s="29"/>
      <c r="O601" s="29"/>
      <c r="P601" s="29"/>
      <c r="Q601" s="29"/>
      <c r="R601" s="29"/>
      <c r="S601" s="29"/>
      <c r="T601" s="24"/>
      <c r="U601" s="29"/>
      <c r="V601" s="24">
        <f>V600</f>
        <v>0</v>
      </c>
    </row>
    <row r="602" spans="1:22" x14ac:dyDescent="0.35">
      <c r="A602" s="28"/>
      <c r="B602" s="28"/>
      <c r="C602" s="28"/>
      <c r="D602" s="28"/>
      <c r="E602" s="28" t="s">
        <v>334</v>
      </c>
      <c r="F602" s="28"/>
      <c r="G602" s="28"/>
      <c r="H602" s="28"/>
      <c r="I602" s="28"/>
      <c r="J602" s="34"/>
      <c r="K602" s="28"/>
      <c r="L602" s="28"/>
      <c r="M602" s="28"/>
      <c r="N602" s="28"/>
      <c r="O602" s="28"/>
      <c r="P602" s="28"/>
      <c r="Q602" s="28"/>
      <c r="R602" s="28"/>
      <c r="S602" s="28"/>
      <c r="T602" s="44"/>
      <c r="U602" s="28"/>
      <c r="V602" s="44">
        <v>0</v>
      </c>
    </row>
    <row r="603" spans="1:22" ht="15" thickBot="1" x14ac:dyDescent="0.4">
      <c r="A603" s="29"/>
      <c r="B603" s="29"/>
      <c r="C603" s="29"/>
      <c r="D603" s="29"/>
      <c r="E603" s="29" t="s">
        <v>335</v>
      </c>
      <c r="F603" s="29"/>
      <c r="G603" s="29"/>
      <c r="H603" s="29"/>
      <c r="I603" s="29"/>
      <c r="J603" s="35"/>
      <c r="K603" s="29"/>
      <c r="L603" s="29"/>
      <c r="M603" s="29"/>
      <c r="N603" s="29"/>
      <c r="O603" s="29"/>
      <c r="P603" s="29"/>
      <c r="Q603" s="29"/>
      <c r="R603" s="29"/>
      <c r="S603" s="29"/>
      <c r="T603" s="27"/>
      <c r="U603" s="29"/>
      <c r="V603" s="27">
        <f>V602</f>
        <v>0</v>
      </c>
    </row>
    <row r="604" spans="1:22" x14ac:dyDescent="0.35">
      <c r="A604" s="29"/>
      <c r="B604" s="29"/>
      <c r="C604" s="29"/>
      <c r="D604" s="29" t="s">
        <v>73</v>
      </c>
      <c r="E604" s="29"/>
      <c r="F604" s="29"/>
      <c r="G604" s="29"/>
      <c r="H604" s="29"/>
      <c r="I604" s="29"/>
      <c r="J604" s="35"/>
      <c r="K604" s="29"/>
      <c r="L604" s="29"/>
      <c r="M604" s="29"/>
      <c r="N604" s="29"/>
      <c r="O604" s="29"/>
      <c r="P604" s="29"/>
      <c r="Q604" s="29"/>
      <c r="R604" s="29"/>
      <c r="S604" s="29"/>
      <c r="T604" s="24">
        <f>ROUND(T593+T599+T601+T603,5)</f>
        <v>-345.36</v>
      </c>
      <c r="U604" s="29"/>
      <c r="V604" s="24">
        <f>ROUND(V593+V599+V601+V603,5)</f>
        <v>-2610.67</v>
      </c>
    </row>
    <row r="605" spans="1:22" x14ac:dyDescent="0.35">
      <c r="A605" s="28"/>
      <c r="B605" s="28"/>
      <c r="C605" s="28"/>
      <c r="D605" s="28" t="s">
        <v>74</v>
      </c>
      <c r="E605" s="28"/>
      <c r="F605" s="28"/>
      <c r="G605" s="28"/>
      <c r="H605" s="28"/>
      <c r="I605" s="28"/>
      <c r="J605" s="34"/>
      <c r="K605" s="28"/>
      <c r="L605" s="28"/>
      <c r="M605" s="28"/>
      <c r="N605" s="28"/>
      <c r="O605" s="28"/>
      <c r="P605" s="28"/>
      <c r="Q605" s="28"/>
      <c r="R605" s="28"/>
      <c r="S605" s="28"/>
      <c r="T605" s="44"/>
      <c r="U605" s="28"/>
      <c r="V605" s="44">
        <v>-2.63</v>
      </c>
    </row>
    <row r="606" spans="1:22" ht="15" thickBot="1" x14ac:dyDescent="0.4">
      <c r="A606" s="33"/>
      <c r="B606" s="33"/>
      <c r="C606" s="33"/>
      <c r="D606" s="33"/>
      <c r="E606" s="33"/>
      <c r="F606" s="29"/>
      <c r="G606" s="29"/>
      <c r="H606" s="29" t="s">
        <v>88</v>
      </c>
      <c r="I606" s="29"/>
      <c r="J606" s="35">
        <v>42704</v>
      </c>
      <c r="K606" s="29"/>
      <c r="L606" s="29"/>
      <c r="M606" s="29"/>
      <c r="N606" s="29"/>
      <c r="O606" s="29"/>
      <c r="P606" s="29" t="s">
        <v>133</v>
      </c>
      <c r="Q606" s="29"/>
      <c r="R606" s="29" t="s">
        <v>134</v>
      </c>
      <c r="S606" s="29"/>
      <c r="T606" s="27">
        <v>-0.37</v>
      </c>
      <c r="U606" s="29"/>
      <c r="V606" s="27">
        <f>ROUND(V605+T606,5)</f>
        <v>-3</v>
      </c>
    </row>
    <row r="607" spans="1:22" x14ac:dyDescent="0.35">
      <c r="A607" s="29"/>
      <c r="B607" s="29"/>
      <c r="C607" s="29"/>
      <c r="D607" s="29" t="s">
        <v>135</v>
      </c>
      <c r="E607" s="29"/>
      <c r="F607" s="29"/>
      <c r="G607" s="29"/>
      <c r="H607" s="29"/>
      <c r="I607" s="29"/>
      <c r="J607" s="35"/>
      <c r="K607" s="29"/>
      <c r="L607" s="29"/>
      <c r="M607" s="29"/>
      <c r="N607" s="29"/>
      <c r="O607" s="29"/>
      <c r="P607" s="29"/>
      <c r="Q607" s="29"/>
      <c r="R607" s="29"/>
      <c r="S607" s="29"/>
      <c r="T607" s="24">
        <f>ROUND(SUM(T605:T606),5)</f>
        <v>-0.37</v>
      </c>
      <c r="U607" s="29"/>
      <c r="V607" s="24">
        <f>V606</f>
        <v>-3</v>
      </c>
    </row>
    <row r="608" spans="1:22" x14ac:dyDescent="0.35">
      <c r="A608" s="28"/>
      <c r="B608" s="28"/>
      <c r="C608" s="28"/>
      <c r="D608" s="28" t="s">
        <v>336</v>
      </c>
      <c r="E608" s="28"/>
      <c r="F608" s="28"/>
      <c r="G608" s="28"/>
      <c r="H608" s="28"/>
      <c r="I608" s="28"/>
      <c r="J608" s="34"/>
      <c r="K608" s="28"/>
      <c r="L608" s="28"/>
      <c r="M608" s="28"/>
      <c r="N608" s="28"/>
      <c r="O608" s="28"/>
      <c r="P608" s="28"/>
      <c r="Q608" s="28"/>
      <c r="R608" s="28"/>
      <c r="S608" s="28"/>
      <c r="T608" s="44"/>
      <c r="U608" s="28"/>
      <c r="V608" s="44">
        <v>0</v>
      </c>
    </row>
    <row r="609" spans="1:22" ht="15" thickBot="1" x14ac:dyDescent="0.4">
      <c r="A609" s="29"/>
      <c r="B609" s="29"/>
      <c r="C609" s="29"/>
      <c r="D609" s="29" t="s">
        <v>337</v>
      </c>
      <c r="E609" s="29"/>
      <c r="F609" s="29"/>
      <c r="G609" s="29"/>
      <c r="H609" s="29"/>
      <c r="I609" s="29"/>
      <c r="J609" s="35"/>
      <c r="K609" s="29"/>
      <c r="L609" s="29"/>
      <c r="M609" s="29"/>
      <c r="N609" s="29"/>
      <c r="O609" s="29"/>
      <c r="P609" s="29"/>
      <c r="Q609" s="29"/>
      <c r="R609" s="29"/>
      <c r="S609" s="29"/>
      <c r="T609" s="27"/>
      <c r="U609" s="29"/>
      <c r="V609" s="27">
        <f>V608</f>
        <v>0</v>
      </c>
    </row>
    <row r="610" spans="1:22" x14ac:dyDescent="0.35">
      <c r="A610" s="29"/>
      <c r="B610" s="29"/>
      <c r="C610" s="29" t="s">
        <v>75</v>
      </c>
      <c r="D610" s="29"/>
      <c r="E610" s="29"/>
      <c r="F610" s="29"/>
      <c r="G610" s="29"/>
      <c r="H610" s="29"/>
      <c r="I610" s="29"/>
      <c r="J610" s="35"/>
      <c r="K610" s="29"/>
      <c r="L610" s="29"/>
      <c r="M610" s="29"/>
      <c r="N610" s="29"/>
      <c r="O610" s="29"/>
      <c r="P610" s="29"/>
      <c r="Q610" s="29"/>
      <c r="R610" s="29"/>
      <c r="S610" s="29"/>
      <c r="T610" s="24">
        <f>ROUND(T590+T604+T607+T609,5)</f>
        <v>-345.73</v>
      </c>
      <c r="U610" s="29"/>
      <c r="V610" s="24">
        <f>ROUND(V590+V604+V607+V609,5)</f>
        <v>-2613.67</v>
      </c>
    </row>
    <row r="611" spans="1:22" x14ac:dyDescent="0.35">
      <c r="A611" s="28"/>
      <c r="B611" s="28"/>
      <c r="C611" s="28" t="s">
        <v>338</v>
      </c>
      <c r="D611" s="28"/>
      <c r="E611" s="28"/>
      <c r="F611" s="28"/>
      <c r="G611" s="28"/>
      <c r="H611" s="28"/>
      <c r="I611" s="28"/>
      <c r="J611" s="34"/>
      <c r="K611" s="28"/>
      <c r="L611" s="28"/>
      <c r="M611" s="28"/>
      <c r="N611" s="28"/>
      <c r="O611" s="28"/>
      <c r="P611" s="28"/>
      <c r="Q611" s="28"/>
      <c r="R611" s="28"/>
      <c r="S611" s="28"/>
      <c r="T611" s="44"/>
      <c r="U611" s="28"/>
      <c r="V611" s="44">
        <v>0</v>
      </c>
    </row>
    <row r="612" spans="1:22" x14ac:dyDescent="0.35">
      <c r="A612" s="28"/>
      <c r="B612" s="28"/>
      <c r="C612" s="28"/>
      <c r="D612" s="28" t="s">
        <v>339</v>
      </c>
      <c r="E612" s="28"/>
      <c r="F612" s="28"/>
      <c r="G612" s="28"/>
      <c r="H612" s="28"/>
      <c r="I612" s="28"/>
      <c r="J612" s="34"/>
      <c r="K612" s="28"/>
      <c r="L612" s="28"/>
      <c r="M612" s="28"/>
      <c r="N612" s="28"/>
      <c r="O612" s="28"/>
      <c r="P612" s="28"/>
      <c r="Q612" s="28"/>
      <c r="R612" s="28"/>
      <c r="S612" s="28"/>
      <c r="T612" s="44"/>
      <c r="U612" s="28"/>
      <c r="V612" s="44">
        <v>0</v>
      </c>
    </row>
    <row r="613" spans="1:22" x14ac:dyDescent="0.35">
      <c r="A613" s="29"/>
      <c r="B613" s="29"/>
      <c r="C613" s="29"/>
      <c r="D613" s="29" t="s">
        <v>340</v>
      </c>
      <c r="E613" s="29"/>
      <c r="F613" s="29"/>
      <c r="G613" s="29"/>
      <c r="H613" s="29"/>
      <c r="I613" s="29"/>
      <c r="J613" s="35"/>
      <c r="K613" s="29"/>
      <c r="L613" s="29"/>
      <c r="M613" s="29"/>
      <c r="N613" s="29"/>
      <c r="O613" s="29"/>
      <c r="P613" s="29"/>
      <c r="Q613" s="29"/>
      <c r="R613" s="29"/>
      <c r="S613" s="29"/>
      <c r="T613" s="24"/>
      <c r="U613" s="29"/>
      <c r="V613" s="24">
        <f>V612</f>
        <v>0</v>
      </c>
    </row>
    <row r="614" spans="1:22" x14ac:dyDescent="0.35">
      <c r="A614" s="28"/>
      <c r="B614" s="28"/>
      <c r="C614" s="28"/>
      <c r="D614" s="28" t="s">
        <v>341</v>
      </c>
      <c r="E614" s="28"/>
      <c r="F614" s="28"/>
      <c r="G614" s="28"/>
      <c r="H614" s="28"/>
      <c r="I614" s="28"/>
      <c r="J614" s="34"/>
      <c r="K614" s="28"/>
      <c r="L614" s="28"/>
      <c r="M614" s="28"/>
      <c r="N614" s="28"/>
      <c r="O614" s="28"/>
      <c r="P614" s="28"/>
      <c r="Q614" s="28"/>
      <c r="R614" s="28"/>
      <c r="S614" s="28"/>
      <c r="T614" s="44"/>
      <c r="U614" s="28"/>
      <c r="V614" s="44">
        <v>0</v>
      </c>
    </row>
    <row r="615" spans="1:22" x14ac:dyDescent="0.35">
      <c r="A615" s="29"/>
      <c r="B615" s="29"/>
      <c r="C615" s="29"/>
      <c r="D615" s="29" t="s">
        <v>342</v>
      </c>
      <c r="E615" s="29"/>
      <c r="F615" s="29"/>
      <c r="G615" s="29"/>
      <c r="H615" s="29"/>
      <c r="I615" s="29"/>
      <c r="J615" s="35"/>
      <c r="K615" s="29"/>
      <c r="L615" s="29"/>
      <c r="M615" s="29"/>
      <c r="N615" s="29"/>
      <c r="O615" s="29"/>
      <c r="P615" s="29"/>
      <c r="Q615" s="29"/>
      <c r="R615" s="29"/>
      <c r="S615" s="29"/>
      <c r="T615" s="24"/>
      <c r="U615" s="29"/>
      <c r="V615" s="24">
        <f>V614</f>
        <v>0</v>
      </c>
    </row>
    <row r="616" spans="1:22" x14ac:dyDescent="0.35">
      <c r="A616" s="28"/>
      <c r="B616" s="28"/>
      <c r="C616" s="28"/>
      <c r="D616" s="28" t="s">
        <v>343</v>
      </c>
      <c r="E616" s="28"/>
      <c r="F616" s="28"/>
      <c r="G616" s="28"/>
      <c r="H616" s="28"/>
      <c r="I616" s="28"/>
      <c r="J616" s="34"/>
      <c r="K616" s="28"/>
      <c r="L616" s="28"/>
      <c r="M616" s="28"/>
      <c r="N616" s="28"/>
      <c r="O616" s="28"/>
      <c r="P616" s="28"/>
      <c r="Q616" s="28"/>
      <c r="R616" s="28"/>
      <c r="S616" s="28"/>
      <c r="T616" s="44"/>
      <c r="U616" s="28"/>
      <c r="V616" s="44">
        <v>0</v>
      </c>
    </row>
    <row r="617" spans="1:22" ht="15" thickBot="1" x14ac:dyDescent="0.4">
      <c r="A617" s="29"/>
      <c r="B617" s="29"/>
      <c r="C617" s="29"/>
      <c r="D617" s="29" t="s">
        <v>344</v>
      </c>
      <c r="E617" s="29"/>
      <c r="F617" s="29"/>
      <c r="G617" s="29"/>
      <c r="H617" s="29"/>
      <c r="I617" s="29"/>
      <c r="J617" s="35"/>
      <c r="K617" s="29"/>
      <c r="L617" s="29"/>
      <c r="M617" s="29"/>
      <c r="N617" s="29"/>
      <c r="O617" s="29"/>
      <c r="P617" s="29"/>
      <c r="Q617" s="29"/>
      <c r="R617" s="29"/>
      <c r="S617" s="29"/>
      <c r="T617" s="27"/>
      <c r="U617" s="29"/>
      <c r="V617" s="27">
        <f>V616</f>
        <v>0</v>
      </c>
    </row>
    <row r="618" spans="1:22" x14ac:dyDescent="0.35">
      <c r="A618" s="29"/>
      <c r="B618" s="29"/>
      <c r="C618" s="29" t="s">
        <v>345</v>
      </c>
      <c r="D618" s="29"/>
      <c r="E618" s="29"/>
      <c r="F618" s="29"/>
      <c r="G618" s="29"/>
      <c r="H618" s="29"/>
      <c r="I618" s="29"/>
      <c r="J618" s="35"/>
      <c r="K618" s="29"/>
      <c r="L618" s="29"/>
      <c r="M618" s="29"/>
      <c r="N618" s="29"/>
      <c r="O618" s="29"/>
      <c r="P618" s="29"/>
      <c r="Q618" s="29"/>
      <c r="R618" s="29"/>
      <c r="S618" s="29"/>
      <c r="T618" s="24"/>
      <c r="U618" s="29"/>
      <c r="V618" s="24">
        <f>ROUND(V613+V615+V617,5)</f>
        <v>0</v>
      </c>
    </row>
    <row r="619" spans="1:22" x14ac:dyDescent="0.35">
      <c r="A619" s="28"/>
      <c r="B619" s="28"/>
      <c r="C619" s="28" t="s">
        <v>346</v>
      </c>
      <c r="D619" s="28"/>
      <c r="E619" s="28"/>
      <c r="F619" s="28"/>
      <c r="G619" s="28"/>
      <c r="H619" s="28"/>
      <c r="I619" s="28"/>
      <c r="J619" s="34"/>
      <c r="K619" s="28"/>
      <c r="L619" s="28"/>
      <c r="M619" s="28"/>
      <c r="N619" s="28"/>
      <c r="O619" s="28"/>
      <c r="P619" s="28"/>
      <c r="Q619" s="28"/>
      <c r="R619" s="28"/>
      <c r="S619" s="28"/>
      <c r="T619" s="44"/>
      <c r="U619" s="28"/>
      <c r="V619" s="44">
        <v>0</v>
      </c>
    </row>
    <row r="620" spans="1:22" ht="15" thickBot="1" x14ac:dyDescent="0.4">
      <c r="A620" s="29"/>
      <c r="B620" s="29"/>
      <c r="C620" s="29" t="s">
        <v>347</v>
      </c>
      <c r="D620" s="29"/>
      <c r="E620" s="29"/>
      <c r="F620" s="29"/>
      <c r="G620" s="29"/>
      <c r="H620" s="29"/>
      <c r="I620" s="29"/>
      <c r="J620" s="35"/>
      <c r="K620" s="29"/>
      <c r="L620" s="29"/>
      <c r="M620" s="29"/>
      <c r="N620" s="29"/>
      <c r="O620" s="29"/>
      <c r="P620" s="29"/>
      <c r="Q620" s="29"/>
      <c r="R620" s="29"/>
      <c r="S620" s="29"/>
      <c r="T620" s="27"/>
      <c r="U620" s="29"/>
      <c r="V620" s="27">
        <f>V619</f>
        <v>0</v>
      </c>
    </row>
    <row r="621" spans="1:22" x14ac:dyDescent="0.35">
      <c r="A621" s="29"/>
      <c r="B621" s="29" t="s">
        <v>76</v>
      </c>
      <c r="C621" s="29"/>
      <c r="D621" s="29"/>
      <c r="E621" s="29"/>
      <c r="F621" s="29"/>
      <c r="G621" s="29"/>
      <c r="H621" s="29"/>
      <c r="I621" s="29"/>
      <c r="J621" s="35"/>
      <c r="K621" s="29"/>
      <c r="L621" s="29"/>
      <c r="M621" s="29"/>
      <c r="N621" s="29"/>
      <c r="O621" s="29"/>
      <c r="P621" s="29"/>
      <c r="Q621" s="29"/>
      <c r="R621" s="29"/>
      <c r="S621" s="29"/>
      <c r="T621" s="24">
        <f>ROUND(T487+T491+T497+T500+T513+T517+T520+T523+T525+T545+T547+T549+T556+T587+T610+T618+T620,5)</f>
        <v>20004.93</v>
      </c>
      <c r="U621" s="29"/>
      <c r="V621" s="24">
        <f>ROUND(V487+V491+V497+V500+V513+V517+V520+V523+V525+V545+V547+V549+V556+V587+V610+V618+V620,5)</f>
        <v>151041.78</v>
      </c>
    </row>
    <row r="622" spans="1:22" x14ac:dyDescent="0.35">
      <c r="A622" s="28"/>
      <c r="B622" s="28" t="s">
        <v>348</v>
      </c>
      <c r="C622" s="28"/>
      <c r="D622" s="28"/>
      <c r="E622" s="28"/>
      <c r="F622" s="28"/>
      <c r="G622" s="28"/>
      <c r="H622" s="28"/>
      <c r="I622" s="28"/>
      <c r="J622" s="34"/>
      <c r="K622" s="28"/>
      <c r="L622" s="28"/>
      <c r="M622" s="28"/>
      <c r="N622" s="28"/>
      <c r="O622" s="28"/>
      <c r="P622" s="28"/>
      <c r="Q622" s="28"/>
      <c r="R622" s="28"/>
      <c r="S622" s="28"/>
      <c r="T622" s="44"/>
      <c r="U622" s="28"/>
      <c r="V622" s="44">
        <v>0</v>
      </c>
    </row>
    <row r="623" spans="1:22" x14ac:dyDescent="0.35">
      <c r="A623" s="28"/>
      <c r="B623" s="28"/>
      <c r="C623" s="28" t="s">
        <v>349</v>
      </c>
      <c r="D623" s="28"/>
      <c r="E623" s="28"/>
      <c r="F623" s="28"/>
      <c r="G623" s="28"/>
      <c r="H623" s="28"/>
      <c r="I623" s="28"/>
      <c r="J623" s="34"/>
      <c r="K623" s="28"/>
      <c r="L623" s="28"/>
      <c r="M623" s="28"/>
      <c r="N623" s="28"/>
      <c r="O623" s="28"/>
      <c r="P623" s="28"/>
      <c r="Q623" s="28"/>
      <c r="R623" s="28"/>
      <c r="S623" s="28"/>
      <c r="T623" s="44"/>
      <c r="U623" s="28"/>
      <c r="V623" s="44">
        <v>0</v>
      </c>
    </row>
    <row r="624" spans="1:22" x14ac:dyDescent="0.35">
      <c r="A624" s="29"/>
      <c r="B624" s="29"/>
      <c r="C624" s="29" t="s">
        <v>350</v>
      </c>
      <c r="D624" s="29"/>
      <c r="E624" s="29"/>
      <c r="F624" s="29"/>
      <c r="G624" s="29"/>
      <c r="H624" s="29"/>
      <c r="I624" s="29"/>
      <c r="J624" s="35"/>
      <c r="K624" s="29"/>
      <c r="L624" s="29"/>
      <c r="M624" s="29"/>
      <c r="N624" s="29"/>
      <c r="O624" s="29"/>
      <c r="P624" s="29"/>
      <c r="Q624" s="29"/>
      <c r="R624" s="29"/>
      <c r="S624" s="29"/>
      <c r="T624" s="24"/>
      <c r="U624" s="29"/>
      <c r="V624" s="24">
        <f>V623</f>
        <v>0</v>
      </c>
    </row>
    <row r="625" spans="1:22" x14ac:dyDescent="0.35">
      <c r="A625" s="28"/>
      <c r="B625" s="28"/>
      <c r="C625" s="28" t="s">
        <v>351</v>
      </c>
      <c r="D625" s="28"/>
      <c r="E625" s="28"/>
      <c r="F625" s="28"/>
      <c r="G625" s="28"/>
      <c r="H625" s="28"/>
      <c r="I625" s="28"/>
      <c r="J625" s="34"/>
      <c r="K625" s="28"/>
      <c r="L625" s="28"/>
      <c r="M625" s="28"/>
      <c r="N625" s="28"/>
      <c r="O625" s="28"/>
      <c r="P625" s="28"/>
      <c r="Q625" s="28"/>
      <c r="R625" s="28"/>
      <c r="S625" s="28"/>
      <c r="T625" s="44"/>
      <c r="U625" s="28"/>
      <c r="V625" s="44">
        <v>0</v>
      </c>
    </row>
    <row r="626" spans="1:22" x14ac:dyDescent="0.35">
      <c r="A626" s="29"/>
      <c r="B626" s="29"/>
      <c r="C626" s="29" t="s">
        <v>352</v>
      </c>
      <c r="D626" s="29"/>
      <c r="E626" s="29"/>
      <c r="F626" s="29"/>
      <c r="G626" s="29"/>
      <c r="H626" s="29"/>
      <c r="I626" s="29"/>
      <c r="J626" s="35"/>
      <c r="K626" s="29"/>
      <c r="L626" s="29"/>
      <c r="M626" s="29"/>
      <c r="N626" s="29"/>
      <c r="O626" s="29"/>
      <c r="P626" s="29"/>
      <c r="Q626" s="29"/>
      <c r="R626" s="29"/>
      <c r="S626" s="29"/>
      <c r="T626" s="24"/>
      <c r="U626" s="29"/>
      <c r="V626" s="24">
        <f>V625</f>
        <v>0</v>
      </c>
    </row>
    <row r="627" spans="1:22" x14ac:dyDescent="0.35">
      <c r="A627" s="28"/>
      <c r="B627" s="28"/>
      <c r="C627" s="28" t="s">
        <v>353</v>
      </c>
      <c r="D627" s="28"/>
      <c r="E627" s="28"/>
      <c r="F627" s="28"/>
      <c r="G627" s="28"/>
      <c r="H627" s="28"/>
      <c r="I627" s="28"/>
      <c r="J627" s="34"/>
      <c r="K627" s="28"/>
      <c r="L627" s="28"/>
      <c r="M627" s="28"/>
      <c r="N627" s="28"/>
      <c r="O627" s="28"/>
      <c r="P627" s="28"/>
      <c r="Q627" s="28"/>
      <c r="R627" s="28"/>
      <c r="S627" s="28"/>
      <c r="T627" s="44"/>
      <c r="U627" s="28"/>
      <c r="V627" s="44">
        <v>0</v>
      </c>
    </row>
    <row r="628" spans="1:22" x14ac:dyDescent="0.35">
      <c r="A628" s="29"/>
      <c r="B628" s="29"/>
      <c r="C628" s="29" t="s">
        <v>354</v>
      </c>
      <c r="D628" s="29"/>
      <c r="E628" s="29"/>
      <c r="F628" s="29"/>
      <c r="G628" s="29"/>
      <c r="H628" s="29"/>
      <c r="I628" s="29"/>
      <c r="J628" s="35"/>
      <c r="K628" s="29"/>
      <c r="L628" s="29"/>
      <c r="M628" s="29"/>
      <c r="N628" s="29"/>
      <c r="O628" s="29"/>
      <c r="P628" s="29"/>
      <c r="Q628" s="29"/>
      <c r="R628" s="29"/>
      <c r="S628" s="29"/>
      <c r="T628" s="24"/>
      <c r="U628" s="29"/>
      <c r="V628" s="24">
        <f>V627</f>
        <v>0</v>
      </c>
    </row>
    <row r="629" spans="1:22" x14ac:dyDescent="0.35">
      <c r="A629" s="28"/>
      <c r="B629" s="28"/>
      <c r="C629" s="28" t="s">
        <v>355</v>
      </c>
      <c r="D629" s="28"/>
      <c r="E629" s="28"/>
      <c r="F629" s="28"/>
      <c r="G629" s="28"/>
      <c r="H629" s="28"/>
      <c r="I629" s="28"/>
      <c r="J629" s="34"/>
      <c r="K629" s="28"/>
      <c r="L629" s="28"/>
      <c r="M629" s="28"/>
      <c r="N629" s="28"/>
      <c r="O629" s="28"/>
      <c r="P629" s="28"/>
      <c r="Q629" s="28"/>
      <c r="R629" s="28"/>
      <c r="S629" s="28"/>
      <c r="T629" s="44"/>
      <c r="U629" s="28"/>
      <c r="V629" s="44">
        <v>0</v>
      </c>
    </row>
    <row r="630" spans="1:22" x14ac:dyDescent="0.35">
      <c r="A630" s="29"/>
      <c r="B630" s="29"/>
      <c r="C630" s="29" t="s">
        <v>356</v>
      </c>
      <c r="D630" s="29"/>
      <c r="E630" s="29"/>
      <c r="F630" s="29"/>
      <c r="G630" s="29"/>
      <c r="H630" s="29"/>
      <c r="I630" s="29"/>
      <c r="J630" s="35"/>
      <c r="K630" s="29"/>
      <c r="L630" s="29"/>
      <c r="M630" s="29"/>
      <c r="N630" s="29"/>
      <c r="O630" s="29"/>
      <c r="P630" s="29"/>
      <c r="Q630" s="29"/>
      <c r="R630" s="29"/>
      <c r="S630" s="29"/>
      <c r="T630" s="24"/>
      <c r="U630" s="29"/>
      <c r="V630" s="24">
        <f>V629</f>
        <v>0</v>
      </c>
    </row>
    <row r="631" spans="1:22" x14ac:dyDescent="0.35">
      <c r="A631" s="28"/>
      <c r="B631" s="28"/>
      <c r="C631" s="28" t="s">
        <v>357</v>
      </c>
      <c r="D631" s="28"/>
      <c r="E631" s="28"/>
      <c r="F631" s="28"/>
      <c r="G631" s="28"/>
      <c r="H631" s="28"/>
      <c r="I631" s="28"/>
      <c r="J631" s="34"/>
      <c r="K631" s="28"/>
      <c r="L631" s="28"/>
      <c r="M631" s="28"/>
      <c r="N631" s="28"/>
      <c r="O631" s="28"/>
      <c r="P631" s="28"/>
      <c r="Q631" s="28"/>
      <c r="R631" s="28"/>
      <c r="S631" s="28"/>
      <c r="T631" s="44"/>
      <c r="U631" s="28"/>
      <c r="V631" s="44">
        <v>0</v>
      </c>
    </row>
    <row r="632" spans="1:22" ht="15" thickBot="1" x14ac:dyDescent="0.4">
      <c r="A632" s="29"/>
      <c r="B632" s="29"/>
      <c r="C632" s="29" t="s">
        <v>358</v>
      </c>
      <c r="D632" s="29"/>
      <c r="E632" s="29"/>
      <c r="F632" s="29"/>
      <c r="G632" s="29"/>
      <c r="H632" s="29"/>
      <c r="I632" s="29"/>
      <c r="J632" s="35"/>
      <c r="K632" s="29"/>
      <c r="L632" s="29"/>
      <c r="M632" s="29"/>
      <c r="N632" s="29"/>
      <c r="O632" s="29"/>
      <c r="P632" s="29"/>
      <c r="Q632" s="29"/>
      <c r="R632" s="29"/>
      <c r="S632" s="29"/>
      <c r="T632" s="27"/>
      <c r="U632" s="29"/>
      <c r="V632" s="27">
        <f>V631</f>
        <v>0</v>
      </c>
    </row>
    <row r="633" spans="1:22" x14ac:dyDescent="0.35">
      <c r="A633" s="29"/>
      <c r="B633" s="29" t="s">
        <v>359</v>
      </c>
      <c r="C633" s="29"/>
      <c r="D633" s="29"/>
      <c r="E633" s="29"/>
      <c r="F633" s="29"/>
      <c r="G633" s="29"/>
      <c r="H633" s="29"/>
      <c r="I633" s="29"/>
      <c r="J633" s="35"/>
      <c r="K633" s="29"/>
      <c r="L633" s="29"/>
      <c r="M633" s="29"/>
      <c r="N633" s="29"/>
      <c r="O633" s="29"/>
      <c r="P633" s="29"/>
      <c r="Q633" s="29"/>
      <c r="R633" s="29"/>
      <c r="S633" s="29"/>
      <c r="T633" s="24"/>
      <c r="U633" s="29"/>
      <c r="V633" s="24">
        <f>ROUND(V624+V626+V628+V630+V632,5)</f>
        <v>0</v>
      </c>
    </row>
    <row r="634" spans="1:22" x14ac:dyDescent="0.35">
      <c r="A634" s="28"/>
      <c r="B634" s="28" t="s">
        <v>360</v>
      </c>
      <c r="C634" s="28"/>
      <c r="D634" s="28"/>
      <c r="E634" s="28"/>
      <c r="F634" s="28"/>
      <c r="G634" s="28"/>
      <c r="H634" s="28"/>
      <c r="I634" s="28"/>
      <c r="J634" s="34"/>
      <c r="K634" s="28"/>
      <c r="L634" s="28"/>
      <c r="M634" s="28"/>
      <c r="N634" s="28"/>
      <c r="O634" s="28"/>
      <c r="P634" s="28"/>
      <c r="Q634" s="28"/>
      <c r="R634" s="28"/>
      <c r="S634" s="28"/>
      <c r="T634" s="44"/>
      <c r="U634" s="28"/>
      <c r="V634" s="44">
        <v>0</v>
      </c>
    </row>
    <row r="635" spans="1:22" x14ac:dyDescent="0.35">
      <c r="A635" s="28"/>
      <c r="B635" s="28"/>
      <c r="C635" s="28" t="s">
        <v>361</v>
      </c>
      <c r="D635" s="28"/>
      <c r="E635" s="28"/>
      <c r="F635" s="28"/>
      <c r="G635" s="28"/>
      <c r="H635" s="28"/>
      <c r="I635" s="28"/>
      <c r="J635" s="34"/>
      <c r="K635" s="28"/>
      <c r="L635" s="28"/>
      <c r="M635" s="28"/>
      <c r="N635" s="28"/>
      <c r="O635" s="28"/>
      <c r="P635" s="28"/>
      <c r="Q635" s="28"/>
      <c r="R635" s="28"/>
      <c r="S635" s="28"/>
      <c r="T635" s="44"/>
      <c r="U635" s="28"/>
      <c r="V635" s="44">
        <v>0</v>
      </c>
    </row>
    <row r="636" spans="1:22" x14ac:dyDescent="0.35">
      <c r="A636" s="29"/>
      <c r="B636" s="29"/>
      <c r="C636" s="29" t="s">
        <v>362</v>
      </c>
      <c r="D636" s="29"/>
      <c r="E636" s="29"/>
      <c r="F636" s="29"/>
      <c r="G636" s="29"/>
      <c r="H636" s="29"/>
      <c r="I636" s="29"/>
      <c r="J636" s="35"/>
      <c r="K636" s="29"/>
      <c r="L636" s="29"/>
      <c r="M636" s="29"/>
      <c r="N636" s="29"/>
      <c r="O636" s="29"/>
      <c r="P636" s="29"/>
      <c r="Q636" s="29"/>
      <c r="R636" s="29"/>
      <c r="S636" s="29"/>
      <c r="T636" s="24"/>
      <c r="U636" s="29"/>
      <c r="V636" s="24">
        <f>V635</f>
        <v>0</v>
      </c>
    </row>
    <row r="637" spans="1:22" x14ac:dyDescent="0.35">
      <c r="A637" s="28"/>
      <c r="B637" s="28"/>
      <c r="C637" s="28" t="s">
        <v>363</v>
      </c>
      <c r="D637" s="28"/>
      <c r="E637" s="28"/>
      <c r="F637" s="28"/>
      <c r="G637" s="28"/>
      <c r="H637" s="28"/>
      <c r="I637" s="28"/>
      <c r="J637" s="34"/>
      <c r="K637" s="28"/>
      <c r="L637" s="28"/>
      <c r="M637" s="28"/>
      <c r="N637" s="28"/>
      <c r="O637" s="28"/>
      <c r="P637" s="28"/>
      <c r="Q637" s="28"/>
      <c r="R637" s="28"/>
      <c r="S637" s="28"/>
      <c r="T637" s="44"/>
      <c r="U637" s="28"/>
      <c r="V637" s="44">
        <v>0</v>
      </c>
    </row>
    <row r="638" spans="1:22" x14ac:dyDescent="0.35">
      <c r="A638" s="29"/>
      <c r="B638" s="29"/>
      <c r="C638" s="29" t="s">
        <v>364</v>
      </c>
      <c r="D638" s="29"/>
      <c r="E638" s="29"/>
      <c r="F638" s="29"/>
      <c r="G638" s="29"/>
      <c r="H638" s="29"/>
      <c r="I638" s="29"/>
      <c r="J638" s="35"/>
      <c r="K638" s="29"/>
      <c r="L638" s="29"/>
      <c r="M638" s="29"/>
      <c r="N638" s="29"/>
      <c r="O638" s="29"/>
      <c r="P638" s="29"/>
      <c r="Q638" s="29"/>
      <c r="R638" s="29"/>
      <c r="S638" s="29"/>
      <c r="T638" s="24"/>
      <c r="U638" s="29"/>
      <c r="V638" s="24">
        <f>V637</f>
        <v>0</v>
      </c>
    </row>
    <row r="639" spans="1:22" x14ac:dyDescent="0.35">
      <c r="A639" s="28"/>
      <c r="B639" s="28"/>
      <c r="C639" s="28" t="s">
        <v>365</v>
      </c>
      <c r="D639" s="28"/>
      <c r="E639" s="28"/>
      <c r="F639" s="28"/>
      <c r="G639" s="28"/>
      <c r="H639" s="28"/>
      <c r="I639" s="28"/>
      <c r="J639" s="34"/>
      <c r="K639" s="28"/>
      <c r="L639" s="28"/>
      <c r="M639" s="28"/>
      <c r="N639" s="28"/>
      <c r="O639" s="28"/>
      <c r="P639" s="28"/>
      <c r="Q639" s="28"/>
      <c r="R639" s="28"/>
      <c r="S639" s="28"/>
      <c r="T639" s="44"/>
      <c r="U639" s="28"/>
      <c r="V639" s="44">
        <v>0</v>
      </c>
    </row>
    <row r="640" spans="1:22" s="31" customFormat="1" ht="10.5" x14ac:dyDescent="0.25">
      <c r="A640" s="29"/>
      <c r="B640" s="29"/>
      <c r="C640" s="29" t="s">
        <v>366</v>
      </c>
      <c r="D640" s="29"/>
      <c r="E640" s="29"/>
      <c r="F640" s="29"/>
      <c r="G640" s="29"/>
      <c r="H640" s="29"/>
      <c r="I640" s="29"/>
      <c r="J640" s="35"/>
      <c r="K640" s="29"/>
      <c r="L640" s="29"/>
      <c r="M640" s="29"/>
      <c r="N640" s="29"/>
      <c r="O640" s="29"/>
      <c r="P640" s="29"/>
      <c r="Q640" s="29"/>
      <c r="R640" s="29"/>
      <c r="S640" s="29"/>
      <c r="T640" s="24"/>
      <c r="U640" s="29"/>
      <c r="V640" s="24">
        <f>V639</f>
        <v>0</v>
      </c>
    </row>
    <row r="641" spans="1:22" x14ac:dyDescent="0.35">
      <c r="A641" s="28"/>
      <c r="B641" s="28"/>
      <c r="C641" s="28" t="s">
        <v>367</v>
      </c>
      <c r="D641" s="28"/>
      <c r="E641" s="28"/>
      <c r="F641" s="28"/>
      <c r="G641" s="28"/>
      <c r="H641" s="28"/>
      <c r="I641" s="28"/>
      <c r="J641" s="34"/>
      <c r="K641" s="28"/>
      <c r="L641" s="28"/>
      <c r="M641" s="28"/>
      <c r="N641" s="28"/>
      <c r="O641" s="28"/>
      <c r="P641" s="28"/>
      <c r="Q641" s="28"/>
      <c r="R641" s="28"/>
      <c r="S641" s="28"/>
      <c r="T641" s="44"/>
      <c r="U641" s="28"/>
      <c r="V641" s="44">
        <v>0</v>
      </c>
    </row>
    <row r="642" spans="1:22" x14ac:dyDescent="0.35">
      <c r="A642" s="29"/>
      <c r="B642" s="29"/>
      <c r="C642" s="29" t="s">
        <v>368</v>
      </c>
      <c r="D642" s="29"/>
      <c r="E642" s="29"/>
      <c r="F642" s="29"/>
      <c r="G642" s="29"/>
      <c r="H642" s="29"/>
      <c r="I642" s="29"/>
      <c r="J642" s="35"/>
      <c r="K642" s="29"/>
      <c r="L642" s="29"/>
      <c r="M642" s="29"/>
      <c r="N642" s="29"/>
      <c r="O642" s="29"/>
      <c r="P642" s="29"/>
      <c r="Q642" s="29"/>
      <c r="R642" s="29"/>
      <c r="S642" s="29"/>
      <c r="T642" s="24"/>
      <c r="U642" s="29"/>
      <c r="V642" s="24">
        <f>V641</f>
        <v>0</v>
      </c>
    </row>
    <row r="643" spans="1:22" x14ac:dyDescent="0.35">
      <c r="A643" s="28"/>
      <c r="B643" s="28"/>
      <c r="C643" s="28" t="s">
        <v>369</v>
      </c>
      <c r="D643" s="28"/>
      <c r="E643" s="28"/>
      <c r="F643" s="28"/>
      <c r="G643" s="28"/>
      <c r="H643" s="28"/>
      <c r="I643" s="28"/>
      <c r="J643" s="34"/>
      <c r="K643" s="28"/>
      <c r="L643" s="28"/>
      <c r="M643" s="28"/>
      <c r="N643" s="28"/>
      <c r="O643" s="28"/>
      <c r="P643" s="28"/>
      <c r="Q643" s="28"/>
      <c r="R643" s="28"/>
      <c r="S643" s="28"/>
      <c r="T643" s="44"/>
      <c r="U643" s="28"/>
      <c r="V643" s="44">
        <v>0</v>
      </c>
    </row>
    <row r="644" spans="1:22" x14ac:dyDescent="0.35">
      <c r="A644" s="29"/>
      <c r="B644" s="29"/>
      <c r="C644" s="29" t="s">
        <v>370</v>
      </c>
      <c r="D644" s="29"/>
      <c r="E644" s="29"/>
      <c r="F644" s="29"/>
      <c r="G644" s="29"/>
      <c r="H644" s="29"/>
      <c r="I644" s="29"/>
      <c r="J644" s="35"/>
      <c r="K644" s="29"/>
      <c r="L644" s="29"/>
      <c r="M644" s="29"/>
      <c r="N644" s="29"/>
      <c r="O644" s="29"/>
      <c r="P644" s="29"/>
      <c r="Q644" s="29"/>
      <c r="R644" s="29"/>
      <c r="S644" s="29"/>
      <c r="T644" s="24"/>
      <c r="U644" s="29"/>
      <c r="V644" s="24">
        <f>V643</f>
        <v>0</v>
      </c>
    </row>
    <row r="645" spans="1:22" x14ac:dyDescent="0.35">
      <c r="A645" s="28"/>
      <c r="B645" s="28"/>
      <c r="C645" s="28" t="s">
        <v>371</v>
      </c>
      <c r="D645" s="28"/>
      <c r="E645" s="28"/>
      <c r="F645" s="28"/>
      <c r="G645" s="28"/>
      <c r="H645" s="28"/>
      <c r="I645" s="28"/>
      <c r="J645" s="34"/>
      <c r="K645" s="28"/>
      <c r="L645" s="28"/>
      <c r="M645" s="28"/>
      <c r="N645" s="28"/>
      <c r="O645" s="28"/>
      <c r="P645" s="28"/>
      <c r="Q645" s="28"/>
      <c r="R645" s="28"/>
      <c r="S645" s="28"/>
      <c r="T645" s="44"/>
      <c r="U645" s="28"/>
      <c r="V645" s="44">
        <v>0</v>
      </c>
    </row>
    <row r="646" spans="1:22" ht="15" thickBot="1" x14ac:dyDescent="0.4">
      <c r="A646" s="29"/>
      <c r="B646" s="29"/>
      <c r="C646" s="29" t="s">
        <v>372</v>
      </c>
      <c r="D646" s="29"/>
      <c r="E646" s="29"/>
      <c r="F646" s="29"/>
      <c r="G646" s="29"/>
      <c r="H646" s="29"/>
      <c r="I646" s="29"/>
      <c r="J646" s="35"/>
      <c r="K646" s="29"/>
      <c r="L646" s="29"/>
      <c r="M646" s="29"/>
      <c r="N646" s="29"/>
      <c r="O646" s="29"/>
      <c r="P646" s="29"/>
      <c r="Q646" s="29"/>
      <c r="R646" s="29"/>
      <c r="S646" s="29"/>
      <c r="T646" s="27"/>
      <c r="U646" s="29"/>
      <c r="V646" s="27">
        <f>V645</f>
        <v>0</v>
      </c>
    </row>
    <row r="647" spans="1:22" x14ac:dyDescent="0.35">
      <c r="A647" s="29"/>
      <c r="B647" s="29" t="s">
        <v>373</v>
      </c>
      <c r="C647" s="29"/>
      <c r="D647" s="29"/>
      <c r="E647" s="29"/>
      <c r="F647" s="29"/>
      <c r="G647" s="29"/>
      <c r="H647" s="29"/>
      <c r="I647" s="29"/>
      <c r="J647" s="35"/>
      <c r="K647" s="29"/>
      <c r="L647" s="29"/>
      <c r="M647" s="29"/>
      <c r="N647" s="29"/>
      <c r="O647" s="29"/>
      <c r="P647" s="29"/>
      <c r="Q647" s="29"/>
      <c r="R647" s="29"/>
      <c r="S647" s="29"/>
      <c r="T647" s="24"/>
      <c r="U647" s="29"/>
      <c r="V647" s="24">
        <f>ROUND(V636+V638+V640+V642+V644+V646,5)</f>
        <v>0</v>
      </c>
    </row>
    <row r="648" spans="1:22" x14ac:dyDescent="0.35">
      <c r="A648" s="28"/>
      <c r="B648" s="28" t="s">
        <v>374</v>
      </c>
      <c r="C648" s="28"/>
      <c r="D648" s="28"/>
      <c r="E648" s="28"/>
      <c r="F648" s="28"/>
      <c r="G648" s="28"/>
      <c r="H648" s="28"/>
      <c r="I648" s="28"/>
      <c r="J648" s="34"/>
      <c r="K648" s="28"/>
      <c r="L648" s="28"/>
      <c r="M648" s="28"/>
      <c r="N648" s="28"/>
      <c r="O648" s="28"/>
      <c r="P648" s="28"/>
      <c r="Q648" s="28"/>
      <c r="R648" s="28"/>
      <c r="S648" s="28"/>
      <c r="T648" s="44"/>
      <c r="U648" s="28"/>
      <c r="V648" s="44">
        <v>0</v>
      </c>
    </row>
    <row r="649" spans="1:22" x14ac:dyDescent="0.35">
      <c r="A649" s="28"/>
      <c r="B649" s="28"/>
      <c r="C649" s="28" t="s">
        <v>375</v>
      </c>
      <c r="D649" s="28"/>
      <c r="E649" s="28"/>
      <c r="F649" s="28"/>
      <c r="G649" s="28"/>
      <c r="H649" s="28"/>
      <c r="I649" s="28"/>
      <c r="J649" s="34"/>
      <c r="K649" s="28"/>
      <c r="L649" s="28"/>
      <c r="M649" s="28"/>
      <c r="N649" s="28"/>
      <c r="O649" s="28"/>
      <c r="P649" s="28"/>
      <c r="Q649" s="28"/>
      <c r="R649" s="28"/>
      <c r="S649" s="28"/>
      <c r="T649" s="44"/>
      <c r="U649" s="28"/>
      <c r="V649" s="44">
        <v>0</v>
      </c>
    </row>
    <row r="650" spans="1:22" x14ac:dyDescent="0.35">
      <c r="A650" s="29"/>
      <c r="B650" s="29"/>
      <c r="C650" s="29" t="s">
        <v>376</v>
      </c>
      <c r="D650" s="29"/>
      <c r="E650" s="29"/>
      <c r="F650" s="29"/>
      <c r="G650" s="29"/>
      <c r="H650" s="29"/>
      <c r="I650" s="29"/>
      <c r="J650" s="35"/>
      <c r="K650" s="29"/>
      <c r="L650" s="29"/>
      <c r="M650" s="29"/>
      <c r="N650" s="29"/>
      <c r="O650" s="29"/>
      <c r="P650" s="29"/>
      <c r="Q650" s="29"/>
      <c r="R650" s="29"/>
      <c r="S650" s="29"/>
      <c r="T650" s="24"/>
      <c r="U650" s="29"/>
      <c r="V650" s="24">
        <f>V649</f>
        <v>0</v>
      </c>
    </row>
    <row r="651" spans="1:22" x14ac:dyDescent="0.35">
      <c r="A651" s="28"/>
      <c r="B651" s="28"/>
      <c r="C651" s="28" t="s">
        <v>377</v>
      </c>
      <c r="D651" s="28"/>
      <c r="E651" s="28"/>
      <c r="F651" s="28"/>
      <c r="G651" s="28"/>
      <c r="H651" s="28"/>
      <c r="I651" s="28"/>
      <c r="J651" s="34"/>
      <c r="K651" s="28"/>
      <c r="L651" s="28"/>
      <c r="M651" s="28"/>
      <c r="N651" s="28"/>
      <c r="O651" s="28"/>
      <c r="P651" s="28"/>
      <c r="Q651" s="28"/>
      <c r="R651" s="28"/>
      <c r="S651" s="28"/>
      <c r="T651" s="44"/>
      <c r="U651" s="28"/>
      <c r="V651" s="44">
        <v>0</v>
      </c>
    </row>
    <row r="652" spans="1:22" x14ac:dyDescent="0.35">
      <c r="A652" s="29"/>
      <c r="B652" s="29"/>
      <c r="C652" s="29" t="s">
        <v>378</v>
      </c>
      <c r="D652" s="29"/>
      <c r="E652" s="29"/>
      <c r="F652" s="29"/>
      <c r="G652" s="29"/>
      <c r="H652" s="29"/>
      <c r="I652" s="29"/>
      <c r="J652" s="35"/>
      <c r="K652" s="29"/>
      <c r="L652" s="29"/>
      <c r="M652" s="29"/>
      <c r="N652" s="29"/>
      <c r="O652" s="29"/>
      <c r="P652" s="29"/>
      <c r="Q652" s="29"/>
      <c r="R652" s="29"/>
      <c r="S652" s="29"/>
      <c r="T652" s="24"/>
      <c r="U652" s="29"/>
      <c r="V652" s="24">
        <f>V651</f>
        <v>0</v>
      </c>
    </row>
    <row r="653" spans="1:22" x14ac:dyDescent="0.35">
      <c r="A653" s="28"/>
      <c r="B653" s="28"/>
      <c r="C653" s="28" t="s">
        <v>379</v>
      </c>
      <c r="D653" s="28"/>
      <c r="E653" s="28"/>
      <c r="F653" s="28"/>
      <c r="G653" s="28"/>
      <c r="H653" s="28"/>
      <c r="I653" s="28"/>
      <c r="J653" s="34"/>
      <c r="K653" s="28"/>
      <c r="L653" s="28"/>
      <c r="M653" s="28"/>
      <c r="N653" s="28"/>
      <c r="O653" s="28"/>
      <c r="P653" s="28"/>
      <c r="Q653" s="28"/>
      <c r="R653" s="28"/>
      <c r="S653" s="28"/>
      <c r="T653" s="44"/>
      <c r="U653" s="28"/>
      <c r="V653" s="44">
        <v>0</v>
      </c>
    </row>
    <row r="654" spans="1:22" ht="15" thickBot="1" x14ac:dyDescent="0.4">
      <c r="A654" s="29"/>
      <c r="B654" s="29"/>
      <c r="C654" s="29" t="s">
        <v>380</v>
      </c>
      <c r="D654" s="29"/>
      <c r="E654" s="29"/>
      <c r="F654" s="29"/>
      <c r="G654" s="29"/>
      <c r="H654" s="29"/>
      <c r="I654" s="29"/>
      <c r="J654" s="35"/>
      <c r="K654" s="29"/>
      <c r="L654" s="29"/>
      <c r="M654" s="29"/>
      <c r="N654" s="29"/>
      <c r="O654" s="29"/>
      <c r="P654" s="29"/>
      <c r="Q654" s="29"/>
      <c r="R654" s="29"/>
      <c r="S654" s="29"/>
      <c r="T654" s="27"/>
      <c r="U654" s="29"/>
      <c r="V654" s="27">
        <f>V653</f>
        <v>0</v>
      </c>
    </row>
    <row r="655" spans="1:22" x14ac:dyDescent="0.35">
      <c r="A655" s="29"/>
      <c r="B655" s="29" t="s">
        <v>381</v>
      </c>
      <c r="C655" s="29"/>
      <c r="D655" s="29"/>
      <c r="E655" s="29"/>
      <c r="F655" s="29"/>
      <c r="G655" s="29"/>
      <c r="H655" s="29"/>
      <c r="I655" s="29"/>
      <c r="J655" s="35"/>
      <c r="K655" s="29"/>
      <c r="L655" s="29"/>
      <c r="M655" s="29"/>
      <c r="N655" s="29"/>
      <c r="O655" s="29"/>
      <c r="P655" s="29"/>
      <c r="Q655" s="29"/>
      <c r="R655" s="29"/>
      <c r="S655" s="29"/>
      <c r="T655" s="24"/>
      <c r="U655" s="29"/>
      <c r="V655" s="24">
        <f>ROUND(V650+V652+V654,5)</f>
        <v>0</v>
      </c>
    </row>
    <row r="656" spans="1:22" x14ac:dyDescent="0.35">
      <c r="A656" s="28"/>
      <c r="B656" s="28" t="s">
        <v>382</v>
      </c>
      <c r="C656" s="28"/>
      <c r="D656" s="28"/>
      <c r="E656" s="28"/>
      <c r="F656" s="28"/>
      <c r="G656" s="28"/>
      <c r="H656" s="28"/>
      <c r="I656" s="28"/>
      <c r="J656" s="34"/>
      <c r="K656" s="28"/>
      <c r="L656" s="28"/>
      <c r="M656" s="28"/>
      <c r="N656" s="28"/>
      <c r="O656" s="28"/>
      <c r="P656" s="28"/>
      <c r="Q656" s="28"/>
      <c r="R656" s="28"/>
      <c r="S656" s="28"/>
      <c r="T656" s="44"/>
      <c r="U656" s="28"/>
      <c r="V656" s="44">
        <v>0</v>
      </c>
    </row>
    <row r="657" spans="1:22" x14ac:dyDescent="0.35">
      <c r="A657" s="29"/>
      <c r="B657" s="29" t="s">
        <v>383</v>
      </c>
      <c r="C657" s="29"/>
      <c r="D657" s="29"/>
      <c r="E657" s="29"/>
      <c r="F657" s="29"/>
      <c r="G657" s="29"/>
      <c r="H657" s="29"/>
      <c r="I657" s="29"/>
      <c r="J657" s="35"/>
      <c r="K657" s="29"/>
      <c r="L657" s="29"/>
      <c r="M657" s="29"/>
      <c r="N657" s="29"/>
      <c r="O657" s="29"/>
      <c r="P657" s="29"/>
      <c r="Q657" s="29"/>
      <c r="R657" s="29"/>
      <c r="S657" s="29"/>
      <c r="T657" s="24"/>
      <c r="U657" s="29"/>
      <c r="V657" s="24">
        <f>V656</f>
        <v>0</v>
      </c>
    </row>
    <row r="658" spans="1:22" x14ac:dyDescent="0.35">
      <c r="A658" s="28"/>
      <c r="B658" s="28" t="s">
        <v>384</v>
      </c>
      <c r="C658" s="28"/>
      <c r="D658" s="28"/>
      <c r="E658" s="28"/>
      <c r="F658" s="28"/>
      <c r="G658" s="28"/>
      <c r="H658" s="28"/>
      <c r="I658" s="28"/>
      <c r="J658" s="34"/>
      <c r="K658" s="28"/>
      <c r="L658" s="28"/>
      <c r="M658" s="28"/>
      <c r="N658" s="28"/>
      <c r="O658" s="28"/>
      <c r="P658" s="28"/>
      <c r="Q658" s="28"/>
      <c r="R658" s="28"/>
      <c r="S658" s="28"/>
      <c r="T658" s="44"/>
      <c r="U658" s="28"/>
      <c r="V658" s="44">
        <v>0</v>
      </c>
    </row>
    <row r="659" spans="1:22" s="31" customFormat="1" ht="10.5" x14ac:dyDescent="0.25">
      <c r="A659" s="28"/>
      <c r="B659" s="28"/>
      <c r="C659" s="28" t="s">
        <v>385</v>
      </c>
      <c r="D659" s="28"/>
      <c r="E659" s="28"/>
      <c r="F659" s="28"/>
      <c r="G659" s="28"/>
      <c r="H659" s="28"/>
      <c r="I659" s="28"/>
      <c r="J659" s="34"/>
      <c r="K659" s="28"/>
      <c r="L659" s="28"/>
      <c r="M659" s="28"/>
      <c r="N659" s="28"/>
      <c r="O659" s="28"/>
      <c r="P659" s="28"/>
      <c r="Q659" s="28"/>
      <c r="R659" s="28"/>
      <c r="S659" s="28"/>
      <c r="T659" s="44"/>
      <c r="U659" s="28"/>
      <c r="V659" s="44">
        <v>0</v>
      </c>
    </row>
    <row r="660" spans="1:22" x14ac:dyDescent="0.35">
      <c r="A660" s="29"/>
      <c r="B660" s="29"/>
      <c r="C660" s="29" t="s">
        <v>386</v>
      </c>
      <c r="D660" s="29"/>
      <c r="E660" s="29"/>
      <c r="F660" s="29"/>
      <c r="G660" s="29"/>
      <c r="H660" s="29"/>
      <c r="I660" s="29"/>
      <c r="J660" s="35"/>
      <c r="K660" s="29"/>
      <c r="L660" s="29"/>
      <c r="M660" s="29"/>
      <c r="N660" s="29"/>
      <c r="O660" s="29"/>
      <c r="P660" s="29"/>
      <c r="Q660" s="29"/>
      <c r="R660" s="29"/>
      <c r="S660" s="29"/>
      <c r="T660" s="24"/>
      <c r="U660" s="29"/>
      <c r="V660" s="24">
        <f>V659</f>
        <v>0</v>
      </c>
    </row>
    <row r="661" spans="1:22" x14ac:dyDescent="0.35">
      <c r="A661" s="28"/>
      <c r="B661" s="28"/>
      <c r="C661" s="28" t="s">
        <v>387</v>
      </c>
      <c r="D661" s="28"/>
      <c r="E661" s="28"/>
      <c r="F661" s="28"/>
      <c r="G661" s="28"/>
      <c r="H661" s="28"/>
      <c r="I661" s="28"/>
      <c r="J661" s="34"/>
      <c r="K661" s="28"/>
      <c r="L661" s="28"/>
      <c r="M661" s="28"/>
      <c r="N661" s="28"/>
      <c r="O661" s="28"/>
      <c r="P661" s="28"/>
      <c r="Q661" s="28"/>
      <c r="R661" s="28"/>
      <c r="S661" s="28"/>
      <c r="T661" s="44"/>
      <c r="U661" s="28"/>
      <c r="V661" s="44">
        <v>0</v>
      </c>
    </row>
    <row r="662" spans="1:22" x14ac:dyDescent="0.35">
      <c r="A662" s="29"/>
      <c r="B662" s="29"/>
      <c r="C662" s="29" t="s">
        <v>388</v>
      </c>
      <c r="D662" s="29"/>
      <c r="E662" s="29"/>
      <c r="F662" s="29"/>
      <c r="G662" s="29"/>
      <c r="H662" s="29"/>
      <c r="I662" s="29"/>
      <c r="J662" s="35"/>
      <c r="K662" s="29"/>
      <c r="L662" s="29"/>
      <c r="M662" s="29"/>
      <c r="N662" s="29"/>
      <c r="O662" s="29"/>
      <c r="P662" s="29"/>
      <c r="Q662" s="29"/>
      <c r="R662" s="29"/>
      <c r="S662" s="29"/>
      <c r="T662" s="24"/>
      <c r="U662" s="29"/>
      <c r="V662" s="24">
        <f>V661</f>
        <v>0</v>
      </c>
    </row>
    <row r="663" spans="1:22" x14ac:dyDescent="0.35">
      <c r="A663" s="28"/>
      <c r="B663" s="28"/>
      <c r="C663" s="28" t="s">
        <v>389</v>
      </c>
      <c r="D663" s="28"/>
      <c r="E663" s="28"/>
      <c r="F663" s="28"/>
      <c r="G663" s="28"/>
      <c r="H663" s="28"/>
      <c r="I663" s="28"/>
      <c r="J663" s="34"/>
      <c r="K663" s="28"/>
      <c r="L663" s="28"/>
      <c r="M663" s="28"/>
      <c r="N663" s="28"/>
      <c r="O663" s="28"/>
      <c r="P663" s="28"/>
      <c r="Q663" s="28"/>
      <c r="R663" s="28"/>
      <c r="S663" s="28"/>
      <c r="T663" s="44"/>
      <c r="U663" s="28"/>
      <c r="V663" s="44">
        <v>0</v>
      </c>
    </row>
    <row r="664" spans="1:22" ht="15" thickBot="1" x14ac:dyDescent="0.4">
      <c r="A664" s="29"/>
      <c r="B664" s="29"/>
      <c r="C664" s="29" t="s">
        <v>390</v>
      </c>
      <c r="D664" s="29"/>
      <c r="E664" s="29"/>
      <c r="F664" s="29"/>
      <c r="G664" s="29"/>
      <c r="H664" s="29"/>
      <c r="I664" s="29"/>
      <c r="J664" s="35"/>
      <c r="K664" s="29"/>
      <c r="L664" s="29"/>
      <c r="M664" s="29"/>
      <c r="N664" s="29"/>
      <c r="O664" s="29"/>
      <c r="P664" s="29"/>
      <c r="Q664" s="29"/>
      <c r="R664" s="29"/>
      <c r="S664" s="29"/>
      <c r="T664" s="27"/>
      <c r="U664" s="29"/>
      <c r="V664" s="27">
        <f>V663</f>
        <v>0</v>
      </c>
    </row>
    <row r="665" spans="1:22" x14ac:dyDescent="0.35">
      <c r="A665" s="29"/>
      <c r="B665" s="29" t="s">
        <v>391</v>
      </c>
      <c r="C665" s="29"/>
      <c r="D665" s="29"/>
      <c r="E665" s="29"/>
      <c r="F665" s="29"/>
      <c r="G665" s="29"/>
      <c r="H665" s="29"/>
      <c r="I665" s="29"/>
      <c r="J665" s="35"/>
      <c r="K665" s="29"/>
      <c r="L665" s="29"/>
      <c r="M665" s="29"/>
      <c r="N665" s="29"/>
      <c r="O665" s="29"/>
      <c r="P665" s="29"/>
      <c r="Q665" s="29"/>
      <c r="R665" s="29"/>
      <c r="S665" s="29"/>
      <c r="T665" s="24"/>
      <c r="U665" s="29"/>
      <c r="V665" s="24">
        <f>ROUND(V660+V662+V664,5)</f>
        <v>0</v>
      </c>
    </row>
    <row r="666" spans="1:22" x14ac:dyDescent="0.35">
      <c r="A666" s="28"/>
      <c r="B666" s="28" t="s">
        <v>392</v>
      </c>
      <c r="C666" s="28"/>
      <c r="D666" s="28"/>
      <c r="E666" s="28"/>
      <c r="F666" s="28"/>
      <c r="G666" s="28"/>
      <c r="H666" s="28"/>
      <c r="I666" s="28"/>
      <c r="J666" s="34"/>
      <c r="K666" s="28"/>
      <c r="L666" s="28"/>
      <c r="M666" s="28"/>
      <c r="N666" s="28"/>
      <c r="O666" s="28"/>
      <c r="P666" s="28"/>
      <c r="Q666" s="28"/>
      <c r="R666" s="28"/>
      <c r="S666" s="28"/>
      <c r="T666" s="44"/>
      <c r="U666" s="28"/>
      <c r="V666" s="44">
        <v>0</v>
      </c>
    </row>
    <row r="667" spans="1:22" x14ac:dyDescent="0.35">
      <c r="A667" s="29"/>
      <c r="B667" s="29" t="s">
        <v>393</v>
      </c>
      <c r="C667" s="29"/>
      <c r="D667" s="29"/>
      <c r="E667" s="29"/>
      <c r="F667" s="29"/>
      <c r="G667" s="29"/>
      <c r="H667" s="29"/>
      <c r="I667" s="29"/>
      <c r="J667" s="35"/>
      <c r="K667" s="29"/>
      <c r="L667" s="29"/>
      <c r="M667" s="29"/>
      <c r="N667" s="29"/>
      <c r="O667" s="29"/>
      <c r="P667" s="29"/>
      <c r="Q667" s="29"/>
      <c r="R667" s="29"/>
      <c r="S667" s="29"/>
      <c r="T667" s="24"/>
      <c r="U667" s="29"/>
      <c r="V667" s="24">
        <f>V666</f>
        <v>0</v>
      </c>
    </row>
    <row r="668" spans="1:22" x14ac:dyDescent="0.35">
      <c r="A668" s="28"/>
      <c r="B668" s="28" t="s">
        <v>394</v>
      </c>
      <c r="C668" s="28"/>
      <c r="D668" s="28"/>
      <c r="E668" s="28"/>
      <c r="F668" s="28"/>
      <c r="G668" s="28"/>
      <c r="H668" s="28"/>
      <c r="I668" s="28"/>
      <c r="J668" s="34"/>
      <c r="K668" s="28"/>
      <c r="L668" s="28"/>
      <c r="M668" s="28"/>
      <c r="N668" s="28"/>
      <c r="O668" s="28"/>
      <c r="P668" s="28"/>
      <c r="Q668" s="28"/>
      <c r="R668" s="28"/>
      <c r="S668" s="28"/>
      <c r="T668" s="44"/>
      <c r="U668" s="28"/>
      <c r="V668" s="44">
        <v>0</v>
      </c>
    </row>
    <row r="669" spans="1:22" s="31" customFormat="1" ht="10.5" x14ac:dyDescent="0.25">
      <c r="A669" s="29"/>
      <c r="B669" s="29" t="s">
        <v>395</v>
      </c>
      <c r="C669" s="29"/>
      <c r="D669" s="29"/>
      <c r="E669" s="29"/>
      <c r="F669" s="29"/>
      <c r="G669" s="29"/>
      <c r="H669" s="29"/>
      <c r="I669" s="29"/>
      <c r="J669" s="35"/>
      <c r="K669" s="29"/>
      <c r="L669" s="29"/>
      <c r="M669" s="29"/>
      <c r="N669" s="29"/>
      <c r="O669" s="29"/>
      <c r="P669" s="29"/>
      <c r="Q669" s="29"/>
      <c r="R669" s="29"/>
      <c r="S669" s="29"/>
      <c r="T669" s="24"/>
      <c r="U669" s="29"/>
      <c r="V669" s="24">
        <f>V668</f>
        <v>0</v>
      </c>
    </row>
    <row r="670" spans="1:22" x14ac:dyDescent="0.35">
      <c r="A670" s="28"/>
      <c r="B670" s="28" t="s">
        <v>396</v>
      </c>
      <c r="C670" s="28"/>
      <c r="D670" s="28"/>
      <c r="E670" s="28"/>
      <c r="F670" s="28"/>
      <c r="G670" s="28"/>
      <c r="H670" s="28"/>
      <c r="I670" s="28"/>
      <c r="J670" s="34"/>
      <c r="K670" s="28"/>
      <c r="L670" s="28"/>
      <c r="M670" s="28"/>
      <c r="N670" s="28"/>
      <c r="O670" s="28"/>
      <c r="P670" s="28"/>
      <c r="Q670" s="28"/>
      <c r="R670" s="28"/>
      <c r="S670" s="28"/>
      <c r="T670" s="44"/>
      <c r="U670" s="28"/>
      <c r="V670" s="44">
        <v>0</v>
      </c>
    </row>
    <row r="671" spans="1:22" ht="15" thickBot="1" x14ac:dyDescent="0.4">
      <c r="A671" s="29"/>
      <c r="B671" s="29" t="s">
        <v>397</v>
      </c>
      <c r="C671" s="29"/>
      <c r="D671" s="29"/>
      <c r="E671" s="29"/>
      <c r="F671" s="29"/>
      <c r="G671" s="29"/>
      <c r="H671" s="29"/>
      <c r="I671" s="29"/>
      <c r="J671" s="35"/>
      <c r="K671" s="29"/>
      <c r="L671" s="29"/>
      <c r="M671" s="29"/>
      <c r="N671" s="29"/>
      <c r="O671" s="29"/>
      <c r="P671" s="29"/>
      <c r="Q671" s="29"/>
      <c r="R671" s="29"/>
      <c r="S671" s="29"/>
      <c r="T671" s="25"/>
      <c r="U671" s="29"/>
      <c r="V671" s="25">
        <f>V670</f>
        <v>0</v>
      </c>
    </row>
    <row r="672" spans="1:22" s="31" customFormat="1" ht="11" thickBot="1" x14ac:dyDescent="0.3">
      <c r="A672" s="28" t="s">
        <v>398</v>
      </c>
      <c r="B672" s="28"/>
      <c r="C672" s="28"/>
      <c r="D672" s="28"/>
      <c r="E672" s="28"/>
      <c r="F672" s="28"/>
      <c r="G672" s="28"/>
      <c r="H672" s="28"/>
      <c r="I672" s="28"/>
      <c r="J672" s="34"/>
      <c r="K672" s="28"/>
      <c r="L672" s="28"/>
      <c r="M672" s="28"/>
      <c r="N672" s="28"/>
      <c r="O672" s="28"/>
      <c r="P672" s="28"/>
      <c r="Q672" s="28"/>
      <c r="R672" s="28"/>
      <c r="S672" s="28"/>
      <c r="T672" s="30">
        <f>ROUND(T129+T132+T137+T139+T187+T189+T191+T199+T201+T203+T250+T252+T286+T294+T296+T298+T300+T397+T407+T413+T419+T425+T433+T435+T447+T621+T633+T647+T655+T657+T665+T667+T669+T671,5)</f>
        <v>0</v>
      </c>
      <c r="U672" s="28"/>
      <c r="V672" s="30">
        <f>ROUND(V129+V132+V137+V139+V187+V189+V191+V199+V201+V203+V250+V252+V286+V294+V296+V298+V300+V397+V407+V413+V419+V425+V433+V435+V447+V621+V633+V647+V655+V657+V665+V667+V669+V671,5)</f>
        <v>0</v>
      </c>
    </row>
    <row r="673" spans="1:22" ht="15" thickTop="1" x14ac:dyDescent="0.35"/>
    <row r="680" spans="1:22" s="31" customFormat="1" x14ac:dyDescent="0.3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</row>
    <row r="693" spans="1:22" s="31" customFormat="1" x14ac:dyDescent="0.3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</row>
    <row r="701" spans="1:22" s="31" customFormat="1" x14ac:dyDescent="0.3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</row>
  </sheetData>
  <pageMargins left="0.7" right="0.7" top="0.75" bottom="0.75" header="0.1" footer="0.3"/>
  <pageSetup scale="46" fitToHeight="100" orientation="landscape" r:id="rId1"/>
  <headerFooter>
    <oddHeader>&amp;L&amp;"Arial,Bold"&amp;8 5:41 PM
&amp;"Arial,Bold"&amp;8 12/13/16
&amp;"Arial,Bold"&amp;8 Accrual Basis&amp;C&amp;"Arial,Bold"&amp;12 Ten Thousand Villages Nashville
&amp;"Arial,Bold"&amp;14 General Ledger
&amp;"Arial,Bold"&amp;10 As of November 30, 2016</oddHeader>
    <oddFooter>&amp;L&amp;F&amp;R&amp;"Arial,Bold"&amp;8 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tabColor theme="5"/>
  </sheetPr>
  <dimension ref="A1:P13"/>
  <sheetViews>
    <sheetView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Q7" sqref="Q7"/>
    </sheetView>
  </sheetViews>
  <sheetFormatPr defaultColWidth="8.81640625" defaultRowHeight="14.5" x14ac:dyDescent="0.35"/>
  <cols>
    <col min="1" max="6" width="3" style="3" customWidth="1"/>
    <col min="7" max="7" width="26.453125" style="3" customWidth="1"/>
    <col min="8" max="8" width="8.6328125" style="3" customWidth="1"/>
    <col min="9" max="9" width="6" style="23" bestFit="1" customWidth="1"/>
    <col min="10" max="10" width="2.36328125" style="23" customWidth="1"/>
    <col min="11" max="11" width="7.453125" style="23" bestFit="1" customWidth="1"/>
    <col min="12" max="12" width="2.36328125" style="23" customWidth="1"/>
    <col min="13" max="13" width="7.6328125" style="23" bestFit="1" customWidth="1"/>
    <col min="14" max="14" width="2.36328125" style="23" customWidth="1"/>
    <col min="15" max="15" width="7.81640625" style="23" bestFit="1" customWidth="1"/>
  </cols>
  <sheetData>
    <row r="1" spans="1:16" s="22" customFormat="1" ht="22.5" thickBot="1" x14ac:dyDescent="0.4">
      <c r="A1" s="63"/>
      <c r="B1" s="63"/>
      <c r="C1" s="63"/>
      <c r="D1" s="63"/>
      <c r="E1" s="63"/>
      <c r="F1" s="63"/>
      <c r="G1" s="63"/>
      <c r="H1" s="66" t="s">
        <v>706</v>
      </c>
      <c r="I1" s="64" t="s">
        <v>690</v>
      </c>
      <c r="J1" s="21"/>
      <c r="K1" s="64" t="s">
        <v>691</v>
      </c>
      <c r="L1" s="21"/>
      <c r="M1" s="64" t="s">
        <v>696</v>
      </c>
      <c r="N1" s="21"/>
      <c r="O1" s="68" t="s">
        <v>707</v>
      </c>
    </row>
    <row r="2" spans="1:16" s="22" customFormat="1" ht="15" thickTop="1" x14ac:dyDescent="0.35">
      <c r="A2" s="63"/>
      <c r="B2" s="63"/>
      <c r="C2" s="63"/>
      <c r="D2" s="63"/>
      <c r="E2" s="28" t="s">
        <v>692</v>
      </c>
      <c r="F2" s="28"/>
      <c r="G2" s="63"/>
      <c r="H2" s="63"/>
      <c r="I2" s="65"/>
      <c r="J2" s="21"/>
      <c r="K2" s="65"/>
      <c r="L2" s="21"/>
      <c r="M2" s="65"/>
      <c r="N2" s="21"/>
      <c r="O2" s="65"/>
    </row>
    <row r="3" spans="1:16" s="22" customFormat="1" x14ac:dyDescent="0.35">
      <c r="A3" s="63"/>
      <c r="B3" s="63"/>
      <c r="C3" s="63"/>
      <c r="D3" s="63"/>
      <c r="E3" s="28"/>
      <c r="F3" s="28" t="s">
        <v>693</v>
      </c>
      <c r="G3" s="63"/>
      <c r="H3" s="58">
        <v>13500</v>
      </c>
      <c r="I3" s="67">
        <v>0</v>
      </c>
      <c r="J3" s="67"/>
      <c r="K3" s="67">
        <v>0</v>
      </c>
      <c r="L3" s="67"/>
      <c r="M3" s="69">
        <v>1500</v>
      </c>
      <c r="N3" s="69"/>
      <c r="O3" s="70">
        <f>H3-SUM(I3:M3)</f>
        <v>12000</v>
      </c>
      <c r="P3" s="72" t="s">
        <v>710</v>
      </c>
    </row>
    <row r="4" spans="1:16" s="22" customFormat="1" x14ac:dyDescent="0.35">
      <c r="A4" s="63"/>
      <c r="B4" s="63"/>
      <c r="C4" s="63"/>
      <c r="D4" s="63"/>
      <c r="E4" s="28"/>
      <c r="F4" s="28" t="s">
        <v>694</v>
      </c>
      <c r="G4" s="63"/>
      <c r="H4" s="69">
        <v>16600</v>
      </c>
      <c r="I4" s="69">
        <v>0</v>
      </c>
      <c r="J4" s="69"/>
      <c r="K4" s="69">
        <f>K13</f>
        <v>6248.91</v>
      </c>
      <c r="L4" s="69"/>
      <c r="M4" s="69">
        <f>M13</f>
        <v>2547.96</v>
      </c>
      <c r="N4" s="69"/>
      <c r="O4" s="70">
        <f>H4-SUM(I4:M4)</f>
        <v>7803.130000000001</v>
      </c>
    </row>
    <row r="5" spans="1:16" s="22" customFormat="1" x14ac:dyDescent="0.35">
      <c r="A5" s="63"/>
      <c r="B5" s="63"/>
      <c r="C5" s="63"/>
      <c r="D5" s="63"/>
      <c r="E5" s="63"/>
      <c r="F5" s="63"/>
      <c r="G5" s="63"/>
      <c r="H5" s="63"/>
      <c r="I5" s="65"/>
      <c r="J5" s="21"/>
      <c r="K5" s="65"/>
      <c r="L5" s="21"/>
      <c r="M5" s="65"/>
      <c r="N5" s="21"/>
      <c r="O5" s="65"/>
    </row>
    <row r="6" spans="1:16" x14ac:dyDescent="0.35">
      <c r="A6" s="10"/>
      <c r="B6" s="10"/>
      <c r="C6" s="10"/>
      <c r="D6" s="10" t="s">
        <v>708</v>
      </c>
      <c r="E6" s="10"/>
      <c r="F6" s="10"/>
      <c r="G6" s="10"/>
      <c r="H6" s="10"/>
      <c r="I6" s="58"/>
      <c r="J6" s="59"/>
      <c r="K6" s="58"/>
      <c r="L6" s="59"/>
      <c r="M6" s="58"/>
      <c r="N6" s="59"/>
      <c r="O6" s="58"/>
    </row>
    <row r="7" spans="1:16" x14ac:dyDescent="0.35">
      <c r="A7" s="10"/>
      <c r="B7" s="10"/>
      <c r="C7" s="10"/>
      <c r="D7" s="10"/>
      <c r="E7" s="10"/>
      <c r="F7" s="10" t="s">
        <v>23</v>
      </c>
      <c r="G7" s="10"/>
      <c r="H7" s="10"/>
      <c r="I7" s="58"/>
      <c r="J7" s="59"/>
      <c r="K7" s="58"/>
      <c r="L7" s="59"/>
      <c r="M7" s="58"/>
      <c r="N7" s="59"/>
      <c r="O7" s="71" t="s">
        <v>709</v>
      </c>
    </row>
    <row r="8" spans="1:16" x14ac:dyDescent="0.35">
      <c r="A8" s="10"/>
      <c r="B8" s="10"/>
      <c r="C8" s="10"/>
      <c r="D8" s="10"/>
      <c r="E8" s="10"/>
      <c r="F8" s="10"/>
      <c r="G8" s="10" t="s">
        <v>689</v>
      </c>
      <c r="H8" s="10"/>
      <c r="I8" s="58">
        <v>0</v>
      </c>
      <c r="J8" s="59"/>
      <c r="K8" s="58">
        <v>701.28</v>
      </c>
      <c r="L8" s="59"/>
      <c r="M8" s="58">
        <v>1311.04</v>
      </c>
      <c r="N8" s="59"/>
      <c r="O8" s="58">
        <f>ROUND(SUM(I8:M8),5)</f>
        <v>2012.32</v>
      </c>
    </row>
    <row r="9" spans="1:16" ht="15" thickBot="1" x14ac:dyDescent="0.4">
      <c r="A9" s="10"/>
      <c r="B9" s="10"/>
      <c r="C9" s="10"/>
      <c r="D9" s="10"/>
      <c r="E9" s="10"/>
      <c r="F9" s="10"/>
      <c r="G9" s="10" t="s">
        <v>29</v>
      </c>
      <c r="H9" s="10"/>
      <c r="I9" s="62">
        <v>0</v>
      </c>
      <c r="J9" s="59"/>
      <c r="K9" s="62">
        <v>44.26</v>
      </c>
      <c r="L9" s="59"/>
      <c r="M9" s="62">
        <v>100.29</v>
      </c>
      <c r="N9" s="59"/>
      <c r="O9" s="62">
        <f>ROUND(SUM(I9:M9),5)</f>
        <v>144.55000000000001</v>
      </c>
    </row>
    <row r="10" spans="1:16" x14ac:dyDescent="0.35">
      <c r="A10" s="10"/>
      <c r="B10" s="10"/>
      <c r="C10" s="10"/>
      <c r="D10" s="10"/>
      <c r="E10" s="10"/>
      <c r="F10" s="10" t="s">
        <v>31</v>
      </c>
      <c r="G10" s="10"/>
      <c r="H10" s="10"/>
      <c r="I10" s="58">
        <f>ROUND(SUM(I7:I9),5)</f>
        <v>0</v>
      </c>
      <c r="J10" s="59"/>
      <c r="K10" s="58">
        <f>ROUND(SUM(K7:K9),5)</f>
        <v>745.54</v>
      </c>
      <c r="L10" s="59"/>
      <c r="M10" s="58">
        <f>ROUND(SUM(M7:M9),5)</f>
        <v>1411.33</v>
      </c>
      <c r="N10" s="59"/>
      <c r="O10" s="58">
        <f>ROUND(SUM(I10:M10),5)</f>
        <v>2156.87</v>
      </c>
    </row>
    <row r="11" spans="1:16" ht="15" thickBot="1" x14ac:dyDescent="0.4">
      <c r="A11" s="10"/>
      <c r="B11" s="10"/>
      <c r="C11" s="10"/>
      <c r="D11" s="10"/>
      <c r="E11" s="10"/>
      <c r="F11" s="10" t="s">
        <v>41</v>
      </c>
      <c r="G11" s="10"/>
      <c r="H11" s="10"/>
      <c r="I11" s="60">
        <v>0</v>
      </c>
      <c r="J11" s="59"/>
      <c r="K11" s="60">
        <v>5503.37</v>
      </c>
      <c r="L11" s="59"/>
      <c r="M11" s="60">
        <v>1136.6300000000001</v>
      </c>
      <c r="N11" s="59"/>
      <c r="O11" s="60">
        <f>ROUND(SUM(I11:M11),5)</f>
        <v>6640</v>
      </c>
    </row>
    <row r="12" spans="1:16" ht="15" thickBot="1" x14ac:dyDescent="0.4">
      <c r="A12" s="10"/>
      <c r="B12" s="10"/>
      <c r="C12" s="10"/>
      <c r="D12" s="10"/>
      <c r="E12" s="10" t="s">
        <v>76</v>
      </c>
      <c r="F12" s="10"/>
      <c r="G12" s="10"/>
      <c r="H12" s="10"/>
      <c r="I12" s="61">
        <f>(SUM(I10:I11))</f>
        <v>0</v>
      </c>
      <c r="J12" s="61"/>
      <c r="K12" s="61">
        <f>(SUM(K10:K11))</f>
        <v>6248.91</v>
      </c>
      <c r="L12" s="61"/>
      <c r="M12" s="61">
        <f>(SUM(M10:M11))</f>
        <v>2547.96</v>
      </c>
      <c r="N12" s="61"/>
      <c r="O12" s="61">
        <f>(SUM(O10:O11))</f>
        <v>8796.869999999999</v>
      </c>
    </row>
    <row r="13" spans="1:16" x14ac:dyDescent="0.35">
      <c r="A13" s="10"/>
      <c r="B13" s="10"/>
      <c r="C13" s="10"/>
      <c r="D13" s="10" t="s">
        <v>77</v>
      </c>
      <c r="E13" s="10"/>
      <c r="F13" s="10"/>
      <c r="G13" s="10"/>
      <c r="H13" s="10"/>
      <c r="I13" s="61">
        <f>ROUND(I6+I12,5)</f>
        <v>0</v>
      </c>
      <c r="J13" s="61"/>
      <c r="K13" s="61">
        <f>ROUND(K6+K12,5)</f>
        <v>6248.91</v>
      </c>
      <c r="L13" s="61"/>
      <c r="M13" s="61">
        <f>ROUND(M6+M12,5)</f>
        <v>2547.96</v>
      </c>
      <c r="N13" s="61"/>
      <c r="O13" s="61">
        <f>ROUND(O6+O12,5)</f>
        <v>8796.8700000000008</v>
      </c>
    </row>
  </sheetData>
  <pageMargins left="0.7" right="0.7" top="0.75" bottom="0.75" header="0.1" footer="0.3"/>
  <pageSetup orientation="portrait" verticalDpi="0" r:id="rId1"/>
  <headerFooter>
    <oddHeader>&amp;L&amp;"Arial,Bold"&amp;8 1:27 PM
&amp;"Arial,Bold"&amp;8 07/11/20
&amp;"Arial,Bold"&amp;8 Accrual Basis&amp;C&amp;"Arial,Bold"&amp;12 Ten Thousand Villages Nashville
&amp;"Arial,Bold"&amp;14 Payroll Protection Profit &amp;&amp; Loss
&amp;"Arial,Bold"&amp;10 FY21</oddHeader>
    <oddFooter>&amp;R&amp;"Arial,Bold"&amp;8 Page &amp;P of &amp;N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workbookViewId="0">
      <selection sqref="A1:AK64"/>
    </sheetView>
  </sheetViews>
  <sheetFormatPr defaultColWidth="9.1796875" defaultRowHeight="12.5" x14ac:dyDescent="0.25"/>
  <cols>
    <col min="1" max="16384" width="9.1796875" style="57"/>
  </cols>
  <sheetData>
    <row r="1" spans="1:37" x14ac:dyDescent="0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</row>
    <row r="2" spans="1:37" x14ac:dyDescent="0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</row>
    <row r="3" spans="1:37" x14ac:dyDescent="0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</row>
    <row r="4" spans="1:37" x14ac:dyDescent="0.2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</row>
    <row r="5" spans="1:37" x14ac:dyDescent="0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</row>
    <row r="6" spans="1:37" x14ac:dyDescent="0.2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</row>
    <row r="7" spans="1:37" x14ac:dyDescent="0.2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</row>
    <row r="8" spans="1:37" x14ac:dyDescent="0.2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</row>
    <row r="9" spans="1:37" x14ac:dyDescent="0.2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</row>
    <row r="10" spans="1:37" x14ac:dyDescent="0.2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</row>
    <row r="11" spans="1:37" x14ac:dyDescent="0.2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</row>
    <row r="12" spans="1:37" x14ac:dyDescent="0.2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</row>
    <row r="13" spans="1:37" x14ac:dyDescent="0.25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</row>
    <row r="14" spans="1:37" x14ac:dyDescent="0.25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</row>
    <row r="15" spans="1:37" x14ac:dyDescent="0.25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</row>
    <row r="16" spans="1:37" x14ac:dyDescent="0.25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</row>
    <row r="17" spans="1:37" x14ac:dyDescent="0.2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</row>
    <row r="18" spans="1:37" x14ac:dyDescent="0.25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</row>
    <row r="19" spans="1:37" x14ac:dyDescent="0.25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</row>
    <row r="20" spans="1:37" x14ac:dyDescent="0.25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</row>
    <row r="21" spans="1:37" x14ac:dyDescent="0.25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</row>
    <row r="22" spans="1:37" x14ac:dyDescent="0.2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</row>
    <row r="23" spans="1:37" x14ac:dyDescent="0.2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</row>
    <row r="24" spans="1:37" x14ac:dyDescent="0.25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</row>
    <row r="25" spans="1:37" x14ac:dyDescent="0.2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</row>
    <row r="26" spans="1:37" x14ac:dyDescent="0.2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</row>
    <row r="27" spans="1:37" x14ac:dyDescent="0.2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</row>
    <row r="28" spans="1:37" x14ac:dyDescent="0.2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</row>
    <row r="29" spans="1:37" x14ac:dyDescent="0.2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</row>
    <row r="30" spans="1:37" x14ac:dyDescent="0.2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</row>
    <row r="31" spans="1:37" x14ac:dyDescent="0.2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</row>
    <row r="32" spans="1:37" x14ac:dyDescent="0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</row>
    <row r="33" spans="1:37" x14ac:dyDescent="0.2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</row>
    <row r="34" spans="1:37" x14ac:dyDescent="0.2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</row>
    <row r="35" spans="1:37" x14ac:dyDescent="0.2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</row>
    <row r="36" spans="1:37" x14ac:dyDescent="0.2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</row>
    <row r="37" spans="1:37" x14ac:dyDescent="0.2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</row>
    <row r="38" spans="1:37" x14ac:dyDescent="0.2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</row>
    <row r="39" spans="1:37" x14ac:dyDescent="0.2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</row>
    <row r="40" spans="1:37" x14ac:dyDescent="0.2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</row>
    <row r="41" spans="1:37" x14ac:dyDescent="0.2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</row>
    <row r="42" spans="1:37" x14ac:dyDescent="0.2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</row>
    <row r="43" spans="1:37" x14ac:dyDescent="0.2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</row>
    <row r="44" spans="1:37" x14ac:dyDescent="0.2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</row>
    <row r="45" spans="1:37" x14ac:dyDescent="0.2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</row>
    <row r="46" spans="1:37" x14ac:dyDescent="0.2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</row>
    <row r="47" spans="1:37" x14ac:dyDescent="0.2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</row>
    <row r="48" spans="1:37" x14ac:dyDescent="0.2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</row>
    <row r="49" spans="1:37" x14ac:dyDescent="0.2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</row>
    <row r="50" spans="1:37" x14ac:dyDescent="0.2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</row>
    <row r="51" spans="1:37" x14ac:dyDescent="0.2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</row>
    <row r="52" spans="1:37" x14ac:dyDescent="0.2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</row>
    <row r="53" spans="1:37" x14ac:dyDescent="0.2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</row>
    <row r="54" spans="1:37" x14ac:dyDescent="0.2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</row>
    <row r="55" spans="1:37" x14ac:dyDescent="0.2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</row>
    <row r="56" spans="1:37" x14ac:dyDescent="0.2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</row>
    <row r="57" spans="1:37" x14ac:dyDescent="0.2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</row>
    <row r="58" spans="1:37" x14ac:dyDescent="0.2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</row>
    <row r="59" spans="1:37" x14ac:dyDescent="0.25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</row>
    <row r="60" spans="1:37" x14ac:dyDescent="0.25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</row>
    <row r="61" spans="1:37" x14ac:dyDescent="0.25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</row>
    <row r="62" spans="1:37" x14ac:dyDescent="0.2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</row>
    <row r="63" spans="1:37" x14ac:dyDescent="0.2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</row>
    <row r="64" spans="1:37" x14ac:dyDescent="0.25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C401"/>
  <sheetViews>
    <sheetView workbookViewId="0"/>
  </sheetViews>
  <sheetFormatPr defaultColWidth="9.1796875" defaultRowHeight="14.5" x14ac:dyDescent="0.35"/>
  <cols>
    <col min="1" max="7" width="3" style="23" customWidth="1"/>
    <col min="8" max="8" width="34.81640625" style="23" customWidth="1"/>
    <col min="9" max="10" width="2.453125" style="23" customWidth="1"/>
    <col min="11" max="11" width="11.81640625" style="23" bestFit="1" customWidth="1"/>
    <col min="12" max="12" width="2.453125" style="23" customWidth="1"/>
    <col min="13" max="13" width="8.453125" style="23" bestFit="1" customWidth="1"/>
    <col min="14" max="14" width="2.453125" style="23" customWidth="1"/>
    <col min="15" max="15" width="12.453125" style="23" bestFit="1" customWidth="1"/>
    <col min="16" max="16" width="2.453125" style="23" customWidth="1"/>
    <col min="17" max="17" width="24.453125" style="23" bestFit="1" customWidth="1"/>
    <col min="18" max="18" width="2.453125" style="23" customWidth="1"/>
    <col min="19" max="19" width="30.453125" style="23" customWidth="1"/>
    <col min="20" max="20" width="2.453125" style="23" customWidth="1"/>
    <col min="21" max="21" width="5.453125" style="23" bestFit="1" customWidth="1"/>
    <col min="22" max="22" width="2.453125" style="23" customWidth="1"/>
    <col min="23" max="23" width="3.453125" style="23" bestFit="1" customWidth="1"/>
    <col min="24" max="24" width="2.453125" style="23" customWidth="1"/>
    <col min="25" max="25" width="21.453125" style="23" bestFit="1" customWidth="1"/>
    <col min="26" max="26" width="2.453125" style="23" customWidth="1"/>
    <col min="27" max="27" width="8.453125" style="23" bestFit="1" customWidth="1"/>
    <col min="28" max="28" width="2.453125" style="23" customWidth="1"/>
    <col min="29" max="29" width="8.453125" style="23" bestFit="1" customWidth="1"/>
    <col min="30" max="16384" width="9.1796875" style="20"/>
  </cols>
  <sheetData>
    <row r="1" spans="1:29" s="47" customFormat="1" x14ac:dyDescent="0.35">
      <c r="A1" s="56" t="s">
        <v>454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29" s="22" customFormat="1" ht="15" thickBo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32" t="s">
        <v>80</v>
      </c>
      <c r="L2" s="21"/>
      <c r="M2" s="32" t="s">
        <v>81</v>
      </c>
      <c r="N2" s="21"/>
      <c r="O2" s="32" t="s">
        <v>82</v>
      </c>
      <c r="P2" s="21"/>
      <c r="Q2" s="32" t="s">
        <v>83</v>
      </c>
      <c r="R2" s="21"/>
      <c r="S2" s="32" t="s">
        <v>84</v>
      </c>
      <c r="T2" s="21"/>
      <c r="U2" s="32" t="s">
        <v>467</v>
      </c>
      <c r="V2" s="21"/>
      <c r="W2" s="32" t="s">
        <v>468</v>
      </c>
      <c r="X2" s="21"/>
      <c r="Y2" s="32" t="s">
        <v>85</v>
      </c>
      <c r="Z2" s="21"/>
      <c r="AA2" s="32" t="s">
        <v>86</v>
      </c>
      <c r="AB2" s="21"/>
      <c r="AC2" s="32" t="s">
        <v>87</v>
      </c>
    </row>
    <row r="3" spans="1:29" ht="15" thickTop="1" x14ac:dyDescent="0.35">
      <c r="A3" s="28" t="s">
        <v>136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34"/>
      <c r="N3" s="28"/>
      <c r="O3" s="28"/>
      <c r="P3" s="28"/>
      <c r="Q3" s="28"/>
      <c r="R3" s="28"/>
      <c r="S3" s="28"/>
      <c r="T3" s="28"/>
      <c r="U3" s="28"/>
      <c r="V3" s="28"/>
      <c r="W3" s="53"/>
      <c r="X3" s="28"/>
      <c r="Y3" s="28"/>
      <c r="Z3" s="28"/>
      <c r="AA3" s="44"/>
      <c r="AB3" s="28"/>
      <c r="AC3" s="44">
        <v>195685.95</v>
      </c>
    </row>
    <row r="4" spans="1:29" x14ac:dyDescent="0.35">
      <c r="A4" s="28"/>
      <c r="B4" s="28" t="s">
        <v>137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34"/>
      <c r="N4" s="28"/>
      <c r="O4" s="28"/>
      <c r="P4" s="28"/>
      <c r="Q4" s="28"/>
      <c r="R4" s="28"/>
      <c r="S4" s="28"/>
      <c r="T4" s="28"/>
      <c r="U4" s="28"/>
      <c r="V4" s="28"/>
      <c r="W4" s="53"/>
      <c r="X4" s="28"/>
      <c r="Y4" s="28"/>
      <c r="Z4" s="28"/>
      <c r="AA4" s="44"/>
      <c r="AB4" s="28"/>
      <c r="AC4" s="44">
        <v>187889.09</v>
      </c>
    </row>
    <row r="5" spans="1:29" x14ac:dyDescent="0.35">
      <c r="A5" s="28"/>
      <c r="B5" s="28"/>
      <c r="C5" s="28" t="s">
        <v>138</v>
      </c>
      <c r="D5" s="28"/>
      <c r="E5" s="28"/>
      <c r="F5" s="28"/>
      <c r="G5" s="28"/>
      <c r="H5" s="28"/>
      <c r="I5" s="28"/>
      <c r="J5" s="28"/>
      <c r="K5" s="28"/>
      <c r="L5" s="28"/>
      <c r="M5" s="34"/>
      <c r="N5" s="28"/>
      <c r="O5" s="28"/>
      <c r="P5" s="28"/>
      <c r="Q5" s="28"/>
      <c r="R5" s="28"/>
      <c r="S5" s="28"/>
      <c r="T5" s="28"/>
      <c r="U5" s="28"/>
      <c r="V5" s="28"/>
      <c r="W5" s="53"/>
      <c r="X5" s="28"/>
      <c r="Y5" s="28"/>
      <c r="Z5" s="28"/>
      <c r="AA5" s="44"/>
      <c r="AB5" s="28"/>
      <c r="AC5" s="44">
        <v>80054.09</v>
      </c>
    </row>
    <row r="6" spans="1:29" x14ac:dyDescent="0.35">
      <c r="A6" s="28"/>
      <c r="B6" s="28"/>
      <c r="C6" s="28"/>
      <c r="D6" s="28" t="s">
        <v>417</v>
      </c>
      <c r="E6" s="28"/>
      <c r="F6" s="28"/>
      <c r="G6" s="28"/>
      <c r="H6" s="28"/>
      <c r="I6" s="28"/>
      <c r="J6" s="28"/>
      <c r="K6" s="28"/>
      <c r="L6" s="28"/>
      <c r="M6" s="34"/>
      <c r="N6" s="28"/>
      <c r="O6" s="28"/>
      <c r="P6" s="28"/>
      <c r="Q6" s="28"/>
      <c r="R6" s="28"/>
      <c r="S6" s="28"/>
      <c r="T6" s="28"/>
      <c r="U6" s="28"/>
      <c r="V6" s="28"/>
      <c r="W6" s="53"/>
      <c r="X6" s="28"/>
      <c r="Y6" s="28"/>
      <c r="Z6" s="28"/>
      <c r="AA6" s="44"/>
      <c r="AB6" s="28"/>
      <c r="AC6" s="44">
        <v>64958.82</v>
      </c>
    </row>
    <row r="7" spans="1:29" x14ac:dyDescent="0.35">
      <c r="A7" s="28"/>
      <c r="B7" s="28"/>
      <c r="C7" s="28"/>
      <c r="D7" s="28"/>
      <c r="E7" s="28" t="s">
        <v>89</v>
      </c>
      <c r="F7" s="28"/>
      <c r="G7" s="28"/>
      <c r="H7" s="28"/>
      <c r="I7" s="28"/>
      <c r="J7" s="28"/>
      <c r="K7" s="28"/>
      <c r="L7" s="28"/>
      <c r="M7" s="34"/>
      <c r="N7" s="28"/>
      <c r="O7" s="28"/>
      <c r="P7" s="28"/>
      <c r="Q7" s="28"/>
      <c r="R7" s="28"/>
      <c r="S7" s="28"/>
      <c r="T7" s="28"/>
      <c r="U7" s="28"/>
      <c r="V7" s="28"/>
      <c r="W7" s="53"/>
      <c r="X7" s="28"/>
      <c r="Y7" s="28"/>
      <c r="Z7" s="28"/>
      <c r="AA7" s="44"/>
      <c r="AB7" s="28"/>
      <c r="AC7" s="44">
        <v>63268.51</v>
      </c>
    </row>
    <row r="8" spans="1:29" x14ac:dyDescent="0.35">
      <c r="A8" s="29"/>
      <c r="B8" s="29"/>
      <c r="C8" s="29"/>
      <c r="D8" s="29"/>
      <c r="E8" s="29"/>
      <c r="F8" s="29"/>
      <c r="G8" s="29"/>
      <c r="H8" s="29"/>
      <c r="I8" s="29"/>
      <c r="J8" s="29"/>
      <c r="K8" s="29" t="s">
        <v>142</v>
      </c>
      <c r="L8" s="29"/>
      <c r="M8" s="35">
        <v>42705</v>
      </c>
      <c r="N8" s="29"/>
      <c r="O8" s="29" t="s">
        <v>581</v>
      </c>
      <c r="P8" s="29"/>
      <c r="Q8" s="29" t="s">
        <v>535</v>
      </c>
      <c r="R8" s="29"/>
      <c r="S8" s="29"/>
      <c r="T8" s="29"/>
      <c r="U8" s="29"/>
      <c r="V8" s="29"/>
      <c r="W8" s="54" t="s">
        <v>469</v>
      </c>
      <c r="X8" s="29"/>
      <c r="Y8" s="29" t="s">
        <v>111</v>
      </c>
      <c r="Z8" s="29"/>
      <c r="AA8" s="24">
        <v>-342</v>
      </c>
      <c r="AB8" s="29"/>
      <c r="AC8" s="24">
        <f t="shared" ref="AC8:AC71" si="0">ROUND(AC7+AA8,5)</f>
        <v>62926.51</v>
      </c>
    </row>
    <row r="9" spans="1:29" x14ac:dyDescent="0.35">
      <c r="A9" s="29"/>
      <c r="B9" s="29"/>
      <c r="C9" s="29"/>
      <c r="D9" s="29"/>
      <c r="E9" s="29"/>
      <c r="F9" s="29"/>
      <c r="G9" s="29"/>
      <c r="H9" s="29"/>
      <c r="I9" s="29"/>
      <c r="J9" s="29"/>
      <c r="K9" s="29" t="s">
        <v>142</v>
      </c>
      <c r="L9" s="29"/>
      <c r="M9" s="35">
        <v>42705</v>
      </c>
      <c r="N9" s="29"/>
      <c r="O9" s="29" t="s">
        <v>582</v>
      </c>
      <c r="P9" s="29"/>
      <c r="Q9" s="29" t="s">
        <v>143</v>
      </c>
      <c r="R9" s="29"/>
      <c r="S9" s="29"/>
      <c r="T9" s="29"/>
      <c r="U9" s="29"/>
      <c r="V9" s="29"/>
      <c r="W9" s="54" t="s">
        <v>469</v>
      </c>
      <c r="X9" s="29"/>
      <c r="Y9" s="29" t="s">
        <v>111</v>
      </c>
      <c r="Z9" s="29"/>
      <c r="AA9" s="24">
        <v>-96</v>
      </c>
      <c r="AB9" s="29"/>
      <c r="AC9" s="24">
        <f t="shared" si="0"/>
        <v>62830.51</v>
      </c>
    </row>
    <row r="10" spans="1:29" x14ac:dyDescent="0.3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 t="s">
        <v>142</v>
      </c>
      <c r="L10" s="29"/>
      <c r="M10" s="35">
        <v>42705</v>
      </c>
      <c r="N10" s="29"/>
      <c r="O10" s="29" t="s">
        <v>583</v>
      </c>
      <c r="P10" s="29"/>
      <c r="Q10" s="29" t="s">
        <v>573</v>
      </c>
      <c r="R10" s="29"/>
      <c r="S10" s="29"/>
      <c r="T10" s="29"/>
      <c r="U10" s="29"/>
      <c r="V10" s="29"/>
      <c r="W10" s="54" t="s">
        <v>469</v>
      </c>
      <c r="X10" s="29"/>
      <c r="Y10" s="29" t="s">
        <v>111</v>
      </c>
      <c r="Z10" s="29"/>
      <c r="AA10" s="24">
        <v>-2115</v>
      </c>
      <c r="AB10" s="29"/>
      <c r="AC10" s="24">
        <f t="shared" si="0"/>
        <v>60715.51</v>
      </c>
    </row>
    <row r="11" spans="1:29" x14ac:dyDescent="0.3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 t="s">
        <v>142</v>
      </c>
      <c r="L11" s="29"/>
      <c r="M11" s="35">
        <v>42705</v>
      </c>
      <c r="N11" s="29"/>
      <c r="O11" s="29" t="s">
        <v>584</v>
      </c>
      <c r="P11" s="29"/>
      <c r="Q11" s="29" t="s">
        <v>121</v>
      </c>
      <c r="R11" s="29"/>
      <c r="S11" s="29" t="s">
        <v>145</v>
      </c>
      <c r="T11" s="29"/>
      <c r="U11" s="29"/>
      <c r="V11" s="29"/>
      <c r="W11" s="54" t="s">
        <v>469</v>
      </c>
      <c r="X11" s="29"/>
      <c r="Y11" s="29" t="s">
        <v>111</v>
      </c>
      <c r="Z11" s="29"/>
      <c r="AA11" s="24">
        <v>-20</v>
      </c>
      <c r="AB11" s="29"/>
      <c r="AC11" s="24">
        <f t="shared" si="0"/>
        <v>60695.51</v>
      </c>
    </row>
    <row r="12" spans="1:29" x14ac:dyDescent="0.3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 t="s">
        <v>99</v>
      </c>
      <c r="L12" s="29"/>
      <c r="M12" s="35">
        <v>42705</v>
      </c>
      <c r="N12" s="29"/>
      <c r="O12" s="29" t="s">
        <v>585</v>
      </c>
      <c r="P12" s="29"/>
      <c r="Q12" s="29" t="s">
        <v>533</v>
      </c>
      <c r="R12" s="29"/>
      <c r="S12" s="29"/>
      <c r="T12" s="29"/>
      <c r="U12" s="29"/>
      <c r="V12" s="29"/>
      <c r="W12" s="54" t="s">
        <v>469</v>
      </c>
      <c r="X12" s="29"/>
      <c r="Y12" s="29" t="s">
        <v>139</v>
      </c>
      <c r="Z12" s="29"/>
      <c r="AA12" s="24">
        <v>-150</v>
      </c>
      <c r="AB12" s="29"/>
      <c r="AC12" s="24">
        <f t="shared" si="0"/>
        <v>60545.51</v>
      </c>
    </row>
    <row r="13" spans="1:29" x14ac:dyDescent="0.3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 t="s">
        <v>142</v>
      </c>
      <c r="L13" s="29"/>
      <c r="M13" s="35">
        <v>42706</v>
      </c>
      <c r="N13" s="29"/>
      <c r="O13" s="29" t="s">
        <v>586</v>
      </c>
      <c r="P13" s="29"/>
      <c r="Q13" s="29" t="s">
        <v>117</v>
      </c>
      <c r="R13" s="29"/>
      <c r="S13" s="29"/>
      <c r="T13" s="29"/>
      <c r="U13" s="29"/>
      <c r="V13" s="29"/>
      <c r="W13" s="54" t="s">
        <v>469</v>
      </c>
      <c r="X13" s="29"/>
      <c r="Y13" s="29" t="s">
        <v>111</v>
      </c>
      <c r="Z13" s="29"/>
      <c r="AA13" s="24">
        <v>-8674.76</v>
      </c>
      <c r="AB13" s="29"/>
      <c r="AC13" s="24">
        <f t="shared" si="0"/>
        <v>51870.75</v>
      </c>
    </row>
    <row r="14" spans="1:29" x14ac:dyDescent="0.3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 t="s">
        <v>88</v>
      </c>
      <c r="L14" s="29"/>
      <c r="M14" s="35">
        <v>42706</v>
      </c>
      <c r="N14" s="29"/>
      <c r="O14" s="29"/>
      <c r="P14" s="29"/>
      <c r="Q14" s="29" t="s">
        <v>452</v>
      </c>
      <c r="R14" s="29"/>
      <c r="S14" s="29" t="s">
        <v>663</v>
      </c>
      <c r="T14" s="29"/>
      <c r="U14" s="29"/>
      <c r="V14" s="29"/>
      <c r="W14" s="54" t="s">
        <v>469</v>
      </c>
      <c r="X14" s="29"/>
      <c r="Y14" s="29" t="s">
        <v>48</v>
      </c>
      <c r="Z14" s="29"/>
      <c r="AA14" s="24">
        <v>316.31</v>
      </c>
      <c r="AB14" s="29"/>
      <c r="AC14" s="24">
        <f t="shared" si="0"/>
        <v>52187.06</v>
      </c>
    </row>
    <row r="15" spans="1:29" x14ac:dyDescent="0.3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 t="s">
        <v>88</v>
      </c>
      <c r="L15" s="29"/>
      <c r="M15" s="35">
        <v>42706</v>
      </c>
      <c r="N15" s="29"/>
      <c r="O15" s="29"/>
      <c r="P15" s="29"/>
      <c r="Q15" s="29" t="s">
        <v>452</v>
      </c>
      <c r="R15" s="29"/>
      <c r="S15" s="29"/>
      <c r="T15" s="29"/>
      <c r="U15" s="29"/>
      <c r="V15" s="29"/>
      <c r="W15" s="54" t="s">
        <v>469</v>
      </c>
      <c r="X15" s="29"/>
      <c r="Y15" s="29" t="s">
        <v>6</v>
      </c>
      <c r="Z15" s="29"/>
      <c r="AA15" s="24">
        <v>267.76</v>
      </c>
      <c r="AB15" s="29"/>
      <c r="AC15" s="24">
        <f t="shared" si="0"/>
        <v>52454.82</v>
      </c>
    </row>
    <row r="16" spans="1:29" x14ac:dyDescent="0.3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 t="s">
        <v>99</v>
      </c>
      <c r="L16" s="29"/>
      <c r="M16" s="35">
        <v>42706</v>
      </c>
      <c r="N16" s="29"/>
      <c r="O16" s="29"/>
      <c r="P16" s="29"/>
      <c r="Q16" s="29" t="s">
        <v>443</v>
      </c>
      <c r="R16" s="29"/>
      <c r="S16" s="29" t="s">
        <v>113</v>
      </c>
      <c r="T16" s="29"/>
      <c r="U16" s="29"/>
      <c r="V16" s="29"/>
      <c r="W16" s="54" t="s">
        <v>469</v>
      </c>
      <c r="X16" s="29"/>
      <c r="Y16" s="29" t="s">
        <v>33</v>
      </c>
      <c r="Z16" s="29"/>
      <c r="AA16" s="24">
        <v>-4.12</v>
      </c>
      <c r="AB16" s="29"/>
      <c r="AC16" s="24">
        <f t="shared" si="0"/>
        <v>52450.7</v>
      </c>
    </row>
    <row r="17" spans="1:29" x14ac:dyDescent="0.3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 t="s">
        <v>142</v>
      </c>
      <c r="L17" s="29"/>
      <c r="M17" s="35">
        <v>42709</v>
      </c>
      <c r="N17" s="29"/>
      <c r="O17" s="29" t="s">
        <v>587</v>
      </c>
      <c r="P17" s="29"/>
      <c r="Q17" s="29" t="s">
        <v>121</v>
      </c>
      <c r="R17" s="29"/>
      <c r="S17" s="29" t="s">
        <v>542</v>
      </c>
      <c r="T17" s="29"/>
      <c r="U17" s="29"/>
      <c r="V17" s="29"/>
      <c r="W17" s="54" t="s">
        <v>469</v>
      </c>
      <c r="X17" s="29"/>
      <c r="Y17" s="29" t="s">
        <v>111</v>
      </c>
      <c r="Z17" s="29"/>
      <c r="AA17" s="24">
        <v>-9708.76</v>
      </c>
      <c r="AB17" s="29"/>
      <c r="AC17" s="24">
        <f t="shared" si="0"/>
        <v>42741.94</v>
      </c>
    </row>
    <row r="18" spans="1:29" x14ac:dyDescent="0.3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 t="s">
        <v>88</v>
      </c>
      <c r="L18" s="29"/>
      <c r="M18" s="35">
        <v>42709</v>
      </c>
      <c r="N18" s="29"/>
      <c r="O18" s="29"/>
      <c r="P18" s="29"/>
      <c r="Q18" s="29" t="s">
        <v>442</v>
      </c>
      <c r="R18" s="29"/>
      <c r="S18" s="29" t="s">
        <v>90</v>
      </c>
      <c r="T18" s="29"/>
      <c r="U18" s="29"/>
      <c r="V18" s="29"/>
      <c r="W18" s="54" t="s">
        <v>469</v>
      </c>
      <c r="X18" s="29"/>
      <c r="Y18" s="29" t="s">
        <v>6</v>
      </c>
      <c r="Z18" s="29"/>
      <c r="AA18" s="24">
        <v>154.88999999999999</v>
      </c>
      <c r="AB18" s="29"/>
      <c r="AC18" s="24">
        <f t="shared" si="0"/>
        <v>42896.83</v>
      </c>
    </row>
    <row r="19" spans="1:29" x14ac:dyDescent="0.3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 t="s">
        <v>88</v>
      </c>
      <c r="L19" s="29"/>
      <c r="M19" s="35">
        <v>42709</v>
      </c>
      <c r="N19" s="29"/>
      <c r="O19" s="29"/>
      <c r="P19" s="29"/>
      <c r="Q19" s="29" t="s">
        <v>442</v>
      </c>
      <c r="R19" s="29"/>
      <c r="S19" s="29" t="s">
        <v>90</v>
      </c>
      <c r="T19" s="29"/>
      <c r="U19" s="29"/>
      <c r="V19" s="29"/>
      <c r="W19" s="54" t="s">
        <v>469</v>
      </c>
      <c r="X19" s="29"/>
      <c r="Y19" s="29" t="s">
        <v>6</v>
      </c>
      <c r="Z19" s="29"/>
      <c r="AA19" s="24">
        <v>434.71</v>
      </c>
      <c r="AB19" s="29"/>
      <c r="AC19" s="24">
        <f t="shared" si="0"/>
        <v>43331.54</v>
      </c>
    </row>
    <row r="20" spans="1:29" x14ac:dyDescent="0.3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 t="s">
        <v>88</v>
      </c>
      <c r="L20" s="29"/>
      <c r="M20" s="35">
        <v>42709</v>
      </c>
      <c r="N20" s="29"/>
      <c r="O20" s="29"/>
      <c r="P20" s="29"/>
      <c r="Q20" s="29" t="s">
        <v>452</v>
      </c>
      <c r="R20" s="29"/>
      <c r="S20" s="29"/>
      <c r="T20" s="29"/>
      <c r="U20" s="29"/>
      <c r="V20" s="29"/>
      <c r="W20" s="54" t="s">
        <v>469</v>
      </c>
      <c r="X20" s="29"/>
      <c r="Y20" s="29" t="s">
        <v>98</v>
      </c>
      <c r="Z20" s="29"/>
      <c r="AA20" s="24">
        <v>854.89</v>
      </c>
      <c r="AB20" s="29"/>
      <c r="AC20" s="24">
        <f t="shared" si="0"/>
        <v>44186.43</v>
      </c>
    </row>
    <row r="21" spans="1:29" x14ac:dyDescent="0.3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 t="s">
        <v>88</v>
      </c>
      <c r="L21" s="29"/>
      <c r="M21" s="35">
        <v>42709</v>
      </c>
      <c r="N21" s="29"/>
      <c r="O21" s="29"/>
      <c r="P21" s="29"/>
      <c r="Q21" s="29" t="s">
        <v>452</v>
      </c>
      <c r="R21" s="29"/>
      <c r="S21" s="29"/>
      <c r="T21" s="29"/>
      <c r="U21" s="29"/>
      <c r="V21" s="29"/>
      <c r="W21" s="54" t="s">
        <v>469</v>
      </c>
      <c r="X21" s="29"/>
      <c r="Y21" s="29" t="s">
        <v>6</v>
      </c>
      <c r="Z21" s="29"/>
      <c r="AA21" s="24">
        <v>697.98</v>
      </c>
      <c r="AB21" s="29"/>
      <c r="AC21" s="24">
        <f t="shared" si="0"/>
        <v>44884.41</v>
      </c>
    </row>
    <row r="22" spans="1:29" x14ac:dyDescent="0.3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 t="s">
        <v>88</v>
      </c>
      <c r="L22" s="29"/>
      <c r="M22" s="35">
        <v>42709</v>
      </c>
      <c r="N22" s="29"/>
      <c r="O22" s="29"/>
      <c r="P22" s="29"/>
      <c r="Q22" s="29" t="s">
        <v>452</v>
      </c>
      <c r="R22" s="29"/>
      <c r="S22" s="29"/>
      <c r="T22" s="29"/>
      <c r="U22" s="29"/>
      <c r="V22" s="29"/>
      <c r="W22" s="54" t="s">
        <v>469</v>
      </c>
      <c r="X22" s="29"/>
      <c r="Y22" s="29" t="s">
        <v>6</v>
      </c>
      <c r="Z22" s="29"/>
      <c r="AA22" s="24">
        <v>30.07</v>
      </c>
      <c r="AB22" s="29"/>
      <c r="AC22" s="24">
        <f t="shared" si="0"/>
        <v>44914.48</v>
      </c>
    </row>
    <row r="23" spans="1:29" x14ac:dyDescent="0.3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 t="s">
        <v>99</v>
      </c>
      <c r="L23" s="29"/>
      <c r="M23" s="35">
        <v>42709</v>
      </c>
      <c r="N23" s="29"/>
      <c r="O23" s="29"/>
      <c r="P23" s="29"/>
      <c r="Q23" s="29" t="s">
        <v>528</v>
      </c>
      <c r="R23" s="29"/>
      <c r="S23" s="29" t="s">
        <v>113</v>
      </c>
      <c r="T23" s="29"/>
      <c r="U23" s="29"/>
      <c r="V23" s="29"/>
      <c r="W23" s="54" t="s">
        <v>469</v>
      </c>
      <c r="X23" s="29"/>
      <c r="Y23" s="29" t="s">
        <v>48</v>
      </c>
      <c r="Z23" s="29"/>
      <c r="AA23" s="24">
        <v>-46.73</v>
      </c>
      <c r="AB23" s="29"/>
      <c r="AC23" s="24">
        <f t="shared" si="0"/>
        <v>44867.75</v>
      </c>
    </row>
    <row r="24" spans="1:29" x14ac:dyDescent="0.3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 t="s">
        <v>99</v>
      </c>
      <c r="L24" s="29"/>
      <c r="M24" s="35">
        <v>42709</v>
      </c>
      <c r="N24" s="29"/>
      <c r="O24" s="29"/>
      <c r="P24" s="29"/>
      <c r="Q24" s="29" t="s">
        <v>441</v>
      </c>
      <c r="R24" s="29"/>
      <c r="S24" s="29" t="s">
        <v>113</v>
      </c>
      <c r="T24" s="29"/>
      <c r="U24" s="29"/>
      <c r="V24" s="29"/>
      <c r="W24" s="54" t="s">
        <v>469</v>
      </c>
      <c r="X24" s="29"/>
      <c r="Y24" s="29" t="s">
        <v>33</v>
      </c>
      <c r="Z24" s="29"/>
      <c r="AA24" s="24">
        <v>-718.25</v>
      </c>
      <c r="AB24" s="29"/>
      <c r="AC24" s="24">
        <f t="shared" si="0"/>
        <v>44149.5</v>
      </c>
    </row>
    <row r="25" spans="1:29" x14ac:dyDescent="0.3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 t="s">
        <v>88</v>
      </c>
      <c r="L25" s="29"/>
      <c r="M25" s="35">
        <v>42709</v>
      </c>
      <c r="N25" s="29"/>
      <c r="O25" s="29"/>
      <c r="P25" s="29"/>
      <c r="Q25" s="29" t="s">
        <v>452</v>
      </c>
      <c r="R25" s="29"/>
      <c r="S25" s="29" t="s">
        <v>90</v>
      </c>
      <c r="T25" s="29"/>
      <c r="U25" s="29"/>
      <c r="V25" s="29"/>
      <c r="W25" s="54" t="s">
        <v>469</v>
      </c>
      <c r="X25" s="29"/>
      <c r="Y25" s="29" t="s">
        <v>98</v>
      </c>
      <c r="Z25" s="29"/>
      <c r="AA25" s="24">
        <v>1941.22</v>
      </c>
      <c r="AB25" s="29"/>
      <c r="AC25" s="24">
        <f t="shared" si="0"/>
        <v>46090.720000000001</v>
      </c>
    </row>
    <row r="26" spans="1:29" x14ac:dyDescent="0.3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 t="s">
        <v>99</v>
      </c>
      <c r="L26" s="29"/>
      <c r="M26" s="35">
        <v>42709</v>
      </c>
      <c r="N26" s="29"/>
      <c r="O26" s="29"/>
      <c r="P26" s="29"/>
      <c r="Q26" s="29" t="s">
        <v>442</v>
      </c>
      <c r="R26" s="29"/>
      <c r="S26" s="29" t="s">
        <v>113</v>
      </c>
      <c r="T26" s="29"/>
      <c r="U26" s="29"/>
      <c r="V26" s="29"/>
      <c r="W26" s="54" t="s">
        <v>469</v>
      </c>
      <c r="X26" s="29"/>
      <c r="Y26" s="29" t="s">
        <v>33</v>
      </c>
      <c r="Z26" s="29"/>
      <c r="AA26" s="24">
        <v>-74.290000000000006</v>
      </c>
      <c r="AB26" s="29"/>
      <c r="AC26" s="24">
        <f t="shared" si="0"/>
        <v>46016.43</v>
      </c>
    </row>
    <row r="27" spans="1:29" x14ac:dyDescent="0.3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 t="s">
        <v>88</v>
      </c>
      <c r="L27" s="29"/>
      <c r="M27" s="35">
        <v>42710</v>
      </c>
      <c r="N27" s="29"/>
      <c r="O27" s="29"/>
      <c r="P27" s="29"/>
      <c r="Q27" s="29" t="s">
        <v>442</v>
      </c>
      <c r="R27" s="29"/>
      <c r="S27" s="29" t="s">
        <v>90</v>
      </c>
      <c r="T27" s="29"/>
      <c r="U27" s="29"/>
      <c r="V27" s="29"/>
      <c r="W27" s="54" t="s">
        <v>469</v>
      </c>
      <c r="X27" s="29"/>
      <c r="Y27" s="29" t="s">
        <v>6</v>
      </c>
      <c r="Z27" s="29"/>
      <c r="AA27" s="24">
        <v>59.54</v>
      </c>
      <c r="AB27" s="29"/>
      <c r="AC27" s="24">
        <f t="shared" si="0"/>
        <v>46075.97</v>
      </c>
    </row>
    <row r="28" spans="1:29" x14ac:dyDescent="0.3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 t="s">
        <v>88</v>
      </c>
      <c r="L28" s="29"/>
      <c r="M28" s="35">
        <v>42710</v>
      </c>
      <c r="N28" s="29"/>
      <c r="O28" s="29"/>
      <c r="P28" s="29"/>
      <c r="Q28" s="29" t="s">
        <v>452</v>
      </c>
      <c r="R28" s="29"/>
      <c r="S28" s="29"/>
      <c r="T28" s="29"/>
      <c r="U28" s="29"/>
      <c r="V28" s="29"/>
      <c r="W28" s="54" t="s">
        <v>469</v>
      </c>
      <c r="X28" s="29"/>
      <c r="Y28" s="29" t="s">
        <v>6</v>
      </c>
      <c r="Z28" s="29"/>
      <c r="AA28" s="24">
        <v>831.84</v>
      </c>
      <c r="AB28" s="29"/>
      <c r="AC28" s="24">
        <f t="shared" si="0"/>
        <v>46907.81</v>
      </c>
    </row>
    <row r="29" spans="1:29" x14ac:dyDescent="0.3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 t="s">
        <v>88</v>
      </c>
      <c r="L29" s="29"/>
      <c r="M29" s="35">
        <v>42710</v>
      </c>
      <c r="N29" s="29"/>
      <c r="O29" s="29"/>
      <c r="P29" s="29"/>
      <c r="Q29" s="29" t="s">
        <v>452</v>
      </c>
      <c r="R29" s="29"/>
      <c r="S29" s="29" t="s">
        <v>664</v>
      </c>
      <c r="T29" s="29"/>
      <c r="U29" s="29"/>
      <c r="V29" s="29"/>
      <c r="W29" s="54" t="s">
        <v>469</v>
      </c>
      <c r="X29" s="29"/>
      <c r="Y29" s="29" t="s">
        <v>139</v>
      </c>
      <c r="Z29" s="29"/>
      <c r="AA29" s="24">
        <v>150</v>
      </c>
      <c r="AB29" s="29"/>
      <c r="AC29" s="24">
        <f t="shared" si="0"/>
        <v>47057.81</v>
      </c>
    </row>
    <row r="30" spans="1:29" x14ac:dyDescent="0.3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 t="s">
        <v>88</v>
      </c>
      <c r="L30" s="29"/>
      <c r="M30" s="35">
        <v>42710</v>
      </c>
      <c r="N30" s="29"/>
      <c r="O30" s="29"/>
      <c r="P30" s="29"/>
      <c r="Q30" s="29" t="s">
        <v>452</v>
      </c>
      <c r="R30" s="29"/>
      <c r="S30" s="29" t="s">
        <v>90</v>
      </c>
      <c r="T30" s="29"/>
      <c r="U30" s="29"/>
      <c r="V30" s="29"/>
      <c r="W30" s="54" t="s">
        <v>469</v>
      </c>
      <c r="X30" s="29"/>
      <c r="Y30" s="29" t="s">
        <v>6</v>
      </c>
      <c r="Z30" s="29"/>
      <c r="AA30" s="24">
        <v>2203.9899999999998</v>
      </c>
      <c r="AB30" s="29"/>
      <c r="AC30" s="24">
        <f t="shared" si="0"/>
        <v>49261.8</v>
      </c>
    </row>
    <row r="31" spans="1:29" x14ac:dyDescent="0.3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 t="s">
        <v>88</v>
      </c>
      <c r="L31" s="29"/>
      <c r="M31" s="35">
        <v>42710</v>
      </c>
      <c r="N31" s="29"/>
      <c r="O31" s="29"/>
      <c r="P31" s="29"/>
      <c r="Q31" s="29" t="s">
        <v>452</v>
      </c>
      <c r="R31" s="29"/>
      <c r="S31" s="29" t="s">
        <v>90</v>
      </c>
      <c r="T31" s="29"/>
      <c r="U31" s="29"/>
      <c r="V31" s="29"/>
      <c r="W31" s="54" t="s">
        <v>469</v>
      </c>
      <c r="X31" s="29"/>
      <c r="Y31" s="29" t="s">
        <v>6</v>
      </c>
      <c r="Z31" s="29"/>
      <c r="AA31" s="24">
        <v>3564.84</v>
      </c>
      <c r="AB31" s="29"/>
      <c r="AC31" s="24">
        <f t="shared" si="0"/>
        <v>52826.64</v>
      </c>
    </row>
    <row r="32" spans="1:29" x14ac:dyDescent="0.3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 t="s">
        <v>88</v>
      </c>
      <c r="L32" s="29"/>
      <c r="M32" s="35">
        <v>42710</v>
      </c>
      <c r="N32" s="29"/>
      <c r="O32" s="29"/>
      <c r="P32" s="29"/>
      <c r="Q32" s="29" t="s">
        <v>452</v>
      </c>
      <c r="R32" s="29"/>
      <c r="S32" s="29" t="s">
        <v>90</v>
      </c>
      <c r="T32" s="29"/>
      <c r="U32" s="29"/>
      <c r="V32" s="29"/>
      <c r="W32" s="54" t="s">
        <v>469</v>
      </c>
      <c r="X32" s="29"/>
      <c r="Y32" s="29" t="s">
        <v>6</v>
      </c>
      <c r="Z32" s="29"/>
      <c r="AA32" s="24">
        <v>4212.87</v>
      </c>
      <c r="AB32" s="29"/>
      <c r="AC32" s="24">
        <f t="shared" si="0"/>
        <v>57039.51</v>
      </c>
    </row>
    <row r="33" spans="1:29" x14ac:dyDescent="0.3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 t="s">
        <v>99</v>
      </c>
      <c r="L33" s="29"/>
      <c r="M33" s="35">
        <v>42711</v>
      </c>
      <c r="N33" s="29"/>
      <c r="O33" s="29"/>
      <c r="P33" s="29"/>
      <c r="Q33" s="29" t="s">
        <v>100</v>
      </c>
      <c r="R33" s="29"/>
      <c r="S33" s="29" t="s">
        <v>665</v>
      </c>
      <c r="T33" s="29"/>
      <c r="U33" s="29"/>
      <c r="V33" s="29"/>
      <c r="W33" s="54" t="s">
        <v>469</v>
      </c>
      <c r="X33" s="29"/>
      <c r="Y33" s="29" t="s">
        <v>98</v>
      </c>
      <c r="Z33" s="29"/>
      <c r="AA33" s="24">
        <v>-3237.1</v>
      </c>
      <c r="AB33" s="29"/>
      <c r="AC33" s="24">
        <f t="shared" si="0"/>
        <v>53802.41</v>
      </c>
    </row>
    <row r="34" spans="1:29" x14ac:dyDescent="0.3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 t="s">
        <v>88</v>
      </c>
      <c r="L34" s="29"/>
      <c r="M34" s="35">
        <v>42711</v>
      </c>
      <c r="N34" s="29"/>
      <c r="O34" s="29"/>
      <c r="P34" s="29"/>
      <c r="Q34" s="29" t="s">
        <v>442</v>
      </c>
      <c r="R34" s="29"/>
      <c r="S34" s="29" t="s">
        <v>90</v>
      </c>
      <c r="T34" s="29"/>
      <c r="U34" s="29"/>
      <c r="V34" s="29"/>
      <c r="W34" s="54" t="s">
        <v>469</v>
      </c>
      <c r="X34" s="29"/>
      <c r="Y34" s="29" t="s">
        <v>6</v>
      </c>
      <c r="Z34" s="29"/>
      <c r="AA34" s="24">
        <v>143.19999999999999</v>
      </c>
      <c r="AB34" s="29"/>
      <c r="AC34" s="24">
        <f t="shared" si="0"/>
        <v>53945.61</v>
      </c>
    </row>
    <row r="35" spans="1:29" x14ac:dyDescent="0.3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 t="s">
        <v>88</v>
      </c>
      <c r="L35" s="29"/>
      <c r="M35" s="35">
        <v>42711</v>
      </c>
      <c r="N35" s="29"/>
      <c r="O35" s="29"/>
      <c r="P35" s="29"/>
      <c r="Q35" s="29" t="s">
        <v>452</v>
      </c>
      <c r="R35" s="29"/>
      <c r="S35" s="29"/>
      <c r="T35" s="29"/>
      <c r="U35" s="29"/>
      <c r="V35" s="29"/>
      <c r="W35" s="54" t="s">
        <v>469</v>
      </c>
      <c r="X35" s="29"/>
      <c r="Y35" s="29" t="s">
        <v>6</v>
      </c>
      <c r="Z35" s="29"/>
      <c r="AA35" s="24">
        <v>200.8</v>
      </c>
      <c r="AB35" s="29"/>
      <c r="AC35" s="24">
        <f t="shared" si="0"/>
        <v>54146.41</v>
      </c>
    </row>
    <row r="36" spans="1:29" x14ac:dyDescent="0.3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 t="s">
        <v>88</v>
      </c>
      <c r="L36" s="29"/>
      <c r="M36" s="35">
        <v>42711</v>
      </c>
      <c r="N36" s="29"/>
      <c r="O36" s="29"/>
      <c r="P36" s="29"/>
      <c r="Q36" s="29" t="s">
        <v>452</v>
      </c>
      <c r="R36" s="29"/>
      <c r="S36" s="29" t="s">
        <v>90</v>
      </c>
      <c r="T36" s="29"/>
      <c r="U36" s="29"/>
      <c r="V36" s="29"/>
      <c r="W36" s="54" t="s">
        <v>469</v>
      </c>
      <c r="X36" s="29"/>
      <c r="Y36" s="29" t="s">
        <v>6</v>
      </c>
      <c r="Z36" s="29"/>
      <c r="AA36" s="24">
        <v>2364.02</v>
      </c>
      <c r="AB36" s="29"/>
      <c r="AC36" s="24">
        <f t="shared" si="0"/>
        <v>56510.43</v>
      </c>
    </row>
    <row r="37" spans="1:29" x14ac:dyDescent="0.3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 t="s">
        <v>88</v>
      </c>
      <c r="L37" s="29"/>
      <c r="M37" s="35">
        <v>42712</v>
      </c>
      <c r="N37" s="29"/>
      <c r="O37" s="29"/>
      <c r="P37" s="29"/>
      <c r="Q37" s="29" t="s">
        <v>442</v>
      </c>
      <c r="R37" s="29"/>
      <c r="S37" s="29" t="s">
        <v>90</v>
      </c>
      <c r="T37" s="29"/>
      <c r="U37" s="29"/>
      <c r="V37" s="29"/>
      <c r="W37" s="54" t="s">
        <v>469</v>
      </c>
      <c r="X37" s="29"/>
      <c r="Y37" s="29" t="s">
        <v>6</v>
      </c>
      <c r="Z37" s="29"/>
      <c r="AA37" s="24">
        <v>103.78</v>
      </c>
      <c r="AB37" s="29"/>
      <c r="AC37" s="24">
        <f t="shared" si="0"/>
        <v>56614.21</v>
      </c>
    </row>
    <row r="38" spans="1:29" x14ac:dyDescent="0.3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 t="s">
        <v>88</v>
      </c>
      <c r="L38" s="29"/>
      <c r="M38" s="35">
        <v>42712</v>
      </c>
      <c r="N38" s="29"/>
      <c r="O38" s="29"/>
      <c r="P38" s="29"/>
      <c r="Q38" s="29" t="s">
        <v>452</v>
      </c>
      <c r="R38" s="29"/>
      <c r="S38" s="29"/>
      <c r="T38" s="29"/>
      <c r="U38" s="29"/>
      <c r="V38" s="29"/>
      <c r="W38" s="54" t="s">
        <v>469</v>
      </c>
      <c r="X38" s="29"/>
      <c r="Y38" s="29" t="s">
        <v>6</v>
      </c>
      <c r="Z38" s="29"/>
      <c r="AA38" s="24">
        <v>385.85</v>
      </c>
      <c r="AB38" s="29"/>
      <c r="AC38" s="24">
        <f t="shared" si="0"/>
        <v>57000.06</v>
      </c>
    </row>
    <row r="39" spans="1:29" x14ac:dyDescent="0.3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 t="s">
        <v>88</v>
      </c>
      <c r="L39" s="29"/>
      <c r="M39" s="35">
        <v>42712</v>
      </c>
      <c r="N39" s="29"/>
      <c r="O39" s="29"/>
      <c r="P39" s="29"/>
      <c r="Q39" s="29" t="s">
        <v>452</v>
      </c>
      <c r="R39" s="29"/>
      <c r="S39" s="29" t="s">
        <v>90</v>
      </c>
      <c r="T39" s="29"/>
      <c r="U39" s="29"/>
      <c r="V39" s="29"/>
      <c r="W39" s="54" t="s">
        <v>469</v>
      </c>
      <c r="X39" s="29"/>
      <c r="Y39" s="29" t="s">
        <v>6</v>
      </c>
      <c r="Z39" s="29"/>
      <c r="AA39" s="24">
        <v>2695.61</v>
      </c>
      <c r="AB39" s="29"/>
      <c r="AC39" s="24">
        <f t="shared" si="0"/>
        <v>59695.67</v>
      </c>
    </row>
    <row r="40" spans="1:29" x14ac:dyDescent="0.3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 t="s">
        <v>88</v>
      </c>
      <c r="L40" s="29"/>
      <c r="M40" s="35">
        <v>42713</v>
      </c>
      <c r="N40" s="29"/>
      <c r="O40" s="29"/>
      <c r="P40" s="29"/>
      <c r="Q40" s="29" t="s">
        <v>442</v>
      </c>
      <c r="R40" s="29"/>
      <c r="S40" s="29" t="s">
        <v>90</v>
      </c>
      <c r="T40" s="29"/>
      <c r="U40" s="29"/>
      <c r="V40" s="29"/>
      <c r="W40" s="54" t="s">
        <v>469</v>
      </c>
      <c r="X40" s="29"/>
      <c r="Y40" s="29" t="s">
        <v>6</v>
      </c>
      <c r="Z40" s="29"/>
      <c r="AA40" s="24">
        <v>163.82</v>
      </c>
      <c r="AB40" s="29"/>
      <c r="AC40" s="24">
        <f t="shared" si="0"/>
        <v>59859.49</v>
      </c>
    </row>
    <row r="41" spans="1:29" x14ac:dyDescent="0.3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 t="s">
        <v>88</v>
      </c>
      <c r="L41" s="29"/>
      <c r="M41" s="35">
        <v>42713</v>
      </c>
      <c r="N41" s="29"/>
      <c r="O41" s="29"/>
      <c r="P41" s="29"/>
      <c r="Q41" s="29" t="s">
        <v>452</v>
      </c>
      <c r="R41" s="29"/>
      <c r="S41" s="29"/>
      <c r="T41" s="29"/>
      <c r="U41" s="29"/>
      <c r="V41" s="29"/>
      <c r="W41" s="54" t="s">
        <v>469</v>
      </c>
      <c r="X41" s="29"/>
      <c r="Y41" s="29" t="s">
        <v>6</v>
      </c>
      <c r="Z41" s="29"/>
      <c r="AA41" s="24">
        <v>179.4</v>
      </c>
      <c r="AB41" s="29"/>
      <c r="AC41" s="24">
        <f t="shared" si="0"/>
        <v>60038.89</v>
      </c>
    </row>
    <row r="42" spans="1:29" x14ac:dyDescent="0.3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 t="s">
        <v>88</v>
      </c>
      <c r="L42" s="29"/>
      <c r="M42" s="35">
        <v>42713</v>
      </c>
      <c r="N42" s="29"/>
      <c r="O42" s="29"/>
      <c r="P42" s="29"/>
      <c r="Q42" s="29" t="s">
        <v>452</v>
      </c>
      <c r="R42" s="29"/>
      <c r="S42" s="29" t="s">
        <v>90</v>
      </c>
      <c r="T42" s="29"/>
      <c r="U42" s="29"/>
      <c r="V42" s="29"/>
      <c r="W42" s="54" t="s">
        <v>469</v>
      </c>
      <c r="X42" s="29"/>
      <c r="Y42" s="29" t="s">
        <v>6</v>
      </c>
      <c r="Z42" s="29"/>
      <c r="AA42" s="24">
        <v>1819.27</v>
      </c>
      <c r="AB42" s="29"/>
      <c r="AC42" s="24">
        <f t="shared" si="0"/>
        <v>61858.16</v>
      </c>
    </row>
    <row r="43" spans="1:29" x14ac:dyDescent="0.3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 t="s">
        <v>88</v>
      </c>
      <c r="L43" s="29"/>
      <c r="M43" s="35">
        <v>42713</v>
      </c>
      <c r="N43" s="29"/>
      <c r="O43" s="29"/>
      <c r="P43" s="29"/>
      <c r="Q43" s="29"/>
      <c r="R43" s="29"/>
      <c r="S43" s="29" t="s">
        <v>666</v>
      </c>
      <c r="T43" s="29"/>
      <c r="U43" s="29"/>
      <c r="V43" s="29"/>
      <c r="W43" s="54" t="s">
        <v>469</v>
      </c>
      <c r="X43" s="29"/>
      <c r="Y43" s="29" t="s">
        <v>119</v>
      </c>
      <c r="Z43" s="29"/>
      <c r="AA43" s="24">
        <v>-300</v>
      </c>
      <c r="AB43" s="29"/>
      <c r="AC43" s="24">
        <f t="shared" si="0"/>
        <v>61558.16</v>
      </c>
    </row>
    <row r="44" spans="1:29" x14ac:dyDescent="0.3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 t="s">
        <v>88</v>
      </c>
      <c r="L44" s="29"/>
      <c r="M44" s="35">
        <v>42716</v>
      </c>
      <c r="N44" s="29"/>
      <c r="O44" s="29"/>
      <c r="P44" s="29"/>
      <c r="Q44" s="29" t="s">
        <v>442</v>
      </c>
      <c r="R44" s="29"/>
      <c r="S44" s="29" t="s">
        <v>90</v>
      </c>
      <c r="T44" s="29"/>
      <c r="U44" s="29"/>
      <c r="V44" s="29"/>
      <c r="W44" s="54" t="s">
        <v>469</v>
      </c>
      <c r="X44" s="29"/>
      <c r="Y44" s="29" t="s">
        <v>6</v>
      </c>
      <c r="Z44" s="29"/>
      <c r="AA44" s="24">
        <v>617.96</v>
      </c>
      <c r="AB44" s="29"/>
      <c r="AC44" s="24">
        <f t="shared" si="0"/>
        <v>62176.12</v>
      </c>
    </row>
    <row r="45" spans="1:29" x14ac:dyDescent="0.3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 t="s">
        <v>88</v>
      </c>
      <c r="L45" s="29"/>
      <c r="M45" s="35">
        <v>42716</v>
      </c>
      <c r="N45" s="29"/>
      <c r="O45" s="29"/>
      <c r="P45" s="29"/>
      <c r="Q45" s="29" t="s">
        <v>452</v>
      </c>
      <c r="R45" s="29"/>
      <c r="S45" s="29"/>
      <c r="T45" s="29"/>
      <c r="U45" s="29"/>
      <c r="V45" s="29"/>
      <c r="W45" s="54" t="s">
        <v>469</v>
      </c>
      <c r="X45" s="29"/>
      <c r="Y45" s="29" t="s">
        <v>6</v>
      </c>
      <c r="Z45" s="29"/>
      <c r="AA45" s="24">
        <v>611.12</v>
      </c>
      <c r="AB45" s="29"/>
      <c r="AC45" s="24">
        <f t="shared" si="0"/>
        <v>62787.24</v>
      </c>
    </row>
    <row r="46" spans="1:29" x14ac:dyDescent="0.3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 t="s">
        <v>88</v>
      </c>
      <c r="L46" s="29"/>
      <c r="M46" s="35">
        <v>42716</v>
      </c>
      <c r="N46" s="29"/>
      <c r="O46" s="29"/>
      <c r="P46" s="29"/>
      <c r="Q46" s="29" t="s">
        <v>452</v>
      </c>
      <c r="R46" s="29"/>
      <c r="S46" s="29"/>
      <c r="T46" s="29"/>
      <c r="U46" s="29"/>
      <c r="V46" s="29"/>
      <c r="W46" s="54" t="s">
        <v>469</v>
      </c>
      <c r="X46" s="29"/>
      <c r="Y46" s="29" t="s">
        <v>6</v>
      </c>
      <c r="Z46" s="29"/>
      <c r="AA46" s="24">
        <v>143.4</v>
      </c>
      <c r="AB46" s="29"/>
      <c r="AC46" s="24">
        <f t="shared" si="0"/>
        <v>62930.64</v>
      </c>
    </row>
    <row r="47" spans="1:29" x14ac:dyDescent="0.3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 t="s">
        <v>88</v>
      </c>
      <c r="L47" s="29"/>
      <c r="M47" s="35">
        <v>42716</v>
      </c>
      <c r="N47" s="29"/>
      <c r="O47" s="29"/>
      <c r="P47" s="29"/>
      <c r="Q47" s="29" t="s">
        <v>452</v>
      </c>
      <c r="R47" s="29"/>
      <c r="S47" s="29"/>
      <c r="T47" s="29"/>
      <c r="U47" s="29"/>
      <c r="V47" s="29"/>
      <c r="W47" s="54" t="s">
        <v>469</v>
      </c>
      <c r="X47" s="29"/>
      <c r="Y47" s="29" t="s">
        <v>6</v>
      </c>
      <c r="Z47" s="29"/>
      <c r="AA47" s="24">
        <v>500.35</v>
      </c>
      <c r="AB47" s="29"/>
      <c r="AC47" s="24">
        <f t="shared" si="0"/>
        <v>63430.99</v>
      </c>
    </row>
    <row r="48" spans="1:29" x14ac:dyDescent="0.3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 t="s">
        <v>88</v>
      </c>
      <c r="L48" s="29"/>
      <c r="M48" s="35">
        <v>42716</v>
      </c>
      <c r="N48" s="29"/>
      <c r="O48" s="29"/>
      <c r="P48" s="29"/>
      <c r="Q48" s="29" t="s">
        <v>452</v>
      </c>
      <c r="R48" s="29"/>
      <c r="S48" s="29" t="s">
        <v>90</v>
      </c>
      <c r="T48" s="29"/>
      <c r="U48" s="29"/>
      <c r="V48" s="29"/>
      <c r="W48" s="54" t="s">
        <v>469</v>
      </c>
      <c r="X48" s="29"/>
      <c r="Y48" s="29" t="s">
        <v>6</v>
      </c>
      <c r="Z48" s="29"/>
      <c r="AA48" s="24">
        <v>2437.2600000000002</v>
      </c>
      <c r="AB48" s="29"/>
      <c r="AC48" s="24">
        <f t="shared" si="0"/>
        <v>65868.25</v>
      </c>
    </row>
    <row r="49" spans="1:29" x14ac:dyDescent="0.3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 t="s">
        <v>142</v>
      </c>
      <c r="L49" s="29"/>
      <c r="M49" s="35">
        <v>42716</v>
      </c>
      <c r="N49" s="29"/>
      <c r="O49" s="29" t="s">
        <v>588</v>
      </c>
      <c r="P49" s="29"/>
      <c r="Q49" s="29" t="s">
        <v>121</v>
      </c>
      <c r="R49" s="29"/>
      <c r="S49" s="29" t="s">
        <v>542</v>
      </c>
      <c r="T49" s="29"/>
      <c r="U49" s="29"/>
      <c r="V49" s="29"/>
      <c r="W49" s="54" t="s">
        <v>469</v>
      </c>
      <c r="X49" s="29"/>
      <c r="Y49" s="29" t="s">
        <v>111</v>
      </c>
      <c r="Z49" s="29"/>
      <c r="AA49" s="24">
        <v>-1883.8</v>
      </c>
      <c r="AB49" s="29"/>
      <c r="AC49" s="24">
        <f t="shared" si="0"/>
        <v>63984.45</v>
      </c>
    </row>
    <row r="50" spans="1:29" x14ac:dyDescent="0.3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 t="s">
        <v>88</v>
      </c>
      <c r="L50" s="29"/>
      <c r="M50" s="35">
        <v>42717</v>
      </c>
      <c r="N50" s="29"/>
      <c r="O50" s="29"/>
      <c r="P50" s="29"/>
      <c r="Q50" s="29" t="s">
        <v>452</v>
      </c>
      <c r="R50" s="29"/>
      <c r="S50" s="29"/>
      <c r="T50" s="29"/>
      <c r="U50" s="29"/>
      <c r="V50" s="29"/>
      <c r="W50" s="54" t="s">
        <v>469</v>
      </c>
      <c r="X50" s="29"/>
      <c r="Y50" s="29" t="s">
        <v>6</v>
      </c>
      <c r="Z50" s="29"/>
      <c r="AA50" s="24">
        <v>486.89</v>
      </c>
      <c r="AB50" s="29"/>
      <c r="AC50" s="24">
        <f t="shared" si="0"/>
        <v>64471.34</v>
      </c>
    </row>
    <row r="51" spans="1:29" x14ac:dyDescent="0.3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 t="s">
        <v>88</v>
      </c>
      <c r="L51" s="29"/>
      <c r="M51" s="35">
        <v>42717</v>
      </c>
      <c r="N51" s="29"/>
      <c r="O51" s="29"/>
      <c r="P51" s="29"/>
      <c r="Q51" s="29" t="s">
        <v>452</v>
      </c>
      <c r="R51" s="29"/>
      <c r="S51" s="29" t="s">
        <v>90</v>
      </c>
      <c r="T51" s="29"/>
      <c r="U51" s="29"/>
      <c r="V51" s="29"/>
      <c r="W51" s="54" t="s">
        <v>469</v>
      </c>
      <c r="X51" s="29"/>
      <c r="Y51" s="29" t="s">
        <v>6</v>
      </c>
      <c r="Z51" s="29"/>
      <c r="AA51" s="24">
        <v>5692.66</v>
      </c>
      <c r="AB51" s="29"/>
      <c r="AC51" s="24">
        <f t="shared" si="0"/>
        <v>70164</v>
      </c>
    </row>
    <row r="52" spans="1:29" x14ac:dyDescent="0.3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 t="s">
        <v>88</v>
      </c>
      <c r="L52" s="29"/>
      <c r="M52" s="35">
        <v>42717</v>
      </c>
      <c r="N52" s="29"/>
      <c r="O52" s="29"/>
      <c r="P52" s="29"/>
      <c r="Q52" s="29" t="s">
        <v>452</v>
      </c>
      <c r="R52" s="29"/>
      <c r="S52" s="29" t="s">
        <v>90</v>
      </c>
      <c r="T52" s="29"/>
      <c r="U52" s="29"/>
      <c r="V52" s="29"/>
      <c r="W52" s="54" t="s">
        <v>469</v>
      </c>
      <c r="X52" s="29"/>
      <c r="Y52" s="29" t="s">
        <v>6</v>
      </c>
      <c r="Z52" s="29"/>
      <c r="AA52" s="24">
        <v>6575.12</v>
      </c>
      <c r="AB52" s="29"/>
      <c r="AC52" s="24">
        <f t="shared" si="0"/>
        <v>76739.12</v>
      </c>
    </row>
    <row r="53" spans="1:29" x14ac:dyDescent="0.3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 t="s">
        <v>88</v>
      </c>
      <c r="L53" s="29"/>
      <c r="M53" s="35">
        <v>42717</v>
      </c>
      <c r="N53" s="29"/>
      <c r="O53" s="29"/>
      <c r="P53" s="29"/>
      <c r="Q53" s="29" t="s">
        <v>452</v>
      </c>
      <c r="R53" s="29"/>
      <c r="S53" s="29" t="s">
        <v>90</v>
      </c>
      <c r="T53" s="29"/>
      <c r="U53" s="29"/>
      <c r="V53" s="29"/>
      <c r="W53" s="54" t="s">
        <v>469</v>
      </c>
      <c r="X53" s="29"/>
      <c r="Y53" s="29" t="s">
        <v>6</v>
      </c>
      <c r="Z53" s="29"/>
      <c r="AA53" s="24">
        <v>2005.01</v>
      </c>
      <c r="AB53" s="29"/>
      <c r="AC53" s="24">
        <f t="shared" si="0"/>
        <v>78744.13</v>
      </c>
    </row>
    <row r="54" spans="1:29" x14ac:dyDescent="0.3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 t="s">
        <v>142</v>
      </c>
      <c r="L54" s="29"/>
      <c r="M54" s="35">
        <v>42717</v>
      </c>
      <c r="N54" s="29"/>
      <c r="O54" s="29" t="s">
        <v>589</v>
      </c>
      <c r="P54" s="29"/>
      <c r="Q54" s="29" t="s">
        <v>121</v>
      </c>
      <c r="R54" s="29"/>
      <c r="S54" s="29" t="s">
        <v>145</v>
      </c>
      <c r="T54" s="29"/>
      <c r="U54" s="29"/>
      <c r="V54" s="29"/>
      <c r="W54" s="54" t="s">
        <v>469</v>
      </c>
      <c r="X54" s="29"/>
      <c r="Y54" s="29" t="s">
        <v>111</v>
      </c>
      <c r="Z54" s="29"/>
      <c r="AA54" s="24">
        <v>-1719.5</v>
      </c>
      <c r="AB54" s="29"/>
      <c r="AC54" s="24">
        <f t="shared" si="0"/>
        <v>77024.63</v>
      </c>
    </row>
    <row r="55" spans="1:29" x14ac:dyDescent="0.3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 t="s">
        <v>88</v>
      </c>
      <c r="L55" s="29"/>
      <c r="M55" s="35">
        <v>42717</v>
      </c>
      <c r="N55" s="29"/>
      <c r="O55" s="29"/>
      <c r="P55" s="29"/>
      <c r="Q55" s="29" t="s">
        <v>442</v>
      </c>
      <c r="R55" s="29"/>
      <c r="S55" s="29" t="s">
        <v>90</v>
      </c>
      <c r="T55" s="29"/>
      <c r="U55" s="29"/>
      <c r="V55" s="29"/>
      <c r="W55" s="54" t="s">
        <v>469</v>
      </c>
      <c r="X55" s="29"/>
      <c r="Y55" s="29" t="s">
        <v>6</v>
      </c>
      <c r="Z55" s="29"/>
      <c r="AA55" s="24">
        <v>1098.68</v>
      </c>
      <c r="AB55" s="29"/>
      <c r="AC55" s="24">
        <f t="shared" si="0"/>
        <v>78123.31</v>
      </c>
    </row>
    <row r="56" spans="1:29" x14ac:dyDescent="0.3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 t="s">
        <v>88</v>
      </c>
      <c r="L56" s="29"/>
      <c r="M56" s="35">
        <v>42718</v>
      </c>
      <c r="N56" s="29"/>
      <c r="O56" s="29"/>
      <c r="P56" s="29"/>
      <c r="Q56" s="29" t="s">
        <v>452</v>
      </c>
      <c r="R56" s="29"/>
      <c r="S56" s="29"/>
      <c r="T56" s="29"/>
      <c r="U56" s="29"/>
      <c r="V56" s="29"/>
      <c r="W56" s="54" t="s">
        <v>469</v>
      </c>
      <c r="X56" s="29"/>
      <c r="Y56" s="29" t="s">
        <v>6</v>
      </c>
      <c r="Z56" s="29"/>
      <c r="AA56" s="24">
        <v>633.62</v>
      </c>
      <c r="AB56" s="29"/>
      <c r="AC56" s="24">
        <f t="shared" si="0"/>
        <v>78756.929999999993</v>
      </c>
    </row>
    <row r="57" spans="1:29" x14ac:dyDescent="0.3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 t="s">
        <v>88</v>
      </c>
      <c r="L57" s="29"/>
      <c r="M57" s="35">
        <v>42718</v>
      </c>
      <c r="N57" s="29"/>
      <c r="O57" s="29"/>
      <c r="P57" s="29"/>
      <c r="Q57" s="29" t="s">
        <v>452</v>
      </c>
      <c r="R57" s="29"/>
      <c r="S57" s="29" t="s">
        <v>90</v>
      </c>
      <c r="T57" s="29"/>
      <c r="U57" s="29"/>
      <c r="V57" s="29"/>
      <c r="W57" s="54" t="s">
        <v>469</v>
      </c>
      <c r="X57" s="29"/>
      <c r="Y57" s="29" t="s">
        <v>6</v>
      </c>
      <c r="Z57" s="29"/>
      <c r="AA57" s="24">
        <v>3377.5</v>
      </c>
      <c r="AB57" s="29"/>
      <c r="AC57" s="24">
        <f t="shared" si="0"/>
        <v>82134.429999999993</v>
      </c>
    </row>
    <row r="58" spans="1:29" x14ac:dyDescent="0.3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 t="s">
        <v>88</v>
      </c>
      <c r="L58" s="29"/>
      <c r="M58" s="35">
        <v>42718</v>
      </c>
      <c r="N58" s="29"/>
      <c r="O58" s="29"/>
      <c r="P58" s="29"/>
      <c r="Q58" s="29" t="s">
        <v>442</v>
      </c>
      <c r="R58" s="29"/>
      <c r="S58" s="29" t="s">
        <v>90</v>
      </c>
      <c r="T58" s="29"/>
      <c r="U58" s="29"/>
      <c r="V58" s="29"/>
      <c r="W58" s="54" t="s">
        <v>469</v>
      </c>
      <c r="X58" s="29"/>
      <c r="Y58" s="29" t="s">
        <v>6</v>
      </c>
      <c r="Z58" s="29"/>
      <c r="AA58" s="24">
        <v>337.68</v>
      </c>
      <c r="AB58" s="29"/>
      <c r="AC58" s="24">
        <f t="shared" si="0"/>
        <v>82472.11</v>
      </c>
    </row>
    <row r="59" spans="1:29" x14ac:dyDescent="0.3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 t="s">
        <v>142</v>
      </c>
      <c r="L59" s="29"/>
      <c r="M59" s="35">
        <v>42718</v>
      </c>
      <c r="N59" s="29"/>
      <c r="O59" s="29" t="s">
        <v>590</v>
      </c>
      <c r="P59" s="29"/>
      <c r="Q59" s="29" t="s">
        <v>121</v>
      </c>
      <c r="R59" s="29"/>
      <c r="S59" s="29" t="s">
        <v>542</v>
      </c>
      <c r="T59" s="29"/>
      <c r="U59" s="29"/>
      <c r="V59" s="29"/>
      <c r="W59" s="54" t="s">
        <v>469</v>
      </c>
      <c r="X59" s="29"/>
      <c r="Y59" s="29" t="s">
        <v>111</v>
      </c>
      <c r="Z59" s="29"/>
      <c r="AA59" s="24">
        <v>-1006</v>
      </c>
      <c r="AB59" s="29"/>
      <c r="AC59" s="24">
        <f t="shared" si="0"/>
        <v>81466.11</v>
      </c>
    </row>
    <row r="60" spans="1:29" x14ac:dyDescent="0.3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 t="s">
        <v>142</v>
      </c>
      <c r="L60" s="29"/>
      <c r="M60" s="35">
        <v>42718</v>
      </c>
      <c r="N60" s="29"/>
      <c r="O60" s="29" t="s">
        <v>591</v>
      </c>
      <c r="P60" s="29"/>
      <c r="Q60" s="29" t="s">
        <v>121</v>
      </c>
      <c r="R60" s="29"/>
      <c r="S60" s="29" t="s">
        <v>542</v>
      </c>
      <c r="T60" s="29"/>
      <c r="U60" s="29"/>
      <c r="V60" s="29"/>
      <c r="W60" s="54" t="s">
        <v>469</v>
      </c>
      <c r="X60" s="29"/>
      <c r="Y60" s="29" t="s">
        <v>111</v>
      </c>
      <c r="Z60" s="29"/>
      <c r="AA60" s="24">
        <v>-2184.3000000000002</v>
      </c>
      <c r="AB60" s="29"/>
      <c r="AC60" s="24">
        <f t="shared" si="0"/>
        <v>79281.81</v>
      </c>
    </row>
    <row r="61" spans="1:29" x14ac:dyDescent="0.3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 t="s">
        <v>142</v>
      </c>
      <c r="L61" s="29"/>
      <c r="M61" s="35">
        <v>42718</v>
      </c>
      <c r="N61" s="29"/>
      <c r="O61" s="29" t="s">
        <v>592</v>
      </c>
      <c r="P61" s="29"/>
      <c r="Q61" s="29" t="s">
        <v>121</v>
      </c>
      <c r="R61" s="29"/>
      <c r="S61" s="29" t="s">
        <v>542</v>
      </c>
      <c r="T61" s="29"/>
      <c r="U61" s="29"/>
      <c r="V61" s="29"/>
      <c r="W61" s="54" t="s">
        <v>469</v>
      </c>
      <c r="X61" s="29"/>
      <c r="Y61" s="29" t="s">
        <v>111</v>
      </c>
      <c r="Z61" s="29"/>
      <c r="AA61" s="24">
        <v>-4216.38</v>
      </c>
      <c r="AB61" s="29"/>
      <c r="AC61" s="24">
        <f t="shared" si="0"/>
        <v>75065.429999999993</v>
      </c>
    </row>
    <row r="62" spans="1:29" x14ac:dyDescent="0.3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 t="s">
        <v>142</v>
      </c>
      <c r="L62" s="29"/>
      <c r="M62" s="35">
        <v>42718</v>
      </c>
      <c r="N62" s="29"/>
      <c r="O62" s="29" t="s">
        <v>593</v>
      </c>
      <c r="P62" s="29"/>
      <c r="Q62" s="29" t="s">
        <v>121</v>
      </c>
      <c r="R62" s="29"/>
      <c r="S62" s="29" t="s">
        <v>542</v>
      </c>
      <c r="T62" s="29"/>
      <c r="U62" s="29"/>
      <c r="V62" s="29"/>
      <c r="W62" s="54" t="s">
        <v>469</v>
      </c>
      <c r="X62" s="29"/>
      <c r="Y62" s="29" t="s">
        <v>111</v>
      </c>
      <c r="Z62" s="29"/>
      <c r="AA62" s="24">
        <v>-5129.75</v>
      </c>
      <c r="AB62" s="29"/>
      <c r="AC62" s="24">
        <f t="shared" si="0"/>
        <v>69935.679999999993</v>
      </c>
    </row>
    <row r="63" spans="1:29" x14ac:dyDescent="0.3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 t="s">
        <v>142</v>
      </c>
      <c r="L63" s="29"/>
      <c r="M63" s="35">
        <v>42718</v>
      </c>
      <c r="N63" s="29"/>
      <c r="O63" s="29" t="s">
        <v>594</v>
      </c>
      <c r="P63" s="29"/>
      <c r="Q63" s="29" t="s">
        <v>121</v>
      </c>
      <c r="R63" s="29"/>
      <c r="S63" s="29" t="s">
        <v>542</v>
      </c>
      <c r="T63" s="29"/>
      <c r="U63" s="29"/>
      <c r="V63" s="29"/>
      <c r="W63" s="54" t="s">
        <v>469</v>
      </c>
      <c r="X63" s="29"/>
      <c r="Y63" s="29" t="s">
        <v>111</v>
      </c>
      <c r="Z63" s="29"/>
      <c r="AA63" s="24">
        <v>-4366.34</v>
      </c>
      <c r="AB63" s="29"/>
      <c r="AC63" s="24">
        <f t="shared" si="0"/>
        <v>65569.34</v>
      </c>
    </row>
    <row r="64" spans="1:29" x14ac:dyDescent="0.3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 t="s">
        <v>142</v>
      </c>
      <c r="L64" s="29"/>
      <c r="M64" s="35">
        <v>42718</v>
      </c>
      <c r="N64" s="29"/>
      <c r="O64" s="29" t="s">
        <v>595</v>
      </c>
      <c r="P64" s="29"/>
      <c r="Q64" s="29" t="s">
        <v>121</v>
      </c>
      <c r="R64" s="29"/>
      <c r="S64" s="29" t="s">
        <v>542</v>
      </c>
      <c r="T64" s="29"/>
      <c r="U64" s="29"/>
      <c r="V64" s="29"/>
      <c r="W64" s="54" t="s">
        <v>469</v>
      </c>
      <c r="X64" s="29"/>
      <c r="Y64" s="29" t="s">
        <v>111</v>
      </c>
      <c r="Z64" s="29"/>
      <c r="AA64" s="24">
        <v>-545.14</v>
      </c>
      <c r="AB64" s="29"/>
      <c r="AC64" s="24">
        <f t="shared" si="0"/>
        <v>65024.2</v>
      </c>
    </row>
    <row r="65" spans="1:29" x14ac:dyDescent="0.3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 t="s">
        <v>142</v>
      </c>
      <c r="L65" s="29"/>
      <c r="M65" s="35">
        <v>42718</v>
      </c>
      <c r="N65" s="29"/>
      <c r="O65" s="29" t="s">
        <v>596</v>
      </c>
      <c r="P65" s="29"/>
      <c r="Q65" s="29" t="s">
        <v>121</v>
      </c>
      <c r="R65" s="29"/>
      <c r="S65" s="29" t="s">
        <v>542</v>
      </c>
      <c r="T65" s="29"/>
      <c r="U65" s="29"/>
      <c r="V65" s="29"/>
      <c r="W65" s="54" t="s">
        <v>469</v>
      </c>
      <c r="X65" s="29"/>
      <c r="Y65" s="29" t="s">
        <v>111</v>
      </c>
      <c r="Z65" s="29"/>
      <c r="AA65" s="24">
        <v>-1704.05</v>
      </c>
      <c r="AB65" s="29"/>
      <c r="AC65" s="24">
        <f t="shared" si="0"/>
        <v>63320.15</v>
      </c>
    </row>
    <row r="66" spans="1:29" x14ac:dyDescent="0.3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 t="s">
        <v>142</v>
      </c>
      <c r="L66" s="29"/>
      <c r="M66" s="35">
        <v>42718</v>
      </c>
      <c r="N66" s="29"/>
      <c r="O66" s="29" t="s">
        <v>597</v>
      </c>
      <c r="P66" s="29"/>
      <c r="Q66" s="29" t="s">
        <v>121</v>
      </c>
      <c r="R66" s="29"/>
      <c r="S66" s="29" t="s">
        <v>542</v>
      </c>
      <c r="T66" s="29"/>
      <c r="U66" s="29"/>
      <c r="V66" s="29"/>
      <c r="W66" s="54" t="s">
        <v>469</v>
      </c>
      <c r="X66" s="29"/>
      <c r="Y66" s="29" t="s">
        <v>111</v>
      </c>
      <c r="Z66" s="29"/>
      <c r="AA66" s="24">
        <v>-1246.3</v>
      </c>
      <c r="AB66" s="29"/>
      <c r="AC66" s="24">
        <f t="shared" si="0"/>
        <v>62073.85</v>
      </c>
    </row>
    <row r="67" spans="1:29" x14ac:dyDescent="0.3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 t="s">
        <v>142</v>
      </c>
      <c r="L67" s="29"/>
      <c r="M67" s="35">
        <v>42718</v>
      </c>
      <c r="N67" s="29"/>
      <c r="O67" s="29" t="s">
        <v>598</v>
      </c>
      <c r="P67" s="29"/>
      <c r="Q67" s="29" t="s">
        <v>121</v>
      </c>
      <c r="R67" s="29"/>
      <c r="S67" s="29" t="s">
        <v>542</v>
      </c>
      <c r="T67" s="29"/>
      <c r="U67" s="29"/>
      <c r="V67" s="29"/>
      <c r="W67" s="54" t="s">
        <v>469</v>
      </c>
      <c r="X67" s="29"/>
      <c r="Y67" s="29" t="s">
        <v>111</v>
      </c>
      <c r="Z67" s="29"/>
      <c r="AA67" s="24">
        <v>-1297.7</v>
      </c>
      <c r="AB67" s="29"/>
      <c r="AC67" s="24">
        <f t="shared" si="0"/>
        <v>60776.15</v>
      </c>
    </row>
    <row r="68" spans="1:29" x14ac:dyDescent="0.3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 t="s">
        <v>142</v>
      </c>
      <c r="L68" s="29"/>
      <c r="M68" s="35">
        <v>42718</v>
      </c>
      <c r="N68" s="29"/>
      <c r="O68" s="29" t="s">
        <v>599</v>
      </c>
      <c r="P68" s="29"/>
      <c r="Q68" s="29" t="s">
        <v>121</v>
      </c>
      <c r="R68" s="29"/>
      <c r="S68" s="29" t="s">
        <v>542</v>
      </c>
      <c r="T68" s="29"/>
      <c r="U68" s="29"/>
      <c r="V68" s="29"/>
      <c r="W68" s="54" t="s">
        <v>469</v>
      </c>
      <c r="X68" s="29"/>
      <c r="Y68" s="29" t="s">
        <v>111</v>
      </c>
      <c r="Z68" s="29"/>
      <c r="AA68" s="24">
        <v>-1577.27</v>
      </c>
      <c r="AB68" s="29"/>
      <c r="AC68" s="24">
        <f t="shared" si="0"/>
        <v>59198.879999999997</v>
      </c>
    </row>
    <row r="69" spans="1:29" x14ac:dyDescent="0.3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 t="s">
        <v>88</v>
      </c>
      <c r="L69" s="29"/>
      <c r="M69" s="35">
        <v>42719</v>
      </c>
      <c r="N69" s="29"/>
      <c r="O69" s="29"/>
      <c r="P69" s="29"/>
      <c r="Q69" s="29" t="s">
        <v>452</v>
      </c>
      <c r="R69" s="29"/>
      <c r="S69" s="29"/>
      <c r="T69" s="29"/>
      <c r="U69" s="29"/>
      <c r="V69" s="29"/>
      <c r="W69" s="54" t="s">
        <v>469</v>
      </c>
      <c r="X69" s="29"/>
      <c r="Y69" s="29" t="s">
        <v>6</v>
      </c>
      <c r="Z69" s="29"/>
      <c r="AA69" s="24">
        <v>516.75</v>
      </c>
      <c r="AB69" s="29"/>
      <c r="AC69" s="24">
        <f t="shared" si="0"/>
        <v>59715.63</v>
      </c>
    </row>
    <row r="70" spans="1:29" x14ac:dyDescent="0.3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 t="s">
        <v>88</v>
      </c>
      <c r="L70" s="29"/>
      <c r="M70" s="35">
        <v>42719</v>
      </c>
      <c r="N70" s="29"/>
      <c r="O70" s="29"/>
      <c r="P70" s="29"/>
      <c r="Q70" s="29" t="s">
        <v>452</v>
      </c>
      <c r="R70" s="29"/>
      <c r="S70" s="29"/>
      <c r="T70" s="29"/>
      <c r="U70" s="29"/>
      <c r="V70" s="29"/>
      <c r="W70" s="54" t="s">
        <v>469</v>
      </c>
      <c r="X70" s="29"/>
      <c r="Y70" s="29" t="s">
        <v>139</v>
      </c>
      <c r="Z70" s="29"/>
      <c r="AA70" s="24">
        <v>150</v>
      </c>
      <c r="AB70" s="29"/>
      <c r="AC70" s="24">
        <f t="shared" si="0"/>
        <v>59865.63</v>
      </c>
    </row>
    <row r="71" spans="1:29" x14ac:dyDescent="0.3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 t="s">
        <v>88</v>
      </c>
      <c r="L71" s="29"/>
      <c r="M71" s="35">
        <v>42719</v>
      </c>
      <c r="N71" s="29"/>
      <c r="O71" s="29"/>
      <c r="P71" s="29"/>
      <c r="Q71" s="29" t="s">
        <v>452</v>
      </c>
      <c r="R71" s="29"/>
      <c r="S71" s="29" t="s">
        <v>90</v>
      </c>
      <c r="T71" s="29"/>
      <c r="U71" s="29"/>
      <c r="V71" s="29"/>
      <c r="W71" s="54" t="s">
        <v>469</v>
      </c>
      <c r="X71" s="29"/>
      <c r="Y71" s="29" t="s">
        <v>6</v>
      </c>
      <c r="Z71" s="29"/>
      <c r="AA71" s="24">
        <v>4140.43</v>
      </c>
      <c r="AB71" s="29"/>
      <c r="AC71" s="24">
        <f t="shared" si="0"/>
        <v>64006.06</v>
      </c>
    </row>
    <row r="72" spans="1:29" x14ac:dyDescent="0.3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 t="s">
        <v>142</v>
      </c>
      <c r="L72" s="29"/>
      <c r="M72" s="35">
        <v>42719</v>
      </c>
      <c r="N72" s="29"/>
      <c r="O72" s="29" t="s">
        <v>600</v>
      </c>
      <c r="P72" s="29"/>
      <c r="Q72" s="29" t="s">
        <v>534</v>
      </c>
      <c r="R72" s="29"/>
      <c r="S72" s="29"/>
      <c r="T72" s="29"/>
      <c r="U72" s="29"/>
      <c r="V72" s="29"/>
      <c r="W72" s="54" t="s">
        <v>469</v>
      </c>
      <c r="X72" s="29"/>
      <c r="Y72" s="29" t="s">
        <v>111</v>
      </c>
      <c r="Z72" s="29"/>
      <c r="AA72" s="24">
        <v>-342.4</v>
      </c>
      <c r="AB72" s="29"/>
      <c r="AC72" s="24">
        <f t="shared" ref="AC72:AC135" si="1">ROUND(AC71+AA72,5)</f>
        <v>63663.66</v>
      </c>
    </row>
    <row r="73" spans="1:29" x14ac:dyDescent="0.3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 t="s">
        <v>88</v>
      </c>
      <c r="L73" s="29"/>
      <c r="M73" s="35">
        <v>42719</v>
      </c>
      <c r="N73" s="29"/>
      <c r="O73" s="29"/>
      <c r="P73" s="29"/>
      <c r="Q73" s="29" t="s">
        <v>442</v>
      </c>
      <c r="R73" s="29"/>
      <c r="S73" s="29" t="s">
        <v>90</v>
      </c>
      <c r="T73" s="29"/>
      <c r="U73" s="29"/>
      <c r="V73" s="29"/>
      <c r="W73" s="54" t="s">
        <v>469</v>
      </c>
      <c r="X73" s="29"/>
      <c r="Y73" s="29" t="s">
        <v>6</v>
      </c>
      <c r="Z73" s="29"/>
      <c r="AA73" s="24">
        <v>135.53</v>
      </c>
      <c r="AB73" s="29"/>
      <c r="AC73" s="24">
        <f t="shared" si="1"/>
        <v>63799.19</v>
      </c>
    </row>
    <row r="74" spans="1:29" x14ac:dyDescent="0.3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 t="s">
        <v>142</v>
      </c>
      <c r="L74" s="29"/>
      <c r="M74" s="35">
        <v>42719</v>
      </c>
      <c r="N74" s="29"/>
      <c r="O74" s="29" t="s">
        <v>601</v>
      </c>
      <c r="P74" s="29"/>
      <c r="Q74" s="29" t="s">
        <v>121</v>
      </c>
      <c r="R74" s="29"/>
      <c r="S74" s="29" t="s">
        <v>542</v>
      </c>
      <c r="T74" s="29"/>
      <c r="U74" s="29"/>
      <c r="V74" s="29"/>
      <c r="W74" s="54" t="s">
        <v>469</v>
      </c>
      <c r="X74" s="29"/>
      <c r="Y74" s="29" t="s">
        <v>111</v>
      </c>
      <c r="Z74" s="29"/>
      <c r="AA74" s="24">
        <v>-1747.22</v>
      </c>
      <c r="AB74" s="29"/>
      <c r="AC74" s="24">
        <f t="shared" si="1"/>
        <v>62051.97</v>
      </c>
    </row>
    <row r="75" spans="1:29" x14ac:dyDescent="0.3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 t="s">
        <v>88</v>
      </c>
      <c r="L75" s="29"/>
      <c r="M75" s="35">
        <v>42720</v>
      </c>
      <c r="N75" s="29"/>
      <c r="O75" s="29"/>
      <c r="P75" s="29"/>
      <c r="Q75" s="29" t="s">
        <v>452</v>
      </c>
      <c r="R75" s="29"/>
      <c r="S75" s="29"/>
      <c r="T75" s="29"/>
      <c r="U75" s="29"/>
      <c r="V75" s="29"/>
      <c r="W75" s="54" t="s">
        <v>469</v>
      </c>
      <c r="X75" s="29"/>
      <c r="Y75" s="29" t="s">
        <v>6</v>
      </c>
      <c r="Z75" s="29"/>
      <c r="AA75" s="24">
        <v>585.73</v>
      </c>
      <c r="AB75" s="29"/>
      <c r="AC75" s="24">
        <f t="shared" si="1"/>
        <v>62637.7</v>
      </c>
    </row>
    <row r="76" spans="1:29" x14ac:dyDescent="0.3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 t="s">
        <v>88</v>
      </c>
      <c r="L76" s="29"/>
      <c r="M76" s="35">
        <v>42720</v>
      </c>
      <c r="N76" s="29"/>
      <c r="O76" s="29"/>
      <c r="P76" s="29"/>
      <c r="Q76" s="29" t="s">
        <v>452</v>
      </c>
      <c r="R76" s="29"/>
      <c r="S76" s="29" t="s">
        <v>90</v>
      </c>
      <c r="T76" s="29"/>
      <c r="U76" s="29"/>
      <c r="V76" s="29"/>
      <c r="W76" s="54" t="s">
        <v>469</v>
      </c>
      <c r="X76" s="29"/>
      <c r="Y76" s="29" t="s">
        <v>6</v>
      </c>
      <c r="Z76" s="29"/>
      <c r="AA76" s="24">
        <v>4409.91</v>
      </c>
      <c r="AB76" s="29"/>
      <c r="AC76" s="24">
        <f t="shared" si="1"/>
        <v>67047.61</v>
      </c>
    </row>
    <row r="77" spans="1:29" x14ac:dyDescent="0.3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 t="s">
        <v>142</v>
      </c>
      <c r="L77" s="29"/>
      <c r="M77" s="35">
        <v>42720</v>
      </c>
      <c r="N77" s="29"/>
      <c r="O77" s="29"/>
      <c r="P77" s="29"/>
      <c r="Q77" s="29" t="s">
        <v>123</v>
      </c>
      <c r="R77" s="29"/>
      <c r="S77" s="29" t="s">
        <v>113</v>
      </c>
      <c r="T77" s="29"/>
      <c r="U77" s="29"/>
      <c r="V77" s="29"/>
      <c r="W77" s="54" t="s">
        <v>469</v>
      </c>
      <c r="X77" s="29"/>
      <c r="Y77" s="29" t="s">
        <v>111</v>
      </c>
      <c r="Z77" s="29"/>
      <c r="AA77" s="24">
        <v>-123.15</v>
      </c>
      <c r="AB77" s="29"/>
      <c r="AC77" s="24">
        <f t="shared" si="1"/>
        <v>66924.460000000006</v>
      </c>
    </row>
    <row r="78" spans="1:29" x14ac:dyDescent="0.3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 t="s">
        <v>142</v>
      </c>
      <c r="L78" s="29"/>
      <c r="M78" s="35">
        <v>42720</v>
      </c>
      <c r="N78" s="29"/>
      <c r="O78" s="29" t="s">
        <v>602</v>
      </c>
      <c r="P78" s="29"/>
      <c r="Q78" s="29" t="s">
        <v>121</v>
      </c>
      <c r="R78" s="29"/>
      <c r="S78" s="29" t="s">
        <v>145</v>
      </c>
      <c r="T78" s="29"/>
      <c r="U78" s="29"/>
      <c r="V78" s="29"/>
      <c r="W78" s="54" t="s">
        <v>469</v>
      </c>
      <c r="X78" s="29"/>
      <c r="Y78" s="29" t="s">
        <v>111</v>
      </c>
      <c r="Z78" s="29"/>
      <c r="AA78" s="24">
        <v>-2010.44</v>
      </c>
      <c r="AB78" s="29"/>
      <c r="AC78" s="24">
        <f t="shared" si="1"/>
        <v>64914.02</v>
      </c>
    </row>
    <row r="79" spans="1:29" x14ac:dyDescent="0.3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 t="s">
        <v>142</v>
      </c>
      <c r="L79" s="29"/>
      <c r="M79" s="35">
        <v>42720</v>
      </c>
      <c r="N79" s="29"/>
      <c r="O79" s="29" t="s">
        <v>603</v>
      </c>
      <c r="P79" s="29"/>
      <c r="Q79" s="29" t="s">
        <v>121</v>
      </c>
      <c r="R79" s="29"/>
      <c r="S79" s="29" t="s">
        <v>145</v>
      </c>
      <c r="T79" s="29"/>
      <c r="U79" s="29"/>
      <c r="V79" s="29"/>
      <c r="W79" s="54" t="s">
        <v>469</v>
      </c>
      <c r="X79" s="29"/>
      <c r="Y79" s="29" t="s">
        <v>111</v>
      </c>
      <c r="Z79" s="29"/>
      <c r="AA79" s="24">
        <v>-1872.66</v>
      </c>
      <c r="AB79" s="29"/>
      <c r="AC79" s="24">
        <f t="shared" si="1"/>
        <v>63041.36</v>
      </c>
    </row>
    <row r="80" spans="1:29" x14ac:dyDescent="0.3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 t="s">
        <v>142</v>
      </c>
      <c r="L80" s="29"/>
      <c r="M80" s="35">
        <v>42720</v>
      </c>
      <c r="N80" s="29"/>
      <c r="O80" s="29" t="s">
        <v>604</v>
      </c>
      <c r="P80" s="29"/>
      <c r="Q80" s="29" t="s">
        <v>121</v>
      </c>
      <c r="R80" s="29"/>
      <c r="S80" s="29" t="s">
        <v>145</v>
      </c>
      <c r="T80" s="29"/>
      <c r="U80" s="29"/>
      <c r="V80" s="29"/>
      <c r="W80" s="54" t="s">
        <v>469</v>
      </c>
      <c r="X80" s="29"/>
      <c r="Y80" s="29" t="s">
        <v>111</v>
      </c>
      <c r="Z80" s="29"/>
      <c r="AA80" s="24">
        <v>-3044.37</v>
      </c>
      <c r="AB80" s="29"/>
      <c r="AC80" s="24">
        <f t="shared" si="1"/>
        <v>59996.99</v>
      </c>
    </row>
    <row r="81" spans="1:29" x14ac:dyDescent="0.3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 t="s">
        <v>142</v>
      </c>
      <c r="L81" s="29"/>
      <c r="M81" s="35">
        <v>42720</v>
      </c>
      <c r="N81" s="29"/>
      <c r="O81" s="29" t="s">
        <v>605</v>
      </c>
      <c r="P81" s="29"/>
      <c r="Q81" s="29" t="s">
        <v>121</v>
      </c>
      <c r="R81" s="29"/>
      <c r="S81" s="29" t="s">
        <v>145</v>
      </c>
      <c r="T81" s="29"/>
      <c r="U81" s="29"/>
      <c r="V81" s="29"/>
      <c r="W81" s="54" t="s">
        <v>469</v>
      </c>
      <c r="X81" s="29"/>
      <c r="Y81" s="29" t="s">
        <v>111</v>
      </c>
      <c r="Z81" s="29"/>
      <c r="AA81" s="24">
        <v>-2160.1999999999998</v>
      </c>
      <c r="AB81" s="29"/>
      <c r="AC81" s="24">
        <f t="shared" si="1"/>
        <v>57836.79</v>
      </c>
    </row>
    <row r="82" spans="1:29" x14ac:dyDescent="0.3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 t="s">
        <v>142</v>
      </c>
      <c r="L82" s="29"/>
      <c r="M82" s="35">
        <v>42720</v>
      </c>
      <c r="N82" s="29"/>
      <c r="O82" s="29" t="s">
        <v>606</v>
      </c>
      <c r="P82" s="29"/>
      <c r="Q82" s="29" t="s">
        <v>115</v>
      </c>
      <c r="R82" s="29"/>
      <c r="S82" s="29"/>
      <c r="T82" s="29"/>
      <c r="U82" s="29"/>
      <c r="V82" s="29"/>
      <c r="W82" s="54" t="s">
        <v>469</v>
      </c>
      <c r="X82" s="29"/>
      <c r="Y82" s="29" t="s">
        <v>111</v>
      </c>
      <c r="Z82" s="29"/>
      <c r="AA82" s="24">
        <v>-69</v>
      </c>
      <c r="AB82" s="29"/>
      <c r="AC82" s="24">
        <f t="shared" si="1"/>
        <v>57767.79</v>
      </c>
    </row>
    <row r="83" spans="1:29" x14ac:dyDescent="0.3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 t="s">
        <v>88</v>
      </c>
      <c r="L83" s="29"/>
      <c r="M83" s="35">
        <v>42720</v>
      </c>
      <c r="N83" s="29"/>
      <c r="O83" s="29"/>
      <c r="P83" s="29"/>
      <c r="Q83" s="29" t="s">
        <v>442</v>
      </c>
      <c r="R83" s="29"/>
      <c r="S83" s="29" t="s">
        <v>90</v>
      </c>
      <c r="T83" s="29"/>
      <c r="U83" s="29"/>
      <c r="V83" s="29"/>
      <c r="W83" s="54" t="s">
        <v>469</v>
      </c>
      <c r="X83" s="29"/>
      <c r="Y83" s="29" t="s">
        <v>6</v>
      </c>
      <c r="Z83" s="29"/>
      <c r="AA83" s="24">
        <v>167.07</v>
      </c>
      <c r="AB83" s="29"/>
      <c r="AC83" s="24">
        <f t="shared" si="1"/>
        <v>57934.86</v>
      </c>
    </row>
    <row r="84" spans="1:29" x14ac:dyDescent="0.3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 t="s">
        <v>142</v>
      </c>
      <c r="L84" s="29"/>
      <c r="M84" s="35">
        <v>42720</v>
      </c>
      <c r="N84" s="29"/>
      <c r="O84" s="29" t="s">
        <v>607</v>
      </c>
      <c r="P84" s="29"/>
      <c r="Q84" s="29" t="s">
        <v>121</v>
      </c>
      <c r="R84" s="29"/>
      <c r="S84" s="29" t="s">
        <v>542</v>
      </c>
      <c r="T84" s="29"/>
      <c r="U84" s="29"/>
      <c r="V84" s="29"/>
      <c r="W84" s="54" t="s">
        <v>469</v>
      </c>
      <c r="X84" s="29"/>
      <c r="Y84" s="29" t="s">
        <v>111</v>
      </c>
      <c r="Z84" s="29"/>
      <c r="AA84" s="24">
        <v>-1143.03</v>
      </c>
      <c r="AB84" s="29"/>
      <c r="AC84" s="24">
        <f t="shared" si="1"/>
        <v>56791.83</v>
      </c>
    </row>
    <row r="85" spans="1:29" x14ac:dyDescent="0.3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 t="s">
        <v>142</v>
      </c>
      <c r="L85" s="29"/>
      <c r="M85" s="35">
        <v>42723</v>
      </c>
      <c r="N85" s="29"/>
      <c r="O85" s="29" t="s">
        <v>608</v>
      </c>
      <c r="P85" s="29"/>
      <c r="Q85" s="29" t="s">
        <v>110</v>
      </c>
      <c r="R85" s="29"/>
      <c r="S85" s="29"/>
      <c r="T85" s="29"/>
      <c r="U85" s="29"/>
      <c r="V85" s="29"/>
      <c r="W85" s="54" t="s">
        <v>469</v>
      </c>
      <c r="X85" s="29"/>
      <c r="Y85" s="29" t="s">
        <v>111</v>
      </c>
      <c r="Z85" s="29"/>
      <c r="AA85" s="24">
        <v>-580</v>
      </c>
      <c r="AB85" s="29"/>
      <c r="AC85" s="24">
        <f t="shared" si="1"/>
        <v>56211.83</v>
      </c>
    </row>
    <row r="86" spans="1:29" x14ac:dyDescent="0.3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 t="s">
        <v>88</v>
      </c>
      <c r="L86" s="29"/>
      <c r="M86" s="35">
        <v>42723</v>
      </c>
      <c r="N86" s="29"/>
      <c r="O86" s="29"/>
      <c r="P86" s="29"/>
      <c r="Q86" s="29" t="s">
        <v>452</v>
      </c>
      <c r="R86" s="29"/>
      <c r="S86" s="29"/>
      <c r="T86" s="29"/>
      <c r="U86" s="29"/>
      <c r="V86" s="29"/>
      <c r="W86" s="54" t="s">
        <v>469</v>
      </c>
      <c r="X86" s="29"/>
      <c r="Y86" s="29" t="s">
        <v>6</v>
      </c>
      <c r="Z86" s="29"/>
      <c r="AA86" s="24">
        <v>314.10000000000002</v>
      </c>
      <c r="AB86" s="29"/>
      <c r="AC86" s="24">
        <f t="shared" si="1"/>
        <v>56525.93</v>
      </c>
    </row>
    <row r="87" spans="1:29" x14ac:dyDescent="0.3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 t="s">
        <v>88</v>
      </c>
      <c r="L87" s="29"/>
      <c r="M87" s="35">
        <v>42723</v>
      </c>
      <c r="N87" s="29"/>
      <c r="O87" s="29"/>
      <c r="P87" s="29"/>
      <c r="Q87" s="29" t="s">
        <v>452</v>
      </c>
      <c r="R87" s="29"/>
      <c r="S87" s="29"/>
      <c r="T87" s="29"/>
      <c r="U87" s="29"/>
      <c r="V87" s="29"/>
      <c r="W87" s="54" t="s">
        <v>469</v>
      </c>
      <c r="X87" s="29"/>
      <c r="Y87" s="29" t="s">
        <v>6</v>
      </c>
      <c r="Z87" s="29"/>
      <c r="AA87" s="24">
        <v>874.37</v>
      </c>
      <c r="AB87" s="29"/>
      <c r="AC87" s="24">
        <f t="shared" si="1"/>
        <v>57400.3</v>
      </c>
    </row>
    <row r="88" spans="1:29" x14ac:dyDescent="0.3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 t="s">
        <v>88</v>
      </c>
      <c r="L88" s="29"/>
      <c r="M88" s="35">
        <v>42723</v>
      </c>
      <c r="N88" s="29"/>
      <c r="O88" s="29"/>
      <c r="P88" s="29"/>
      <c r="Q88" s="29" t="s">
        <v>452</v>
      </c>
      <c r="R88" s="29"/>
      <c r="S88" s="29"/>
      <c r="T88" s="29"/>
      <c r="U88" s="29"/>
      <c r="V88" s="29"/>
      <c r="W88" s="54" t="s">
        <v>469</v>
      </c>
      <c r="X88" s="29"/>
      <c r="Y88" s="29" t="s">
        <v>6</v>
      </c>
      <c r="Z88" s="29"/>
      <c r="AA88" s="24">
        <v>471.17</v>
      </c>
      <c r="AB88" s="29"/>
      <c r="AC88" s="24">
        <f t="shared" si="1"/>
        <v>57871.47</v>
      </c>
    </row>
    <row r="89" spans="1:29" x14ac:dyDescent="0.3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 t="s">
        <v>99</v>
      </c>
      <c r="L89" s="29"/>
      <c r="M89" s="35">
        <v>42723</v>
      </c>
      <c r="N89" s="29"/>
      <c r="O89" s="29"/>
      <c r="P89" s="29"/>
      <c r="Q89" s="29" t="s">
        <v>462</v>
      </c>
      <c r="R89" s="29"/>
      <c r="S89" s="29" t="s">
        <v>113</v>
      </c>
      <c r="T89" s="29"/>
      <c r="U89" s="29"/>
      <c r="V89" s="29"/>
      <c r="W89" s="54" t="s">
        <v>469</v>
      </c>
      <c r="X89" s="29"/>
      <c r="Y89" s="29" t="s">
        <v>141</v>
      </c>
      <c r="Z89" s="29"/>
      <c r="AA89" s="24">
        <v>-4823</v>
      </c>
      <c r="AB89" s="29"/>
      <c r="AC89" s="24">
        <f t="shared" si="1"/>
        <v>53048.47</v>
      </c>
    </row>
    <row r="90" spans="1:29" x14ac:dyDescent="0.3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 t="s">
        <v>88</v>
      </c>
      <c r="L90" s="29"/>
      <c r="M90" s="35">
        <v>42723</v>
      </c>
      <c r="N90" s="29"/>
      <c r="O90" s="29"/>
      <c r="P90" s="29"/>
      <c r="Q90" s="29" t="s">
        <v>452</v>
      </c>
      <c r="R90" s="29"/>
      <c r="S90" s="29" t="s">
        <v>90</v>
      </c>
      <c r="T90" s="29"/>
      <c r="U90" s="29"/>
      <c r="V90" s="29"/>
      <c r="W90" s="54" t="s">
        <v>469</v>
      </c>
      <c r="X90" s="29"/>
      <c r="Y90" s="29" t="s">
        <v>6</v>
      </c>
      <c r="Z90" s="29"/>
      <c r="AA90" s="24">
        <v>3381.49</v>
      </c>
      <c r="AB90" s="29"/>
      <c r="AC90" s="24">
        <f t="shared" si="1"/>
        <v>56429.96</v>
      </c>
    </row>
    <row r="91" spans="1:29" x14ac:dyDescent="0.3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 t="s">
        <v>99</v>
      </c>
      <c r="L91" s="29"/>
      <c r="M91" s="35">
        <v>42723</v>
      </c>
      <c r="N91" s="29"/>
      <c r="O91" s="29"/>
      <c r="P91" s="29"/>
      <c r="Q91" s="29" t="s">
        <v>443</v>
      </c>
      <c r="R91" s="29"/>
      <c r="S91" s="29" t="s">
        <v>113</v>
      </c>
      <c r="T91" s="29"/>
      <c r="U91" s="29"/>
      <c r="V91" s="29"/>
      <c r="W91" s="54" t="s">
        <v>469</v>
      </c>
      <c r="X91" s="29"/>
      <c r="Y91" s="29" t="s">
        <v>33</v>
      </c>
      <c r="Z91" s="29"/>
      <c r="AA91" s="24">
        <v>-57.25</v>
      </c>
      <c r="AB91" s="29"/>
      <c r="AC91" s="24">
        <f t="shared" si="1"/>
        <v>56372.71</v>
      </c>
    </row>
    <row r="92" spans="1:29" x14ac:dyDescent="0.3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 t="s">
        <v>99</v>
      </c>
      <c r="L92" s="29"/>
      <c r="M92" s="35">
        <v>42723</v>
      </c>
      <c r="N92" s="29"/>
      <c r="O92" s="29"/>
      <c r="P92" s="29"/>
      <c r="Q92" s="29" t="s">
        <v>443</v>
      </c>
      <c r="R92" s="29"/>
      <c r="S92" s="29" t="s">
        <v>113</v>
      </c>
      <c r="T92" s="29"/>
      <c r="U92" s="29"/>
      <c r="V92" s="29"/>
      <c r="W92" s="54" t="s">
        <v>469</v>
      </c>
      <c r="X92" s="29"/>
      <c r="Y92" s="29" t="s">
        <v>33</v>
      </c>
      <c r="Z92" s="29"/>
      <c r="AA92" s="24">
        <v>-25</v>
      </c>
      <c r="AB92" s="29"/>
      <c r="AC92" s="24">
        <f t="shared" si="1"/>
        <v>56347.71</v>
      </c>
    </row>
    <row r="93" spans="1:29" x14ac:dyDescent="0.3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 t="s">
        <v>142</v>
      </c>
      <c r="L93" s="29"/>
      <c r="M93" s="35">
        <v>42723</v>
      </c>
      <c r="N93" s="29"/>
      <c r="O93" s="29" t="s">
        <v>609</v>
      </c>
      <c r="P93" s="29"/>
      <c r="Q93" s="29" t="s">
        <v>117</v>
      </c>
      <c r="R93" s="29"/>
      <c r="S93" s="29"/>
      <c r="T93" s="29"/>
      <c r="U93" s="29"/>
      <c r="V93" s="29"/>
      <c r="W93" s="54" t="s">
        <v>469</v>
      </c>
      <c r="X93" s="29"/>
      <c r="Y93" s="29" t="s">
        <v>111</v>
      </c>
      <c r="Z93" s="29"/>
      <c r="AA93" s="24">
        <v>-211.28</v>
      </c>
      <c r="AB93" s="29"/>
      <c r="AC93" s="24">
        <f t="shared" si="1"/>
        <v>56136.43</v>
      </c>
    </row>
    <row r="94" spans="1:29" x14ac:dyDescent="0.3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 t="s">
        <v>88</v>
      </c>
      <c r="L94" s="29"/>
      <c r="M94" s="35">
        <v>42723</v>
      </c>
      <c r="N94" s="29"/>
      <c r="O94" s="29"/>
      <c r="P94" s="29"/>
      <c r="Q94" s="29" t="s">
        <v>442</v>
      </c>
      <c r="R94" s="29"/>
      <c r="S94" s="29" t="s">
        <v>90</v>
      </c>
      <c r="T94" s="29"/>
      <c r="U94" s="29"/>
      <c r="V94" s="29"/>
      <c r="W94" s="54" t="s">
        <v>469</v>
      </c>
      <c r="X94" s="29"/>
      <c r="Y94" s="29" t="s">
        <v>98</v>
      </c>
      <c r="Z94" s="29"/>
      <c r="AA94" s="24">
        <v>978.78</v>
      </c>
      <c r="AB94" s="29"/>
      <c r="AC94" s="24">
        <f t="shared" si="1"/>
        <v>57115.21</v>
      </c>
    </row>
    <row r="95" spans="1:29" x14ac:dyDescent="0.3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 t="s">
        <v>88</v>
      </c>
      <c r="L95" s="29"/>
      <c r="M95" s="35">
        <v>42723</v>
      </c>
      <c r="N95" s="29"/>
      <c r="O95" s="29"/>
      <c r="P95" s="29"/>
      <c r="Q95" s="29" t="s">
        <v>443</v>
      </c>
      <c r="R95" s="29"/>
      <c r="S95" s="29" t="s">
        <v>90</v>
      </c>
      <c r="T95" s="29"/>
      <c r="U95" s="29"/>
      <c r="V95" s="29"/>
      <c r="W95" s="54" t="s">
        <v>469</v>
      </c>
      <c r="X95" s="29"/>
      <c r="Y95" s="29" t="s">
        <v>33</v>
      </c>
      <c r="Z95" s="29"/>
      <c r="AA95" s="24">
        <v>152.18</v>
      </c>
      <c r="AB95" s="29"/>
      <c r="AC95" s="24">
        <f t="shared" si="1"/>
        <v>57267.39</v>
      </c>
    </row>
    <row r="96" spans="1:29" x14ac:dyDescent="0.3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 t="s">
        <v>88</v>
      </c>
      <c r="L96" s="29"/>
      <c r="M96" s="35">
        <v>42723</v>
      </c>
      <c r="N96" s="29"/>
      <c r="O96" s="29"/>
      <c r="P96" s="29"/>
      <c r="Q96" s="29" t="s">
        <v>442</v>
      </c>
      <c r="R96" s="29"/>
      <c r="S96" s="29" t="s">
        <v>90</v>
      </c>
      <c r="T96" s="29"/>
      <c r="U96" s="29"/>
      <c r="V96" s="29"/>
      <c r="W96" s="54" t="s">
        <v>469</v>
      </c>
      <c r="X96" s="29"/>
      <c r="Y96" s="29" t="s">
        <v>6</v>
      </c>
      <c r="Z96" s="29"/>
      <c r="AA96" s="24">
        <v>404.46</v>
      </c>
      <c r="AB96" s="29"/>
      <c r="AC96" s="24">
        <f t="shared" si="1"/>
        <v>57671.85</v>
      </c>
    </row>
    <row r="97" spans="1:29" x14ac:dyDescent="0.3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 t="s">
        <v>88</v>
      </c>
      <c r="L97" s="29"/>
      <c r="M97" s="35">
        <v>42724</v>
      </c>
      <c r="N97" s="29"/>
      <c r="O97" s="29"/>
      <c r="P97" s="29"/>
      <c r="Q97" s="29" t="s">
        <v>452</v>
      </c>
      <c r="R97" s="29"/>
      <c r="S97" s="29"/>
      <c r="T97" s="29"/>
      <c r="U97" s="29"/>
      <c r="V97" s="29"/>
      <c r="W97" s="54" t="s">
        <v>469</v>
      </c>
      <c r="X97" s="29"/>
      <c r="Y97" s="29" t="s">
        <v>6</v>
      </c>
      <c r="Z97" s="29"/>
      <c r="AA97" s="24">
        <v>691.71</v>
      </c>
      <c r="AB97" s="29"/>
      <c r="AC97" s="24">
        <f t="shared" si="1"/>
        <v>58363.56</v>
      </c>
    </row>
    <row r="98" spans="1:29" x14ac:dyDescent="0.3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 t="s">
        <v>88</v>
      </c>
      <c r="L98" s="29"/>
      <c r="M98" s="35">
        <v>42724</v>
      </c>
      <c r="N98" s="29"/>
      <c r="O98" s="29"/>
      <c r="P98" s="29"/>
      <c r="Q98" s="29" t="s">
        <v>452</v>
      </c>
      <c r="R98" s="29"/>
      <c r="S98" s="29" t="s">
        <v>90</v>
      </c>
      <c r="T98" s="29"/>
      <c r="U98" s="29"/>
      <c r="V98" s="29"/>
      <c r="W98" s="54" t="s">
        <v>469</v>
      </c>
      <c r="X98" s="29"/>
      <c r="Y98" s="29" t="s">
        <v>6</v>
      </c>
      <c r="Z98" s="29"/>
      <c r="AA98" s="24">
        <v>4764.95</v>
      </c>
      <c r="AB98" s="29"/>
      <c r="AC98" s="24">
        <f t="shared" si="1"/>
        <v>63128.51</v>
      </c>
    </row>
    <row r="99" spans="1:29" x14ac:dyDescent="0.3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 t="s">
        <v>88</v>
      </c>
      <c r="L99" s="29"/>
      <c r="M99" s="35">
        <v>42724</v>
      </c>
      <c r="N99" s="29"/>
      <c r="O99" s="29"/>
      <c r="P99" s="29"/>
      <c r="Q99" s="29" t="s">
        <v>452</v>
      </c>
      <c r="R99" s="29"/>
      <c r="S99" s="29" t="s">
        <v>90</v>
      </c>
      <c r="T99" s="29"/>
      <c r="U99" s="29"/>
      <c r="V99" s="29"/>
      <c r="W99" s="54" t="s">
        <v>469</v>
      </c>
      <c r="X99" s="29"/>
      <c r="Y99" s="29" t="s">
        <v>6</v>
      </c>
      <c r="Z99" s="29"/>
      <c r="AA99" s="24">
        <v>7895.03</v>
      </c>
      <c r="AB99" s="29"/>
      <c r="AC99" s="24">
        <f t="shared" si="1"/>
        <v>71023.539999999994</v>
      </c>
    </row>
    <row r="100" spans="1:29" x14ac:dyDescent="0.3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 t="s">
        <v>88</v>
      </c>
      <c r="L100" s="29"/>
      <c r="M100" s="35">
        <v>42724</v>
      </c>
      <c r="N100" s="29"/>
      <c r="O100" s="29"/>
      <c r="P100" s="29"/>
      <c r="Q100" s="29" t="s">
        <v>452</v>
      </c>
      <c r="R100" s="29"/>
      <c r="S100" s="29" t="s">
        <v>90</v>
      </c>
      <c r="T100" s="29"/>
      <c r="U100" s="29"/>
      <c r="V100" s="29"/>
      <c r="W100" s="54" t="s">
        <v>469</v>
      </c>
      <c r="X100" s="29"/>
      <c r="Y100" s="29" t="s">
        <v>6</v>
      </c>
      <c r="Z100" s="29"/>
      <c r="AA100" s="24">
        <v>3635.37</v>
      </c>
      <c r="AB100" s="29"/>
      <c r="AC100" s="24">
        <f t="shared" si="1"/>
        <v>74658.91</v>
      </c>
    </row>
    <row r="101" spans="1:29" x14ac:dyDescent="0.3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 t="s">
        <v>88</v>
      </c>
      <c r="L101" s="29"/>
      <c r="M101" s="35">
        <v>42724</v>
      </c>
      <c r="N101" s="29"/>
      <c r="O101" s="29"/>
      <c r="P101" s="29"/>
      <c r="Q101" s="29" t="s">
        <v>442</v>
      </c>
      <c r="R101" s="29"/>
      <c r="S101" s="29" t="s">
        <v>90</v>
      </c>
      <c r="T101" s="29"/>
      <c r="U101" s="29"/>
      <c r="V101" s="29"/>
      <c r="W101" s="54" t="s">
        <v>469</v>
      </c>
      <c r="X101" s="29"/>
      <c r="Y101" s="29" t="s">
        <v>6</v>
      </c>
      <c r="Z101" s="29"/>
      <c r="AA101" s="24">
        <v>90.65</v>
      </c>
      <c r="AB101" s="29"/>
      <c r="AC101" s="24">
        <f t="shared" si="1"/>
        <v>74749.56</v>
      </c>
    </row>
    <row r="102" spans="1:29" x14ac:dyDescent="0.3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 t="s">
        <v>99</v>
      </c>
      <c r="L102" s="29"/>
      <c r="M102" s="35">
        <v>42724</v>
      </c>
      <c r="N102" s="29"/>
      <c r="O102" s="29"/>
      <c r="P102" s="29"/>
      <c r="Q102" s="29" t="s">
        <v>100</v>
      </c>
      <c r="R102" s="29"/>
      <c r="S102" s="29" t="s">
        <v>667</v>
      </c>
      <c r="T102" s="29"/>
      <c r="U102" s="29"/>
      <c r="V102" s="29"/>
      <c r="W102" s="54" t="s">
        <v>469</v>
      </c>
      <c r="X102" s="29"/>
      <c r="Y102" s="29" t="s">
        <v>98</v>
      </c>
      <c r="Z102" s="29"/>
      <c r="AA102" s="24">
        <v>-3673.4</v>
      </c>
      <c r="AB102" s="29"/>
      <c r="AC102" s="24">
        <f t="shared" si="1"/>
        <v>71076.160000000003</v>
      </c>
    </row>
    <row r="103" spans="1:29" x14ac:dyDescent="0.3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 t="s">
        <v>99</v>
      </c>
      <c r="L103" s="29"/>
      <c r="M103" s="35">
        <v>42724</v>
      </c>
      <c r="N103" s="29"/>
      <c r="O103" s="29"/>
      <c r="P103" s="29"/>
      <c r="Q103" s="29" t="s">
        <v>107</v>
      </c>
      <c r="R103" s="29"/>
      <c r="S103" s="29"/>
      <c r="T103" s="29"/>
      <c r="U103" s="29"/>
      <c r="V103" s="29"/>
      <c r="W103" s="54" t="s">
        <v>469</v>
      </c>
      <c r="X103" s="29"/>
      <c r="Y103" s="29" t="s">
        <v>98</v>
      </c>
      <c r="Z103" s="29"/>
      <c r="AA103" s="24">
        <v>-77.5</v>
      </c>
      <c r="AB103" s="29"/>
      <c r="AC103" s="24">
        <f t="shared" si="1"/>
        <v>70998.66</v>
      </c>
    </row>
    <row r="104" spans="1:29" x14ac:dyDescent="0.3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 t="s">
        <v>88</v>
      </c>
      <c r="L104" s="29"/>
      <c r="M104" s="35">
        <v>42725</v>
      </c>
      <c r="N104" s="29"/>
      <c r="O104" s="29"/>
      <c r="P104" s="29"/>
      <c r="Q104" s="29" t="s">
        <v>452</v>
      </c>
      <c r="R104" s="29"/>
      <c r="S104" s="29"/>
      <c r="T104" s="29"/>
      <c r="U104" s="29"/>
      <c r="V104" s="29"/>
      <c r="W104" s="54" t="s">
        <v>469</v>
      </c>
      <c r="X104" s="29"/>
      <c r="Y104" s="29" t="s">
        <v>6</v>
      </c>
      <c r="Z104" s="29"/>
      <c r="AA104" s="24">
        <v>548.91999999999996</v>
      </c>
      <c r="AB104" s="29"/>
      <c r="AC104" s="24">
        <f t="shared" si="1"/>
        <v>71547.58</v>
      </c>
    </row>
    <row r="105" spans="1:29" x14ac:dyDescent="0.3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 t="s">
        <v>88</v>
      </c>
      <c r="L105" s="29"/>
      <c r="M105" s="35">
        <v>42725</v>
      </c>
      <c r="N105" s="29"/>
      <c r="O105" s="29"/>
      <c r="P105" s="29"/>
      <c r="Q105" s="29" t="s">
        <v>452</v>
      </c>
      <c r="R105" s="29"/>
      <c r="S105" s="29" t="s">
        <v>90</v>
      </c>
      <c r="T105" s="29"/>
      <c r="U105" s="29"/>
      <c r="V105" s="29"/>
      <c r="W105" s="54" t="s">
        <v>469</v>
      </c>
      <c r="X105" s="29"/>
      <c r="Y105" s="29" t="s">
        <v>6</v>
      </c>
      <c r="Z105" s="29"/>
      <c r="AA105" s="24">
        <v>5370.87</v>
      </c>
      <c r="AB105" s="29"/>
      <c r="AC105" s="24">
        <f t="shared" si="1"/>
        <v>76918.45</v>
      </c>
    </row>
    <row r="106" spans="1:29" x14ac:dyDescent="0.3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 t="s">
        <v>88</v>
      </c>
      <c r="L106" s="29"/>
      <c r="M106" s="35">
        <v>42725</v>
      </c>
      <c r="N106" s="29"/>
      <c r="O106" s="29"/>
      <c r="P106" s="29"/>
      <c r="Q106" s="29" t="s">
        <v>442</v>
      </c>
      <c r="R106" s="29"/>
      <c r="S106" s="29" t="s">
        <v>90</v>
      </c>
      <c r="T106" s="29"/>
      <c r="U106" s="29"/>
      <c r="V106" s="29"/>
      <c r="W106" s="54" t="s">
        <v>469</v>
      </c>
      <c r="X106" s="29"/>
      <c r="Y106" s="29" t="s">
        <v>6</v>
      </c>
      <c r="Z106" s="29"/>
      <c r="AA106" s="24">
        <v>782.48</v>
      </c>
      <c r="AB106" s="29"/>
      <c r="AC106" s="24">
        <f t="shared" si="1"/>
        <v>77700.929999999993</v>
      </c>
    </row>
    <row r="107" spans="1:29" x14ac:dyDescent="0.3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 t="s">
        <v>142</v>
      </c>
      <c r="L107" s="29"/>
      <c r="M107" s="35">
        <v>42725</v>
      </c>
      <c r="N107" s="29"/>
      <c r="O107" s="29" t="s">
        <v>610</v>
      </c>
      <c r="P107" s="29"/>
      <c r="Q107" s="29" t="s">
        <v>121</v>
      </c>
      <c r="R107" s="29"/>
      <c r="S107" s="29" t="s">
        <v>542</v>
      </c>
      <c r="T107" s="29"/>
      <c r="U107" s="29"/>
      <c r="V107" s="29"/>
      <c r="W107" s="54" t="s">
        <v>469</v>
      </c>
      <c r="X107" s="29"/>
      <c r="Y107" s="29" t="s">
        <v>111</v>
      </c>
      <c r="Z107" s="29"/>
      <c r="AA107" s="24">
        <v>-832</v>
      </c>
      <c r="AB107" s="29"/>
      <c r="AC107" s="24">
        <f t="shared" si="1"/>
        <v>76868.929999999993</v>
      </c>
    </row>
    <row r="108" spans="1:29" x14ac:dyDescent="0.3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 t="s">
        <v>88</v>
      </c>
      <c r="L108" s="29"/>
      <c r="M108" s="35">
        <v>42726</v>
      </c>
      <c r="N108" s="29"/>
      <c r="O108" s="29"/>
      <c r="P108" s="29"/>
      <c r="Q108" s="29" t="s">
        <v>452</v>
      </c>
      <c r="R108" s="29"/>
      <c r="S108" s="29"/>
      <c r="T108" s="29"/>
      <c r="U108" s="29"/>
      <c r="V108" s="29"/>
      <c r="W108" s="54" t="s">
        <v>469</v>
      </c>
      <c r="X108" s="29"/>
      <c r="Y108" s="29" t="s">
        <v>6</v>
      </c>
      <c r="Z108" s="29"/>
      <c r="AA108" s="24">
        <v>893.8</v>
      </c>
      <c r="AB108" s="29"/>
      <c r="AC108" s="24">
        <f t="shared" si="1"/>
        <v>77762.73</v>
      </c>
    </row>
    <row r="109" spans="1:29" x14ac:dyDescent="0.3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 t="s">
        <v>88</v>
      </c>
      <c r="L109" s="29"/>
      <c r="M109" s="35">
        <v>42726</v>
      </c>
      <c r="N109" s="29"/>
      <c r="O109" s="29"/>
      <c r="P109" s="29"/>
      <c r="Q109" s="29" t="s">
        <v>452</v>
      </c>
      <c r="R109" s="29"/>
      <c r="S109" s="29" t="s">
        <v>90</v>
      </c>
      <c r="T109" s="29"/>
      <c r="U109" s="29"/>
      <c r="V109" s="29"/>
      <c r="W109" s="54" t="s">
        <v>469</v>
      </c>
      <c r="X109" s="29"/>
      <c r="Y109" s="29" t="s">
        <v>6</v>
      </c>
      <c r="Z109" s="29"/>
      <c r="AA109" s="24">
        <v>4326.8100000000004</v>
      </c>
      <c r="AB109" s="29"/>
      <c r="AC109" s="24">
        <f t="shared" si="1"/>
        <v>82089.539999999994</v>
      </c>
    </row>
    <row r="110" spans="1:29" x14ac:dyDescent="0.3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 t="s">
        <v>88</v>
      </c>
      <c r="L110" s="29"/>
      <c r="M110" s="35">
        <v>42726</v>
      </c>
      <c r="N110" s="29"/>
      <c r="O110" s="29"/>
      <c r="P110" s="29"/>
      <c r="Q110" s="29" t="s">
        <v>442</v>
      </c>
      <c r="R110" s="29"/>
      <c r="S110" s="29" t="s">
        <v>90</v>
      </c>
      <c r="T110" s="29"/>
      <c r="U110" s="29"/>
      <c r="V110" s="29"/>
      <c r="W110" s="54" t="s">
        <v>469</v>
      </c>
      <c r="X110" s="29"/>
      <c r="Y110" s="29" t="s">
        <v>6</v>
      </c>
      <c r="Z110" s="29"/>
      <c r="AA110" s="24">
        <v>733.49</v>
      </c>
      <c r="AB110" s="29"/>
      <c r="AC110" s="24">
        <f t="shared" si="1"/>
        <v>82823.03</v>
      </c>
    </row>
    <row r="111" spans="1:29" x14ac:dyDescent="0.3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 t="s">
        <v>88</v>
      </c>
      <c r="L111" s="29"/>
      <c r="M111" s="35">
        <v>42727</v>
      </c>
      <c r="N111" s="29"/>
      <c r="O111" s="29"/>
      <c r="P111" s="29"/>
      <c r="Q111" s="29" t="s">
        <v>452</v>
      </c>
      <c r="R111" s="29"/>
      <c r="S111" s="29"/>
      <c r="T111" s="29"/>
      <c r="U111" s="29"/>
      <c r="V111" s="29"/>
      <c r="W111" s="54" t="s">
        <v>469</v>
      </c>
      <c r="X111" s="29"/>
      <c r="Y111" s="29" t="s">
        <v>6</v>
      </c>
      <c r="Z111" s="29"/>
      <c r="AA111" s="24">
        <v>734.64</v>
      </c>
      <c r="AB111" s="29"/>
      <c r="AC111" s="24">
        <f t="shared" si="1"/>
        <v>83557.67</v>
      </c>
    </row>
    <row r="112" spans="1:29" x14ac:dyDescent="0.3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 t="s">
        <v>88</v>
      </c>
      <c r="L112" s="29"/>
      <c r="M112" s="35">
        <v>42727</v>
      </c>
      <c r="N112" s="29"/>
      <c r="O112" s="29"/>
      <c r="P112" s="29"/>
      <c r="Q112" s="29" t="s">
        <v>452</v>
      </c>
      <c r="R112" s="29"/>
      <c r="S112" s="29" t="s">
        <v>90</v>
      </c>
      <c r="T112" s="29"/>
      <c r="U112" s="29"/>
      <c r="V112" s="29"/>
      <c r="W112" s="54" t="s">
        <v>469</v>
      </c>
      <c r="X112" s="29"/>
      <c r="Y112" s="29" t="s">
        <v>98</v>
      </c>
      <c r="Z112" s="29"/>
      <c r="AA112" s="24">
        <v>5672.36</v>
      </c>
      <c r="AB112" s="29"/>
      <c r="AC112" s="24">
        <f t="shared" si="1"/>
        <v>89230.03</v>
      </c>
    </row>
    <row r="113" spans="1:29" x14ac:dyDescent="0.3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 t="s">
        <v>99</v>
      </c>
      <c r="L113" s="29"/>
      <c r="M113" s="35">
        <v>42727</v>
      </c>
      <c r="N113" s="29"/>
      <c r="O113" s="29"/>
      <c r="P113" s="29"/>
      <c r="Q113" s="29" t="s">
        <v>125</v>
      </c>
      <c r="R113" s="29"/>
      <c r="S113" s="29" t="s">
        <v>113</v>
      </c>
      <c r="T113" s="29"/>
      <c r="U113" s="29"/>
      <c r="V113" s="29"/>
      <c r="W113" s="54" t="s">
        <v>469</v>
      </c>
      <c r="X113" s="29"/>
      <c r="Y113" s="29" t="s">
        <v>47</v>
      </c>
      <c r="Z113" s="29"/>
      <c r="AA113" s="24">
        <v>-300.31</v>
      </c>
      <c r="AB113" s="29"/>
      <c r="AC113" s="24">
        <f t="shared" si="1"/>
        <v>88929.72</v>
      </c>
    </row>
    <row r="114" spans="1:29" x14ac:dyDescent="0.3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 t="s">
        <v>88</v>
      </c>
      <c r="L114" s="29"/>
      <c r="M114" s="35">
        <v>42727</v>
      </c>
      <c r="N114" s="29"/>
      <c r="O114" s="29"/>
      <c r="P114" s="29"/>
      <c r="Q114" s="29" t="s">
        <v>442</v>
      </c>
      <c r="R114" s="29"/>
      <c r="S114" s="29" t="s">
        <v>90</v>
      </c>
      <c r="T114" s="29"/>
      <c r="U114" s="29"/>
      <c r="V114" s="29"/>
      <c r="W114" s="54" t="s">
        <v>469</v>
      </c>
      <c r="X114" s="29"/>
      <c r="Y114" s="29" t="s">
        <v>6</v>
      </c>
      <c r="Z114" s="29"/>
      <c r="AA114" s="24">
        <v>335.81</v>
      </c>
      <c r="AB114" s="29"/>
      <c r="AC114" s="24">
        <f t="shared" si="1"/>
        <v>89265.53</v>
      </c>
    </row>
    <row r="115" spans="1:29" x14ac:dyDescent="0.3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 t="s">
        <v>88</v>
      </c>
      <c r="L115" s="29"/>
      <c r="M115" s="35">
        <v>42731</v>
      </c>
      <c r="N115" s="29"/>
      <c r="O115" s="29"/>
      <c r="P115" s="29"/>
      <c r="Q115" s="29" t="s">
        <v>452</v>
      </c>
      <c r="R115" s="29"/>
      <c r="S115" s="29"/>
      <c r="T115" s="29"/>
      <c r="U115" s="29"/>
      <c r="V115" s="29"/>
      <c r="W115" s="54" t="s">
        <v>469</v>
      </c>
      <c r="X115" s="29"/>
      <c r="Y115" s="29" t="s">
        <v>6</v>
      </c>
      <c r="Z115" s="29"/>
      <c r="AA115" s="24">
        <v>249.96</v>
      </c>
      <c r="AB115" s="29"/>
      <c r="AC115" s="24">
        <f t="shared" si="1"/>
        <v>89515.49</v>
      </c>
    </row>
    <row r="116" spans="1:29" x14ac:dyDescent="0.3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 t="s">
        <v>88</v>
      </c>
      <c r="L116" s="29"/>
      <c r="M116" s="35">
        <v>42731</v>
      </c>
      <c r="N116" s="29"/>
      <c r="O116" s="29"/>
      <c r="P116" s="29"/>
      <c r="Q116" s="29" t="s">
        <v>452</v>
      </c>
      <c r="R116" s="29"/>
      <c r="S116" s="29"/>
      <c r="T116" s="29"/>
      <c r="U116" s="29"/>
      <c r="V116" s="29"/>
      <c r="W116" s="54" t="s">
        <v>469</v>
      </c>
      <c r="X116" s="29"/>
      <c r="Y116" s="29" t="s">
        <v>6</v>
      </c>
      <c r="Z116" s="29"/>
      <c r="AA116" s="24">
        <v>51.35</v>
      </c>
      <c r="AB116" s="29"/>
      <c r="AC116" s="24">
        <f t="shared" si="1"/>
        <v>89566.84</v>
      </c>
    </row>
    <row r="117" spans="1:29" x14ac:dyDescent="0.3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 t="s">
        <v>88</v>
      </c>
      <c r="L117" s="29"/>
      <c r="M117" s="35">
        <v>42731</v>
      </c>
      <c r="N117" s="29"/>
      <c r="O117" s="29"/>
      <c r="P117" s="29"/>
      <c r="Q117" s="29" t="s">
        <v>452</v>
      </c>
      <c r="R117" s="29"/>
      <c r="S117" s="29"/>
      <c r="T117" s="29"/>
      <c r="U117" s="29"/>
      <c r="V117" s="29"/>
      <c r="W117" s="54" t="s">
        <v>469</v>
      </c>
      <c r="X117" s="29"/>
      <c r="Y117" s="29" t="s">
        <v>6</v>
      </c>
      <c r="Z117" s="29"/>
      <c r="AA117" s="24">
        <v>944.99</v>
      </c>
      <c r="AB117" s="29"/>
      <c r="AC117" s="24">
        <f t="shared" si="1"/>
        <v>90511.83</v>
      </c>
    </row>
    <row r="118" spans="1:29" x14ac:dyDescent="0.3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 t="s">
        <v>88</v>
      </c>
      <c r="L118" s="29"/>
      <c r="M118" s="35">
        <v>42731</v>
      </c>
      <c r="N118" s="29"/>
      <c r="O118" s="29"/>
      <c r="P118" s="29"/>
      <c r="Q118" s="29" t="s">
        <v>452</v>
      </c>
      <c r="R118" s="29"/>
      <c r="S118" s="29" t="s">
        <v>90</v>
      </c>
      <c r="T118" s="29"/>
      <c r="U118" s="29"/>
      <c r="V118" s="29"/>
      <c r="W118" s="54" t="s">
        <v>469</v>
      </c>
      <c r="X118" s="29"/>
      <c r="Y118" s="29" t="s">
        <v>6</v>
      </c>
      <c r="Z118" s="29"/>
      <c r="AA118" s="24">
        <v>7601.92</v>
      </c>
      <c r="AB118" s="29"/>
      <c r="AC118" s="24">
        <f t="shared" si="1"/>
        <v>98113.75</v>
      </c>
    </row>
    <row r="119" spans="1:29" x14ac:dyDescent="0.3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 t="s">
        <v>88</v>
      </c>
      <c r="L119" s="29"/>
      <c r="M119" s="35">
        <v>42731</v>
      </c>
      <c r="N119" s="29"/>
      <c r="O119" s="29"/>
      <c r="P119" s="29"/>
      <c r="Q119" s="29" t="s">
        <v>452</v>
      </c>
      <c r="R119" s="29"/>
      <c r="S119" s="29" t="s">
        <v>90</v>
      </c>
      <c r="T119" s="29"/>
      <c r="U119" s="29"/>
      <c r="V119" s="29"/>
      <c r="W119" s="54" t="s">
        <v>469</v>
      </c>
      <c r="X119" s="29"/>
      <c r="Y119" s="29" t="s">
        <v>98</v>
      </c>
      <c r="Z119" s="29"/>
      <c r="AA119" s="24">
        <v>4175.01</v>
      </c>
      <c r="AB119" s="29"/>
      <c r="AC119" s="24">
        <f t="shared" si="1"/>
        <v>102288.76</v>
      </c>
    </row>
    <row r="120" spans="1:29" x14ac:dyDescent="0.3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 t="s">
        <v>88</v>
      </c>
      <c r="L120" s="29"/>
      <c r="M120" s="35">
        <v>42731</v>
      </c>
      <c r="N120" s="29"/>
      <c r="O120" s="29"/>
      <c r="P120" s="29"/>
      <c r="Q120" s="29" t="s">
        <v>452</v>
      </c>
      <c r="R120" s="29"/>
      <c r="S120" s="29" t="s">
        <v>90</v>
      </c>
      <c r="T120" s="29"/>
      <c r="U120" s="29"/>
      <c r="V120" s="29"/>
      <c r="W120" s="54" t="s">
        <v>469</v>
      </c>
      <c r="X120" s="29"/>
      <c r="Y120" s="29" t="s">
        <v>141</v>
      </c>
      <c r="Z120" s="29"/>
      <c r="AA120" s="24">
        <v>7896.5</v>
      </c>
      <c r="AB120" s="29"/>
      <c r="AC120" s="24">
        <f t="shared" si="1"/>
        <v>110185.26</v>
      </c>
    </row>
    <row r="121" spans="1:29" x14ac:dyDescent="0.3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 t="s">
        <v>88</v>
      </c>
      <c r="L121" s="29"/>
      <c r="M121" s="35">
        <v>42731</v>
      </c>
      <c r="N121" s="29"/>
      <c r="O121" s="29"/>
      <c r="P121" s="29"/>
      <c r="Q121" s="29" t="s">
        <v>442</v>
      </c>
      <c r="R121" s="29"/>
      <c r="S121" s="29" t="s">
        <v>90</v>
      </c>
      <c r="T121" s="29"/>
      <c r="U121" s="29"/>
      <c r="V121" s="29"/>
      <c r="W121" s="54" t="s">
        <v>469</v>
      </c>
      <c r="X121" s="29"/>
      <c r="Y121" s="29" t="s">
        <v>98</v>
      </c>
      <c r="Z121" s="29"/>
      <c r="AA121" s="24">
        <v>976.3</v>
      </c>
      <c r="AB121" s="29"/>
      <c r="AC121" s="24">
        <f t="shared" si="1"/>
        <v>111161.56</v>
      </c>
    </row>
    <row r="122" spans="1:29" x14ac:dyDescent="0.3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 t="s">
        <v>88</v>
      </c>
      <c r="L122" s="29"/>
      <c r="M122" s="35">
        <v>42731</v>
      </c>
      <c r="N122" s="29"/>
      <c r="O122" s="29"/>
      <c r="P122" s="29"/>
      <c r="Q122" s="29" t="s">
        <v>442</v>
      </c>
      <c r="R122" s="29"/>
      <c r="S122" s="29" t="s">
        <v>90</v>
      </c>
      <c r="T122" s="29"/>
      <c r="U122" s="29"/>
      <c r="V122" s="29"/>
      <c r="W122" s="54" t="s">
        <v>469</v>
      </c>
      <c r="X122" s="29"/>
      <c r="Y122" s="29" t="s">
        <v>6</v>
      </c>
      <c r="Z122" s="29"/>
      <c r="AA122" s="24">
        <v>807.02</v>
      </c>
      <c r="AB122" s="29"/>
      <c r="AC122" s="24">
        <f t="shared" si="1"/>
        <v>111968.58</v>
      </c>
    </row>
    <row r="123" spans="1:29" x14ac:dyDescent="0.3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 t="s">
        <v>142</v>
      </c>
      <c r="L123" s="29"/>
      <c r="M123" s="35">
        <v>42731</v>
      </c>
      <c r="N123" s="29"/>
      <c r="O123" s="29" t="s">
        <v>611</v>
      </c>
      <c r="P123" s="29"/>
      <c r="Q123" s="29" t="s">
        <v>529</v>
      </c>
      <c r="R123" s="29"/>
      <c r="S123" s="29"/>
      <c r="T123" s="29"/>
      <c r="U123" s="29"/>
      <c r="V123" s="29"/>
      <c r="W123" s="54" t="s">
        <v>469</v>
      </c>
      <c r="X123" s="29"/>
      <c r="Y123" s="29" t="s">
        <v>111</v>
      </c>
      <c r="Z123" s="29"/>
      <c r="AA123" s="24">
        <v>-419.75</v>
      </c>
      <c r="AB123" s="29"/>
      <c r="AC123" s="24">
        <f t="shared" si="1"/>
        <v>111548.83</v>
      </c>
    </row>
    <row r="124" spans="1:29" x14ac:dyDescent="0.3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 t="s">
        <v>142</v>
      </c>
      <c r="L124" s="29"/>
      <c r="M124" s="35">
        <v>42731</v>
      </c>
      <c r="N124" s="29"/>
      <c r="O124" s="29" t="s">
        <v>612</v>
      </c>
      <c r="P124" s="29"/>
      <c r="Q124" s="29" t="s">
        <v>659</v>
      </c>
      <c r="R124" s="29"/>
      <c r="S124" s="29"/>
      <c r="T124" s="29"/>
      <c r="U124" s="29"/>
      <c r="V124" s="29"/>
      <c r="W124" s="54" t="s">
        <v>469</v>
      </c>
      <c r="X124" s="29"/>
      <c r="Y124" s="29" t="s">
        <v>111</v>
      </c>
      <c r="Z124" s="29"/>
      <c r="AA124" s="24">
        <v>-1096.7</v>
      </c>
      <c r="AB124" s="29"/>
      <c r="AC124" s="24">
        <f t="shared" si="1"/>
        <v>110452.13</v>
      </c>
    </row>
    <row r="125" spans="1:29" x14ac:dyDescent="0.3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 t="s">
        <v>88</v>
      </c>
      <c r="L125" s="29"/>
      <c r="M125" s="35">
        <v>42732</v>
      </c>
      <c r="N125" s="29"/>
      <c r="O125" s="29"/>
      <c r="P125" s="29"/>
      <c r="Q125" s="29" t="s">
        <v>452</v>
      </c>
      <c r="R125" s="29"/>
      <c r="S125" s="29"/>
      <c r="T125" s="29"/>
      <c r="U125" s="29"/>
      <c r="V125" s="29"/>
      <c r="W125" s="54" t="s">
        <v>469</v>
      </c>
      <c r="X125" s="29"/>
      <c r="Y125" s="29" t="s">
        <v>98</v>
      </c>
      <c r="Z125" s="29"/>
      <c r="AA125" s="24">
        <v>86.5</v>
      </c>
      <c r="AB125" s="29"/>
      <c r="AC125" s="24">
        <f t="shared" si="1"/>
        <v>110538.63</v>
      </c>
    </row>
    <row r="126" spans="1:29" x14ac:dyDescent="0.3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 t="s">
        <v>88</v>
      </c>
      <c r="L126" s="29"/>
      <c r="M126" s="35">
        <v>42732</v>
      </c>
      <c r="N126" s="29"/>
      <c r="O126" s="29"/>
      <c r="P126" s="29"/>
      <c r="Q126" s="29" t="s">
        <v>452</v>
      </c>
      <c r="R126" s="29"/>
      <c r="S126" s="29" t="s">
        <v>90</v>
      </c>
      <c r="T126" s="29"/>
      <c r="U126" s="29"/>
      <c r="V126" s="29"/>
      <c r="W126" s="54" t="s">
        <v>469</v>
      </c>
      <c r="X126" s="29"/>
      <c r="Y126" s="29" t="s">
        <v>6</v>
      </c>
      <c r="Z126" s="29"/>
      <c r="AA126" s="24">
        <v>473.6</v>
      </c>
      <c r="AB126" s="29"/>
      <c r="AC126" s="24">
        <f t="shared" si="1"/>
        <v>111012.23</v>
      </c>
    </row>
    <row r="127" spans="1:29" x14ac:dyDescent="0.3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 t="s">
        <v>88</v>
      </c>
      <c r="L127" s="29"/>
      <c r="M127" s="35">
        <v>42732</v>
      </c>
      <c r="N127" s="29"/>
      <c r="O127" s="29"/>
      <c r="P127" s="29"/>
      <c r="Q127" s="29" t="s">
        <v>442</v>
      </c>
      <c r="R127" s="29"/>
      <c r="S127" s="29" t="s">
        <v>90</v>
      </c>
      <c r="T127" s="29"/>
      <c r="U127" s="29"/>
      <c r="V127" s="29"/>
      <c r="W127" s="54" t="s">
        <v>469</v>
      </c>
      <c r="X127" s="29"/>
      <c r="Y127" s="29" t="s">
        <v>6</v>
      </c>
      <c r="Z127" s="29"/>
      <c r="AA127" s="24">
        <v>112.5</v>
      </c>
      <c r="AB127" s="29"/>
      <c r="AC127" s="24">
        <f t="shared" si="1"/>
        <v>111124.73</v>
      </c>
    </row>
    <row r="128" spans="1:29" x14ac:dyDescent="0.3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 t="s">
        <v>142</v>
      </c>
      <c r="L128" s="29"/>
      <c r="M128" s="35">
        <v>42732</v>
      </c>
      <c r="N128" s="29"/>
      <c r="O128" s="29" t="s">
        <v>613</v>
      </c>
      <c r="P128" s="29"/>
      <c r="Q128" s="29" t="s">
        <v>659</v>
      </c>
      <c r="R128" s="29"/>
      <c r="S128" s="29"/>
      <c r="T128" s="29"/>
      <c r="U128" s="29"/>
      <c r="V128" s="29"/>
      <c r="W128" s="54" t="s">
        <v>469</v>
      </c>
      <c r="X128" s="29"/>
      <c r="Y128" s="29" t="s">
        <v>111</v>
      </c>
      <c r="Z128" s="29"/>
      <c r="AA128" s="24">
        <v>-50.4</v>
      </c>
      <c r="AB128" s="29"/>
      <c r="AC128" s="24">
        <f t="shared" si="1"/>
        <v>111074.33</v>
      </c>
    </row>
    <row r="129" spans="1:29" x14ac:dyDescent="0.3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 t="s">
        <v>88</v>
      </c>
      <c r="L129" s="29"/>
      <c r="M129" s="35">
        <v>42733</v>
      </c>
      <c r="N129" s="29"/>
      <c r="O129" s="29"/>
      <c r="P129" s="29"/>
      <c r="Q129" s="29" t="s">
        <v>452</v>
      </c>
      <c r="R129" s="29"/>
      <c r="S129" s="29"/>
      <c r="T129" s="29"/>
      <c r="U129" s="29"/>
      <c r="V129" s="29"/>
      <c r="W129" s="54" t="s">
        <v>469</v>
      </c>
      <c r="X129" s="29"/>
      <c r="Y129" s="29" t="s">
        <v>6</v>
      </c>
      <c r="Z129" s="29"/>
      <c r="AA129" s="24">
        <v>129.96</v>
      </c>
      <c r="AB129" s="29"/>
      <c r="AC129" s="24">
        <f t="shared" si="1"/>
        <v>111204.29</v>
      </c>
    </row>
    <row r="130" spans="1:29" x14ac:dyDescent="0.3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 t="s">
        <v>88</v>
      </c>
      <c r="L130" s="29"/>
      <c r="M130" s="35">
        <v>42733</v>
      </c>
      <c r="N130" s="29"/>
      <c r="O130" s="29"/>
      <c r="P130" s="29"/>
      <c r="Q130" s="29" t="s">
        <v>452</v>
      </c>
      <c r="R130" s="29"/>
      <c r="S130" s="29" t="s">
        <v>90</v>
      </c>
      <c r="T130" s="29"/>
      <c r="U130" s="29"/>
      <c r="V130" s="29"/>
      <c r="W130" s="54" t="s">
        <v>469</v>
      </c>
      <c r="X130" s="29"/>
      <c r="Y130" s="29" t="s">
        <v>6</v>
      </c>
      <c r="Z130" s="29"/>
      <c r="AA130" s="24">
        <v>792.11</v>
      </c>
      <c r="AB130" s="29"/>
      <c r="AC130" s="24">
        <f t="shared" si="1"/>
        <v>111996.4</v>
      </c>
    </row>
    <row r="131" spans="1:29" x14ac:dyDescent="0.3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 t="s">
        <v>142</v>
      </c>
      <c r="L131" s="29"/>
      <c r="M131" s="35">
        <v>42734</v>
      </c>
      <c r="N131" s="29"/>
      <c r="O131" s="29" t="s">
        <v>614</v>
      </c>
      <c r="P131" s="29"/>
      <c r="Q131" s="29" t="s">
        <v>573</v>
      </c>
      <c r="R131" s="29"/>
      <c r="S131" s="29"/>
      <c r="T131" s="29"/>
      <c r="U131" s="29"/>
      <c r="V131" s="29"/>
      <c r="W131" s="54" t="s">
        <v>469</v>
      </c>
      <c r="X131" s="29"/>
      <c r="Y131" s="29" t="s">
        <v>111</v>
      </c>
      <c r="Z131" s="29"/>
      <c r="AA131" s="24">
        <v>-705</v>
      </c>
      <c r="AB131" s="29"/>
      <c r="AC131" s="24">
        <f t="shared" si="1"/>
        <v>111291.4</v>
      </c>
    </row>
    <row r="132" spans="1:29" x14ac:dyDescent="0.3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 t="s">
        <v>142</v>
      </c>
      <c r="L132" s="29"/>
      <c r="M132" s="35">
        <v>42734</v>
      </c>
      <c r="N132" s="29"/>
      <c r="O132" s="29" t="s">
        <v>615</v>
      </c>
      <c r="P132" s="29"/>
      <c r="Q132" s="29" t="s">
        <v>121</v>
      </c>
      <c r="R132" s="29"/>
      <c r="S132" s="29" t="s">
        <v>145</v>
      </c>
      <c r="T132" s="29"/>
      <c r="U132" s="29"/>
      <c r="V132" s="29"/>
      <c r="W132" s="54" t="s">
        <v>469</v>
      </c>
      <c r="X132" s="29"/>
      <c r="Y132" s="29" t="s">
        <v>111</v>
      </c>
      <c r="Z132" s="29"/>
      <c r="AA132" s="24">
        <v>-858.3</v>
      </c>
      <c r="AB132" s="29"/>
      <c r="AC132" s="24">
        <f t="shared" si="1"/>
        <v>110433.1</v>
      </c>
    </row>
    <row r="133" spans="1:29" x14ac:dyDescent="0.3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 t="s">
        <v>142</v>
      </c>
      <c r="L133" s="29"/>
      <c r="M133" s="35">
        <v>42734</v>
      </c>
      <c r="N133" s="29"/>
      <c r="O133" s="29" t="s">
        <v>616</v>
      </c>
      <c r="P133" s="29"/>
      <c r="Q133" s="29" t="s">
        <v>121</v>
      </c>
      <c r="R133" s="29"/>
      <c r="S133" s="29" t="s">
        <v>145</v>
      </c>
      <c r="T133" s="29"/>
      <c r="U133" s="29"/>
      <c r="V133" s="29"/>
      <c r="W133" s="54" t="s">
        <v>469</v>
      </c>
      <c r="X133" s="29"/>
      <c r="Y133" s="29" t="s">
        <v>111</v>
      </c>
      <c r="Z133" s="29"/>
      <c r="AA133" s="24">
        <v>-1076.5</v>
      </c>
      <c r="AB133" s="29"/>
      <c r="AC133" s="24">
        <f t="shared" si="1"/>
        <v>109356.6</v>
      </c>
    </row>
    <row r="134" spans="1:29" x14ac:dyDescent="0.3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 t="s">
        <v>142</v>
      </c>
      <c r="L134" s="29"/>
      <c r="M134" s="35">
        <v>42734</v>
      </c>
      <c r="N134" s="29"/>
      <c r="O134" s="29" t="s">
        <v>617</v>
      </c>
      <c r="P134" s="29"/>
      <c r="Q134" s="29" t="s">
        <v>121</v>
      </c>
      <c r="R134" s="29"/>
      <c r="S134" s="29" t="s">
        <v>145</v>
      </c>
      <c r="T134" s="29"/>
      <c r="U134" s="29"/>
      <c r="V134" s="29"/>
      <c r="W134" s="54" t="s">
        <v>469</v>
      </c>
      <c r="X134" s="29"/>
      <c r="Y134" s="29" t="s">
        <v>111</v>
      </c>
      <c r="Z134" s="29"/>
      <c r="AA134" s="24">
        <v>-1318</v>
      </c>
      <c r="AB134" s="29"/>
      <c r="AC134" s="24">
        <f t="shared" si="1"/>
        <v>108038.6</v>
      </c>
    </row>
    <row r="135" spans="1:29" x14ac:dyDescent="0.3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 t="s">
        <v>88</v>
      </c>
      <c r="L135" s="29"/>
      <c r="M135" s="35">
        <v>42734</v>
      </c>
      <c r="N135" s="29"/>
      <c r="O135" s="29"/>
      <c r="P135" s="29"/>
      <c r="Q135" s="29" t="s">
        <v>442</v>
      </c>
      <c r="R135" s="29"/>
      <c r="S135" s="29" t="s">
        <v>90</v>
      </c>
      <c r="T135" s="29"/>
      <c r="U135" s="29"/>
      <c r="V135" s="29"/>
      <c r="W135" s="54" t="s">
        <v>469</v>
      </c>
      <c r="X135" s="29"/>
      <c r="Y135" s="29" t="s">
        <v>6</v>
      </c>
      <c r="Z135" s="29"/>
      <c r="AA135" s="24">
        <v>4.92</v>
      </c>
      <c r="AB135" s="29"/>
      <c r="AC135" s="24">
        <f t="shared" si="1"/>
        <v>108043.52</v>
      </c>
    </row>
    <row r="136" spans="1:29" x14ac:dyDescent="0.3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 t="s">
        <v>88</v>
      </c>
      <c r="L136" s="29"/>
      <c r="M136" s="35">
        <v>42734</v>
      </c>
      <c r="N136" s="29"/>
      <c r="O136" s="29"/>
      <c r="P136" s="29"/>
      <c r="Q136" s="29" t="s">
        <v>452</v>
      </c>
      <c r="R136" s="29"/>
      <c r="S136" s="29"/>
      <c r="T136" s="29"/>
      <c r="U136" s="29"/>
      <c r="V136" s="29"/>
      <c r="W136" s="54" t="s">
        <v>469</v>
      </c>
      <c r="X136" s="29"/>
      <c r="Y136" s="29" t="s">
        <v>6</v>
      </c>
      <c r="Z136" s="29"/>
      <c r="AA136" s="24">
        <v>69.05</v>
      </c>
      <c r="AB136" s="29"/>
      <c r="AC136" s="24">
        <f t="shared" ref="AC136:AC144" si="2">ROUND(AC135+AA136,5)</f>
        <v>108112.57</v>
      </c>
    </row>
    <row r="137" spans="1:29" x14ac:dyDescent="0.3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 t="s">
        <v>88</v>
      </c>
      <c r="L137" s="29"/>
      <c r="M137" s="35">
        <v>42734</v>
      </c>
      <c r="N137" s="29"/>
      <c r="O137" s="29"/>
      <c r="P137" s="29"/>
      <c r="Q137" s="29" t="s">
        <v>452</v>
      </c>
      <c r="R137" s="29"/>
      <c r="S137" s="29" t="s">
        <v>90</v>
      </c>
      <c r="T137" s="29"/>
      <c r="U137" s="29"/>
      <c r="V137" s="29"/>
      <c r="W137" s="54" t="s">
        <v>469</v>
      </c>
      <c r="X137" s="29"/>
      <c r="Y137" s="29" t="s">
        <v>6</v>
      </c>
      <c r="Z137" s="29"/>
      <c r="AA137" s="24">
        <v>649.76</v>
      </c>
      <c r="AB137" s="29"/>
      <c r="AC137" s="24">
        <f t="shared" si="2"/>
        <v>108762.33</v>
      </c>
    </row>
    <row r="138" spans="1:29" x14ac:dyDescent="0.3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 t="s">
        <v>99</v>
      </c>
      <c r="L138" s="29"/>
      <c r="M138" s="35">
        <v>42734</v>
      </c>
      <c r="N138" s="29"/>
      <c r="O138" s="29" t="s">
        <v>618</v>
      </c>
      <c r="P138" s="29"/>
      <c r="Q138" s="29" t="s">
        <v>660</v>
      </c>
      <c r="R138" s="29"/>
      <c r="S138" s="29" t="s">
        <v>668</v>
      </c>
      <c r="T138" s="29"/>
      <c r="U138" s="29"/>
      <c r="V138" s="29"/>
      <c r="W138" s="54" t="s">
        <v>469</v>
      </c>
      <c r="X138" s="29"/>
      <c r="Y138" s="29" t="s">
        <v>53</v>
      </c>
      <c r="Z138" s="29"/>
      <c r="AA138" s="24">
        <v>-75</v>
      </c>
      <c r="AB138" s="29"/>
      <c r="AC138" s="24">
        <f t="shared" si="2"/>
        <v>108687.33</v>
      </c>
    </row>
    <row r="139" spans="1:29" x14ac:dyDescent="0.3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 t="s">
        <v>88</v>
      </c>
      <c r="L139" s="29"/>
      <c r="M139" s="35">
        <v>42735</v>
      </c>
      <c r="N139" s="29"/>
      <c r="O139" s="29"/>
      <c r="P139" s="29"/>
      <c r="Q139" s="29" t="s">
        <v>442</v>
      </c>
      <c r="R139" s="29"/>
      <c r="S139" s="29" t="s">
        <v>669</v>
      </c>
      <c r="T139" s="29"/>
      <c r="U139" s="29"/>
      <c r="V139" s="29"/>
      <c r="W139" s="54" t="s">
        <v>470</v>
      </c>
      <c r="X139" s="29"/>
      <c r="Y139" s="29" t="s">
        <v>6</v>
      </c>
      <c r="Z139" s="29"/>
      <c r="AA139" s="24">
        <v>61.18</v>
      </c>
      <c r="AB139" s="29"/>
      <c r="AC139" s="24">
        <f t="shared" si="2"/>
        <v>108748.51</v>
      </c>
    </row>
    <row r="140" spans="1:29" x14ac:dyDescent="0.3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 t="s">
        <v>88</v>
      </c>
      <c r="L140" s="29"/>
      <c r="M140" s="35">
        <v>42735</v>
      </c>
      <c r="N140" s="29"/>
      <c r="O140" s="29"/>
      <c r="P140" s="29"/>
      <c r="Q140" s="29" t="s">
        <v>452</v>
      </c>
      <c r="R140" s="29"/>
      <c r="S140" s="29" t="s">
        <v>669</v>
      </c>
      <c r="T140" s="29"/>
      <c r="U140" s="29"/>
      <c r="V140" s="29"/>
      <c r="W140" s="54" t="s">
        <v>470</v>
      </c>
      <c r="X140" s="29"/>
      <c r="Y140" s="29" t="s">
        <v>6</v>
      </c>
      <c r="Z140" s="29"/>
      <c r="AA140" s="24">
        <v>157.51</v>
      </c>
      <c r="AB140" s="29"/>
      <c r="AC140" s="24">
        <f t="shared" si="2"/>
        <v>108906.02</v>
      </c>
    </row>
    <row r="141" spans="1:29" x14ac:dyDescent="0.3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 t="s">
        <v>88</v>
      </c>
      <c r="L141" s="29"/>
      <c r="M141" s="35">
        <v>42735</v>
      </c>
      <c r="N141" s="29"/>
      <c r="O141" s="29"/>
      <c r="P141" s="29"/>
      <c r="Q141" s="29" t="s">
        <v>452</v>
      </c>
      <c r="R141" s="29"/>
      <c r="S141" s="29" t="s">
        <v>669</v>
      </c>
      <c r="T141" s="29"/>
      <c r="U141" s="29"/>
      <c r="V141" s="29"/>
      <c r="W141" s="54"/>
      <c r="X141" s="29"/>
      <c r="Y141" s="29" t="s">
        <v>6</v>
      </c>
      <c r="Z141" s="29"/>
      <c r="AA141" s="24">
        <v>93.06</v>
      </c>
      <c r="AB141" s="29"/>
      <c r="AC141" s="24">
        <f t="shared" si="2"/>
        <v>108999.08</v>
      </c>
    </row>
    <row r="142" spans="1:29" x14ac:dyDescent="0.3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 t="s">
        <v>88</v>
      </c>
      <c r="L142" s="29"/>
      <c r="M142" s="35">
        <v>42735</v>
      </c>
      <c r="N142" s="29"/>
      <c r="O142" s="29"/>
      <c r="P142" s="29"/>
      <c r="Q142" s="29" t="s">
        <v>452</v>
      </c>
      <c r="R142" s="29"/>
      <c r="S142" s="29" t="s">
        <v>669</v>
      </c>
      <c r="T142" s="29"/>
      <c r="U142" s="29"/>
      <c r="V142" s="29"/>
      <c r="W142" s="54"/>
      <c r="X142" s="29"/>
      <c r="Y142" s="29" t="s">
        <v>6</v>
      </c>
      <c r="Z142" s="29"/>
      <c r="AA142" s="24">
        <v>730.2</v>
      </c>
      <c r="AB142" s="29"/>
      <c r="AC142" s="24">
        <f t="shared" si="2"/>
        <v>109729.28</v>
      </c>
    </row>
    <row r="143" spans="1:29" x14ac:dyDescent="0.3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 t="s">
        <v>88</v>
      </c>
      <c r="L143" s="29"/>
      <c r="M143" s="35">
        <v>42735</v>
      </c>
      <c r="N143" s="29"/>
      <c r="O143" s="29"/>
      <c r="P143" s="29"/>
      <c r="Q143" s="29" t="s">
        <v>452</v>
      </c>
      <c r="R143" s="29"/>
      <c r="S143" s="29" t="s">
        <v>541</v>
      </c>
      <c r="T143" s="29"/>
      <c r="U143" s="29"/>
      <c r="V143" s="29"/>
      <c r="W143" s="54" t="s">
        <v>470</v>
      </c>
      <c r="X143" s="29"/>
      <c r="Y143" s="29" t="s">
        <v>6</v>
      </c>
      <c r="Z143" s="29"/>
      <c r="AA143" s="24">
        <v>894.18</v>
      </c>
      <c r="AB143" s="29"/>
      <c r="AC143" s="24">
        <f t="shared" si="2"/>
        <v>110623.46</v>
      </c>
    </row>
    <row r="144" spans="1:29" ht="15" thickBot="1" x14ac:dyDescent="0.4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 t="s">
        <v>88</v>
      </c>
      <c r="L144" s="29"/>
      <c r="M144" s="35">
        <v>42735</v>
      </c>
      <c r="N144" s="29"/>
      <c r="O144" s="29"/>
      <c r="P144" s="29"/>
      <c r="Q144" s="29" t="s">
        <v>452</v>
      </c>
      <c r="R144" s="29"/>
      <c r="S144" s="29" t="s">
        <v>669</v>
      </c>
      <c r="T144" s="29"/>
      <c r="U144" s="29"/>
      <c r="V144" s="29"/>
      <c r="W144" s="54" t="s">
        <v>470</v>
      </c>
      <c r="X144" s="29"/>
      <c r="Y144" s="29" t="s">
        <v>6</v>
      </c>
      <c r="Z144" s="29"/>
      <c r="AA144" s="27">
        <v>743.99</v>
      </c>
      <c r="AB144" s="29"/>
      <c r="AC144" s="27">
        <f t="shared" si="2"/>
        <v>111367.45</v>
      </c>
    </row>
    <row r="145" spans="1:29" x14ac:dyDescent="0.35">
      <c r="A145" s="29"/>
      <c r="B145" s="29"/>
      <c r="C145" s="29"/>
      <c r="D145" s="29"/>
      <c r="E145" s="29" t="s">
        <v>146</v>
      </c>
      <c r="F145" s="29"/>
      <c r="G145" s="29"/>
      <c r="H145" s="29"/>
      <c r="I145" s="29"/>
      <c r="J145" s="29"/>
      <c r="K145" s="29"/>
      <c r="L145" s="29"/>
      <c r="M145" s="35"/>
      <c r="N145" s="29"/>
      <c r="O145" s="29"/>
      <c r="P145" s="29"/>
      <c r="Q145" s="29"/>
      <c r="R145" s="29"/>
      <c r="S145" s="29"/>
      <c r="T145" s="29"/>
      <c r="U145" s="29"/>
      <c r="V145" s="29"/>
      <c r="W145" s="55"/>
      <c r="X145" s="29"/>
      <c r="Y145" s="29"/>
      <c r="Z145" s="29"/>
      <c r="AA145" s="24">
        <f>ROUND(SUM(AA7:AA144),5)</f>
        <v>48098.94</v>
      </c>
      <c r="AB145" s="29"/>
      <c r="AC145" s="24">
        <f>AC144</f>
        <v>111367.45</v>
      </c>
    </row>
    <row r="146" spans="1:29" x14ac:dyDescent="0.35">
      <c r="A146" s="28"/>
      <c r="B146" s="28"/>
      <c r="C146" s="28"/>
      <c r="D146" s="28"/>
      <c r="E146" s="28" t="s">
        <v>139</v>
      </c>
      <c r="F146" s="28"/>
      <c r="G146" s="28"/>
      <c r="H146" s="28"/>
      <c r="I146" s="28"/>
      <c r="J146" s="28"/>
      <c r="K146" s="28"/>
      <c r="L146" s="28"/>
      <c r="M146" s="34"/>
      <c r="N146" s="28"/>
      <c r="O146" s="28"/>
      <c r="P146" s="28"/>
      <c r="Q146" s="28"/>
      <c r="R146" s="28"/>
      <c r="S146" s="28"/>
      <c r="T146" s="28"/>
      <c r="U146" s="28"/>
      <c r="V146" s="28"/>
      <c r="W146" s="53"/>
      <c r="X146" s="28"/>
      <c r="Y146" s="28"/>
      <c r="Z146" s="28"/>
      <c r="AA146" s="44"/>
      <c r="AB146" s="28"/>
      <c r="AC146" s="44">
        <v>299</v>
      </c>
    </row>
    <row r="147" spans="1:29" x14ac:dyDescent="0.3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 t="s">
        <v>99</v>
      </c>
      <c r="L147" s="29"/>
      <c r="M147" s="35">
        <v>42705</v>
      </c>
      <c r="N147" s="29"/>
      <c r="O147" s="29" t="s">
        <v>585</v>
      </c>
      <c r="P147" s="29"/>
      <c r="Q147" s="29" t="s">
        <v>533</v>
      </c>
      <c r="R147" s="29"/>
      <c r="S147" s="29"/>
      <c r="T147" s="29"/>
      <c r="U147" s="29"/>
      <c r="V147" s="29"/>
      <c r="W147" s="54"/>
      <c r="X147" s="29"/>
      <c r="Y147" s="29" t="s">
        <v>89</v>
      </c>
      <c r="Z147" s="29"/>
      <c r="AA147" s="24">
        <v>150</v>
      </c>
      <c r="AB147" s="29"/>
      <c r="AC147" s="24">
        <f>ROUND(AC146+AA147,5)</f>
        <v>449</v>
      </c>
    </row>
    <row r="148" spans="1:29" x14ac:dyDescent="0.3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 t="s">
        <v>88</v>
      </c>
      <c r="L148" s="29"/>
      <c r="M148" s="35">
        <v>42710</v>
      </c>
      <c r="N148" s="29"/>
      <c r="O148" s="29"/>
      <c r="P148" s="29"/>
      <c r="Q148" s="29" t="s">
        <v>452</v>
      </c>
      <c r="R148" s="29"/>
      <c r="S148" s="29" t="s">
        <v>664</v>
      </c>
      <c r="T148" s="29"/>
      <c r="U148" s="29"/>
      <c r="V148" s="29"/>
      <c r="W148" s="54"/>
      <c r="X148" s="29"/>
      <c r="Y148" s="29" t="s">
        <v>89</v>
      </c>
      <c r="Z148" s="29"/>
      <c r="AA148" s="24">
        <v>-150</v>
      </c>
      <c r="AB148" s="29"/>
      <c r="AC148" s="24">
        <f>ROUND(AC147+AA148,5)</f>
        <v>299</v>
      </c>
    </row>
    <row r="149" spans="1:29" ht="15" thickBot="1" x14ac:dyDescent="0.4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 t="s">
        <v>88</v>
      </c>
      <c r="L149" s="29"/>
      <c r="M149" s="35">
        <v>42719</v>
      </c>
      <c r="N149" s="29"/>
      <c r="O149" s="29"/>
      <c r="P149" s="29"/>
      <c r="Q149" s="29" t="s">
        <v>452</v>
      </c>
      <c r="R149" s="29"/>
      <c r="S149" s="29"/>
      <c r="T149" s="29"/>
      <c r="U149" s="29"/>
      <c r="V149" s="29"/>
      <c r="W149" s="54"/>
      <c r="X149" s="29"/>
      <c r="Y149" s="29" t="s">
        <v>89</v>
      </c>
      <c r="Z149" s="29"/>
      <c r="AA149" s="27">
        <v>-150</v>
      </c>
      <c r="AB149" s="29"/>
      <c r="AC149" s="27">
        <f>ROUND(AC148+AA149,5)</f>
        <v>149</v>
      </c>
    </row>
    <row r="150" spans="1:29" x14ac:dyDescent="0.35">
      <c r="A150" s="29"/>
      <c r="B150" s="29"/>
      <c r="C150" s="29"/>
      <c r="D150" s="29"/>
      <c r="E150" s="29" t="s">
        <v>140</v>
      </c>
      <c r="F150" s="29"/>
      <c r="G150" s="29"/>
      <c r="H150" s="29"/>
      <c r="I150" s="29"/>
      <c r="J150" s="29"/>
      <c r="K150" s="29"/>
      <c r="L150" s="29"/>
      <c r="M150" s="35"/>
      <c r="N150" s="29"/>
      <c r="O150" s="29"/>
      <c r="P150" s="29"/>
      <c r="Q150" s="29"/>
      <c r="R150" s="29"/>
      <c r="S150" s="29"/>
      <c r="T150" s="29"/>
      <c r="U150" s="29"/>
      <c r="V150" s="29"/>
      <c r="W150" s="55"/>
      <c r="X150" s="29"/>
      <c r="Y150" s="29"/>
      <c r="Z150" s="29"/>
      <c r="AA150" s="24">
        <f>ROUND(SUM(AA146:AA149),5)</f>
        <v>-150</v>
      </c>
      <c r="AB150" s="29"/>
      <c r="AC150" s="24">
        <f>AC149</f>
        <v>149</v>
      </c>
    </row>
    <row r="151" spans="1:29" x14ac:dyDescent="0.35">
      <c r="A151" s="28"/>
      <c r="B151" s="28"/>
      <c r="C151" s="28"/>
      <c r="D151" s="28"/>
      <c r="E151" s="28" t="s">
        <v>147</v>
      </c>
      <c r="F151" s="28"/>
      <c r="G151" s="28"/>
      <c r="H151" s="28"/>
      <c r="I151" s="28"/>
      <c r="J151" s="28"/>
      <c r="K151" s="28"/>
      <c r="L151" s="28"/>
      <c r="M151" s="34"/>
      <c r="N151" s="28"/>
      <c r="O151" s="28"/>
      <c r="P151" s="28"/>
      <c r="Q151" s="28"/>
      <c r="R151" s="28"/>
      <c r="S151" s="28"/>
      <c r="T151" s="28"/>
      <c r="U151" s="28"/>
      <c r="V151" s="28"/>
      <c r="W151" s="53"/>
      <c r="X151" s="28"/>
      <c r="Y151" s="28"/>
      <c r="Z151" s="28"/>
      <c r="AA151" s="44"/>
      <c r="AB151" s="28"/>
      <c r="AC151" s="44">
        <v>300</v>
      </c>
    </row>
    <row r="152" spans="1:29" x14ac:dyDescent="0.35">
      <c r="A152" s="29"/>
      <c r="B152" s="29"/>
      <c r="C152" s="29"/>
      <c r="D152" s="29"/>
      <c r="E152" s="29" t="s">
        <v>148</v>
      </c>
      <c r="F152" s="29"/>
      <c r="G152" s="29"/>
      <c r="H152" s="29"/>
      <c r="I152" s="29"/>
      <c r="J152" s="29"/>
      <c r="K152" s="29"/>
      <c r="L152" s="29"/>
      <c r="M152" s="35"/>
      <c r="N152" s="29"/>
      <c r="O152" s="29"/>
      <c r="P152" s="29"/>
      <c r="Q152" s="29"/>
      <c r="R152" s="29"/>
      <c r="S152" s="29"/>
      <c r="T152" s="29"/>
      <c r="U152" s="29"/>
      <c r="V152" s="29"/>
      <c r="W152" s="55"/>
      <c r="X152" s="29"/>
      <c r="Y152" s="29"/>
      <c r="Z152" s="29"/>
      <c r="AA152" s="24"/>
      <c r="AB152" s="29"/>
      <c r="AC152" s="24">
        <f>AC151</f>
        <v>300</v>
      </c>
    </row>
    <row r="153" spans="1:29" x14ac:dyDescent="0.35">
      <c r="A153" s="28"/>
      <c r="B153" s="28"/>
      <c r="C153" s="28"/>
      <c r="D153" s="28"/>
      <c r="E153" s="28" t="s">
        <v>447</v>
      </c>
      <c r="F153" s="28"/>
      <c r="G153" s="28"/>
      <c r="H153" s="28"/>
      <c r="I153" s="28"/>
      <c r="J153" s="28"/>
      <c r="K153" s="28"/>
      <c r="L153" s="28"/>
      <c r="M153" s="34"/>
      <c r="N153" s="28"/>
      <c r="O153" s="28"/>
      <c r="P153" s="28"/>
      <c r="Q153" s="28"/>
      <c r="R153" s="28"/>
      <c r="S153" s="28"/>
      <c r="T153" s="28"/>
      <c r="U153" s="28"/>
      <c r="V153" s="28"/>
      <c r="W153" s="53"/>
      <c r="X153" s="28"/>
      <c r="Y153" s="28"/>
      <c r="Z153" s="28"/>
      <c r="AA153" s="44"/>
      <c r="AB153" s="28"/>
      <c r="AC153" s="44">
        <v>200</v>
      </c>
    </row>
    <row r="154" spans="1:29" x14ac:dyDescent="0.35">
      <c r="A154" s="29"/>
      <c r="B154" s="29"/>
      <c r="C154" s="29"/>
      <c r="D154" s="29"/>
      <c r="E154" s="29" t="s">
        <v>453</v>
      </c>
      <c r="F154" s="29"/>
      <c r="G154" s="29"/>
      <c r="H154" s="29"/>
      <c r="I154" s="29"/>
      <c r="J154" s="29"/>
      <c r="K154" s="29"/>
      <c r="L154" s="29"/>
      <c r="M154" s="35"/>
      <c r="N154" s="29"/>
      <c r="O154" s="29"/>
      <c r="P154" s="29"/>
      <c r="Q154" s="29"/>
      <c r="R154" s="29"/>
      <c r="S154" s="29"/>
      <c r="T154" s="29"/>
      <c r="U154" s="29"/>
      <c r="V154" s="29"/>
      <c r="W154" s="55"/>
      <c r="X154" s="29"/>
      <c r="Y154" s="29"/>
      <c r="Z154" s="29"/>
      <c r="AA154" s="24"/>
      <c r="AB154" s="29"/>
      <c r="AC154" s="24">
        <f>AC153</f>
        <v>200</v>
      </c>
    </row>
    <row r="155" spans="1:29" x14ac:dyDescent="0.35">
      <c r="A155" s="28"/>
      <c r="B155" s="28"/>
      <c r="C155" s="28"/>
      <c r="D155" s="28"/>
      <c r="E155" s="28" t="s">
        <v>119</v>
      </c>
      <c r="F155" s="28"/>
      <c r="G155" s="28"/>
      <c r="H155" s="28"/>
      <c r="I155" s="28"/>
      <c r="J155" s="28"/>
      <c r="K155" s="28"/>
      <c r="L155" s="28"/>
      <c r="M155" s="34"/>
      <c r="N155" s="28"/>
      <c r="O155" s="28"/>
      <c r="P155" s="28"/>
      <c r="Q155" s="28"/>
      <c r="R155" s="28"/>
      <c r="S155" s="28"/>
      <c r="T155" s="28"/>
      <c r="U155" s="28"/>
      <c r="V155" s="28"/>
      <c r="W155" s="53"/>
      <c r="X155" s="28"/>
      <c r="Y155" s="28"/>
      <c r="Z155" s="28"/>
      <c r="AA155" s="44"/>
      <c r="AB155" s="28"/>
      <c r="AC155" s="44">
        <v>891.31</v>
      </c>
    </row>
    <row r="156" spans="1:29" x14ac:dyDescent="0.3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 t="s">
        <v>88</v>
      </c>
      <c r="L156" s="29"/>
      <c r="M156" s="35">
        <v>42713</v>
      </c>
      <c r="N156" s="29"/>
      <c r="O156" s="29"/>
      <c r="P156" s="29"/>
      <c r="Q156" s="29"/>
      <c r="R156" s="29"/>
      <c r="S156" s="29" t="s">
        <v>666</v>
      </c>
      <c r="T156" s="29"/>
      <c r="U156" s="29"/>
      <c r="V156" s="29"/>
      <c r="W156" s="54" t="s">
        <v>469</v>
      </c>
      <c r="X156" s="29"/>
      <c r="Y156" s="29" t="s">
        <v>89</v>
      </c>
      <c r="Z156" s="29"/>
      <c r="AA156" s="24">
        <v>300</v>
      </c>
      <c r="AB156" s="29"/>
      <c r="AC156" s="24">
        <f>ROUND(AC155+AA156,5)</f>
        <v>1191.31</v>
      </c>
    </row>
    <row r="157" spans="1:29" ht="15" thickBot="1" x14ac:dyDescent="0.4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 t="s">
        <v>99</v>
      </c>
      <c r="L157" s="29"/>
      <c r="M157" s="35">
        <v>42716</v>
      </c>
      <c r="N157" s="29"/>
      <c r="O157" s="29"/>
      <c r="P157" s="29"/>
      <c r="Q157" s="29" t="s">
        <v>464</v>
      </c>
      <c r="R157" s="29"/>
      <c r="S157" s="29" t="s">
        <v>465</v>
      </c>
      <c r="T157" s="29"/>
      <c r="U157" s="29"/>
      <c r="V157" s="29"/>
      <c r="W157" s="54" t="s">
        <v>469</v>
      </c>
      <c r="X157" s="29"/>
      <c r="Y157" s="29" t="s">
        <v>53</v>
      </c>
      <c r="Z157" s="29"/>
      <c r="AA157" s="27">
        <v>-50.32</v>
      </c>
      <c r="AB157" s="29"/>
      <c r="AC157" s="27">
        <f>ROUND(AC156+AA157,5)</f>
        <v>1140.99</v>
      </c>
    </row>
    <row r="158" spans="1:29" x14ac:dyDescent="0.35">
      <c r="A158" s="29"/>
      <c r="B158" s="29"/>
      <c r="C158" s="29"/>
      <c r="D158" s="29"/>
      <c r="E158" s="29" t="s">
        <v>151</v>
      </c>
      <c r="F158" s="29"/>
      <c r="G158" s="29"/>
      <c r="H158" s="29"/>
      <c r="I158" s="29"/>
      <c r="J158" s="29"/>
      <c r="K158" s="29"/>
      <c r="L158" s="29"/>
      <c r="M158" s="35"/>
      <c r="N158" s="29"/>
      <c r="O158" s="29"/>
      <c r="P158" s="29"/>
      <c r="Q158" s="29"/>
      <c r="R158" s="29"/>
      <c r="S158" s="29"/>
      <c r="T158" s="29"/>
      <c r="U158" s="29"/>
      <c r="V158" s="29"/>
      <c r="W158" s="55"/>
      <c r="X158" s="29"/>
      <c r="Y158" s="29"/>
      <c r="Z158" s="29"/>
      <c r="AA158" s="24">
        <f>ROUND(SUM(AA155:AA157),5)</f>
        <v>249.68</v>
      </c>
      <c r="AB158" s="29"/>
      <c r="AC158" s="24">
        <f>AC157</f>
        <v>1140.99</v>
      </c>
    </row>
    <row r="159" spans="1:29" x14ac:dyDescent="0.35">
      <c r="A159" s="28"/>
      <c r="B159" s="28"/>
      <c r="C159" s="28"/>
      <c r="D159" s="28"/>
      <c r="E159" s="28" t="s">
        <v>149</v>
      </c>
      <c r="F159" s="28"/>
      <c r="G159" s="28"/>
      <c r="H159" s="28"/>
      <c r="I159" s="28"/>
      <c r="J159" s="28"/>
      <c r="K159" s="28"/>
      <c r="L159" s="28"/>
      <c r="M159" s="34"/>
      <c r="N159" s="28"/>
      <c r="O159" s="28"/>
      <c r="P159" s="28"/>
      <c r="Q159" s="28"/>
      <c r="R159" s="28"/>
      <c r="S159" s="28"/>
      <c r="T159" s="28"/>
      <c r="U159" s="28"/>
      <c r="V159" s="28"/>
      <c r="W159" s="53"/>
      <c r="X159" s="28"/>
      <c r="Y159" s="28"/>
      <c r="Z159" s="28"/>
      <c r="AA159" s="44"/>
      <c r="AB159" s="28"/>
      <c r="AC159" s="44">
        <v>0</v>
      </c>
    </row>
    <row r="160" spans="1:29" x14ac:dyDescent="0.35">
      <c r="A160" s="29"/>
      <c r="B160" s="29"/>
      <c r="C160" s="29"/>
      <c r="D160" s="29"/>
      <c r="E160" s="29" t="s">
        <v>150</v>
      </c>
      <c r="F160" s="29"/>
      <c r="G160" s="29"/>
      <c r="H160" s="29"/>
      <c r="I160" s="29"/>
      <c r="J160" s="29"/>
      <c r="K160" s="29"/>
      <c r="L160" s="29"/>
      <c r="M160" s="35"/>
      <c r="N160" s="29"/>
      <c r="O160" s="29"/>
      <c r="P160" s="29"/>
      <c r="Q160" s="29"/>
      <c r="R160" s="29"/>
      <c r="S160" s="29"/>
      <c r="T160" s="29"/>
      <c r="U160" s="29"/>
      <c r="V160" s="29"/>
      <c r="W160" s="55"/>
      <c r="X160" s="29"/>
      <c r="Y160" s="29"/>
      <c r="Z160" s="29"/>
      <c r="AA160" s="24"/>
      <c r="AB160" s="29"/>
      <c r="AC160" s="24">
        <f>AC159</f>
        <v>0</v>
      </c>
    </row>
    <row r="161" spans="1:29" x14ac:dyDescent="0.35">
      <c r="A161" s="28"/>
      <c r="B161" s="28"/>
      <c r="C161" s="28"/>
      <c r="D161" s="28"/>
      <c r="E161" s="28" t="s">
        <v>418</v>
      </c>
      <c r="F161" s="28"/>
      <c r="G161" s="28"/>
      <c r="H161" s="28"/>
      <c r="I161" s="28"/>
      <c r="J161" s="28"/>
      <c r="K161" s="28"/>
      <c r="L161" s="28"/>
      <c r="M161" s="34"/>
      <c r="N161" s="28"/>
      <c r="O161" s="28"/>
      <c r="P161" s="28"/>
      <c r="Q161" s="28"/>
      <c r="R161" s="28"/>
      <c r="S161" s="28"/>
      <c r="T161" s="28"/>
      <c r="U161" s="28"/>
      <c r="V161" s="28"/>
      <c r="W161" s="53"/>
      <c r="X161" s="28"/>
      <c r="Y161" s="28"/>
      <c r="Z161" s="28"/>
      <c r="AA161" s="44"/>
      <c r="AB161" s="28"/>
      <c r="AC161" s="44">
        <v>0</v>
      </c>
    </row>
    <row r="162" spans="1:29" ht="15" thickBot="1" x14ac:dyDescent="0.4">
      <c r="A162" s="29"/>
      <c r="B162" s="29"/>
      <c r="C162" s="29"/>
      <c r="D162" s="29"/>
      <c r="E162" s="29" t="s">
        <v>419</v>
      </c>
      <c r="F162" s="29"/>
      <c r="G162" s="29"/>
      <c r="H162" s="29"/>
      <c r="I162" s="29"/>
      <c r="J162" s="29"/>
      <c r="K162" s="29"/>
      <c r="L162" s="29"/>
      <c r="M162" s="35"/>
      <c r="N162" s="29"/>
      <c r="O162" s="29"/>
      <c r="P162" s="29"/>
      <c r="Q162" s="29"/>
      <c r="R162" s="29"/>
      <c r="S162" s="29"/>
      <c r="T162" s="29"/>
      <c r="U162" s="29"/>
      <c r="V162" s="29"/>
      <c r="W162" s="55"/>
      <c r="X162" s="29"/>
      <c r="Y162" s="29"/>
      <c r="Z162" s="29"/>
      <c r="AA162" s="27"/>
      <c r="AB162" s="29"/>
      <c r="AC162" s="27">
        <f>AC161</f>
        <v>0</v>
      </c>
    </row>
    <row r="163" spans="1:29" x14ac:dyDescent="0.35">
      <c r="A163" s="29"/>
      <c r="B163" s="29"/>
      <c r="C163" s="29"/>
      <c r="D163" s="29" t="s">
        <v>420</v>
      </c>
      <c r="E163" s="29"/>
      <c r="F163" s="29"/>
      <c r="G163" s="29"/>
      <c r="H163" s="29"/>
      <c r="I163" s="29"/>
      <c r="J163" s="29"/>
      <c r="K163" s="29"/>
      <c r="L163" s="29"/>
      <c r="M163" s="35"/>
      <c r="N163" s="29"/>
      <c r="O163" s="29"/>
      <c r="P163" s="29"/>
      <c r="Q163" s="29"/>
      <c r="R163" s="29"/>
      <c r="S163" s="29"/>
      <c r="T163" s="29"/>
      <c r="U163" s="29"/>
      <c r="V163" s="29"/>
      <c r="W163" s="55"/>
      <c r="X163" s="29"/>
      <c r="Y163" s="29"/>
      <c r="Z163" s="29"/>
      <c r="AA163" s="24">
        <f>ROUND(AA145+AA150+AA152+AA154+AA158+AA160+AA162,5)</f>
        <v>48198.62</v>
      </c>
      <c r="AB163" s="29"/>
      <c r="AC163" s="24">
        <f>ROUND(AC145+AC150+AC152+AC154+AC158+AC160+AC162,5)</f>
        <v>113157.44</v>
      </c>
    </row>
    <row r="164" spans="1:29" x14ac:dyDescent="0.35">
      <c r="A164" s="28"/>
      <c r="B164" s="28"/>
      <c r="C164" s="28"/>
      <c r="D164" s="28" t="s">
        <v>134</v>
      </c>
      <c r="E164" s="28"/>
      <c r="F164" s="28"/>
      <c r="G164" s="28"/>
      <c r="H164" s="28"/>
      <c r="I164" s="28"/>
      <c r="J164" s="28"/>
      <c r="K164" s="28"/>
      <c r="L164" s="28"/>
      <c r="M164" s="34"/>
      <c r="N164" s="28"/>
      <c r="O164" s="28"/>
      <c r="P164" s="28"/>
      <c r="Q164" s="28"/>
      <c r="R164" s="28"/>
      <c r="S164" s="28"/>
      <c r="T164" s="28"/>
      <c r="U164" s="28"/>
      <c r="V164" s="28"/>
      <c r="W164" s="53"/>
      <c r="X164" s="28"/>
      <c r="Y164" s="28"/>
      <c r="Z164" s="28"/>
      <c r="AA164" s="44"/>
      <c r="AB164" s="28"/>
      <c r="AC164" s="44">
        <v>15095.27</v>
      </c>
    </row>
    <row r="165" spans="1:29" ht="15" thickBot="1" x14ac:dyDescent="0.4">
      <c r="A165" s="33"/>
      <c r="B165" s="33"/>
      <c r="C165" s="33"/>
      <c r="D165" s="33"/>
      <c r="E165" s="33"/>
      <c r="F165" s="33"/>
      <c r="G165" s="33"/>
      <c r="H165" s="33"/>
      <c r="I165" s="29"/>
      <c r="J165" s="29"/>
      <c r="K165" s="29" t="s">
        <v>88</v>
      </c>
      <c r="L165" s="29"/>
      <c r="M165" s="35">
        <v>42735</v>
      </c>
      <c r="N165" s="29"/>
      <c r="O165" s="29"/>
      <c r="P165" s="29"/>
      <c r="Q165" s="29"/>
      <c r="R165" s="29"/>
      <c r="S165" s="29" t="s">
        <v>133</v>
      </c>
      <c r="T165" s="29"/>
      <c r="U165" s="29"/>
      <c r="V165" s="29"/>
      <c r="W165" s="54" t="s">
        <v>469</v>
      </c>
      <c r="X165" s="29"/>
      <c r="Y165" s="29" t="s">
        <v>74</v>
      </c>
      <c r="Z165" s="29"/>
      <c r="AA165" s="27">
        <v>0.38</v>
      </c>
      <c r="AB165" s="29"/>
      <c r="AC165" s="27">
        <f>ROUND(AC164+AA165,5)</f>
        <v>15095.65</v>
      </c>
    </row>
    <row r="166" spans="1:29" x14ac:dyDescent="0.35">
      <c r="A166" s="29"/>
      <c r="B166" s="29"/>
      <c r="C166" s="29"/>
      <c r="D166" s="29" t="s">
        <v>152</v>
      </c>
      <c r="E166" s="29"/>
      <c r="F166" s="29"/>
      <c r="G166" s="29"/>
      <c r="H166" s="29"/>
      <c r="I166" s="29"/>
      <c r="J166" s="29"/>
      <c r="K166" s="29"/>
      <c r="L166" s="29"/>
      <c r="M166" s="35"/>
      <c r="N166" s="29"/>
      <c r="O166" s="29"/>
      <c r="P166" s="29"/>
      <c r="Q166" s="29"/>
      <c r="R166" s="29"/>
      <c r="S166" s="29"/>
      <c r="T166" s="29"/>
      <c r="U166" s="29"/>
      <c r="V166" s="29"/>
      <c r="W166" s="55"/>
      <c r="X166" s="29"/>
      <c r="Y166" s="29"/>
      <c r="Z166" s="29"/>
      <c r="AA166" s="24">
        <f>ROUND(SUM(AA164:AA165),5)</f>
        <v>0.38</v>
      </c>
      <c r="AB166" s="29"/>
      <c r="AC166" s="24">
        <f>AC165</f>
        <v>15095.65</v>
      </c>
    </row>
    <row r="167" spans="1:29" x14ac:dyDescent="0.35">
      <c r="A167" s="28"/>
      <c r="B167" s="28"/>
      <c r="C167" s="28"/>
      <c r="D167" s="28" t="s">
        <v>456</v>
      </c>
      <c r="E167" s="28"/>
      <c r="F167" s="28"/>
      <c r="G167" s="28"/>
      <c r="H167" s="28"/>
      <c r="I167" s="28"/>
      <c r="J167" s="28"/>
      <c r="K167" s="28"/>
      <c r="L167" s="28"/>
      <c r="M167" s="34"/>
      <c r="N167" s="28"/>
      <c r="O167" s="28"/>
      <c r="P167" s="28"/>
      <c r="Q167" s="28"/>
      <c r="R167" s="28"/>
      <c r="S167" s="28"/>
      <c r="T167" s="28"/>
      <c r="U167" s="28"/>
      <c r="V167" s="28"/>
      <c r="W167" s="53"/>
      <c r="X167" s="28"/>
      <c r="Y167" s="28"/>
      <c r="Z167" s="28"/>
      <c r="AA167" s="44"/>
      <c r="AB167" s="28"/>
      <c r="AC167" s="44">
        <v>0</v>
      </c>
    </row>
    <row r="168" spans="1:29" ht="15" thickBot="1" x14ac:dyDescent="0.4">
      <c r="A168" s="29"/>
      <c r="B168" s="29"/>
      <c r="C168" s="29"/>
      <c r="D168" s="29" t="s">
        <v>457</v>
      </c>
      <c r="E168" s="29"/>
      <c r="F168" s="29"/>
      <c r="G168" s="29"/>
      <c r="H168" s="29"/>
      <c r="I168" s="29"/>
      <c r="J168" s="29"/>
      <c r="K168" s="29"/>
      <c r="L168" s="29"/>
      <c r="M168" s="35"/>
      <c r="N168" s="29"/>
      <c r="O168" s="29"/>
      <c r="P168" s="29"/>
      <c r="Q168" s="29"/>
      <c r="R168" s="29"/>
      <c r="S168" s="29"/>
      <c r="T168" s="29"/>
      <c r="U168" s="29"/>
      <c r="V168" s="29"/>
      <c r="W168" s="55"/>
      <c r="X168" s="29"/>
      <c r="Y168" s="29"/>
      <c r="Z168" s="29"/>
      <c r="AA168" s="27"/>
      <c r="AB168" s="29"/>
      <c r="AC168" s="27">
        <f>AC167</f>
        <v>0</v>
      </c>
    </row>
    <row r="169" spans="1:29" x14ac:dyDescent="0.35">
      <c r="A169" s="29"/>
      <c r="B169" s="29"/>
      <c r="C169" s="29" t="s">
        <v>153</v>
      </c>
      <c r="D169" s="29"/>
      <c r="E169" s="29"/>
      <c r="F169" s="29"/>
      <c r="G169" s="29"/>
      <c r="H169" s="29"/>
      <c r="I169" s="29"/>
      <c r="J169" s="29"/>
      <c r="K169" s="29"/>
      <c r="L169" s="29"/>
      <c r="M169" s="35"/>
      <c r="N169" s="29"/>
      <c r="O169" s="29"/>
      <c r="P169" s="29"/>
      <c r="Q169" s="29"/>
      <c r="R169" s="29"/>
      <c r="S169" s="29"/>
      <c r="T169" s="29"/>
      <c r="U169" s="29"/>
      <c r="V169" s="29"/>
      <c r="W169" s="55"/>
      <c r="X169" s="29"/>
      <c r="Y169" s="29"/>
      <c r="Z169" s="29"/>
      <c r="AA169" s="24">
        <f>ROUND(AA163+AA166+AA168,5)</f>
        <v>48199</v>
      </c>
      <c r="AB169" s="29"/>
      <c r="AC169" s="24">
        <f>ROUND(AC163+AC166+AC168,5)</f>
        <v>128253.09</v>
      </c>
    </row>
    <row r="170" spans="1:29" x14ac:dyDescent="0.35">
      <c r="A170" s="28"/>
      <c r="B170" s="28"/>
      <c r="C170" s="28" t="s">
        <v>471</v>
      </c>
      <c r="D170" s="28"/>
      <c r="E170" s="28"/>
      <c r="F170" s="28"/>
      <c r="G170" s="28"/>
      <c r="H170" s="28"/>
      <c r="I170" s="28"/>
      <c r="J170" s="28"/>
      <c r="K170" s="28"/>
      <c r="L170" s="28"/>
      <c r="M170" s="34"/>
      <c r="N170" s="28"/>
      <c r="O170" s="28"/>
      <c r="P170" s="28"/>
      <c r="Q170" s="28"/>
      <c r="R170" s="28"/>
      <c r="S170" s="28"/>
      <c r="T170" s="28"/>
      <c r="U170" s="28"/>
      <c r="V170" s="28"/>
      <c r="W170" s="53"/>
      <c r="X170" s="28"/>
      <c r="Y170" s="28"/>
      <c r="Z170" s="28"/>
      <c r="AA170" s="44"/>
      <c r="AB170" s="28"/>
      <c r="AC170" s="44">
        <v>0</v>
      </c>
    </row>
    <row r="171" spans="1:29" x14ac:dyDescent="0.35">
      <c r="A171" s="28"/>
      <c r="B171" s="28"/>
      <c r="C171" s="28"/>
      <c r="D171" s="28" t="s">
        <v>154</v>
      </c>
      <c r="E171" s="28"/>
      <c r="F171" s="28"/>
      <c r="G171" s="28"/>
      <c r="H171" s="28"/>
      <c r="I171" s="28"/>
      <c r="J171" s="28"/>
      <c r="K171" s="28"/>
      <c r="L171" s="28"/>
      <c r="M171" s="34"/>
      <c r="N171" s="28"/>
      <c r="O171" s="28"/>
      <c r="P171" s="28"/>
      <c r="Q171" s="28"/>
      <c r="R171" s="28"/>
      <c r="S171" s="28"/>
      <c r="T171" s="28"/>
      <c r="U171" s="28"/>
      <c r="V171" s="28"/>
      <c r="W171" s="53"/>
      <c r="X171" s="28"/>
      <c r="Y171" s="28"/>
      <c r="Z171" s="28"/>
      <c r="AA171" s="44"/>
      <c r="AB171" s="28"/>
      <c r="AC171" s="44">
        <v>0</v>
      </c>
    </row>
    <row r="172" spans="1:29" ht="15" thickBot="1" x14ac:dyDescent="0.4">
      <c r="A172" s="29"/>
      <c r="B172" s="29"/>
      <c r="C172" s="29"/>
      <c r="D172" s="29" t="s">
        <v>155</v>
      </c>
      <c r="E172" s="29"/>
      <c r="F172" s="29"/>
      <c r="G172" s="29"/>
      <c r="H172" s="29"/>
      <c r="I172" s="29"/>
      <c r="J172" s="29"/>
      <c r="K172" s="29"/>
      <c r="L172" s="29"/>
      <c r="M172" s="35"/>
      <c r="N172" s="29"/>
      <c r="O172" s="29"/>
      <c r="P172" s="29"/>
      <c r="Q172" s="29"/>
      <c r="R172" s="29"/>
      <c r="S172" s="29"/>
      <c r="T172" s="29"/>
      <c r="U172" s="29"/>
      <c r="V172" s="29"/>
      <c r="W172" s="55"/>
      <c r="X172" s="29"/>
      <c r="Y172" s="29"/>
      <c r="Z172" s="29"/>
      <c r="AA172" s="27"/>
      <c r="AB172" s="29"/>
      <c r="AC172" s="27">
        <f>AC171</f>
        <v>0</v>
      </c>
    </row>
    <row r="173" spans="1:29" x14ac:dyDescent="0.35">
      <c r="A173" s="29"/>
      <c r="B173" s="29"/>
      <c r="C173" s="29" t="s">
        <v>472</v>
      </c>
      <c r="D173" s="29"/>
      <c r="E173" s="29"/>
      <c r="F173" s="29"/>
      <c r="G173" s="29"/>
      <c r="H173" s="29"/>
      <c r="I173" s="29"/>
      <c r="J173" s="29"/>
      <c r="K173" s="29"/>
      <c r="L173" s="29"/>
      <c r="M173" s="35"/>
      <c r="N173" s="29"/>
      <c r="O173" s="29"/>
      <c r="P173" s="29"/>
      <c r="Q173" s="29"/>
      <c r="R173" s="29"/>
      <c r="S173" s="29"/>
      <c r="T173" s="29"/>
      <c r="U173" s="29"/>
      <c r="V173" s="29"/>
      <c r="W173" s="55"/>
      <c r="X173" s="29"/>
      <c r="Y173" s="29"/>
      <c r="Z173" s="29"/>
      <c r="AA173" s="24"/>
      <c r="AB173" s="29"/>
      <c r="AC173" s="24">
        <f>AC172</f>
        <v>0</v>
      </c>
    </row>
    <row r="174" spans="1:29" x14ac:dyDescent="0.35">
      <c r="A174" s="28"/>
      <c r="B174" s="28"/>
      <c r="C174" s="28" t="s">
        <v>156</v>
      </c>
      <c r="D174" s="28"/>
      <c r="E174" s="28"/>
      <c r="F174" s="28"/>
      <c r="G174" s="28"/>
      <c r="H174" s="28"/>
      <c r="I174" s="28"/>
      <c r="J174" s="28"/>
      <c r="K174" s="28"/>
      <c r="L174" s="28"/>
      <c r="M174" s="34"/>
      <c r="N174" s="28"/>
      <c r="O174" s="28"/>
      <c r="P174" s="28"/>
      <c r="Q174" s="28"/>
      <c r="R174" s="28"/>
      <c r="S174" s="28"/>
      <c r="T174" s="28"/>
      <c r="U174" s="28"/>
      <c r="V174" s="28"/>
      <c r="W174" s="53"/>
      <c r="X174" s="28"/>
      <c r="Y174" s="28"/>
      <c r="Z174" s="28"/>
      <c r="AA174" s="44"/>
      <c r="AB174" s="28"/>
      <c r="AC174" s="44">
        <v>107835</v>
      </c>
    </row>
    <row r="175" spans="1:29" x14ac:dyDescent="0.35">
      <c r="A175" s="28"/>
      <c r="B175" s="28"/>
      <c r="C175" s="28"/>
      <c r="D175" s="28" t="s">
        <v>157</v>
      </c>
      <c r="E175" s="28"/>
      <c r="F175" s="28"/>
      <c r="G175" s="28"/>
      <c r="H175" s="28"/>
      <c r="I175" s="28"/>
      <c r="J175" s="28"/>
      <c r="K175" s="28"/>
      <c r="L175" s="28"/>
      <c r="M175" s="34"/>
      <c r="N175" s="28"/>
      <c r="O175" s="28"/>
      <c r="P175" s="28"/>
      <c r="Q175" s="28"/>
      <c r="R175" s="28"/>
      <c r="S175" s="28"/>
      <c r="T175" s="28"/>
      <c r="U175" s="28"/>
      <c r="V175" s="28"/>
      <c r="W175" s="53"/>
      <c r="X175" s="28"/>
      <c r="Y175" s="28"/>
      <c r="Z175" s="28"/>
      <c r="AA175" s="44"/>
      <c r="AB175" s="28"/>
      <c r="AC175" s="44">
        <v>107795</v>
      </c>
    </row>
    <row r="176" spans="1:29" x14ac:dyDescent="0.35">
      <c r="A176" s="28"/>
      <c r="B176" s="28"/>
      <c r="C176" s="28"/>
      <c r="D176" s="28"/>
      <c r="E176" s="28" t="s">
        <v>158</v>
      </c>
      <c r="F176" s="28"/>
      <c r="G176" s="28"/>
      <c r="H176" s="28"/>
      <c r="I176" s="28"/>
      <c r="J176" s="28"/>
      <c r="K176" s="28"/>
      <c r="L176" s="28"/>
      <c r="M176" s="34"/>
      <c r="N176" s="28"/>
      <c r="O176" s="28"/>
      <c r="P176" s="28"/>
      <c r="Q176" s="28"/>
      <c r="R176" s="28"/>
      <c r="S176" s="28"/>
      <c r="T176" s="28"/>
      <c r="U176" s="28"/>
      <c r="V176" s="28"/>
      <c r="W176" s="53"/>
      <c r="X176" s="28"/>
      <c r="Y176" s="28"/>
      <c r="Z176" s="28"/>
      <c r="AA176" s="44"/>
      <c r="AB176" s="28"/>
      <c r="AC176" s="44">
        <v>107795</v>
      </c>
    </row>
    <row r="177" spans="1:29" x14ac:dyDescent="0.35">
      <c r="A177" s="28"/>
      <c r="B177" s="28"/>
      <c r="C177" s="28"/>
      <c r="D177" s="28"/>
      <c r="E177" s="28"/>
      <c r="F177" s="28" t="s">
        <v>159</v>
      </c>
      <c r="G177" s="28"/>
      <c r="H177" s="28"/>
      <c r="I177" s="28"/>
      <c r="J177" s="28"/>
      <c r="K177" s="28"/>
      <c r="L177" s="28"/>
      <c r="M177" s="34"/>
      <c r="N177" s="28"/>
      <c r="O177" s="28"/>
      <c r="P177" s="28"/>
      <c r="Q177" s="28"/>
      <c r="R177" s="28"/>
      <c r="S177" s="28"/>
      <c r="T177" s="28"/>
      <c r="U177" s="28"/>
      <c r="V177" s="28"/>
      <c r="W177" s="53"/>
      <c r="X177" s="28"/>
      <c r="Y177" s="28"/>
      <c r="Z177" s="28"/>
      <c r="AA177" s="44"/>
      <c r="AB177" s="28"/>
      <c r="AC177" s="44">
        <v>0</v>
      </c>
    </row>
    <row r="178" spans="1:29" x14ac:dyDescent="0.35">
      <c r="A178" s="29"/>
      <c r="B178" s="29"/>
      <c r="C178" s="29"/>
      <c r="D178" s="29"/>
      <c r="E178" s="29"/>
      <c r="F178" s="29" t="s">
        <v>160</v>
      </c>
      <c r="G178" s="29"/>
      <c r="H178" s="29"/>
      <c r="I178" s="29"/>
      <c r="J178" s="29"/>
      <c r="K178" s="29"/>
      <c r="L178" s="29"/>
      <c r="M178" s="35"/>
      <c r="N178" s="29"/>
      <c r="O178" s="29"/>
      <c r="P178" s="29"/>
      <c r="Q178" s="29"/>
      <c r="R178" s="29"/>
      <c r="S178" s="29"/>
      <c r="T178" s="29"/>
      <c r="U178" s="29"/>
      <c r="V178" s="29"/>
      <c r="W178" s="55"/>
      <c r="X178" s="29"/>
      <c r="Y178" s="29"/>
      <c r="Z178" s="29"/>
      <c r="AA178" s="24"/>
      <c r="AB178" s="29"/>
      <c r="AC178" s="24">
        <f>AC177</f>
        <v>0</v>
      </c>
    </row>
    <row r="179" spans="1:29" x14ac:dyDescent="0.35">
      <c r="A179" s="28"/>
      <c r="B179" s="28"/>
      <c r="C179" s="28"/>
      <c r="D179" s="28"/>
      <c r="E179" s="28"/>
      <c r="F179" s="28" t="s">
        <v>161</v>
      </c>
      <c r="G179" s="28"/>
      <c r="H179" s="28"/>
      <c r="I179" s="28"/>
      <c r="J179" s="28"/>
      <c r="K179" s="28"/>
      <c r="L179" s="28"/>
      <c r="M179" s="34"/>
      <c r="N179" s="28"/>
      <c r="O179" s="28"/>
      <c r="P179" s="28"/>
      <c r="Q179" s="28"/>
      <c r="R179" s="28"/>
      <c r="S179" s="28"/>
      <c r="T179" s="28"/>
      <c r="U179" s="28"/>
      <c r="V179" s="28"/>
      <c r="W179" s="53"/>
      <c r="X179" s="28"/>
      <c r="Y179" s="28"/>
      <c r="Z179" s="28"/>
      <c r="AA179" s="44"/>
      <c r="AB179" s="28"/>
      <c r="AC179" s="44">
        <v>104108.33</v>
      </c>
    </row>
    <row r="180" spans="1:29" x14ac:dyDescent="0.35">
      <c r="A180" s="28"/>
      <c r="B180" s="28"/>
      <c r="C180" s="28"/>
      <c r="D180" s="28"/>
      <c r="E180" s="28"/>
      <c r="F180" s="28"/>
      <c r="G180" s="28" t="s">
        <v>162</v>
      </c>
      <c r="H180" s="28"/>
      <c r="I180" s="28"/>
      <c r="J180" s="28"/>
      <c r="K180" s="28"/>
      <c r="L180" s="28"/>
      <c r="M180" s="34"/>
      <c r="N180" s="28"/>
      <c r="O180" s="28"/>
      <c r="P180" s="28"/>
      <c r="Q180" s="28"/>
      <c r="R180" s="28"/>
      <c r="S180" s="28"/>
      <c r="T180" s="28"/>
      <c r="U180" s="28"/>
      <c r="V180" s="28"/>
      <c r="W180" s="53"/>
      <c r="X180" s="28"/>
      <c r="Y180" s="28"/>
      <c r="Z180" s="28"/>
      <c r="AA180" s="44"/>
      <c r="AB180" s="28"/>
      <c r="AC180" s="44">
        <v>0</v>
      </c>
    </row>
    <row r="181" spans="1:29" x14ac:dyDescent="0.35">
      <c r="A181" s="29"/>
      <c r="B181" s="29"/>
      <c r="C181" s="29"/>
      <c r="D181" s="29"/>
      <c r="E181" s="29"/>
      <c r="F181" s="29"/>
      <c r="G181" s="29" t="s">
        <v>163</v>
      </c>
      <c r="H181" s="29"/>
      <c r="I181" s="29"/>
      <c r="J181" s="29"/>
      <c r="K181" s="29"/>
      <c r="L181" s="29"/>
      <c r="M181" s="35"/>
      <c r="N181" s="29"/>
      <c r="O181" s="29"/>
      <c r="P181" s="29"/>
      <c r="Q181" s="29"/>
      <c r="R181" s="29"/>
      <c r="S181" s="29"/>
      <c r="T181" s="29"/>
      <c r="U181" s="29"/>
      <c r="V181" s="29"/>
      <c r="W181" s="55"/>
      <c r="X181" s="29"/>
      <c r="Y181" s="29"/>
      <c r="Z181" s="29"/>
      <c r="AA181" s="24"/>
      <c r="AB181" s="29"/>
      <c r="AC181" s="24">
        <f>AC180</f>
        <v>0</v>
      </c>
    </row>
    <row r="182" spans="1:29" x14ac:dyDescent="0.35">
      <c r="A182" s="28"/>
      <c r="B182" s="28"/>
      <c r="C182" s="28"/>
      <c r="D182" s="28"/>
      <c r="E182" s="28"/>
      <c r="F182" s="28"/>
      <c r="G182" s="28" t="s">
        <v>95</v>
      </c>
      <c r="H182" s="28"/>
      <c r="I182" s="28"/>
      <c r="J182" s="28"/>
      <c r="K182" s="28"/>
      <c r="L182" s="28"/>
      <c r="M182" s="34"/>
      <c r="N182" s="28"/>
      <c r="O182" s="28"/>
      <c r="P182" s="28"/>
      <c r="Q182" s="28"/>
      <c r="R182" s="28"/>
      <c r="S182" s="28"/>
      <c r="T182" s="28"/>
      <c r="U182" s="28"/>
      <c r="V182" s="28"/>
      <c r="W182" s="53"/>
      <c r="X182" s="28"/>
      <c r="Y182" s="28"/>
      <c r="Z182" s="28"/>
      <c r="AA182" s="44"/>
      <c r="AB182" s="28"/>
      <c r="AC182" s="44">
        <v>104108.33</v>
      </c>
    </row>
    <row r="183" spans="1:29" x14ac:dyDescent="0.3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 t="s">
        <v>109</v>
      </c>
      <c r="L183" s="29"/>
      <c r="M183" s="35">
        <v>42705</v>
      </c>
      <c r="N183" s="29"/>
      <c r="O183" s="29" t="s">
        <v>619</v>
      </c>
      <c r="P183" s="29"/>
      <c r="Q183" s="29" t="s">
        <v>661</v>
      </c>
      <c r="R183" s="29"/>
      <c r="S183" s="29"/>
      <c r="T183" s="29"/>
      <c r="U183" s="29"/>
      <c r="V183" s="29"/>
      <c r="W183" s="54"/>
      <c r="X183" s="29"/>
      <c r="Y183" s="29" t="s">
        <v>111</v>
      </c>
      <c r="Z183" s="29"/>
      <c r="AA183" s="24">
        <v>239.68</v>
      </c>
      <c r="AB183" s="29"/>
      <c r="AC183" s="24">
        <f t="shared" ref="AC183:AC214" si="3">ROUND(AC182+AA183,5)</f>
        <v>104348.01</v>
      </c>
    </row>
    <row r="184" spans="1:29" x14ac:dyDescent="0.3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 t="s">
        <v>109</v>
      </c>
      <c r="L184" s="29"/>
      <c r="M184" s="35">
        <v>42705</v>
      </c>
      <c r="N184" s="29"/>
      <c r="O184" s="29" t="s">
        <v>620</v>
      </c>
      <c r="P184" s="29"/>
      <c r="Q184" s="29" t="s">
        <v>534</v>
      </c>
      <c r="R184" s="29"/>
      <c r="S184" s="29"/>
      <c r="T184" s="29"/>
      <c r="U184" s="29"/>
      <c r="V184" s="29"/>
      <c r="W184" s="54"/>
      <c r="X184" s="29"/>
      <c r="Y184" s="29" t="s">
        <v>111</v>
      </c>
      <c r="Z184" s="29"/>
      <c r="AA184" s="24">
        <v>324.95</v>
      </c>
      <c r="AB184" s="29"/>
      <c r="AC184" s="24">
        <f t="shared" si="3"/>
        <v>104672.96000000001</v>
      </c>
    </row>
    <row r="185" spans="1:29" x14ac:dyDescent="0.3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 t="s">
        <v>109</v>
      </c>
      <c r="L185" s="29"/>
      <c r="M185" s="35">
        <v>42706</v>
      </c>
      <c r="N185" s="29"/>
      <c r="O185" s="29" t="s">
        <v>621</v>
      </c>
      <c r="P185" s="29"/>
      <c r="Q185" s="29" t="s">
        <v>121</v>
      </c>
      <c r="R185" s="29"/>
      <c r="S185" s="29" t="s">
        <v>670</v>
      </c>
      <c r="T185" s="29"/>
      <c r="U185" s="29"/>
      <c r="V185" s="29"/>
      <c r="W185" s="54"/>
      <c r="X185" s="29"/>
      <c r="Y185" s="29" t="s">
        <v>111</v>
      </c>
      <c r="Z185" s="29"/>
      <c r="AA185" s="24">
        <v>1318</v>
      </c>
      <c r="AB185" s="29"/>
      <c r="AC185" s="24">
        <f t="shared" si="3"/>
        <v>105990.96</v>
      </c>
    </row>
    <row r="186" spans="1:29" x14ac:dyDescent="0.3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 t="s">
        <v>164</v>
      </c>
      <c r="L186" s="29"/>
      <c r="M186" s="35">
        <v>42706</v>
      </c>
      <c r="N186" s="29"/>
      <c r="O186" s="29" t="s">
        <v>622</v>
      </c>
      <c r="P186" s="29"/>
      <c r="Q186" s="29" t="s">
        <v>121</v>
      </c>
      <c r="R186" s="29"/>
      <c r="S186" s="29"/>
      <c r="T186" s="29"/>
      <c r="U186" s="29"/>
      <c r="V186" s="29"/>
      <c r="W186" s="54"/>
      <c r="X186" s="29"/>
      <c r="Y186" s="29" t="s">
        <v>111</v>
      </c>
      <c r="Z186" s="29"/>
      <c r="AA186" s="24">
        <v>-7</v>
      </c>
      <c r="AB186" s="29"/>
      <c r="AC186" s="24">
        <f t="shared" si="3"/>
        <v>105983.96</v>
      </c>
    </row>
    <row r="187" spans="1:29" x14ac:dyDescent="0.3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 t="s">
        <v>109</v>
      </c>
      <c r="L187" s="29"/>
      <c r="M187" s="35">
        <v>42711</v>
      </c>
      <c r="N187" s="29"/>
      <c r="O187" s="29" t="s">
        <v>623</v>
      </c>
      <c r="P187" s="29"/>
      <c r="Q187" s="29" t="s">
        <v>121</v>
      </c>
      <c r="R187" s="29"/>
      <c r="S187" s="29" t="s">
        <v>671</v>
      </c>
      <c r="T187" s="29"/>
      <c r="U187" s="29"/>
      <c r="V187" s="29"/>
      <c r="W187" s="54"/>
      <c r="X187" s="29"/>
      <c r="Y187" s="29" t="s">
        <v>111</v>
      </c>
      <c r="Z187" s="29"/>
      <c r="AA187" s="24">
        <v>1112.6099999999999</v>
      </c>
      <c r="AB187" s="29"/>
      <c r="AC187" s="24">
        <f t="shared" si="3"/>
        <v>107096.57</v>
      </c>
    </row>
    <row r="188" spans="1:29" x14ac:dyDescent="0.3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 t="s">
        <v>164</v>
      </c>
      <c r="L188" s="29"/>
      <c r="M188" s="35">
        <v>42711</v>
      </c>
      <c r="N188" s="29"/>
      <c r="O188" s="29" t="s">
        <v>624</v>
      </c>
      <c r="P188" s="29"/>
      <c r="Q188" s="29" t="s">
        <v>121</v>
      </c>
      <c r="R188" s="29"/>
      <c r="S188" s="29"/>
      <c r="T188" s="29"/>
      <c r="U188" s="29"/>
      <c r="V188" s="29"/>
      <c r="W188" s="54"/>
      <c r="X188" s="29"/>
      <c r="Y188" s="29" t="s">
        <v>111</v>
      </c>
      <c r="Z188" s="29"/>
      <c r="AA188" s="24">
        <v>-66</v>
      </c>
      <c r="AB188" s="29"/>
      <c r="AC188" s="24">
        <f t="shared" si="3"/>
        <v>107030.57</v>
      </c>
    </row>
    <row r="189" spans="1:29" x14ac:dyDescent="0.3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 t="s">
        <v>109</v>
      </c>
      <c r="L189" s="29"/>
      <c r="M189" s="35">
        <v>42712</v>
      </c>
      <c r="N189" s="29"/>
      <c r="O189" s="29" t="s">
        <v>625</v>
      </c>
      <c r="P189" s="29"/>
      <c r="Q189" s="29" t="s">
        <v>121</v>
      </c>
      <c r="R189" s="29"/>
      <c r="S189" s="29" t="s">
        <v>672</v>
      </c>
      <c r="T189" s="29"/>
      <c r="U189" s="29"/>
      <c r="V189" s="29"/>
      <c r="W189" s="54"/>
      <c r="X189" s="29"/>
      <c r="Y189" s="29" t="s">
        <v>111</v>
      </c>
      <c r="Z189" s="29"/>
      <c r="AA189" s="24">
        <v>732</v>
      </c>
      <c r="AB189" s="29"/>
      <c r="AC189" s="24">
        <f t="shared" si="3"/>
        <v>107762.57</v>
      </c>
    </row>
    <row r="190" spans="1:29" x14ac:dyDescent="0.3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 t="s">
        <v>109</v>
      </c>
      <c r="L190" s="29"/>
      <c r="M190" s="35">
        <v>42712</v>
      </c>
      <c r="N190" s="29"/>
      <c r="O190" s="29" t="s">
        <v>626</v>
      </c>
      <c r="P190" s="29"/>
      <c r="Q190" s="29" t="s">
        <v>659</v>
      </c>
      <c r="R190" s="29"/>
      <c r="S190" s="29"/>
      <c r="T190" s="29"/>
      <c r="U190" s="29"/>
      <c r="V190" s="29"/>
      <c r="W190" s="54"/>
      <c r="X190" s="29"/>
      <c r="Y190" s="29" t="s">
        <v>111</v>
      </c>
      <c r="Z190" s="29"/>
      <c r="AA190" s="24">
        <v>1106.3</v>
      </c>
      <c r="AB190" s="29"/>
      <c r="AC190" s="24">
        <f t="shared" si="3"/>
        <v>108868.87</v>
      </c>
    </row>
    <row r="191" spans="1:29" x14ac:dyDescent="0.3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 t="s">
        <v>109</v>
      </c>
      <c r="L191" s="29"/>
      <c r="M191" s="35">
        <v>42713</v>
      </c>
      <c r="N191" s="29"/>
      <c r="O191" s="29" t="s">
        <v>627</v>
      </c>
      <c r="P191" s="29"/>
      <c r="Q191" s="29" t="s">
        <v>662</v>
      </c>
      <c r="R191" s="29"/>
      <c r="S191" s="29"/>
      <c r="T191" s="29"/>
      <c r="U191" s="29"/>
      <c r="V191" s="29"/>
      <c r="W191" s="54"/>
      <c r="X191" s="29"/>
      <c r="Y191" s="29" t="s">
        <v>111</v>
      </c>
      <c r="Z191" s="29"/>
      <c r="AA191" s="24">
        <v>314.25</v>
      </c>
      <c r="AB191" s="29"/>
      <c r="AC191" s="24">
        <f t="shared" si="3"/>
        <v>109183.12</v>
      </c>
    </row>
    <row r="192" spans="1:29" x14ac:dyDescent="0.3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 t="s">
        <v>109</v>
      </c>
      <c r="L192" s="29"/>
      <c r="M192" s="35">
        <v>42716</v>
      </c>
      <c r="N192" s="29"/>
      <c r="O192" s="29" t="s">
        <v>628</v>
      </c>
      <c r="P192" s="29"/>
      <c r="Q192" s="29" t="s">
        <v>659</v>
      </c>
      <c r="R192" s="29"/>
      <c r="S192" s="29"/>
      <c r="T192" s="29"/>
      <c r="U192" s="29"/>
      <c r="V192" s="29"/>
      <c r="W192" s="54"/>
      <c r="X192" s="29"/>
      <c r="Y192" s="29" t="s">
        <v>111</v>
      </c>
      <c r="Z192" s="29"/>
      <c r="AA192" s="24">
        <v>50.4</v>
      </c>
      <c r="AB192" s="29"/>
      <c r="AC192" s="24">
        <f t="shared" si="3"/>
        <v>109233.52</v>
      </c>
    </row>
    <row r="193" spans="1:29" x14ac:dyDescent="0.3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 t="s">
        <v>109</v>
      </c>
      <c r="L193" s="29"/>
      <c r="M193" s="35">
        <v>42716</v>
      </c>
      <c r="N193" s="29"/>
      <c r="O193" s="29" t="s">
        <v>629</v>
      </c>
      <c r="P193" s="29"/>
      <c r="Q193" s="29" t="s">
        <v>428</v>
      </c>
      <c r="R193" s="29"/>
      <c r="S193" s="29"/>
      <c r="T193" s="29"/>
      <c r="U193" s="29"/>
      <c r="V193" s="29"/>
      <c r="W193" s="54"/>
      <c r="X193" s="29"/>
      <c r="Y193" s="29" t="s">
        <v>111</v>
      </c>
      <c r="Z193" s="29"/>
      <c r="AA193" s="24">
        <v>743.27</v>
      </c>
      <c r="AB193" s="29"/>
      <c r="AC193" s="24">
        <f t="shared" si="3"/>
        <v>109976.79</v>
      </c>
    </row>
    <row r="194" spans="1:29" x14ac:dyDescent="0.3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 t="s">
        <v>109</v>
      </c>
      <c r="L194" s="29"/>
      <c r="M194" s="35">
        <v>42717</v>
      </c>
      <c r="N194" s="29"/>
      <c r="O194" s="29" t="s">
        <v>630</v>
      </c>
      <c r="P194" s="29"/>
      <c r="Q194" s="29" t="s">
        <v>534</v>
      </c>
      <c r="R194" s="29"/>
      <c r="S194" s="29"/>
      <c r="T194" s="29"/>
      <c r="U194" s="29"/>
      <c r="V194" s="29"/>
      <c r="W194" s="54"/>
      <c r="X194" s="29"/>
      <c r="Y194" s="29" t="s">
        <v>111</v>
      </c>
      <c r="Z194" s="29"/>
      <c r="AA194" s="24">
        <v>194.3</v>
      </c>
      <c r="AB194" s="29"/>
      <c r="AC194" s="24">
        <f t="shared" si="3"/>
        <v>110171.09</v>
      </c>
    </row>
    <row r="195" spans="1:29" x14ac:dyDescent="0.3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 t="s">
        <v>164</v>
      </c>
      <c r="L195" s="29"/>
      <c r="M195" s="35">
        <v>42717</v>
      </c>
      <c r="N195" s="29"/>
      <c r="O195" s="29" t="s">
        <v>631</v>
      </c>
      <c r="P195" s="29"/>
      <c r="Q195" s="29" t="s">
        <v>121</v>
      </c>
      <c r="R195" s="29"/>
      <c r="S195" s="29"/>
      <c r="T195" s="29"/>
      <c r="U195" s="29"/>
      <c r="V195" s="29"/>
      <c r="W195" s="54"/>
      <c r="X195" s="29"/>
      <c r="Y195" s="29" t="s">
        <v>111</v>
      </c>
      <c r="Z195" s="29"/>
      <c r="AA195" s="24">
        <v>-19.5</v>
      </c>
      <c r="AB195" s="29"/>
      <c r="AC195" s="24">
        <f t="shared" si="3"/>
        <v>110151.59</v>
      </c>
    </row>
    <row r="196" spans="1:29" x14ac:dyDescent="0.3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 t="s">
        <v>164</v>
      </c>
      <c r="L196" s="29"/>
      <c r="M196" s="35">
        <v>42718</v>
      </c>
      <c r="N196" s="29"/>
      <c r="O196" s="29" t="s">
        <v>632</v>
      </c>
      <c r="P196" s="29"/>
      <c r="Q196" s="29" t="s">
        <v>659</v>
      </c>
      <c r="R196" s="29"/>
      <c r="S196" s="29"/>
      <c r="T196" s="29"/>
      <c r="U196" s="29"/>
      <c r="V196" s="29"/>
      <c r="W196" s="54"/>
      <c r="X196" s="29"/>
      <c r="Y196" s="29" t="s">
        <v>111</v>
      </c>
      <c r="Z196" s="29"/>
      <c r="AA196" s="24">
        <v>-9.6</v>
      </c>
      <c r="AB196" s="29"/>
      <c r="AC196" s="24">
        <f t="shared" si="3"/>
        <v>110141.99</v>
      </c>
    </row>
    <row r="197" spans="1:29" x14ac:dyDescent="0.3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 t="s">
        <v>109</v>
      </c>
      <c r="L197" s="29"/>
      <c r="M197" s="35">
        <v>42719</v>
      </c>
      <c r="N197" s="29"/>
      <c r="O197" s="29" t="s">
        <v>633</v>
      </c>
      <c r="P197" s="29"/>
      <c r="Q197" s="29" t="s">
        <v>121</v>
      </c>
      <c r="R197" s="29"/>
      <c r="S197" s="29" t="s">
        <v>673</v>
      </c>
      <c r="T197" s="29"/>
      <c r="U197" s="29"/>
      <c r="V197" s="29"/>
      <c r="W197" s="54"/>
      <c r="X197" s="29"/>
      <c r="Y197" s="29" t="s">
        <v>111</v>
      </c>
      <c r="Z197" s="29"/>
      <c r="AA197" s="24">
        <v>1327</v>
      </c>
      <c r="AB197" s="29"/>
      <c r="AC197" s="24">
        <f t="shared" si="3"/>
        <v>111468.99</v>
      </c>
    </row>
    <row r="198" spans="1:29" x14ac:dyDescent="0.3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 t="s">
        <v>109</v>
      </c>
      <c r="L198" s="29"/>
      <c r="M198" s="35">
        <v>42719</v>
      </c>
      <c r="N198" s="29"/>
      <c r="O198" s="29" t="s">
        <v>634</v>
      </c>
      <c r="P198" s="29"/>
      <c r="Q198" s="29" t="s">
        <v>121</v>
      </c>
      <c r="R198" s="29"/>
      <c r="S198" s="29" t="s">
        <v>674</v>
      </c>
      <c r="T198" s="29"/>
      <c r="U198" s="29"/>
      <c r="V198" s="29"/>
      <c r="W198" s="54"/>
      <c r="X198" s="29"/>
      <c r="Y198" s="29" t="s">
        <v>111</v>
      </c>
      <c r="Z198" s="29"/>
      <c r="AA198" s="24">
        <v>1308.8499999999999</v>
      </c>
      <c r="AB198" s="29"/>
      <c r="AC198" s="24">
        <f t="shared" si="3"/>
        <v>112777.84</v>
      </c>
    </row>
    <row r="199" spans="1:29" x14ac:dyDescent="0.3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 t="s">
        <v>109</v>
      </c>
      <c r="L199" s="29"/>
      <c r="M199" s="35">
        <v>42720</v>
      </c>
      <c r="N199" s="29"/>
      <c r="O199" s="29" t="s">
        <v>635</v>
      </c>
      <c r="P199" s="29"/>
      <c r="Q199" s="29" t="s">
        <v>121</v>
      </c>
      <c r="R199" s="29"/>
      <c r="S199" s="29"/>
      <c r="T199" s="29"/>
      <c r="U199" s="29"/>
      <c r="V199" s="29"/>
      <c r="W199" s="54"/>
      <c r="X199" s="29"/>
      <c r="Y199" s="29" t="s">
        <v>111</v>
      </c>
      <c r="Z199" s="29"/>
      <c r="AA199" s="24">
        <v>573.5</v>
      </c>
      <c r="AB199" s="29"/>
      <c r="AC199" s="24">
        <f t="shared" si="3"/>
        <v>113351.34</v>
      </c>
    </row>
    <row r="200" spans="1:29" x14ac:dyDescent="0.3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 t="s">
        <v>109</v>
      </c>
      <c r="L200" s="29"/>
      <c r="M200" s="35">
        <v>42723</v>
      </c>
      <c r="N200" s="29"/>
      <c r="O200" s="29" t="s">
        <v>636</v>
      </c>
      <c r="P200" s="29"/>
      <c r="Q200" s="29" t="s">
        <v>143</v>
      </c>
      <c r="R200" s="29"/>
      <c r="S200" s="29"/>
      <c r="T200" s="29"/>
      <c r="U200" s="29"/>
      <c r="V200" s="29"/>
      <c r="W200" s="54"/>
      <c r="X200" s="29"/>
      <c r="Y200" s="29" t="s">
        <v>111</v>
      </c>
      <c r="Z200" s="29"/>
      <c r="AA200" s="24">
        <v>128</v>
      </c>
      <c r="AB200" s="29"/>
      <c r="AC200" s="24">
        <f t="shared" si="3"/>
        <v>113479.34</v>
      </c>
    </row>
    <row r="201" spans="1:29" x14ac:dyDescent="0.3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 t="s">
        <v>109</v>
      </c>
      <c r="L201" s="29"/>
      <c r="M201" s="35">
        <v>42724</v>
      </c>
      <c r="N201" s="29"/>
      <c r="O201" s="29" t="s">
        <v>637</v>
      </c>
      <c r="P201" s="29"/>
      <c r="Q201" s="29" t="s">
        <v>121</v>
      </c>
      <c r="R201" s="29"/>
      <c r="S201" s="29" t="s">
        <v>675</v>
      </c>
      <c r="T201" s="29"/>
      <c r="U201" s="29"/>
      <c r="V201" s="29"/>
      <c r="W201" s="54"/>
      <c r="X201" s="29"/>
      <c r="Y201" s="29" t="s">
        <v>111</v>
      </c>
      <c r="Z201" s="29"/>
      <c r="AA201" s="24">
        <v>932.09</v>
      </c>
      <c r="AB201" s="29"/>
      <c r="AC201" s="24">
        <f t="shared" si="3"/>
        <v>114411.43</v>
      </c>
    </row>
    <row r="202" spans="1:29" x14ac:dyDescent="0.3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 t="s">
        <v>109</v>
      </c>
      <c r="L202" s="29"/>
      <c r="M202" s="35">
        <v>42724</v>
      </c>
      <c r="N202" s="29"/>
      <c r="O202" s="29" t="s">
        <v>638</v>
      </c>
      <c r="P202" s="29"/>
      <c r="Q202" s="29" t="s">
        <v>121</v>
      </c>
      <c r="R202" s="29"/>
      <c r="S202" s="29" t="s">
        <v>676</v>
      </c>
      <c r="T202" s="29"/>
      <c r="U202" s="29"/>
      <c r="V202" s="29"/>
      <c r="W202" s="54"/>
      <c r="X202" s="29"/>
      <c r="Y202" s="29" t="s">
        <v>111</v>
      </c>
      <c r="Z202" s="29"/>
      <c r="AA202" s="24">
        <v>1183</v>
      </c>
      <c r="AB202" s="29"/>
      <c r="AC202" s="24">
        <f t="shared" si="3"/>
        <v>115594.43</v>
      </c>
    </row>
    <row r="203" spans="1:29" x14ac:dyDescent="0.3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 t="s">
        <v>109</v>
      </c>
      <c r="L203" s="29"/>
      <c r="M203" s="35">
        <v>42724</v>
      </c>
      <c r="N203" s="29"/>
      <c r="O203" s="29" t="s">
        <v>639</v>
      </c>
      <c r="P203" s="29"/>
      <c r="Q203" s="29" t="s">
        <v>428</v>
      </c>
      <c r="R203" s="29"/>
      <c r="S203" s="29"/>
      <c r="T203" s="29"/>
      <c r="U203" s="29"/>
      <c r="V203" s="29"/>
      <c r="W203" s="54"/>
      <c r="X203" s="29"/>
      <c r="Y203" s="29" t="s">
        <v>111</v>
      </c>
      <c r="Z203" s="29"/>
      <c r="AA203" s="24">
        <v>606.88</v>
      </c>
      <c r="AB203" s="29"/>
      <c r="AC203" s="24">
        <f t="shared" si="3"/>
        <v>116201.31</v>
      </c>
    </row>
    <row r="204" spans="1:29" x14ac:dyDescent="0.3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 t="s">
        <v>164</v>
      </c>
      <c r="L204" s="29"/>
      <c r="M204" s="35">
        <v>42724</v>
      </c>
      <c r="N204" s="29"/>
      <c r="O204" s="29" t="s">
        <v>640</v>
      </c>
      <c r="P204" s="29"/>
      <c r="Q204" s="29" t="s">
        <v>428</v>
      </c>
      <c r="R204" s="29"/>
      <c r="S204" s="29"/>
      <c r="T204" s="29"/>
      <c r="U204" s="29"/>
      <c r="V204" s="29"/>
      <c r="W204" s="54"/>
      <c r="X204" s="29"/>
      <c r="Y204" s="29" t="s">
        <v>111</v>
      </c>
      <c r="Z204" s="29"/>
      <c r="AA204" s="24">
        <v>-9.99</v>
      </c>
      <c r="AB204" s="29"/>
      <c r="AC204" s="24">
        <f t="shared" si="3"/>
        <v>116191.32</v>
      </c>
    </row>
    <row r="205" spans="1:29" x14ac:dyDescent="0.3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 t="s">
        <v>109</v>
      </c>
      <c r="L205" s="29"/>
      <c r="M205" s="35">
        <v>42725</v>
      </c>
      <c r="N205" s="29"/>
      <c r="O205" s="29" t="s">
        <v>641</v>
      </c>
      <c r="P205" s="29"/>
      <c r="Q205" s="29" t="s">
        <v>121</v>
      </c>
      <c r="R205" s="29"/>
      <c r="S205" s="29" t="s">
        <v>677</v>
      </c>
      <c r="T205" s="29"/>
      <c r="U205" s="29"/>
      <c r="V205" s="29"/>
      <c r="W205" s="54"/>
      <c r="X205" s="29"/>
      <c r="Y205" s="29" t="s">
        <v>111</v>
      </c>
      <c r="Z205" s="29"/>
      <c r="AA205" s="24">
        <v>634</v>
      </c>
      <c r="AB205" s="29"/>
      <c r="AC205" s="24">
        <f t="shared" si="3"/>
        <v>116825.32</v>
      </c>
    </row>
    <row r="206" spans="1:29" x14ac:dyDescent="0.3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 t="s">
        <v>164</v>
      </c>
      <c r="L206" s="29"/>
      <c r="M206" s="35">
        <v>42725</v>
      </c>
      <c r="N206" s="29"/>
      <c r="O206" s="29" t="s">
        <v>642</v>
      </c>
      <c r="P206" s="29"/>
      <c r="Q206" s="29" t="s">
        <v>121</v>
      </c>
      <c r="R206" s="29"/>
      <c r="S206" s="29"/>
      <c r="T206" s="29"/>
      <c r="U206" s="29"/>
      <c r="V206" s="29"/>
      <c r="W206" s="54"/>
      <c r="X206" s="29"/>
      <c r="Y206" s="29" t="s">
        <v>111</v>
      </c>
      <c r="Z206" s="29"/>
      <c r="AA206" s="24">
        <v>-62</v>
      </c>
      <c r="AB206" s="29"/>
      <c r="AC206" s="24">
        <f t="shared" si="3"/>
        <v>116763.32</v>
      </c>
    </row>
    <row r="207" spans="1:29" x14ac:dyDescent="0.3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 t="s">
        <v>164</v>
      </c>
      <c r="L207" s="29"/>
      <c r="M207" s="35">
        <v>42725</v>
      </c>
      <c r="N207" s="29"/>
      <c r="O207" s="29" t="s">
        <v>643</v>
      </c>
      <c r="P207" s="29"/>
      <c r="Q207" s="29" t="s">
        <v>121</v>
      </c>
      <c r="R207" s="29"/>
      <c r="S207" s="29"/>
      <c r="T207" s="29"/>
      <c r="U207" s="29"/>
      <c r="V207" s="29"/>
      <c r="W207" s="54"/>
      <c r="X207" s="29"/>
      <c r="Y207" s="29" t="s">
        <v>111</v>
      </c>
      <c r="Z207" s="29"/>
      <c r="AA207" s="24">
        <v>-24.5</v>
      </c>
      <c r="AB207" s="29"/>
      <c r="AC207" s="24">
        <f t="shared" si="3"/>
        <v>116738.82</v>
      </c>
    </row>
    <row r="208" spans="1:29" x14ac:dyDescent="0.3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 t="s">
        <v>164</v>
      </c>
      <c r="L208" s="29"/>
      <c r="M208" s="35">
        <v>42727</v>
      </c>
      <c r="N208" s="29"/>
      <c r="O208" s="29" t="s">
        <v>644</v>
      </c>
      <c r="P208" s="29"/>
      <c r="Q208" s="29" t="s">
        <v>121</v>
      </c>
      <c r="R208" s="29"/>
      <c r="S208" s="29"/>
      <c r="T208" s="29"/>
      <c r="U208" s="29"/>
      <c r="V208" s="29"/>
      <c r="W208" s="54"/>
      <c r="X208" s="29"/>
      <c r="Y208" s="29" t="s">
        <v>111</v>
      </c>
      <c r="Z208" s="29"/>
      <c r="AA208" s="24">
        <v>-5.08</v>
      </c>
      <c r="AB208" s="29"/>
      <c r="AC208" s="24">
        <f t="shared" si="3"/>
        <v>116733.74</v>
      </c>
    </row>
    <row r="209" spans="1:29" x14ac:dyDescent="0.3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 t="s">
        <v>109</v>
      </c>
      <c r="L209" s="29"/>
      <c r="M209" s="35">
        <v>42731</v>
      </c>
      <c r="N209" s="29"/>
      <c r="O209" s="29" t="s">
        <v>645</v>
      </c>
      <c r="P209" s="29"/>
      <c r="Q209" s="29" t="s">
        <v>121</v>
      </c>
      <c r="R209" s="29"/>
      <c r="S209" s="29" t="s">
        <v>678</v>
      </c>
      <c r="T209" s="29"/>
      <c r="U209" s="29"/>
      <c r="V209" s="29"/>
      <c r="W209" s="54"/>
      <c r="X209" s="29"/>
      <c r="Y209" s="29" t="s">
        <v>111</v>
      </c>
      <c r="Z209" s="29"/>
      <c r="AA209" s="24">
        <v>1340.99</v>
      </c>
      <c r="AB209" s="29"/>
      <c r="AC209" s="24">
        <f t="shared" si="3"/>
        <v>118074.73</v>
      </c>
    </row>
    <row r="210" spans="1:29" x14ac:dyDescent="0.3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 t="s">
        <v>109</v>
      </c>
      <c r="L210" s="29"/>
      <c r="M210" s="35">
        <v>42731</v>
      </c>
      <c r="N210" s="29"/>
      <c r="O210" s="29" t="s">
        <v>646</v>
      </c>
      <c r="P210" s="29"/>
      <c r="Q210" s="29" t="s">
        <v>121</v>
      </c>
      <c r="R210" s="29"/>
      <c r="S210" s="29" t="s">
        <v>679</v>
      </c>
      <c r="T210" s="29"/>
      <c r="U210" s="29"/>
      <c r="V210" s="29"/>
      <c r="W210" s="54"/>
      <c r="X210" s="29"/>
      <c r="Y210" s="29" t="s">
        <v>111</v>
      </c>
      <c r="Z210" s="29"/>
      <c r="AA210" s="24">
        <v>1564.5</v>
      </c>
      <c r="AB210" s="29"/>
      <c r="AC210" s="24">
        <f t="shared" si="3"/>
        <v>119639.23</v>
      </c>
    </row>
    <row r="211" spans="1:29" x14ac:dyDescent="0.3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 t="s">
        <v>109</v>
      </c>
      <c r="L211" s="29"/>
      <c r="M211" s="35">
        <v>42733</v>
      </c>
      <c r="N211" s="29"/>
      <c r="O211" s="29" t="s">
        <v>647</v>
      </c>
      <c r="P211" s="29"/>
      <c r="Q211" s="29" t="s">
        <v>121</v>
      </c>
      <c r="R211" s="29"/>
      <c r="S211" s="29" t="s">
        <v>680</v>
      </c>
      <c r="T211" s="29"/>
      <c r="U211" s="29"/>
      <c r="V211" s="29"/>
      <c r="W211" s="54"/>
      <c r="X211" s="29"/>
      <c r="Y211" s="29" t="s">
        <v>111</v>
      </c>
      <c r="Z211" s="29"/>
      <c r="AA211" s="24">
        <v>692</v>
      </c>
      <c r="AB211" s="29"/>
      <c r="AC211" s="24">
        <f t="shared" si="3"/>
        <v>120331.23</v>
      </c>
    </row>
    <row r="212" spans="1:29" x14ac:dyDescent="0.3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 t="s">
        <v>109</v>
      </c>
      <c r="L212" s="29"/>
      <c r="M212" s="35">
        <v>42733</v>
      </c>
      <c r="N212" s="29"/>
      <c r="O212" s="29" t="s">
        <v>648</v>
      </c>
      <c r="P212" s="29"/>
      <c r="Q212" s="29" t="s">
        <v>121</v>
      </c>
      <c r="R212" s="29"/>
      <c r="S212" s="29" t="s">
        <v>681</v>
      </c>
      <c r="T212" s="29"/>
      <c r="U212" s="29"/>
      <c r="V212" s="29"/>
      <c r="W212" s="54"/>
      <c r="X212" s="29"/>
      <c r="Y212" s="29" t="s">
        <v>111</v>
      </c>
      <c r="Z212" s="29"/>
      <c r="AA212" s="24">
        <v>844</v>
      </c>
      <c r="AB212" s="29"/>
      <c r="AC212" s="24">
        <f t="shared" si="3"/>
        <v>121175.23</v>
      </c>
    </row>
    <row r="213" spans="1:29" x14ac:dyDescent="0.3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 t="s">
        <v>91</v>
      </c>
      <c r="L213" s="29"/>
      <c r="M213" s="35">
        <v>42735</v>
      </c>
      <c r="N213" s="29"/>
      <c r="O213" s="29" t="s">
        <v>649</v>
      </c>
      <c r="P213" s="29"/>
      <c r="Q213" s="29"/>
      <c r="R213" s="29"/>
      <c r="S213" s="29" t="s">
        <v>94</v>
      </c>
      <c r="T213" s="29"/>
      <c r="U213" s="29"/>
      <c r="V213" s="29"/>
      <c r="W213" s="54"/>
      <c r="X213" s="29"/>
      <c r="Y213" s="29" t="s">
        <v>15</v>
      </c>
      <c r="Z213" s="29"/>
      <c r="AA213" s="24">
        <v>-54144.04</v>
      </c>
      <c r="AB213" s="29"/>
      <c r="AC213" s="24">
        <f t="shared" si="3"/>
        <v>67031.19</v>
      </c>
    </row>
    <row r="214" spans="1:29" ht="15" thickBot="1" x14ac:dyDescent="0.4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 t="s">
        <v>91</v>
      </c>
      <c r="L214" s="29"/>
      <c r="M214" s="35">
        <v>42735</v>
      </c>
      <c r="N214" s="29"/>
      <c r="O214" s="29" t="s">
        <v>650</v>
      </c>
      <c r="P214" s="29"/>
      <c r="Q214" s="29"/>
      <c r="R214" s="29"/>
      <c r="S214" s="29" t="s">
        <v>682</v>
      </c>
      <c r="T214" s="29"/>
      <c r="U214" s="29"/>
      <c r="V214" s="29"/>
      <c r="W214" s="54"/>
      <c r="X214" s="29"/>
      <c r="Y214" s="29" t="s">
        <v>15</v>
      </c>
      <c r="Z214" s="29"/>
      <c r="AA214" s="27">
        <v>366.77</v>
      </c>
      <c r="AB214" s="29"/>
      <c r="AC214" s="27">
        <f t="shared" si="3"/>
        <v>67397.960000000006</v>
      </c>
    </row>
    <row r="215" spans="1:29" s="31" customFormat="1" ht="10.5" x14ac:dyDescent="0.25">
      <c r="A215" s="29"/>
      <c r="B215" s="29"/>
      <c r="C215" s="29"/>
      <c r="D215" s="29"/>
      <c r="E215" s="29"/>
      <c r="F215" s="29"/>
      <c r="G215" s="29" t="s">
        <v>165</v>
      </c>
      <c r="H215" s="29"/>
      <c r="I215" s="29"/>
      <c r="J215" s="29"/>
      <c r="K215" s="29"/>
      <c r="L215" s="29"/>
      <c r="M215" s="35"/>
      <c r="N215" s="29"/>
      <c r="O215" s="29"/>
      <c r="P215" s="29"/>
      <c r="Q215" s="29"/>
      <c r="R215" s="29"/>
      <c r="S215" s="29"/>
      <c r="T215" s="29"/>
      <c r="U215" s="29"/>
      <c r="V215" s="29"/>
      <c r="W215" s="55"/>
      <c r="X215" s="29"/>
      <c r="Y215" s="29"/>
      <c r="Z215" s="29"/>
      <c r="AA215" s="24">
        <f>ROUND(SUM(AA182:AA214),5)</f>
        <v>-36710.370000000003</v>
      </c>
      <c r="AB215" s="29"/>
      <c r="AC215" s="24">
        <f>AC214</f>
        <v>67397.960000000006</v>
      </c>
    </row>
    <row r="216" spans="1:29" x14ac:dyDescent="0.35">
      <c r="A216" s="28"/>
      <c r="B216" s="28"/>
      <c r="C216" s="28"/>
      <c r="D216" s="28"/>
      <c r="E216" s="28"/>
      <c r="F216" s="28"/>
      <c r="G216" s="28" t="s">
        <v>166</v>
      </c>
      <c r="H216" s="28"/>
      <c r="I216" s="28"/>
      <c r="J216" s="28"/>
      <c r="K216" s="28"/>
      <c r="L216" s="28"/>
      <c r="M216" s="34"/>
      <c r="N216" s="28"/>
      <c r="O216" s="28"/>
      <c r="P216" s="28"/>
      <c r="Q216" s="28"/>
      <c r="R216" s="28"/>
      <c r="S216" s="28"/>
      <c r="T216" s="28"/>
      <c r="U216" s="28"/>
      <c r="V216" s="28"/>
      <c r="W216" s="53"/>
      <c r="X216" s="28"/>
      <c r="Y216" s="28"/>
      <c r="Z216" s="28"/>
      <c r="AA216" s="44"/>
      <c r="AB216" s="28"/>
      <c r="AC216" s="44">
        <v>0</v>
      </c>
    </row>
    <row r="217" spans="1:29" s="31" customFormat="1" ht="11" thickBot="1" x14ac:dyDescent="0.3">
      <c r="A217" s="29"/>
      <c r="B217" s="29"/>
      <c r="C217" s="29"/>
      <c r="D217" s="29"/>
      <c r="E217" s="29"/>
      <c r="F217" s="29"/>
      <c r="G217" s="29" t="s">
        <v>167</v>
      </c>
      <c r="H217" s="29"/>
      <c r="I217" s="29"/>
      <c r="J217" s="29"/>
      <c r="K217" s="29"/>
      <c r="L217" s="29"/>
      <c r="M217" s="35"/>
      <c r="N217" s="29"/>
      <c r="O217" s="29"/>
      <c r="P217" s="29"/>
      <c r="Q217" s="29"/>
      <c r="R217" s="29"/>
      <c r="S217" s="29"/>
      <c r="T217" s="29"/>
      <c r="U217" s="29"/>
      <c r="V217" s="29"/>
      <c r="W217" s="55"/>
      <c r="X217" s="29"/>
      <c r="Y217" s="29"/>
      <c r="Z217" s="29"/>
      <c r="AA217" s="27"/>
      <c r="AB217" s="29"/>
      <c r="AC217" s="27">
        <f>AC216</f>
        <v>0</v>
      </c>
    </row>
    <row r="218" spans="1:29" x14ac:dyDescent="0.35">
      <c r="A218" s="29"/>
      <c r="B218" s="29"/>
      <c r="C218" s="29"/>
      <c r="D218" s="29"/>
      <c r="E218" s="29"/>
      <c r="F218" s="29" t="s">
        <v>168</v>
      </c>
      <c r="G218" s="29"/>
      <c r="H218" s="29"/>
      <c r="I218" s="29"/>
      <c r="J218" s="29"/>
      <c r="K218" s="29"/>
      <c r="L218" s="29"/>
      <c r="M218" s="35"/>
      <c r="N218" s="29"/>
      <c r="O218" s="29"/>
      <c r="P218" s="29"/>
      <c r="Q218" s="29"/>
      <c r="R218" s="29"/>
      <c r="S218" s="29"/>
      <c r="T218" s="29"/>
      <c r="U218" s="29"/>
      <c r="V218" s="29"/>
      <c r="W218" s="55"/>
      <c r="X218" s="29"/>
      <c r="Y218" s="29"/>
      <c r="Z218" s="29"/>
      <c r="AA218" s="24">
        <f>ROUND(AA181+AA215+AA217,5)</f>
        <v>-36710.370000000003</v>
      </c>
      <c r="AB218" s="29"/>
      <c r="AC218" s="24">
        <f>ROUND(AC181+AC215+AC217,5)</f>
        <v>67397.960000000006</v>
      </c>
    </row>
    <row r="219" spans="1:29" x14ac:dyDescent="0.35">
      <c r="A219" s="28"/>
      <c r="B219" s="28"/>
      <c r="C219" s="28"/>
      <c r="D219" s="28"/>
      <c r="E219" s="28"/>
      <c r="F219" s="28" t="s">
        <v>169</v>
      </c>
      <c r="G219" s="28"/>
      <c r="H219" s="28"/>
      <c r="I219" s="28"/>
      <c r="J219" s="28"/>
      <c r="K219" s="28"/>
      <c r="L219" s="28"/>
      <c r="M219" s="34"/>
      <c r="N219" s="28"/>
      <c r="O219" s="28"/>
      <c r="P219" s="28"/>
      <c r="Q219" s="28"/>
      <c r="R219" s="28"/>
      <c r="S219" s="28"/>
      <c r="T219" s="28"/>
      <c r="U219" s="28"/>
      <c r="V219" s="28"/>
      <c r="W219" s="53"/>
      <c r="X219" s="28"/>
      <c r="Y219" s="28"/>
      <c r="Z219" s="28"/>
      <c r="AA219" s="44"/>
      <c r="AB219" s="28"/>
      <c r="AC219" s="44">
        <v>3686.67</v>
      </c>
    </row>
    <row r="220" spans="1:29" x14ac:dyDescent="0.35">
      <c r="A220" s="28"/>
      <c r="B220" s="28"/>
      <c r="C220" s="28"/>
      <c r="D220" s="28"/>
      <c r="E220" s="28"/>
      <c r="F220" s="28"/>
      <c r="G220" s="28" t="s">
        <v>170</v>
      </c>
      <c r="H220" s="28"/>
      <c r="I220" s="28"/>
      <c r="J220" s="28"/>
      <c r="K220" s="28"/>
      <c r="L220" s="28"/>
      <c r="M220" s="34"/>
      <c r="N220" s="28"/>
      <c r="O220" s="28"/>
      <c r="P220" s="28"/>
      <c r="Q220" s="28"/>
      <c r="R220" s="28"/>
      <c r="S220" s="28"/>
      <c r="T220" s="28"/>
      <c r="U220" s="28"/>
      <c r="V220" s="28"/>
      <c r="W220" s="53"/>
      <c r="X220" s="28"/>
      <c r="Y220" s="28"/>
      <c r="Z220" s="28"/>
      <c r="AA220" s="44"/>
      <c r="AB220" s="28"/>
      <c r="AC220" s="44">
        <v>0</v>
      </c>
    </row>
    <row r="221" spans="1:29" x14ac:dyDescent="0.35">
      <c r="A221" s="29"/>
      <c r="B221" s="29"/>
      <c r="C221" s="29"/>
      <c r="D221" s="29"/>
      <c r="E221" s="29"/>
      <c r="F221" s="29"/>
      <c r="G221" s="29" t="s">
        <v>171</v>
      </c>
      <c r="H221" s="29"/>
      <c r="I221" s="29"/>
      <c r="J221" s="29"/>
      <c r="K221" s="29"/>
      <c r="L221" s="29"/>
      <c r="M221" s="35"/>
      <c r="N221" s="29"/>
      <c r="O221" s="29"/>
      <c r="P221" s="29"/>
      <c r="Q221" s="29"/>
      <c r="R221" s="29"/>
      <c r="S221" s="29"/>
      <c r="T221" s="29"/>
      <c r="U221" s="29"/>
      <c r="V221" s="29"/>
      <c r="W221" s="55"/>
      <c r="X221" s="29"/>
      <c r="Y221" s="29"/>
      <c r="Z221" s="29"/>
      <c r="AA221" s="24"/>
      <c r="AB221" s="29"/>
      <c r="AC221" s="24">
        <f>AC220</f>
        <v>0</v>
      </c>
    </row>
    <row r="222" spans="1:29" s="31" customFormat="1" ht="10.5" x14ac:dyDescent="0.25">
      <c r="A222" s="28"/>
      <c r="B222" s="28"/>
      <c r="C222" s="28"/>
      <c r="D222" s="28"/>
      <c r="E222" s="28"/>
      <c r="F222" s="28"/>
      <c r="G222" s="28" t="s">
        <v>172</v>
      </c>
      <c r="H222" s="28"/>
      <c r="I222" s="28"/>
      <c r="J222" s="28"/>
      <c r="K222" s="28"/>
      <c r="L222" s="28"/>
      <c r="M222" s="34"/>
      <c r="N222" s="28"/>
      <c r="O222" s="28"/>
      <c r="P222" s="28"/>
      <c r="Q222" s="28"/>
      <c r="R222" s="28"/>
      <c r="S222" s="28"/>
      <c r="T222" s="28"/>
      <c r="U222" s="28"/>
      <c r="V222" s="28"/>
      <c r="W222" s="53"/>
      <c r="X222" s="28"/>
      <c r="Y222" s="28"/>
      <c r="Z222" s="28"/>
      <c r="AA222" s="44"/>
      <c r="AB222" s="28"/>
      <c r="AC222" s="44">
        <v>3686.67</v>
      </c>
    </row>
    <row r="223" spans="1:29" x14ac:dyDescent="0.35">
      <c r="A223" s="29"/>
      <c r="B223" s="29"/>
      <c r="C223" s="29"/>
      <c r="D223" s="29"/>
      <c r="E223" s="29"/>
      <c r="F223" s="29"/>
      <c r="G223" s="29" t="s">
        <v>173</v>
      </c>
      <c r="H223" s="29"/>
      <c r="I223" s="29"/>
      <c r="J223" s="29"/>
      <c r="K223" s="29"/>
      <c r="L223" s="29"/>
      <c r="M223" s="35"/>
      <c r="N223" s="29"/>
      <c r="O223" s="29"/>
      <c r="P223" s="29"/>
      <c r="Q223" s="29"/>
      <c r="R223" s="29"/>
      <c r="S223" s="29"/>
      <c r="T223" s="29"/>
      <c r="U223" s="29"/>
      <c r="V223" s="29"/>
      <c r="W223" s="55"/>
      <c r="X223" s="29"/>
      <c r="Y223" s="29"/>
      <c r="Z223" s="29"/>
      <c r="AA223" s="24"/>
      <c r="AB223" s="29"/>
      <c r="AC223" s="24">
        <f>AC222</f>
        <v>3686.67</v>
      </c>
    </row>
    <row r="224" spans="1:29" x14ac:dyDescent="0.35">
      <c r="A224" s="28"/>
      <c r="B224" s="28"/>
      <c r="C224" s="28"/>
      <c r="D224" s="28"/>
      <c r="E224" s="28"/>
      <c r="F224" s="28"/>
      <c r="G224" s="28" t="s">
        <v>174</v>
      </c>
      <c r="H224" s="28"/>
      <c r="I224" s="28"/>
      <c r="J224" s="28"/>
      <c r="K224" s="28"/>
      <c r="L224" s="28"/>
      <c r="M224" s="34"/>
      <c r="N224" s="28"/>
      <c r="O224" s="28"/>
      <c r="P224" s="28"/>
      <c r="Q224" s="28"/>
      <c r="R224" s="28"/>
      <c r="S224" s="28"/>
      <c r="T224" s="28"/>
      <c r="U224" s="28"/>
      <c r="V224" s="28"/>
      <c r="W224" s="53"/>
      <c r="X224" s="28"/>
      <c r="Y224" s="28"/>
      <c r="Z224" s="28"/>
      <c r="AA224" s="44"/>
      <c r="AB224" s="28"/>
      <c r="AC224" s="44">
        <v>0</v>
      </c>
    </row>
    <row r="225" spans="1:29" x14ac:dyDescent="0.35">
      <c r="A225" s="29"/>
      <c r="B225" s="29"/>
      <c r="C225" s="29"/>
      <c r="D225" s="29"/>
      <c r="E225" s="29"/>
      <c r="F225" s="29"/>
      <c r="G225" s="29" t="s">
        <v>175</v>
      </c>
      <c r="H225" s="29"/>
      <c r="I225" s="29"/>
      <c r="J225" s="29"/>
      <c r="K225" s="29"/>
      <c r="L225" s="29"/>
      <c r="M225" s="35"/>
      <c r="N225" s="29"/>
      <c r="O225" s="29"/>
      <c r="P225" s="29"/>
      <c r="Q225" s="29"/>
      <c r="R225" s="29"/>
      <c r="S225" s="29"/>
      <c r="T225" s="29"/>
      <c r="U225" s="29"/>
      <c r="V225" s="29"/>
      <c r="W225" s="55"/>
      <c r="X225" s="29"/>
      <c r="Y225" s="29"/>
      <c r="Z225" s="29"/>
      <c r="AA225" s="24"/>
      <c r="AB225" s="29"/>
      <c r="AC225" s="24">
        <f>AC224</f>
        <v>0</v>
      </c>
    </row>
    <row r="226" spans="1:29" x14ac:dyDescent="0.35">
      <c r="A226" s="28"/>
      <c r="B226" s="28"/>
      <c r="C226" s="28"/>
      <c r="D226" s="28"/>
      <c r="E226" s="28"/>
      <c r="F226" s="28"/>
      <c r="G226" s="28" t="s">
        <v>176</v>
      </c>
      <c r="H226" s="28"/>
      <c r="I226" s="28"/>
      <c r="J226" s="28"/>
      <c r="K226" s="28"/>
      <c r="L226" s="28"/>
      <c r="M226" s="34"/>
      <c r="N226" s="28"/>
      <c r="O226" s="28"/>
      <c r="P226" s="28"/>
      <c r="Q226" s="28"/>
      <c r="R226" s="28"/>
      <c r="S226" s="28"/>
      <c r="T226" s="28"/>
      <c r="U226" s="28"/>
      <c r="V226" s="28"/>
      <c r="W226" s="53"/>
      <c r="X226" s="28"/>
      <c r="Y226" s="28"/>
      <c r="Z226" s="28"/>
      <c r="AA226" s="44"/>
      <c r="AB226" s="28"/>
      <c r="AC226" s="44">
        <v>0</v>
      </c>
    </row>
    <row r="227" spans="1:29" ht="15" thickBot="1" x14ac:dyDescent="0.4">
      <c r="A227" s="29"/>
      <c r="B227" s="29"/>
      <c r="C227" s="29"/>
      <c r="D227" s="29"/>
      <c r="E227" s="29"/>
      <c r="F227" s="29"/>
      <c r="G227" s="29" t="s">
        <v>177</v>
      </c>
      <c r="H227" s="29"/>
      <c r="I227" s="29"/>
      <c r="J227" s="29"/>
      <c r="K227" s="29"/>
      <c r="L227" s="29"/>
      <c r="M227" s="35"/>
      <c r="N227" s="29"/>
      <c r="O227" s="29"/>
      <c r="P227" s="29"/>
      <c r="Q227" s="29"/>
      <c r="R227" s="29"/>
      <c r="S227" s="29"/>
      <c r="T227" s="29"/>
      <c r="U227" s="29"/>
      <c r="V227" s="29"/>
      <c r="W227" s="55"/>
      <c r="X227" s="29"/>
      <c r="Y227" s="29"/>
      <c r="Z227" s="29"/>
      <c r="AA227" s="27"/>
      <c r="AB227" s="29"/>
      <c r="AC227" s="27">
        <f>AC226</f>
        <v>0</v>
      </c>
    </row>
    <row r="228" spans="1:29" x14ac:dyDescent="0.35">
      <c r="A228" s="29"/>
      <c r="B228" s="29"/>
      <c r="C228" s="29"/>
      <c r="D228" s="29"/>
      <c r="E228" s="29"/>
      <c r="F228" s="29" t="s">
        <v>178</v>
      </c>
      <c r="G228" s="29"/>
      <c r="H228" s="29"/>
      <c r="I228" s="29"/>
      <c r="J228" s="29"/>
      <c r="K228" s="29"/>
      <c r="L228" s="29"/>
      <c r="M228" s="35"/>
      <c r="N228" s="29"/>
      <c r="O228" s="29"/>
      <c r="P228" s="29"/>
      <c r="Q228" s="29"/>
      <c r="R228" s="29"/>
      <c r="S228" s="29"/>
      <c r="T228" s="29"/>
      <c r="U228" s="29"/>
      <c r="V228" s="29"/>
      <c r="W228" s="55"/>
      <c r="X228" s="29"/>
      <c r="Y228" s="29"/>
      <c r="Z228" s="29"/>
      <c r="AA228" s="24"/>
      <c r="AB228" s="29"/>
      <c r="AC228" s="24">
        <f>ROUND(AC221+AC223+AC225+AC227,5)</f>
        <v>3686.67</v>
      </c>
    </row>
    <row r="229" spans="1:29" x14ac:dyDescent="0.35">
      <c r="A229" s="28"/>
      <c r="B229" s="28"/>
      <c r="C229" s="28"/>
      <c r="D229" s="28"/>
      <c r="E229" s="28"/>
      <c r="F229" s="28" t="s">
        <v>179</v>
      </c>
      <c r="G229" s="28"/>
      <c r="H229" s="28"/>
      <c r="I229" s="28"/>
      <c r="J229" s="28"/>
      <c r="K229" s="28"/>
      <c r="L229" s="28"/>
      <c r="M229" s="34"/>
      <c r="N229" s="28"/>
      <c r="O229" s="28"/>
      <c r="P229" s="28"/>
      <c r="Q229" s="28"/>
      <c r="R229" s="28"/>
      <c r="S229" s="28"/>
      <c r="T229" s="28"/>
      <c r="U229" s="28"/>
      <c r="V229" s="28"/>
      <c r="W229" s="53"/>
      <c r="X229" s="28"/>
      <c r="Y229" s="28"/>
      <c r="Z229" s="28"/>
      <c r="AA229" s="44"/>
      <c r="AB229" s="28"/>
      <c r="AC229" s="44">
        <v>0</v>
      </c>
    </row>
    <row r="230" spans="1:29" ht="15" thickBot="1" x14ac:dyDescent="0.4">
      <c r="A230" s="29"/>
      <c r="B230" s="29"/>
      <c r="C230" s="29"/>
      <c r="D230" s="29"/>
      <c r="E230" s="29"/>
      <c r="F230" s="29" t="s">
        <v>180</v>
      </c>
      <c r="G230" s="29"/>
      <c r="H230" s="29"/>
      <c r="I230" s="29"/>
      <c r="J230" s="29"/>
      <c r="K230" s="29"/>
      <c r="L230" s="29"/>
      <c r="M230" s="35"/>
      <c r="N230" s="29"/>
      <c r="O230" s="29"/>
      <c r="P230" s="29"/>
      <c r="Q230" s="29"/>
      <c r="R230" s="29"/>
      <c r="S230" s="29"/>
      <c r="T230" s="29"/>
      <c r="U230" s="29"/>
      <c r="V230" s="29"/>
      <c r="W230" s="55"/>
      <c r="X230" s="29"/>
      <c r="Y230" s="29"/>
      <c r="Z230" s="29"/>
      <c r="AA230" s="27"/>
      <c r="AB230" s="29"/>
      <c r="AC230" s="27">
        <f>AC229</f>
        <v>0</v>
      </c>
    </row>
    <row r="231" spans="1:29" x14ac:dyDescent="0.35">
      <c r="A231" s="29"/>
      <c r="B231" s="29"/>
      <c r="C231" s="29"/>
      <c r="D231" s="29"/>
      <c r="E231" s="29" t="s">
        <v>181</v>
      </c>
      <c r="F231" s="29"/>
      <c r="G231" s="29"/>
      <c r="H231" s="29"/>
      <c r="I231" s="29"/>
      <c r="J231" s="29"/>
      <c r="K231" s="29"/>
      <c r="L231" s="29"/>
      <c r="M231" s="35"/>
      <c r="N231" s="29"/>
      <c r="O231" s="29"/>
      <c r="P231" s="29"/>
      <c r="Q231" s="29"/>
      <c r="R231" s="29"/>
      <c r="S231" s="29"/>
      <c r="T231" s="29"/>
      <c r="U231" s="29"/>
      <c r="V231" s="29"/>
      <c r="W231" s="55"/>
      <c r="X231" s="29"/>
      <c r="Y231" s="29"/>
      <c r="Z231" s="29"/>
      <c r="AA231" s="24">
        <f>ROUND(AA178+AA218+AA228+AA230,5)</f>
        <v>-36710.370000000003</v>
      </c>
      <c r="AB231" s="29"/>
      <c r="AC231" s="24">
        <f>ROUND(AC178+AC218+AC228+AC230,5)</f>
        <v>71084.63</v>
      </c>
    </row>
    <row r="232" spans="1:29" x14ac:dyDescent="0.35">
      <c r="A232" s="28"/>
      <c r="B232" s="28"/>
      <c r="C232" s="28"/>
      <c r="D232" s="28"/>
      <c r="E232" s="28" t="s">
        <v>182</v>
      </c>
      <c r="F232" s="28"/>
      <c r="G232" s="28"/>
      <c r="H232" s="28"/>
      <c r="I232" s="28"/>
      <c r="J232" s="28"/>
      <c r="K232" s="28"/>
      <c r="L232" s="28"/>
      <c r="M232" s="34"/>
      <c r="N232" s="28"/>
      <c r="O232" s="28"/>
      <c r="P232" s="28"/>
      <c r="Q232" s="28"/>
      <c r="R232" s="28"/>
      <c r="S232" s="28"/>
      <c r="T232" s="28"/>
      <c r="U232" s="28"/>
      <c r="V232" s="28"/>
      <c r="W232" s="53"/>
      <c r="X232" s="28"/>
      <c r="Y232" s="28"/>
      <c r="Z232" s="28"/>
      <c r="AA232" s="44"/>
      <c r="AB232" s="28"/>
      <c r="AC232" s="44">
        <v>0</v>
      </c>
    </row>
    <row r="233" spans="1:29" ht="15" thickBot="1" x14ac:dyDescent="0.4">
      <c r="A233" s="29"/>
      <c r="B233" s="29"/>
      <c r="C233" s="29"/>
      <c r="D233" s="29"/>
      <c r="E233" s="29" t="s">
        <v>183</v>
      </c>
      <c r="F233" s="29"/>
      <c r="G233" s="29"/>
      <c r="H233" s="29"/>
      <c r="I233" s="29"/>
      <c r="J233" s="29"/>
      <c r="K233" s="29"/>
      <c r="L233" s="29"/>
      <c r="M233" s="35"/>
      <c r="N233" s="29"/>
      <c r="O233" s="29"/>
      <c r="P233" s="29"/>
      <c r="Q233" s="29"/>
      <c r="R233" s="29"/>
      <c r="S233" s="29"/>
      <c r="T233" s="29"/>
      <c r="U233" s="29"/>
      <c r="V233" s="29"/>
      <c r="W233" s="55"/>
      <c r="X233" s="29"/>
      <c r="Y233" s="29"/>
      <c r="Z233" s="29"/>
      <c r="AA233" s="27"/>
      <c r="AB233" s="29"/>
      <c r="AC233" s="27">
        <f>AC232</f>
        <v>0</v>
      </c>
    </row>
    <row r="234" spans="1:29" x14ac:dyDescent="0.35">
      <c r="A234" s="29"/>
      <c r="B234" s="29"/>
      <c r="C234" s="29"/>
      <c r="D234" s="29" t="s">
        <v>184</v>
      </c>
      <c r="E234" s="29"/>
      <c r="F234" s="29"/>
      <c r="G234" s="29"/>
      <c r="H234" s="29"/>
      <c r="I234" s="29"/>
      <c r="J234" s="29"/>
      <c r="K234" s="29"/>
      <c r="L234" s="29"/>
      <c r="M234" s="35"/>
      <c r="N234" s="29"/>
      <c r="O234" s="29"/>
      <c r="P234" s="29"/>
      <c r="Q234" s="29"/>
      <c r="R234" s="29"/>
      <c r="S234" s="29"/>
      <c r="T234" s="29"/>
      <c r="U234" s="29"/>
      <c r="V234" s="29"/>
      <c r="W234" s="55"/>
      <c r="X234" s="29"/>
      <c r="Y234" s="29"/>
      <c r="Z234" s="29"/>
      <c r="AA234" s="24">
        <f>ROUND(AA231+AA233,5)</f>
        <v>-36710.370000000003</v>
      </c>
      <c r="AB234" s="29"/>
      <c r="AC234" s="24">
        <f>ROUND(AC231+AC233,5)</f>
        <v>71084.63</v>
      </c>
    </row>
    <row r="235" spans="1:29" x14ac:dyDescent="0.35">
      <c r="A235" s="28"/>
      <c r="B235" s="28"/>
      <c r="C235" s="28"/>
      <c r="D235" s="28" t="s">
        <v>185</v>
      </c>
      <c r="E235" s="28"/>
      <c r="F235" s="28"/>
      <c r="G235" s="28"/>
      <c r="H235" s="28"/>
      <c r="I235" s="28"/>
      <c r="J235" s="28"/>
      <c r="K235" s="28"/>
      <c r="L235" s="28"/>
      <c r="M235" s="34"/>
      <c r="N235" s="28"/>
      <c r="O235" s="28"/>
      <c r="P235" s="28"/>
      <c r="Q235" s="28"/>
      <c r="R235" s="28"/>
      <c r="S235" s="28"/>
      <c r="T235" s="28"/>
      <c r="U235" s="28"/>
      <c r="V235" s="28"/>
      <c r="W235" s="53"/>
      <c r="X235" s="28"/>
      <c r="Y235" s="28"/>
      <c r="Z235" s="28"/>
      <c r="AA235" s="44"/>
      <c r="AB235" s="28"/>
      <c r="AC235" s="44">
        <v>40</v>
      </c>
    </row>
    <row r="236" spans="1:29" x14ac:dyDescent="0.35">
      <c r="A236" s="29"/>
      <c r="B236" s="29"/>
      <c r="C236" s="29"/>
      <c r="D236" s="29" t="s">
        <v>186</v>
      </c>
      <c r="E236" s="29"/>
      <c r="F236" s="29"/>
      <c r="G236" s="29"/>
      <c r="H236" s="29"/>
      <c r="I236" s="29"/>
      <c r="J236" s="29"/>
      <c r="K236" s="29"/>
      <c r="L236" s="29"/>
      <c r="M236" s="35"/>
      <c r="N236" s="29"/>
      <c r="O236" s="29"/>
      <c r="P236" s="29"/>
      <c r="Q236" s="29"/>
      <c r="R236" s="29"/>
      <c r="S236" s="29"/>
      <c r="T236" s="29"/>
      <c r="U236" s="29"/>
      <c r="V236" s="29"/>
      <c r="W236" s="55"/>
      <c r="X236" s="29"/>
      <c r="Y236" s="29"/>
      <c r="Z236" s="29"/>
      <c r="AA236" s="24"/>
      <c r="AB236" s="29"/>
      <c r="AC236" s="24">
        <f>AC235</f>
        <v>40</v>
      </c>
    </row>
    <row r="237" spans="1:29" x14ac:dyDescent="0.35">
      <c r="A237" s="28"/>
      <c r="B237" s="28"/>
      <c r="C237" s="28"/>
      <c r="D237" s="28" t="s">
        <v>187</v>
      </c>
      <c r="E237" s="28"/>
      <c r="F237" s="28"/>
      <c r="G237" s="28"/>
      <c r="H237" s="28"/>
      <c r="I237" s="28"/>
      <c r="J237" s="28"/>
      <c r="K237" s="28"/>
      <c r="L237" s="28"/>
      <c r="M237" s="34"/>
      <c r="N237" s="28"/>
      <c r="O237" s="28"/>
      <c r="P237" s="28"/>
      <c r="Q237" s="28"/>
      <c r="R237" s="28"/>
      <c r="S237" s="28"/>
      <c r="T237" s="28"/>
      <c r="U237" s="28"/>
      <c r="V237" s="28"/>
      <c r="W237" s="53"/>
      <c r="X237" s="28"/>
      <c r="Y237" s="28"/>
      <c r="Z237" s="28"/>
      <c r="AA237" s="44"/>
      <c r="AB237" s="28"/>
      <c r="AC237" s="44">
        <v>0</v>
      </c>
    </row>
    <row r="238" spans="1:29" ht="15" thickBot="1" x14ac:dyDescent="0.4">
      <c r="A238" s="29"/>
      <c r="B238" s="29"/>
      <c r="C238" s="29"/>
      <c r="D238" s="29" t="s">
        <v>188</v>
      </c>
      <c r="E238" s="29"/>
      <c r="F238" s="29"/>
      <c r="G238" s="29"/>
      <c r="H238" s="29"/>
      <c r="I238" s="29"/>
      <c r="J238" s="29"/>
      <c r="K238" s="29"/>
      <c r="L238" s="29"/>
      <c r="M238" s="35"/>
      <c r="N238" s="29"/>
      <c r="O238" s="29"/>
      <c r="P238" s="29"/>
      <c r="Q238" s="29"/>
      <c r="R238" s="29"/>
      <c r="S238" s="29"/>
      <c r="T238" s="29"/>
      <c r="U238" s="29"/>
      <c r="V238" s="29"/>
      <c r="W238" s="55"/>
      <c r="X238" s="29"/>
      <c r="Y238" s="29"/>
      <c r="Z238" s="29"/>
      <c r="AA238" s="25"/>
      <c r="AB238" s="29"/>
      <c r="AC238" s="25">
        <f>AC237</f>
        <v>0</v>
      </c>
    </row>
    <row r="239" spans="1:29" ht="15" thickBot="1" x14ac:dyDescent="0.4">
      <c r="A239" s="29"/>
      <c r="B239" s="29"/>
      <c r="C239" s="29" t="s">
        <v>189</v>
      </c>
      <c r="D239" s="29"/>
      <c r="E239" s="29"/>
      <c r="F239" s="29"/>
      <c r="G239" s="29"/>
      <c r="H239" s="29"/>
      <c r="I239" s="29"/>
      <c r="J239" s="29"/>
      <c r="K239" s="29"/>
      <c r="L239" s="29"/>
      <c r="M239" s="35"/>
      <c r="N239" s="29"/>
      <c r="O239" s="29"/>
      <c r="P239" s="29"/>
      <c r="Q239" s="29"/>
      <c r="R239" s="29"/>
      <c r="S239" s="29"/>
      <c r="T239" s="29"/>
      <c r="U239" s="29"/>
      <c r="V239" s="29"/>
      <c r="W239" s="55"/>
      <c r="X239" s="29"/>
      <c r="Y239" s="29"/>
      <c r="Z239" s="29"/>
      <c r="AA239" s="26">
        <f>ROUND(AA234+AA236+AA238,5)</f>
        <v>-36710.370000000003</v>
      </c>
      <c r="AB239" s="29"/>
      <c r="AC239" s="26">
        <f>ROUND(AC234+AC236+AC238,5)</f>
        <v>71124.63</v>
      </c>
    </row>
    <row r="240" spans="1:29" x14ac:dyDescent="0.35">
      <c r="A240" s="29"/>
      <c r="B240" s="29" t="s">
        <v>190</v>
      </c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35"/>
      <c r="N240" s="29"/>
      <c r="O240" s="29"/>
      <c r="P240" s="29"/>
      <c r="Q240" s="29"/>
      <c r="R240" s="29"/>
      <c r="S240" s="29"/>
      <c r="T240" s="29"/>
      <c r="U240" s="29"/>
      <c r="V240" s="29"/>
      <c r="W240" s="55"/>
      <c r="X240" s="29"/>
      <c r="Y240" s="29"/>
      <c r="Z240" s="29"/>
      <c r="AA240" s="24">
        <f>ROUND(AA169+AA173+AA239,5)</f>
        <v>11488.63</v>
      </c>
      <c r="AB240" s="29"/>
      <c r="AC240" s="24">
        <f>ROUND(AC169+AC173+AC239,5)</f>
        <v>199377.72</v>
      </c>
    </row>
    <row r="241" spans="1:29" x14ac:dyDescent="0.35">
      <c r="A241" s="28"/>
      <c r="B241" s="28" t="s">
        <v>191</v>
      </c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34"/>
      <c r="N241" s="28"/>
      <c r="O241" s="28"/>
      <c r="P241" s="28"/>
      <c r="Q241" s="28"/>
      <c r="R241" s="28"/>
      <c r="S241" s="28"/>
      <c r="T241" s="28"/>
      <c r="U241" s="28"/>
      <c r="V241" s="28"/>
      <c r="W241" s="53"/>
      <c r="X241" s="28"/>
      <c r="Y241" s="28"/>
      <c r="Z241" s="28"/>
      <c r="AA241" s="44"/>
      <c r="AB241" s="28"/>
      <c r="AC241" s="44">
        <v>7796.86</v>
      </c>
    </row>
    <row r="242" spans="1:29" x14ac:dyDescent="0.35">
      <c r="A242" s="28"/>
      <c r="B242" s="28"/>
      <c r="C242" s="28" t="s">
        <v>192</v>
      </c>
      <c r="D242" s="28"/>
      <c r="E242" s="28"/>
      <c r="F242" s="28"/>
      <c r="G242" s="28"/>
      <c r="H242" s="28"/>
      <c r="I242" s="28"/>
      <c r="J242" s="28"/>
      <c r="K242" s="28"/>
      <c r="L242" s="28"/>
      <c r="M242" s="34"/>
      <c r="N242" s="28"/>
      <c r="O242" s="28"/>
      <c r="P242" s="28"/>
      <c r="Q242" s="28"/>
      <c r="R242" s="28"/>
      <c r="S242" s="28"/>
      <c r="T242" s="28"/>
      <c r="U242" s="28"/>
      <c r="V242" s="28"/>
      <c r="W242" s="53"/>
      <c r="X242" s="28"/>
      <c r="Y242" s="28"/>
      <c r="Z242" s="28"/>
      <c r="AA242" s="44"/>
      <c r="AB242" s="28"/>
      <c r="AC242" s="44">
        <v>7796.86</v>
      </c>
    </row>
    <row r="243" spans="1:29" x14ac:dyDescent="0.35">
      <c r="A243" s="28"/>
      <c r="B243" s="28"/>
      <c r="C243" s="28"/>
      <c r="D243" s="28" t="s">
        <v>193</v>
      </c>
      <c r="E243" s="28"/>
      <c r="F243" s="28"/>
      <c r="G243" s="28"/>
      <c r="H243" s="28"/>
      <c r="I243" s="28"/>
      <c r="J243" s="28"/>
      <c r="K243" s="28"/>
      <c r="L243" s="28"/>
      <c r="M243" s="34"/>
      <c r="N243" s="28"/>
      <c r="O243" s="28"/>
      <c r="P243" s="28"/>
      <c r="Q243" s="28"/>
      <c r="R243" s="28"/>
      <c r="S243" s="28"/>
      <c r="T243" s="28"/>
      <c r="U243" s="28"/>
      <c r="V243" s="28"/>
      <c r="W243" s="53"/>
      <c r="X243" s="28"/>
      <c r="Y243" s="28"/>
      <c r="Z243" s="28"/>
      <c r="AA243" s="44"/>
      <c r="AB243" s="28"/>
      <c r="AC243" s="44">
        <v>45483.87</v>
      </c>
    </row>
    <row r="244" spans="1:29" x14ac:dyDescent="0.35">
      <c r="A244" s="29"/>
      <c r="B244" s="29"/>
      <c r="C244" s="29"/>
      <c r="D244" s="29" t="s">
        <v>194</v>
      </c>
      <c r="E244" s="29"/>
      <c r="F244" s="29"/>
      <c r="G244" s="29"/>
      <c r="H244" s="29"/>
      <c r="I244" s="29"/>
      <c r="J244" s="29"/>
      <c r="K244" s="29"/>
      <c r="L244" s="29"/>
      <c r="M244" s="35"/>
      <c r="N244" s="29"/>
      <c r="O244" s="29"/>
      <c r="P244" s="29"/>
      <c r="Q244" s="29"/>
      <c r="R244" s="29"/>
      <c r="S244" s="29"/>
      <c r="T244" s="29"/>
      <c r="U244" s="29"/>
      <c r="V244" s="29"/>
      <c r="W244" s="55"/>
      <c r="X244" s="29"/>
      <c r="Y244" s="29"/>
      <c r="Z244" s="29"/>
      <c r="AA244" s="24"/>
      <c r="AB244" s="29"/>
      <c r="AC244" s="24">
        <f>AC243</f>
        <v>45483.87</v>
      </c>
    </row>
    <row r="245" spans="1:29" x14ac:dyDescent="0.35">
      <c r="A245" s="28"/>
      <c r="B245" s="28"/>
      <c r="C245" s="28"/>
      <c r="D245" s="28" t="s">
        <v>195</v>
      </c>
      <c r="E245" s="28"/>
      <c r="F245" s="28"/>
      <c r="G245" s="28"/>
      <c r="H245" s="28"/>
      <c r="I245" s="28"/>
      <c r="J245" s="28"/>
      <c r="K245" s="28"/>
      <c r="L245" s="28"/>
      <c r="M245" s="34"/>
      <c r="N245" s="28"/>
      <c r="O245" s="28"/>
      <c r="P245" s="28"/>
      <c r="Q245" s="28"/>
      <c r="R245" s="28"/>
      <c r="S245" s="28"/>
      <c r="T245" s="28"/>
      <c r="U245" s="28"/>
      <c r="V245" s="28"/>
      <c r="W245" s="53"/>
      <c r="X245" s="28"/>
      <c r="Y245" s="28"/>
      <c r="Z245" s="28"/>
      <c r="AA245" s="44"/>
      <c r="AB245" s="28"/>
      <c r="AC245" s="44">
        <v>-37687.01</v>
      </c>
    </row>
    <row r="246" spans="1:29" x14ac:dyDescent="0.35">
      <c r="A246" s="29"/>
      <c r="B246" s="29"/>
      <c r="C246" s="29"/>
      <c r="D246" s="29" t="s">
        <v>196</v>
      </c>
      <c r="E246" s="29"/>
      <c r="F246" s="29"/>
      <c r="G246" s="29"/>
      <c r="H246" s="29"/>
      <c r="I246" s="29"/>
      <c r="J246" s="29"/>
      <c r="K246" s="29"/>
      <c r="L246" s="29"/>
      <c r="M246" s="35"/>
      <c r="N246" s="29"/>
      <c r="O246" s="29"/>
      <c r="P246" s="29"/>
      <c r="Q246" s="29"/>
      <c r="R246" s="29"/>
      <c r="S246" s="29"/>
      <c r="T246" s="29"/>
      <c r="U246" s="29"/>
      <c r="V246" s="29"/>
      <c r="W246" s="55"/>
      <c r="X246" s="29"/>
      <c r="Y246" s="29"/>
      <c r="Z246" s="29"/>
      <c r="AA246" s="24"/>
      <c r="AB246" s="29"/>
      <c r="AC246" s="24">
        <f>AC245</f>
        <v>-37687.01</v>
      </c>
    </row>
    <row r="247" spans="1:29" x14ac:dyDescent="0.35">
      <c r="A247" s="28"/>
      <c r="B247" s="28"/>
      <c r="C247" s="28"/>
      <c r="D247" s="28" t="s">
        <v>197</v>
      </c>
      <c r="E247" s="28"/>
      <c r="F247" s="28"/>
      <c r="G247" s="28"/>
      <c r="H247" s="28"/>
      <c r="I247" s="28"/>
      <c r="J247" s="28"/>
      <c r="K247" s="28"/>
      <c r="L247" s="28"/>
      <c r="M247" s="34"/>
      <c r="N247" s="28"/>
      <c r="O247" s="28"/>
      <c r="P247" s="28"/>
      <c r="Q247" s="28"/>
      <c r="R247" s="28"/>
      <c r="S247" s="28"/>
      <c r="T247" s="28"/>
      <c r="U247" s="28"/>
      <c r="V247" s="28"/>
      <c r="W247" s="53"/>
      <c r="X247" s="28"/>
      <c r="Y247" s="28"/>
      <c r="Z247" s="28"/>
      <c r="AA247" s="44"/>
      <c r="AB247" s="28"/>
      <c r="AC247" s="44">
        <v>0</v>
      </c>
    </row>
    <row r="248" spans="1:29" ht="15" thickBot="1" x14ac:dyDescent="0.4">
      <c r="A248" s="29"/>
      <c r="B248" s="29"/>
      <c r="C248" s="29"/>
      <c r="D248" s="29" t="s">
        <v>198</v>
      </c>
      <c r="E248" s="29"/>
      <c r="F248" s="29"/>
      <c r="G248" s="29"/>
      <c r="H248" s="29"/>
      <c r="I248" s="29"/>
      <c r="J248" s="29"/>
      <c r="K248" s="29"/>
      <c r="L248" s="29"/>
      <c r="M248" s="35"/>
      <c r="N248" s="29"/>
      <c r="O248" s="29"/>
      <c r="P248" s="29"/>
      <c r="Q248" s="29"/>
      <c r="R248" s="29"/>
      <c r="S248" s="29"/>
      <c r="T248" s="29"/>
      <c r="U248" s="29"/>
      <c r="V248" s="29"/>
      <c r="W248" s="55"/>
      <c r="X248" s="29"/>
      <c r="Y248" s="29"/>
      <c r="Z248" s="29"/>
      <c r="AA248" s="25"/>
      <c r="AB248" s="29"/>
      <c r="AC248" s="25">
        <f>AC247</f>
        <v>0</v>
      </c>
    </row>
    <row r="249" spans="1:29" ht="15" thickBot="1" x14ac:dyDescent="0.4">
      <c r="A249" s="29"/>
      <c r="B249" s="29"/>
      <c r="C249" s="29" t="s">
        <v>199</v>
      </c>
      <c r="D249" s="29"/>
      <c r="E249" s="29"/>
      <c r="F249" s="29"/>
      <c r="G249" s="29"/>
      <c r="H249" s="29"/>
      <c r="I249" s="29"/>
      <c r="J249" s="29"/>
      <c r="K249" s="29"/>
      <c r="L249" s="29"/>
      <c r="M249" s="35"/>
      <c r="N249" s="29"/>
      <c r="O249" s="29"/>
      <c r="P249" s="29"/>
      <c r="Q249" s="29"/>
      <c r="R249" s="29"/>
      <c r="S249" s="29"/>
      <c r="T249" s="29"/>
      <c r="U249" s="29"/>
      <c r="V249" s="29"/>
      <c r="W249" s="55"/>
      <c r="X249" s="29"/>
      <c r="Y249" s="29"/>
      <c r="Z249" s="29"/>
      <c r="AA249" s="26"/>
      <c r="AB249" s="29"/>
      <c r="AC249" s="26">
        <f>ROUND(AC244+AC246+AC248,5)</f>
        <v>7796.86</v>
      </c>
    </row>
    <row r="250" spans="1:29" x14ac:dyDescent="0.35">
      <c r="A250" s="29"/>
      <c r="B250" s="29" t="s">
        <v>200</v>
      </c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35"/>
      <c r="N250" s="29"/>
      <c r="O250" s="29"/>
      <c r="P250" s="29"/>
      <c r="Q250" s="29"/>
      <c r="R250" s="29"/>
      <c r="S250" s="29"/>
      <c r="T250" s="29"/>
      <c r="U250" s="29"/>
      <c r="V250" s="29"/>
      <c r="W250" s="55"/>
      <c r="X250" s="29"/>
      <c r="Y250" s="29"/>
      <c r="Z250" s="29"/>
      <c r="AA250" s="24"/>
      <c r="AB250" s="29"/>
      <c r="AC250" s="24">
        <f>AC249</f>
        <v>7796.86</v>
      </c>
    </row>
    <row r="251" spans="1:29" x14ac:dyDescent="0.35">
      <c r="A251" s="28"/>
      <c r="B251" s="28" t="s">
        <v>473</v>
      </c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34"/>
      <c r="N251" s="28"/>
      <c r="O251" s="28"/>
      <c r="P251" s="28"/>
      <c r="Q251" s="28"/>
      <c r="R251" s="28"/>
      <c r="S251" s="28"/>
      <c r="T251" s="28"/>
      <c r="U251" s="28"/>
      <c r="V251" s="28"/>
      <c r="W251" s="53"/>
      <c r="X251" s="28"/>
      <c r="Y251" s="28"/>
      <c r="Z251" s="28"/>
      <c r="AA251" s="44"/>
      <c r="AB251" s="28"/>
      <c r="AC251" s="44">
        <v>0</v>
      </c>
    </row>
    <row r="252" spans="1:29" x14ac:dyDescent="0.35">
      <c r="A252" s="28"/>
      <c r="B252" s="28"/>
      <c r="C252" s="28" t="s">
        <v>201</v>
      </c>
      <c r="D252" s="28"/>
      <c r="E252" s="28"/>
      <c r="F252" s="28"/>
      <c r="G252" s="28"/>
      <c r="H252" s="28"/>
      <c r="I252" s="28"/>
      <c r="J252" s="28"/>
      <c r="K252" s="28"/>
      <c r="L252" s="28"/>
      <c r="M252" s="34"/>
      <c r="N252" s="28"/>
      <c r="O252" s="28"/>
      <c r="P252" s="28"/>
      <c r="Q252" s="28"/>
      <c r="R252" s="28"/>
      <c r="S252" s="28"/>
      <c r="T252" s="28"/>
      <c r="U252" s="28"/>
      <c r="V252" s="28"/>
      <c r="W252" s="53"/>
      <c r="X252" s="28"/>
      <c r="Y252" s="28"/>
      <c r="Z252" s="28"/>
      <c r="AA252" s="44"/>
      <c r="AB252" s="28"/>
      <c r="AC252" s="44">
        <v>0</v>
      </c>
    </row>
    <row r="253" spans="1:29" x14ac:dyDescent="0.35">
      <c r="A253" s="29"/>
      <c r="B253" s="29"/>
      <c r="C253" s="29" t="s">
        <v>202</v>
      </c>
      <c r="D253" s="29"/>
      <c r="E253" s="29"/>
      <c r="F253" s="29"/>
      <c r="G253" s="29"/>
      <c r="H253" s="29"/>
      <c r="I253" s="29"/>
      <c r="J253" s="29"/>
      <c r="K253" s="29"/>
      <c r="L253" s="29"/>
      <c r="M253" s="35"/>
      <c r="N253" s="29"/>
      <c r="O253" s="29"/>
      <c r="P253" s="29"/>
      <c r="Q253" s="29"/>
      <c r="R253" s="29"/>
      <c r="S253" s="29"/>
      <c r="T253" s="29"/>
      <c r="U253" s="29"/>
      <c r="V253" s="29"/>
      <c r="W253" s="55"/>
      <c r="X253" s="29"/>
      <c r="Y253" s="29"/>
      <c r="Z253" s="29"/>
      <c r="AA253" s="24"/>
      <c r="AB253" s="29"/>
      <c r="AC253" s="24">
        <f>AC252</f>
        <v>0</v>
      </c>
    </row>
    <row r="254" spans="1:29" x14ac:dyDescent="0.35">
      <c r="A254" s="28"/>
      <c r="B254" s="28"/>
      <c r="C254" s="28" t="s">
        <v>203</v>
      </c>
      <c r="D254" s="28"/>
      <c r="E254" s="28"/>
      <c r="F254" s="28"/>
      <c r="G254" s="28"/>
      <c r="H254" s="28"/>
      <c r="I254" s="28"/>
      <c r="J254" s="28"/>
      <c r="K254" s="28"/>
      <c r="L254" s="28"/>
      <c r="M254" s="34"/>
      <c r="N254" s="28"/>
      <c r="O254" s="28"/>
      <c r="P254" s="28"/>
      <c r="Q254" s="28"/>
      <c r="R254" s="28"/>
      <c r="S254" s="28"/>
      <c r="T254" s="28"/>
      <c r="U254" s="28"/>
      <c r="V254" s="28"/>
      <c r="W254" s="53"/>
      <c r="X254" s="28"/>
      <c r="Y254" s="28"/>
      <c r="Z254" s="28"/>
      <c r="AA254" s="44"/>
      <c r="AB254" s="28"/>
      <c r="AC254" s="44">
        <v>0</v>
      </c>
    </row>
    <row r="255" spans="1:29" ht="15" thickBot="1" x14ac:dyDescent="0.4">
      <c r="A255" s="29"/>
      <c r="B255" s="29"/>
      <c r="C255" s="29" t="s">
        <v>204</v>
      </c>
      <c r="D255" s="29"/>
      <c r="E255" s="29"/>
      <c r="F255" s="29"/>
      <c r="G255" s="29"/>
      <c r="H255" s="29"/>
      <c r="I255" s="29"/>
      <c r="J255" s="29"/>
      <c r="K255" s="29"/>
      <c r="L255" s="29"/>
      <c r="M255" s="35"/>
      <c r="N255" s="29"/>
      <c r="O255" s="29"/>
      <c r="P255" s="29"/>
      <c r="Q255" s="29"/>
      <c r="R255" s="29"/>
      <c r="S255" s="29"/>
      <c r="T255" s="29"/>
      <c r="U255" s="29"/>
      <c r="V255" s="29"/>
      <c r="W255" s="55"/>
      <c r="X255" s="29"/>
      <c r="Y255" s="29"/>
      <c r="Z255" s="29"/>
      <c r="AA255" s="25"/>
      <c r="AB255" s="29"/>
      <c r="AC255" s="25">
        <f>AC254</f>
        <v>0</v>
      </c>
    </row>
    <row r="256" spans="1:29" ht="15" thickBot="1" x14ac:dyDescent="0.4">
      <c r="A256" s="29"/>
      <c r="B256" s="29" t="s">
        <v>474</v>
      </c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35"/>
      <c r="N256" s="29"/>
      <c r="O256" s="29"/>
      <c r="P256" s="29"/>
      <c r="Q256" s="29"/>
      <c r="R256" s="29"/>
      <c r="S256" s="29"/>
      <c r="T256" s="29"/>
      <c r="U256" s="29"/>
      <c r="V256" s="29"/>
      <c r="W256" s="55"/>
      <c r="X256" s="29"/>
      <c r="Y256" s="29"/>
      <c r="Z256" s="29"/>
      <c r="AA256" s="19"/>
      <c r="AB256" s="29"/>
      <c r="AC256" s="19">
        <f>ROUND(AC253+AC255,5)</f>
        <v>0</v>
      </c>
    </row>
    <row r="257" spans="1:29" s="31" customFormat="1" ht="11" thickBot="1" x14ac:dyDescent="0.3">
      <c r="A257" s="28" t="s">
        <v>205</v>
      </c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34"/>
      <c r="N257" s="28"/>
      <c r="O257" s="28"/>
      <c r="P257" s="28"/>
      <c r="Q257" s="28"/>
      <c r="R257" s="28"/>
      <c r="S257" s="28"/>
      <c r="T257" s="28"/>
      <c r="U257" s="28"/>
      <c r="V257" s="28"/>
      <c r="W257" s="53"/>
      <c r="X257" s="28"/>
      <c r="Y257" s="28"/>
      <c r="Z257" s="28"/>
      <c r="AA257" s="30">
        <f>ROUND(AA240+AA250+AA256,5)</f>
        <v>11488.63</v>
      </c>
      <c r="AB257" s="28"/>
      <c r="AC257" s="30">
        <f>ROUND(AC240+AC250+AC256,5)</f>
        <v>207174.58</v>
      </c>
    </row>
    <row r="258" spans="1:29" ht="15" thickTop="1" x14ac:dyDescent="0.35">
      <c r="A258" s="28" t="s">
        <v>206</v>
      </c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34"/>
      <c r="N258" s="28"/>
      <c r="O258" s="28"/>
      <c r="P258" s="28"/>
      <c r="Q258" s="28"/>
      <c r="R258" s="28"/>
      <c r="S258" s="28"/>
      <c r="T258" s="28"/>
      <c r="U258" s="28"/>
      <c r="V258" s="28"/>
      <c r="W258" s="53"/>
      <c r="X258" s="28"/>
      <c r="Y258" s="28"/>
      <c r="Z258" s="28"/>
      <c r="AA258" s="44"/>
      <c r="AB258" s="28"/>
      <c r="AC258" s="44">
        <v>195685.95</v>
      </c>
    </row>
    <row r="259" spans="1:29" x14ac:dyDescent="0.35">
      <c r="A259" s="28"/>
      <c r="B259" s="28" t="s">
        <v>207</v>
      </c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34"/>
      <c r="N259" s="28"/>
      <c r="O259" s="28"/>
      <c r="P259" s="28"/>
      <c r="Q259" s="28"/>
      <c r="R259" s="28"/>
      <c r="S259" s="28"/>
      <c r="T259" s="28"/>
      <c r="U259" s="28"/>
      <c r="V259" s="28"/>
      <c r="W259" s="53"/>
      <c r="X259" s="28"/>
      <c r="Y259" s="28"/>
      <c r="Z259" s="28"/>
      <c r="AA259" s="44"/>
      <c r="AB259" s="28"/>
      <c r="AC259" s="44">
        <v>84715.46</v>
      </c>
    </row>
    <row r="260" spans="1:29" x14ac:dyDescent="0.35">
      <c r="A260" s="28"/>
      <c r="B260" s="28"/>
      <c r="C260" s="28" t="s">
        <v>208</v>
      </c>
      <c r="D260" s="28"/>
      <c r="E260" s="28"/>
      <c r="F260" s="28"/>
      <c r="G260" s="28"/>
      <c r="H260" s="28"/>
      <c r="I260" s="28"/>
      <c r="J260" s="28"/>
      <c r="K260" s="28"/>
      <c r="L260" s="28"/>
      <c r="M260" s="34"/>
      <c r="N260" s="28"/>
      <c r="O260" s="28"/>
      <c r="P260" s="28"/>
      <c r="Q260" s="28"/>
      <c r="R260" s="28"/>
      <c r="S260" s="28"/>
      <c r="T260" s="28"/>
      <c r="U260" s="28"/>
      <c r="V260" s="28"/>
      <c r="W260" s="53"/>
      <c r="X260" s="28"/>
      <c r="Y260" s="28"/>
      <c r="Z260" s="28"/>
      <c r="AA260" s="44"/>
      <c r="AB260" s="28"/>
      <c r="AC260" s="44">
        <v>84715.46</v>
      </c>
    </row>
    <row r="261" spans="1:29" x14ac:dyDescent="0.35">
      <c r="A261" s="28"/>
      <c r="B261" s="28"/>
      <c r="C261" s="28"/>
      <c r="D261" s="28" t="s">
        <v>209</v>
      </c>
      <c r="E261" s="28"/>
      <c r="F261" s="28"/>
      <c r="G261" s="28"/>
      <c r="H261" s="28"/>
      <c r="I261" s="28"/>
      <c r="J261" s="28"/>
      <c r="K261" s="28"/>
      <c r="L261" s="28"/>
      <c r="M261" s="34"/>
      <c r="N261" s="28"/>
      <c r="O261" s="28"/>
      <c r="P261" s="28"/>
      <c r="Q261" s="28"/>
      <c r="R261" s="28"/>
      <c r="S261" s="28"/>
      <c r="T261" s="28"/>
      <c r="U261" s="28"/>
      <c r="V261" s="28"/>
      <c r="W261" s="53"/>
      <c r="X261" s="28"/>
      <c r="Y261" s="28"/>
      <c r="Z261" s="28"/>
      <c r="AA261" s="44"/>
      <c r="AB261" s="28"/>
      <c r="AC261" s="44">
        <v>65032.51</v>
      </c>
    </row>
    <row r="262" spans="1:29" x14ac:dyDescent="0.35">
      <c r="A262" s="28"/>
      <c r="B262" s="28"/>
      <c r="C262" s="28"/>
      <c r="D262" s="28"/>
      <c r="E262" s="28" t="s">
        <v>111</v>
      </c>
      <c r="F262" s="28"/>
      <c r="G262" s="28"/>
      <c r="H262" s="28"/>
      <c r="I262" s="28"/>
      <c r="J262" s="28"/>
      <c r="K262" s="28"/>
      <c r="L262" s="28"/>
      <c r="M262" s="34"/>
      <c r="N262" s="28"/>
      <c r="O262" s="28"/>
      <c r="P262" s="28"/>
      <c r="Q262" s="28"/>
      <c r="R262" s="28"/>
      <c r="S262" s="28"/>
      <c r="T262" s="28"/>
      <c r="U262" s="28"/>
      <c r="V262" s="28"/>
      <c r="W262" s="53"/>
      <c r="X262" s="28"/>
      <c r="Y262" s="28"/>
      <c r="Z262" s="28"/>
      <c r="AA262" s="44"/>
      <c r="AB262" s="28"/>
      <c r="AC262" s="44">
        <v>65032.51</v>
      </c>
    </row>
    <row r="263" spans="1:29" x14ac:dyDescent="0.3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 t="s">
        <v>142</v>
      </c>
      <c r="L263" s="29"/>
      <c r="M263" s="35">
        <v>42705</v>
      </c>
      <c r="N263" s="29"/>
      <c r="O263" s="29" t="s">
        <v>581</v>
      </c>
      <c r="P263" s="29"/>
      <c r="Q263" s="29" t="s">
        <v>535</v>
      </c>
      <c r="R263" s="29"/>
      <c r="S263" s="29"/>
      <c r="T263" s="29"/>
      <c r="U263" s="29"/>
      <c r="V263" s="29"/>
      <c r="W263" s="54"/>
      <c r="X263" s="29"/>
      <c r="Y263" s="29" t="s">
        <v>89</v>
      </c>
      <c r="Z263" s="29"/>
      <c r="AA263" s="24">
        <v>-342</v>
      </c>
      <c r="AB263" s="29"/>
      <c r="AC263" s="24">
        <f t="shared" ref="AC263:AC326" si="4">ROUND(AC262+AA263,5)</f>
        <v>64690.51</v>
      </c>
    </row>
    <row r="264" spans="1:29" x14ac:dyDescent="0.3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 t="s">
        <v>142</v>
      </c>
      <c r="L264" s="29"/>
      <c r="M264" s="35">
        <v>42705</v>
      </c>
      <c r="N264" s="29"/>
      <c r="O264" s="29" t="s">
        <v>582</v>
      </c>
      <c r="P264" s="29"/>
      <c r="Q264" s="29" t="s">
        <v>143</v>
      </c>
      <c r="R264" s="29"/>
      <c r="S264" s="29"/>
      <c r="T264" s="29"/>
      <c r="U264" s="29"/>
      <c r="V264" s="29"/>
      <c r="W264" s="54"/>
      <c r="X264" s="29"/>
      <c r="Y264" s="29" t="s">
        <v>89</v>
      </c>
      <c r="Z264" s="29"/>
      <c r="AA264" s="24">
        <v>-96</v>
      </c>
      <c r="AB264" s="29"/>
      <c r="AC264" s="24">
        <f t="shared" si="4"/>
        <v>64594.51</v>
      </c>
    </row>
    <row r="265" spans="1:29" x14ac:dyDescent="0.3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 t="s">
        <v>142</v>
      </c>
      <c r="L265" s="29"/>
      <c r="M265" s="35">
        <v>42705</v>
      </c>
      <c r="N265" s="29"/>
      <c r="O265" s="29" t="s">
        <v>583</v>
      </c>
      <c r="P265" s="29"/>
      <c r="Q265" s="29" t="s">
        <v>573</v>
      </c>
      <c r="R265" s="29"/>
      <c r="S265" s="29"/>
      <c r="T265" s="29"/>
      <c r="U265" s="29"/>
      <c r="V265" s="29"/>
      <c r="W265" s="54"/>
      <c r="X265" s="29"/>
      <c r="Y265" s="29" t="s">
        <v>89</v>
      </c>
      <c r="Z265" s="29"/>
      <c r="AA265" s="24">
        <v>-2115</v>
      </c>
      <c r="AB265" s="29"/>
      <c r="AC265" s="24">
        <f t="shared" si="4"/>
        <v>62479.51</v>
      </c>
    </row>
    <row r="266" spans="1:29" x14ac:dyDescent="0.3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 t="s">
        <v>142</v>
      </c>
      <c r="L266" s="29"/>
      <c r="M266" s="35">
        <v>42705</v>
      </c>
      <c r="N266" s="29"/>
      <c r="O266" s="29" t="s">
        <v>584</v>
      </c>
      <c r="P266" s="29"/>
      <c r="Q266" s="29" t="s">
        <v>121</v>
      </c>
      <c r="R266" s="29"/>
      <c r="S266" s="29" t="s">
        <v>145</v>
      </c>
      <c r="T266" s="29"/>
      <c r="U266" s="29"/>
      <c r="V266" s="29"/>
      <c r="W266" s="54"/>
      <c r="X266" s="29"/>
      <c r="Y266" s="29" t="s">
        <v>89</v>
      </c>
      <c r="Z266" s="29"/>
      <c r="AA266" s="24">
        <v>-20</v>
      </c>
      <c r="AB266" s="29"/>
      <c r="AC266" s="24">
        <f t="shared" si="4"/>
        <v>62459.51</v>
      </c>
    </row>
    <row r="267" spans="1:29" x14ac:dyDescent="0.3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 t="s">
        <v>109</v>
      </c>
      <c r="L267" s="29"/>
      <c r="M267" s="35">
        <v>42705</v>
      </c>
      <c r="N267" s="29"/>
      <c r="O267" s="29" t="s">
        <v>619</v>
      </c>
      <c r="P267" s="29"/>
      <c r="Q267" s="29" t="s">
        <v>661</v>
      </c>
      <c r="R267" s="29"/>
      <c r="S267" s="29"/>
      <c r="T267" s="29"/>
      <c r="U267" s="29"/>
      <c r="V267" s="29"/>
      <c r="W267" s="54"/>
      <c r="X267" s="29"/>
      <c r="Y267" s="29" t="s">
        <v>95</v>
      </c>
      <c r="Z267" s="29"/>
      <c r="AA267" s="24">
        <v>239.68</v>
      </c>
      <c r="AB267" s="29"/>
      <c r="AC267" s="24">
        <f t="shared" si="4"/>
        <v>62699.19</v>
      </c>
    </row>
    <row r="268" spans="1:29" x14ac:dyDescent="0.3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 t="s">
        <v>109</v>
      </c>
      <c r="L268" s="29"/>
      <c r="M268" s="35">
        <v>42705</v>
      </c>
      <c r="N268" s="29"/>
      <c r="O268" s="29" t="s">
        <v>620</v>
      </c>
      <c r="P268" s="29"/>
      <c r="Q268" s="29" t="s">
        <v>534</v>
      </c>
      <c r="R268" s="29"/>
      <c r="S268" s="29"/>
      <c r="T268" s="29"/>
      <c r="U268" s="29"/>
      <c r="V268" s="29"/>
      <c r="W268" s="54"/>
      <c r="X268" s="29"/>
      <c r="Y268" s="29" t="s">
        <v>95</v>
      </c>
      <c r="Z268" s="29"/>
      <c r="AA268" s="24">
        <v>324.95</v>
      </c>
      <c r="AB268" s="29"/>
      <c r="AC268" s="24">
        <f t="shared" si="4"/>
        <v>63024.14</v>
      </c>
    </row>
    <row r="269" spans="1:29" x14ac:dyDescent="0.3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 t="s">
        <v>142</v>
      </c>
      <c r="L269" s="29"/>
      <c r="M269" s="35">
        <v>42706</v>
      </c>
      <c r="N269" s="29"/>
      <c r="O269" s="29" t="s">
        <v>586</v>
      </c>
      <c r="P269" s="29"/>
      <c r="Q269" s="29" t="s">
        <v>117</v>
      </c>
      <c r="R269" s="29"/>
      <c r="S269" s="29"/>
      <c r="T269" s="29"/>
      <c r="U269" s="29"/>
      <c r="V269" s="29"/>
      <c r="W269" s="54"/>
      <c r="X269" s="29"/>
      <c r="Y269" s="29" t="s">
        <v>89</v>
      </c>
      <c r="Z269" s="29"/>
      <c r="AA269" s="24">
        <v>-8674.76</v>
      </c>
      <c r="AB269" s="29"/>
      <c r="AC269" s="24">
        <f t="shared" si="4"/>
        <v>54349.38</v>
      </c>
    </row>
    <row r="270" spans="1:29" x14ac:dyDescent="0.3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 t="s">
        <v>109</v>
      </c>
      <c r="L270" s="29"/>
      <c r="M270" s="35">
        <v>42706</v>
      </c>
      <c r="N270" s="29"/>
      <c r="O270" s="29" t="s">
        <v>621</v>
      </c>
      <c r="P270" s="29"/>
      <c r="Q270" s="29" t="s">
        <v>121</v>
      </c>
      <c r="R270" s="29"/>
      <c r="S270" s="29" t="s">
        <v>670</v>
      </c>
      <c r="T270" s="29"/>
      <c r="U270" s="29"/>
      <c r="V270" s="29"/>
      <c r="W270" s="54"/>
      <c r="X270" s="29"/>
      <c r="Y270" s="29" t="s">
        <v>95</v>
      </c>
      <c r="Z270" s="29"/>
      <c r="AA270" s="24">
        <v>1318</v>
      </c>
      <c r="AB270" s="29"/>
      <c r="AC270" s="24">
        <f t="shared" si="4"/>
        <v>55667.38</v>
      </c>
    </row>
    <row r="271" spans="1:29" x14ac:dyDescent="0.3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 t="s">
        <v>164</v>
      </c>
      <c r="L271" s="29"/>
      <c r="M271" s="35">
        <v>42706</v>
      </c>
      <c r="N271" s="29"/>
      <c r="O271" s="29" t="s">
        <v>622</v>
      </c>
      <c r="P271" s="29"/>
      <c r="Q271" s="29" t="s">
        <v>121</v>
      </c>
      <c r="R271" s="29"/>
      <c r="S271" s="29"/>
      <c r="T271" s="29"/>
      <c r="U271" s="29"/>
      <c r="V271" s="29"/>
      <c r="W271" s="54"/>
      <c r="X271" s="29"/>
      <c r="Y271" s="29" t="s">
        <v>95</v>
      </c>
      <c r="Z271" s="29"/>
      <c r="AA271" s="24">
        <v>-7</v>
      </c>
      <c r="AB271" s="29"/>
      <c r="AC271" s="24">
        <f t="shared" si="4"/>
        <v>55660.38</v>
      </c>
    </row>
    <row r="272" spans="1:29" x14ac:dyDescent="0.3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 t="s">
        <v>142</v>
      </c>
      <c r="L272" s="29"/>
      <c r="M272" s="35">
        <v>42709</v>
      </c>
      <c r="N272" s="29"/>
      <c r="O272" s="29" t="s">
        <v>587</v>
      </c>
      <c r="P272" s="29"/>
      <c r="Q272" s="29" t="s">
        <v>121</v>
      </c>
      <c r="R272" s="29"/>
      <c r="S272" s="29" t="s">
        <v>542</v>
      </c>
      <c r="T272" s="29"/>
      <c r="U272" s="29"/>
      <c r="V272" s="29"/>
      <c r="W272" s="54"/>
      <c r="X272" s="29"/>
      <c r="Y272" s="29" t="s">
        <v>89</v>
      </c>
      <c r="Z272" s="29"/>
      <c r="AA272" s="24">
        <v>-9708.76</v>
      </c>
      <c r="AB272" s="29"/>
      <c r="AC272" s="24">
        <f t="shared" si="4"/>
        <v>45951.62</v>
      </c>
    </row>
    <row r="273" spans="1:29" x14ac:dyDescent="0.3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 t="s">
        <v>109</v>
      </c>
      <c r="L273" s="29"/>
      <c r="M273" s="35">
        <v>42711</v>
      </c>
      <c r="N273" s="29"/>
      <c r="O273" s="29" t="s">
        <v>623</v>
      </c>
      <c r="P273" s="29"/>
      <c r="Q273" s="29" t="s">
        <v>121</v>
      </c>
      <c r="R273" s="29"/>
      <c r="S273" s="29" t="s">
        <v>671</v>
      </c>
      <c r="T273" s="29"/>
      <c r="U273" s="29"/>
      <c r="V273" s="29"/>
      <c r="W273" s="54"/>
      <c r="X273" s="29"/>
      <c r="Y273" s="29" t="s">
        <v>95</v>
      </c>
      <c r="Z273" s="29"/>
      <c r="AA273" s="24">
        <v>1112.6099999999999</v>
      </c>
      <c r="AB273" s="29"/>
      <c r="AC273" s="24">
        <f t="shared" si="4"/>
        <v>47064.23</v>
      </c>
    </row>
    <row r="274" spans="1:29" x14ac:dyDescent="0.3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 t="s">
        <v>164</v>
      </c>
      <c r="L274" s="29"/>
      <c r="M274" s="35">
        <v>42711</v>
      </c>
      <c r="N274" s="29"/>
      <c r="O274" s="29" t="s">
        <v>624</v>
      </c>
      <c r="P274" s="29"/>
      <c r="Q274" s="29" t="s">
        <v>121</v>
      </c>
      <c r="R274" s="29"/>
      <c r="S274" s="29"/>
      <c r="T274" s="29"/>
      <c r="U274" s="29"/>
      <c r="V274" s="29"/>
      <c r="W274" s="54"/>
      <c r="X274" s="29"/>
      <c r="Y274" s="29" t="s">
        <v>95</v>
      </c>
      <c r="Z274" s="29"/>
      <c r="AA274" s="24">
        <v>-66</v>
      </c>
      <c r="AB274" s="29"/>
      <c r="AC274" s="24">
        <f t="shared" si="4"/>
        <v>46998.23</v>
      </c>
    </row>
    <row r="275" spans="1:29" x14ac:dyDescent="0.3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 t="s">
        <v>109</v>
      </c>
      <c r="L275" s="29"/>
      <c r="M275" s="35">
        <v>42712</v>
      </c>
      <c r="N275" s="29"/>
      <c r="O275" s="29" t="s">
        <v>625</v>
      </c>
      <c r="P275" s="29"/>
      <c r="Q275" s="29" t="s">
        <v>121</v>
      </c>
      <c r="R275" s="29"/>
      <c r="S275" s="29" t="s">
        <v>672</v>
      </c>
      <c r="T275" s="29"/>
      <c r="U275" s="29"/>
      <c r="V275" s="29"/>
      <c r="W275" s="54"/>
      <c r="X275" s="29"/>
      <c r="Y275" s="29" t="s">
        <v>95</v>
      </c>
      <c r="Z275" s="29"/>
      <c r="AA275" s="24">
        <v>732</v>
      </c>
      <c r="AB275" s="29"/>
      <c r="AC275" s="24">
        <f t="shared" si="4"/>
        <v>47730.23</v>
      </c>
    </row>
    <row r="276" spans="1:29" x14ac:dyDescent="0.3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 t="s">
        <v>109</v>
      </c>
      <c r="L276" s="29"/>
      <c r="M276" s="35">
        <v>42712</v>
      </c>
      <c r="N276" s="29"/>
      <c r="O276" s="29" t="s">
        <v>626</v>
      </c>
      <c r="P276" s="29"/>
      <c r="Q276" s="29" t="s">
        <v>659</v>
      </c>
      <c r="R276" s="29"/>
      <c r="S276" s="29"/>
      <c r="T276" s="29"/>
      <c r="U276" s="29"/>
      <c r="V276" s="29"/>
      <c r="W276" s="54"/>
      <c r="X276" s="29"/>
      <c r="Y276" s="29" t="s">
        <v>95</v>
      </c>
      <c r="Z276" s="29"/>
      <c r="AA276" s="24">
        <v>1106.3</v>
      </c>
      <c r="AB276" s="29"/>
      <c r="AC276" s="24">
        <f t="shared" si="4"/>
        <v>48836.53</v>
      </c>
    </row>
    <row r="277" spans="1:29" x14ac:dyDescent="0.3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 t="s">
        <v>109</v>
      </c>
      <c r="L277" s="29"/>
      <c r="M277" s="35">
        <v>42713</v>
      </c>
      <c r="N277" s="29"/>
      <c r="O277" s="29" t="s">
        <v>627</v>
      </c>
      <c r="P277" s="29"/>
      <c r="Q277" s="29" t="s">
        <v>662</v>
      </c>
      <c r="R277" s="29"/>
      <c r="S277" s="29"/>
      <c r="T277" s="29"/>
      <c r="U277" s="29"/>
      <c r="V277" s="29"/>
      <c r="W277" s="54"/>
      <c r="X277" s="29"/>
      <c r="Y277" s="29" t="s">
        <v>95</v>
      </c>
      <c r="Z277" s="29"/>
      <c r="AA277" s="24">
        <v>314.25</v>
      </c>
      <c r="AB277" s="29"/>
      <c r="AC277" s="24">
        <f t="shared" si="4"/>
        <v>49150.78</v>
      </c>
    </row>
    <row r="278" spans="1:29" x14ac:dyDescent="0.3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 t="s">
        <v>142</v>
      </c>
      <c r="L278" s="29"/>
      <c r="M278" s="35">
        <v>42716</v>
      </c>
      <c r="N278" s="29"/>
      <c r="O278" s="29" t="s">
        <v>588</v>
      </c>
      <c r="P278" s="29"/>
      <c r="Q278" s="29" t="s">
        <v>121</v>
      </c>
      <c r="R278" s="29"/>
      <c r="S278" s="29" t="s">
        <v>542</v>
      </c>
      <c r="T278" s="29"/>
      <c r="U278" s="29"/>
      <c r="V278" s="29"/>
      <c r="W278" s="54"/>
      <c r="X278" s="29"/>
      <c r="Y278" s="29" t="s">
        <v>89</v>
      </c>
      <c r="Z278" s="29"/>
      <c r="AA278" s="24">
        <v>-1883.8</v>
      </c>
      <c r="AB278" s="29"/>
      <c r="AC278" s="24">
        <f t="shared" si="4"/>
        <v>47266.98</v>
      </c>
    </row>
    <row r="279" spans="1:29" x14ac:dyDescent="0.3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 t="s">
        <v>109</v>
      </c>
      <c r="L279" s="29"/>
      <c r="M279" s="35">
        <v>42716</v>
      </c>
      <c r="N279" s="29"/>
      <c r="O279" s="29" t="s">
        <v>628</v>
      </c>
      <c r="P279" s="29"/>
      <c r="Q279" s="29" t="s">
        <v>659</v>
      </c>
      <c r="R279" s="29"/>
      <c r="S279" s="29"/>
      <c r="T279" s="29"/>
      <c r="U279" s="29"/>
      <c r="V279" s="29"/>
      <c r="W279" s="54"/>
      <c r="X279" s="29"/>
      <c r="Y279" s="29" t="s">
        <v>95</v>
      </c>
      <c r="Z279" s="29"/>
      <c r="AA279" s="24">
        <v>50.4</v>
      </c>
      <c r="AB279" s="29"/>
      <c r="AC279" s="24">
        <f t="shared" si="4"/>
        <v>47317.38</v>
      </c>
    </row>
    <row r="280" spans="1:29" x14ac:dyDescent="0.3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 t="s">
        <v>109</v>
      </c>
      <c r="L280" s="29"/>
      <c r="M280" s="35">
        <v>42716</v>
      </c>
      <c r="N280" s="29"/>
      <c r="O280" s="29" t="s">
        <v>629</v>
      </c>
      <c r="P280" s="29"/>
      <c r="Q280" s="29" t="s">
        <v>428</v>
      </c>
      <c r="R280" s="29"/>
      <c r="S280" s="29"/>
      <c r="T280" s="29"/>
      <c r="U280" s="29"/>
      <c r="V280" s="29"/>
      <c r="W280" s="54"/>
      <c r="X280" s="29"/>
      <c r="Y280" s="29" t="s">
        <v>95</v>
      </c>
      <c r="Z280" s="29"/>
      <c r="AA280" s="24">
        <v>743.27</v>
      </c>
      <c r="AB280" s="29"/>
      <c r="AC280" s="24">
        <f t="shared" si="4"/>
        <v>48060.65</v>
      </c>
    </row>
    <row r="281" spans="1:29" x14ac:dyDescent="0.3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 t="s">
        <v>142</v>
      </c>
      <c r="L281" s="29"/>
      <c r="M281" s="35">
        <v>42717</v>
      </c>
      <c r="N281" s="29"/>
      <c r="O281" s="29" t="s">
        <v>589</v>
      </c>
      <c r="P281" s="29"/>
      <c r="Q281" s="29" t="s">
        <v>121</v>
      </c>
      <c r="R281" s="29"/>
      <c r="S281" s="29" t="s">
        <v>145</v>
      </c>
      <c r="T281" s="29"/>
      <c r="U281" s="29"/>
      <c r="V281" s="29"/>
      <c r="W281" s="54"/>
      <c r="X281" s="29"/>
      <c r="Y281" s="29" t="s">
        <v>89</v>
      </c>
      <c r="Z281" s="29"/>
      <c r="AA281" s="24">
        <v>-1719.5</v>
      </c>
      <c r="AB281" s="29"/>
      <c r="AC281" s="24">
        <f t="shared" si="4"/>
        <v>46341.15</v>
      </c>
    </row>
    <row r="282" spans="1:29" x14ac:dyDescent="0.3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 t="s">
        <v>109</v>
      </c>
      <c r="L282" s="29"/>
      <c r="M282" s="35">
        <v>42717</v>
      </c>
      <c r="N282" s="29"/>
      <c r="O282" s="29" t="s">
        <v>630</v>
      </c>
      <c r="P282" s="29"/>
      <c r="Q282" s="29" t="s">
        <v>534</v>
      </c>
      <c r="R282" s="29"/>
      <c r="S282" s="29"/>
      <c r="T282" s="29"/>
      <c r="U282" s="29"/>
      <c r="V282" s="29"/>
      <c r="W282" s="54"/>
      <c r="X282" s="29"/>
      <c r="Y282" s="29" t="s">
        <v>95</v>
      </c>
      <c r="Z282" s="29"/>
      <c r="AA282" s="24">
        <v>194.3</v>
      </c>
      <c r="AB282" s="29"/>
      <c r="AC282" s="24">
        <f t="shared" si="4"/>
        <v>46535.45</v>
      </c>
    </row>
    <row r="283" spans="1:29" x14ac:dyDescent="0.3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 t="s">
        <v>164</v>
      </c>
      <c r="L283" s="29"/>
      <c r="M283" s="35">
        <v>42717</v>
      </c>
      <c r="N283" s="29"/>
      <c r="O283" s="29" t="s">
        <v>631</v>
      </c>
      <c r="P283" s="29"/>
      <c r="Q283" s="29" t="s">
        <v>121</v>
      </c>
      <c r="R283" s="29"/>
      <c r="S283" s="29"/>
      <c r="T283" s="29"/>
      <c r="U283" s="29"/>
      <c r="V283" s="29"/>
      <c r="W283" s="54"/>
      <c r="X283" s="29"/>
      <c r="Y283" s="29" t="s">
        <v>95</v>
      </c>
      <c r="Z283" s="29"/>
      <c r="AA283" s="24">
        <v>-19.5</v>
      </c>
      <c r="AB283" s="29"/>
      <c r="AC283" s="24">
        <f t="shared" si="4"/>
        <v>46515.95</v>
      </c>
    </row>
    <row r="284" spans="1:29" x14ac:dyDescent="0.3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 t="s">
        <v>142</v>
      </c>
      <c r="L284" s="29"/>
      <c r="M284" s="35">
        <v>42718</v>
      </c>
      <c r="N284" s="29"/>
      <c r="O284" s="29" t="s">
        <v>590</v>
      </c>
      <c r="P284" s="29"/>
      <c r="Q284" s="29" t="s">
        <v>121</v>
      </c>
      <c r="R284" s="29"/>
      <c r="S284" s="29" t="s">
        <v>542</v>
      </c>
      <c r="T284" s="29"/>
      <c r="U284" s="29"/>
      <c r="V284" s="29"/>
      <c r="W284" s="54"/>
      <c r="X284" s="29"/>
      <c r="Y284" s="29" t="s">
        <v>89</v>
      </c>
      <c r="Z284" s="29"/>
      <c r="AA284" s="24">
        <v>-1006</v>
      </c>
      <c r="AB284" s="29"/>
      <c r="AC284" s="24">
        <f t="shared" si="4"/>
        <v>45509.95</v>
      </c>
    </row>
    <row r="285" spans="1:29" x14ac:dyDescent="0.3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 t="s">
        <v>142</v>
      </c>
      <c r="L285" s="29"/>
      <c r="M285" s="35">
        <v>42718</v>
      </c>
      <c r="N285" s="29"/>
      <c r="O285" s="29" t="s">
        <v>591</v>
      </c>
      <c r="P285" s="29"/>
      <c r="Q285" s="29" t="s">
        <v>121</v>
      </c>
      <c r="R285" s="29"/>
      <c r="S285" s="29" t="s">
        <v>542</v>
      </c>
      <c r="T285" s="29"/>
      <c r="U285" s="29"/>
      <c r="V285" s="29"/>
      <c r="W285" s="54"/>
      <c r="X285" s="29"/>
      <c r="Y285" s="29" t="s">
        <v>89</v>
      </c>
      <c r="Z285" s="29"/>
      <c r="AA285" s="24">
        <v>-2184.3000000000002</v>
      </c>
      <c r="AB285" s="29"/>
      <c r="AC285" s="24">
        <f t="shared" si="4"/>
        <v>43325.65</v>
      </c>
    </row>
    <row r="286" spans="1:29" x14ac:dyDescent="0.3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 t="s">
        <v>142</v>
      </c>
      <c r="L286" s="29"/>
      <c r="M286" s="35">
        <v>42718</v>
      </c>
      <c r="N286" s="29"/>
      <c r="O286" s="29" t="s">
        <v>592</v>
      </c>
      <c r="P286" s="29"/>
      <c r="Q286" s="29" t="s">
        <v>121</v>
      </c>
      <c r="R286" s="29"/>
      <c r="S286" s="29" t="s">
        <v>542</v>
      </c>
      <c r="T286" s="29"/>
      <c r="U286" s="29"/>
      <c r="V286" s="29"/>
      <c r="W286" s="54"/>
      <c r="X286" s="29"/>
      <c r="Y286" s="29" t="s">
        <v>89</v>
      </c>
      <c r="Z286" s="29"/>
      <c r="AA286" s="24">
        <v>-4216.38</v>
      </c>
      <c r="AB286" s="29"/>
      <c r="AC286" s="24">
        <f t="shared" si="4"/>
        <v>39109.269999999997</v>
      </c>
    </row>
    <row r="287" spans="1:29" x14ac:dyDescent="0.3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 t="s">
        <v>142</v>
      </c>
      <c r="L287" s="29"/>
      <c r="M287" s="35">
        <v>42718</v>
      </c>
      <c r="N287" s="29"/>
      <c r="O287" s="29" t="s">
        <v>593</v>
      </c>
      <c r="P287" s="29"/>
      <c r="Q287" s="29" t="s">
        <v>121</v>
      </c>
      <c r="R287" s="29"/>
      <c r="S287" s="29" t="s">
        <v>542</v>
      </c>
      <c r="T287" s="29"/>
      <c r="U287" s="29"/>
      <c r="V287" s="29"/>
      <c r="W287" s="54"/>
      <c r="X287" s="29"/>
      <c r="Y287" s="29" t="s">
        <v>89</v>
      </c>
      <c r="Z287" s="29"/>
      <c r="AA287" s="24">
        <v>-5129.75</v>
      </c>
      <c r="AB287" s="29"/>
      <c r="AC287" s="24">
        <f t="shared" si="4"/>
        <v>33979.519999999997</v>
      </c>
    </row>
    <row r="288" spans="1:29" x14ac:dyDescent="0.3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 t="s">
        <v>142</v>
      </c>
      <c r="L288" s="29"/>
      <c r="M288" s="35">
        <v>42718</v>
      </c>
      <c r="N288" s="29"/>
      <c r="O288" s="29" t="s">
        <v>594</v>
      </c>
      <c r="P288" s="29"/>
      <c r="Q288" s="29" t="s">
        <v>121</v>
      </c>
      <c r="R288" s="29"/>
      <c r="S288" s="29" t="s">
        <v>542</v>
      </c>
      <c r="T288" s="29"/>
      <c r="U288" s="29"/>
      <c r="V288" s="29"/>
      <c r="W288" s="54"/>
      <c r="X288" s="29"/>
      <c r="Y288" s="29" t="s">
        <v>89</v>
      </c>
      <c r="Z288" s="29"/>
      <c r="AA288" s="24">
        <v>-4366.34</v>
      </c>
      <c r="AB288" s="29"/>
      <c r="AC288" s="24">
        <f t="shared" si="4"/>
        <v>29613.18</v>
      </c>
    </row>
    <row r="289" spans="1:29" x14ac:dyDescent="0.3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 t="s">
        <v>142</v>
      </c>
      <c r="L289" s="29"/>
      <c r="M289" s="35">
        <v>42718</v>
      </c>
      <c r="N289" s="29"/>
      <c r="O289" s="29" t="s">
        <v>595</v>
      </c>
      <c r="P289" s="29"/>
      <c r="Q289" s="29" t="s">
        <v>121</v>
      </c>
      <c r="R289" s="29"/>
      <c r="S289" s="29" t="s">
        <v>542</v>
      </c>
      <c r="T289" s="29"/>
      <c r="U289" s="29"/>
      <c r="V289" s="29"/>
      <c r="W289" s="54"/>
      <c r="X289" s="29"/>
      <c r="Y289" s="29" t="s">
        <v>89</v>
      </c>
      <c r="Z289" s="29"/>
      <c r="AA289" s="24">
        <v>-545.14</v>
      </c>
      <c r="AB289" s="29"/>
      <c r="AC289" s="24">
        <f t="shared" si="4"/>
        <v>29068.04</v>
      </c>
    </row>
    <row r="290" spans="1:29" x14ac:dyDescent="0.3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 t="s">
        <v>142</v>
      </c>
      <c r="L290" s="29"/>
      <c r="M290" s="35">
        <v>42718</v>
      </c>
      <c r="N290" s="29"/>
      <c r="O290" s="29" t="s">
        <v>596</v>
      </c>
      <c r="P290" s="29"/>
      <c r="Q290" s="29" t="s">
        <v>121</v>
      </c>
      <c r="R290" s="29"/>
      <c r="S290" s="29" t="s">
        <v>542</v>
      </c>
      <c r="T290" s="29"/>
      <c r="U290" s="29"/>
      <c r="V290" s="29"/>
      <c r="W290" s="54"/>
      <c r="X290" s="29"/>
      <c r="Y290" s="29" t="s">
        <v>89</v>
      </c>
      <c r="Z290" s="29"/>
      <c r="AA290" s="24">
        <v>-1704.05</v>
      </c>
      <c r="AB290" s="29"/>
      <c r="AC290" s="24">
        <f t="shared" si="4"/>
        <v>27363.99</v>
      </c>
    </row>
    <row r="291" spans="1:29" x14ac:dyDescent="0.3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 t="s">
        <v>142</v>
      </c>
      <c r="L291" s="29"/>
      <c r="M291" s="35">
        <v>42718</v>
      </c>
      <c r="N291" s="29"/>
      <c r="O291" s="29" t="s">
        <v>597</v>
      </c>
      <c r="P291" s="29"/>
      <c r="Q291" s="29" t="s">
        <v>121</v>
      </c>
      <c r="R291" s="29"/>
      <c r="S291" s="29" t="s">
        <v>542</v>
      </c>
      <c r="T291" s="29"/>
      <c r="U291" s="29"/>
      <c r="V291" s="29"/>
      <c r="W291" s="54"/>
      <c r="X291" s="29"/>
      <c r="Y291" s="29" t="s">
        <v>89</v>
      </c>
      <c r="Z291" s="29"/>
      <c r="AA291" s="24">
        <v>-1246.3</v>
      </c>
      <c r="AB291" s="29"/>
      <c r="AC291" s="24">
        <f t="shared" si="4"/>
        <v>26117.69</v>
      </c>
    </row>
    <row r="292" spans="1:29" x14ac:dyDescent="0.3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 t="s">
        <v>142</v>
      </c>
      <c r="L292" s="29"/>
      <c r="M292" s="35">
        <v>42718</v>
      </c>
      <c r="N292" s="29"/>
      <c r="O292" s="29" t="s">
        <v>598</v>
      </c>
      <c r="P292" s="29"/>
      <c r="Q292" s="29" t="s">
        <v>121</v>
      </c>
      <c r="R292" s="29"/>
      <c r="S292" s="29" t="s">
        <v>542</v>
      </c>
      <c r="T292" s="29"/>
      <c r="U292" s="29"/>
      <c r="V292" s="29"/>
      <c r="W292" s="54"/>
      <c r="X292" s="29"/>
      <c r="Y292" s="29" t="s">
        <v>89</v>
      </c>
      <c r="Z292" s="29"/>
      <c r="AA292" s="24">
        <v>-1297.7</v>
      </c>
      <c r="AB292" s="29"/>
      <c r="AC292" s="24">
        <f t="shared" si="4"/>
        <v>24819.99</v>
      </c>
    </row>
    <row r="293" spans="1:29" x14ac:dyDescent="0.3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 t="s">
        <v>142</v>
      </c>
      <c r="L293" s="29"/>
      <c r="M293" s="35">
        <v>42718</v>
      </c>
      <c r="N293" s="29"/>
      <c r="O293" s="29" t="s">
        <v>599</v>
      </c>
      <c r="P293" s="29"/>
      <c r="Q293" s="29" t="s">
        <v>121</v>
      </c>
      <c r="R293" s="29"/>
      <c r="S293" s="29" t="s">
        <v>542</v>
      </c>
      <c r="T293" s="29"/>
      <c r="U293" s="29"/>
      <c r="V293" s="29"/>
      <c r="W293" s="54"/>
      <c r="X293" s="29"/>
      <c r="Y293" s="29" t="s">
        <v>89</v>
      </c>
      <c r="Z293" s="29"/>
      <c r="AA293" s="24">
        <v>-1577.27</v>
      </c>
      <c r="AB293" s="29"/>
      <c r="AC293" s="24">
        <f t="shared" si="4"/>
        <v>23242.720000000001</v>
      </c>
    </row>
    <row r="294" spans="1:29" x14ac:dyDescent="0.3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 t="s">
        <v>164</v>
      </c>
      <c r="L294" s="29"/>
      <c r="M294" s="35">
        <v>42718</v>
      </c>
      <c r="N294" s="29"/>
      <c r="O294" s="29" t="s">
        <v>632</v>
      </c>
      <c r="P294" s="29"/>
      <c r="Q294" s="29" t="s">
        <v>659</v>
      </c>
      <c r="R294" s="29"/>
      <c r="S294" s="29"/>
      <c r="T294" s="29"/>
      <c r="U294" s="29"/>
      <c r="V294" s="29"/>
      <c r="W294" s="54"/>
      <c r="X294" s="29"/>
      <c r="Y294" s="29" t="s">
        <v>95</v>
      </c>
      <c r="Z294" s="29"/>
      <c r="AA294" s="24">
        <v>-9.6</v>
      </c>
      <c r="AB294" s="29"/>
      <c r="AC294" s="24">
        <f t="shared" si="4"/>
        <v>23233.119999999999</v>
      </c>
    </row>
    <row r="295" spans="1:29" x14ac:dyDescent="0.3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 t="s">
        <v>142</v>
      </c>
      <c r="L295" s="29"/>
      <c r="M295" s="35">
        <v>42719</v>
      </c>
      <c r="N295" s="29"/>
      <c r="O295" s="29" t="s">
        <v>600</v>
      </c>
      <c r="P295" s="29"/>
      <c r="Q295" s="29" t="s">
        <v>534</v>
      </c>
      <c r="R295" s="29"/>
      <c r="S295" s="29"/>
      <c r="T295" s="29"/>
      <c r="U295" s="29"/>
      <c r="V295" s="29"/>
      <c r="W295" s="54"/>
      <c r="X295" s="29"/>
      <c r="Y295" s="29" t="s">
        <v>89</v>
      </c>
      <c r="Z295" s="29"/>
      <c r="AA295" s="24">
        <v>-342.4</v>
      </c>
      <c r="AB295" s="29"/>
      <c r="AC295" s="24">
        <f t="shared" si="4"/>
        <v>22890.720000000001</v>
      </c>
    </row>
    <row r="296" spans="1:29" x14ac:dyDescent="0.3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 t="s">
        <v>142</v>
      </c>
      <c r="L296" s="29"/>
      <c r="M296" s="35">
        <v>42719</v>
      </c>
      <c r="N296" s="29"/>
      <c r="O296" s="29" t="s">
        <v>601</v>
      </c>
      <c r="P296" s="29"/>
      <c r="Q296" s="29" t="s">
        <v>121</v>
      </c>
      <c r="R296" s="29"/>
      <c r="S296" s="29" t="s">
        <v>542</v>
      </c>
      <c r="T296" s="29"/>
      <c r="U296" s="29"/>
      <c r="V296" s="29"/>
      <c r="W296" s="54"/>
      <c r="X296" s="29"/>
      <c r="Y296" s="29" t="s">
        <v>89</v>
      </c>
      <c r="Z296" s="29"/>
      <c r="AA296" s="24">
        <v>-1747.22</v>
      </c>
      <c r="AB296" s="29"/>
      <c r="AC296" s="24">
        <f t="shared" si="4"/>
        <v>21143.5</v>
      </c>
    </row>
    <row r="297" spans="1:29" x14ac:dyDescent="0.3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 t="s">
        <v>109</v>
      </c>
      <c r="L297" s="29"/>
      <c r="M297" s="35">
        <v>42719</v>
      </c>
      <c r="N297" s="29"/>
      <c r="O297" s="29" t="s">
        <v>633</v>
      </c>
      <c r="P297" s="29"/>
      <c r="Q297" s="29" t="s">
        <v>121</v>
      </c>
      <c r="R297" s="29"/>
      <c r="S297" s="29" t="s">
        <v>673</v>
      </c>
      <c r="T297" s="29"/>
      <c r="U297" s="29"/>
      <c r="V297" s="29"/>
      <c r="W297" s="54"/>
      <c r="X297" s="29"/>
      <c r="Y297" s="29" t="s">
        <v>98</v>
      </c>
      <c r="Z297" s="29"/>
      <c r="AA297" s="24">
        <v>1446.6</v>
      </c>
      <c r="AB297" s="29"/>
      <c r="AC297" s="24">
        <f t="shared" si="4"/>
        <v>22590.1</v>
      </c>
    </row>
    <row r="298" spans="1:29" x14ac:dyDescent="0.3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 t="s">
        <v>109</v>
      </c>
      <c r="L298" s="29"/>
      <c r="M298" s="35">
        <v>42719</v>
      </c>
      <c r="N298" s="29"/>
      <c r="O298" s="29" t="s">
        <v>634</v>
      </c>
      <c r="P298" s="29"/>
      <c r="Q298" s="29" t="s">
        <v>121</v>
      </c>
      <c r="R298" s="29"/>
      <c r="S298" s="29" t="s">
        <v>674</v>
      </c>
      <c r="T298" s="29"/>
      <c r="U298" s="29"/>
      <c r="V298" s="29"/>
      <c r="W298" s="54"/>
      <c r="X298" s="29"/>
      <c r="Y298" s="29" t="s">
        <v>95</v>
      </c>
      <c r="Z298" s="29"/>
      <c r="AA298" s="24">
        <v>1308.8499999999999</v>
      </c>
      <c r="AB298" s="29"/>
      <c r="AC298" s="24">
        <f t="shared" si="4"/>
        <v>23898.95</v>
      </c>
    </row>
    <row r="299" spans="1:29" x14ac:dyDescent="0.3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 t="s">
        <v>142</v>
      </c>
      <c r="L299" s="29"/>
      <c r="M299" s="35">
        <v>42720</v>
      </c>
      <c r="N299" s="29"/>
      <c r="O299" s="29"/>
      <c r="P299" s="29"/>
      <c r="Q299" s="29" t="s">
        <v>123</v>
      </c>
      <c r="R299" s="29"/>
      <c r="S299" s="29" t="s">
        <v>113</v>
      </c>
      <c r="T299" s="29"/>
      <c r="U299" s="29"/>
      <c r="V299" s="29"/>
      <c r="W299" s="54"/>
      <c r="X299" s="29"/>
      <c r="Y299" s="29" t="s">
        <v>89</v>
      </c>
      <c r="Z299" s="29"/>
      <c r="AA299" s="24">
        <v>-123.15</v>
      </c>
      <c r="AB299" s="29"/>
      <c r="AC299" s="24">
        <f t="shared" si="4"/>
        <v>23775.8</v>
      </c>
    </row>
    <row r="300" spans="1:29" x14ac:dyDescent="0.3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 t="s">
        <v>142</v>
      </c>
      <c r="L300" s="29"/>
      <c r="M300" s="35">
        <v>42720</v>
      </c>
      <c r="N300" s="29"/>
      <c r="O300" s="29" t="s">
        <v>602</v>
      </c>
      <c r="P300" s="29"/>
      <c r="Q300" s="29" t="s">
        <v>121</v>
      </c>
      <c r="R300" s="29"/>
      <c r="S300" s="29" t="s">
        <v>145</v>
      </c>
      <c r="T300" s="29"/>
      <c r="U300" s="29"/>
      <c r="V300" s="29"/>
      <c r="W300" s="54"/>
      <c r="X300" s="29"/>
      <c r="Y300" s="29" t="s">
        <v>89</v>
      </c>
      <c r="Z300" s="29"/>
      <c r="AA300" s="24">
        <v>-2010.44</v>
      </c>
      <c r="AB300" s="29"/>
      <c r="AC300" s="24">
        <f t="shared" si="4"/>
        <v>21765.360000000001</v>
      </c>
    </row>
    <row r="301" spans="1:29" x14ac:dyDescent="0.3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 t="s">
        <v>142</v>
      </c>
      <c r="L301" s="29"/>
      <c r="M301" s="35">
        <v>42720</v>
      </c>
      <c r="N301" s="29"/>
      <c r="O301" s="29" t="s">
        <v>603</v>
      </c>
      <c r="P301" s="29"/>
      <c r="Q301" s="29" t="s">
        <v>121</v>
      </c>
      <c r="R301" s="29"/>
      <c r="S301" s="29" t="s">
        <v>145</v>
      </c>
      <c r="T301" s="29"/>
      <c r="U301" s="29"/>
      <c r="V301" s="29"/>
      <c r="W301" s="54"/>
      <c r="X301" s="29"/>
      <c r="Y301" s="29" t="s">
        <v>89</v>
      </c>
      <c r="Z301" s="29"/>
      <c r="AA301" s="24">
        <v>-1872.66</v>
      </c>
      <c r="AB301" s="29"/>
      <c r="AC301" s="24">
        <f t="shared" si="4"/>
        <v>19892.7</v>
      </c>
    </row>
    <row r="302" spans="1:29" x14ac:dyDescent="0.3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 t="s">
        <v>142</v>
      </c>
      <c r="L302" s="29"/>
      <c r="M302" s="35">
        <v>42720</v>
      </c>
      <c r="N302" s="29"/>
      <c r="O302" s="29" t="s">
        <v>604</v>
      </c>
      <c r="P302" s="29"/>
      <c r="Q302" s="29" t="s">
        <v>121</v>
      </c>
      <c r="R302" s="29"/>
      <c r="S302" s="29" t="s">
        <v>145</v>
      </c>
      <c r="T302" s="29"/>
      <c r="U302" s="29"/>
      <c r="V302" s="29"/>
      <c r="W302" s="54"/>
      <c r="X302" s="29"/>
      <c r="Y302" s="29" t="s">
        <v>89</v>
      </c>
      <c r="Z302" s="29"/>
      <c r="AA302" s="24">
        <v>-3044.37</v>
      </c>
      <c r="AB302" s="29"/>
      <c r="AC302" s="24">
        <f t="shared" si="4"/>
        <v>16848.330000000002</v>
      </c>
    </row>
    <row r="303" spans="1:29" x14ac:dyDescent="0.3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 t="s">
        <v>142</v>
      </c>
      <c r="L303" s="29"/>
      <c r="M303" s="35">
        <v>42720</v>
      </c>
      <c r="N303" s="29"/>
      <c r="O303" s="29" t="s">
        <v>605</v>
      </c>
      <c r="P303" s="29"/>
      <c r="Q303" s="29" t="s">
        <v>121</v>
      </c>
      <c r="R303" s="29"/>
      <c r="S303" s="29" t="s">
        <v>145</v>
      </c>
      <c r="T303" s="29"/>
      <c r="U303" s="29"/>
      <c r="V303" s="29"/>
      <c r="W303" s="54"/>
      <c r="X303" s="29"/>
      <c r="Y303" s="29" t="s">
        <v>89</v>
      </c>
      <c r="Z303" s="29"/>
      <c r="AA303" s="24">
        <v>-2160.1999999999998</v>
      </c>
      <c r="AB303" s="29"/>
      <c r="AC303" s="24">
        <f t="shared" si="4"/>
        <v>14688.13</v>
      </c>
    </row>
    <row r="304" spans="1:29" x14ac:dyDescent="0.3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 t="s">
        <v>142</v>
      </c>
      <c r="L304" s="29"/>
      <c r="M304" s="35">
        <v>42720</v>
      </c>
      <c r="N304" s="29"/>
      <c r="O304" s="29" t="s">
        <v>606</v>
      </c>
      <c r="P304" s="29"/>
      <c r="Q304" s="29" t="s">
        <v>115</v>
      </c>
      <c r="R304" s="29"/>
      <c r="S304" s="29"/>
      <c r="T304" s="29"/>
      <c r="U304" s="29"/>
      <c r="V304" s="29"/>
      <c r="W304" s="54"/>
      <c r="X304" s="29"/>
      <c r="Y304" s="29" t="s">
        <v>89</v>
      </c>
      <c r="Z304" s="29"/>
      <c r="AA304" s="24">
        <v>-69</v>
      </c>
      <c r="AB304" s="29"/>
      <c r="AC304" s="24">
        <f t="shared" si="4"/>
        <v>14619.13</v>
      </c>
    </row>
    <row r="305" spans="1:29" x14ac:dyDescent="0.3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 t="s">
        <v>142</v>
      </c>
      <c r="L305" s="29"/>
      <c r="M305" s="35">
        <v>42720</v>
      </c>
      <c r="N305" s="29"/>
      <c r="O305" s="29" t="s">
        <v>607</v>
      </c>
      <c r="P305" s="29"/>
      <c r="Q305" s="29" t="s">
        <v>121</v>
      </c>
      <c r="R305" s="29"/>
      <c r="S305" s="29" t="s">
        <v>542</v>
      </c>
      <c r="T305" s="29"/>
      <c r="U305" s="29"/>
      <c r="V305" s="29"/>
      <c r="W305" s="54"/>
      <c r="X305" s="29"/>
      <c r="Y305" s="29" t="s">
        <v>89</v>
      </c>
      <c r="Z305" s="29"/>
      <c r="AA305" s="24">
        <v>-1143.03</v>
      </c>
      <c r="AB305" s="29"/>
      <c r="AC305" s="24">
        <f t="shared" si="4"/>
        <v>13476.1</v>
      </c>
    </row>
    <row r="306" spans="1:29" x14ac:dyDescent="0.3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 t="s">
        <v>109</v>
      </c>
      <c r="L306" s="29"/>
      <c r="M306" s="35">
        <v>42720</v>
      </c>
      <c r="N306" s="29"/>
      <c r="O306" s="29" t="s">
        <v>635</v>
      </c>
      <c r="P306" s="29"/>
      <c r="Q306" s="29" t="s">
        <v>121</v>
      </c>
      <c r="R306" s="29"/>
      <c r="S306" s="29"/>
      <c r="T306" s="29"/>
      <c r="U306" s="29"/>
      <c r="V306" s="29"/>
      <c r="W306" s="54"/>
      <c r="X306" s="29"/>
      <c r="Y306" s="29" t="s">
        <v>95</v>
      </c>
      <c r="Z306" s="29"/>
      <c r="AA306" s="24">
        <v>573.5</v>
      </c>
      <c r="AB306" s="29"/>
      <c r="AC306" s="24">
        <f t="shared" si="4"/>
        <v>14049.6</v>
      </c>
    </row>
    <row r="307" spans="1:29" x14ac:dyDescent="0.3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 t="s">
        <v>142</v>
      </c>
      <c r="L307" s="29"/>
      <c r="M307" s="35">
        <v>42723</v>
      </c>
      <c r="N307" s="29"/>
      <c r="O307" s="29" t="s">
        <v>608</v>
      </c>
      <c r="P307" s="29"/>
      <c r="Q307" s="29" t="s">
        <v>110</v>
      </c>
      <c r="R307" s="29"/>
      <c r="S307" s="29"/>
      <c r="T307" s="29"/>
      <c r="U307" s="29"/>
      <c r="V307" s="29"/>
      <c r="W307" s="54"/>
      <c r="X307" s="29"/>
      <c r="Y307" s="29" t="s">
        <v>89</v>
      </c>
      <c r="Z307" s="29"/>
      <c r="AA307" s="24">
        <v>-580</v>
      </c>
      <c r="AB307" s="29"/>
      <c r="AC307" s="24">
        <f t="shared" si="4"/>
        <v>13469.6</v>
      </c>
    </row>
    <row r="308" spans="1:29" x14ac:dyDescent="0.3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 t="s">
        <v>142</v>
      </c>
      <c r="L308" s="29"/>
      <c r="M308" s="35">
        <v>42723</v>
      </c>
      <c r="N308" s="29"/>
      <c r="O308" s="29" t="s">
        <v>609</v>
      </c>
      <c r="P308" s="29"/>
      <c r="Q308" s="29" t="s">
        <v>117</v>
      </c>
      <c r="R308" s="29"/>
      <c r="S308" s="29"/>
      <c r="T308" s="29"/>
      <c r="U308" s="29"/>
      <c r="V308" s="29"/>
      <c r="W308" s="54"/>
      <c r="X308" s="29"/>
      <c r="Y308" s="29" t="s">
        <v>89</v>
      </c>
      <c r="Z308" s="29"/>
      <c r="AA308" s="24">
        <v>-211.28</v>
      </c>
      <c r="AB308" s="29"/>
      <c r="AC308" s="24">
        <f t="shared" si="4"/>
        <v>13258.32</v>
      </c>
    </row>
    <row r="309" spans="1:29" x14ac:dyDescent="0.3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 t="s">
        <v>109</v>
      </c>
      <c r="L309" s="29"/>
      <c r="M309" s="35">
        <v>42723</v>
      </c>
      <c r="N309" s="29"/>
      <c r="O309" s="29" t="s">
        <v>636</v>
      </c>
      <c r="P309" s="29"/>
      <c r="Q309" s="29" t="s">
        <v>143</v>
      </c>
      <c r="R309" s="29"/>
      <c r="S309" s="29"/>
      <c r="T309" s="29"/>
      <c r="U309" s="29"/>
      <c r="V309" s="29"/>
      <c r="W309" s="54"/>
      <c r="X309" s="29"/>
      <c r="Y309" s="29" t="s">
        <v>95</v>
      </c>
      <c r="Z309" s="29"/>
      <c r="AA309" s="24">
        <v>128</v>
      </c>
      <c r="AB309" s="29"/>
      <c r="AC309" s="24">
        <f t="shared" si="4"/>
        <v>13386.32</v>
      </c>
    </row>
    <row r="310" spans="1:29" x14ac:dyDescent="0.3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 t="s">
        <v>109</v>
      </c>
      <c r="L310" s="29"/>
      <c r="M310" s="35">
        <v>42724</v>
      </c>
      <c r="N310" s="29"/>
      <c r="O310" s="29" t="s">
        <v>637</v>
      </c>
      <c r="P310" s="29"/>
      <c r="Q310" s="29" t="s">
        <v>121</v>
      </c>
      <c r="R310" s="29"/>
      <c r="S310" s="29" t="s">
        <v>675</v>
      </c>
      <c r="T310" s="29"/>
      <c r="U310" s="29"/>
      <c r="V310" s="29"/>
      <c r="W310" s="54"/>
      <c r="X310" s="29"/>
      <c r="Y310" s="29" t="s">
        <v>95</v>
      </c>
      <c r="Z310" s="29"/>
      <c r="AA310" s="24">
        <v>932.09</v>
      </c>
      <c r="AB310" s="29"/>
      <c r="AC310" s="24">
        <f t="shared" si="4"/>
        <v>14318.41</v>
      </c>
    </row>
    <row r="311" spans="1:29" x14ac:dyDescent="0.3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 t="s">
        <v>109</v>
      </c>
      <c r="L311" s="29"/>
      <c r="M311" s="35">
        <v>42724</v>
      </c>
      <c r="N311" s="29"/>
      <c r="O311" s="29" t="s">
        <v>638</v>
      </c>
      <c r="P311" s="29"/>
      <c r="Q311" s="29" t="s">
        <v>121</v>
      </c>
      <c r="R311" s="29"/>
      <c r="S311" s="29" t="s">
        <v>676</v>
      </c>
      <c r="T311" s="29"/>
      <c r="U311" s="29"/>
      <c r="V311" s="29"/>
      <c r="W311" s="54"/>
      <c r="X311" s="29"/>
      <c r="Y311" s="29" t="s">
        <v>98</v>
      </c>
      <c r="Z311" s="29"/>
      <c r="AA311" s="24">
        <v>1223.3499999999999</v>
      </c>
      <c r="AB311" s="29"/>
      <c r="AC311" s="24">
        <f t="shared" si="4"/>
        <v>15541.76</v>
      </c>
    </row>
    <row r="312" spans="1:29" x14ac:dyDescent="0.3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 t="s">
        <v>109</v>
      </c>
      <c r="L312" s="29"/>
      <c r="M312" s="35">
        <v>42724</v>
      </c>
      <c r="N312" s="29"/>
      <c r="O312" s="29" t="s">
        <v>639</v>
      </c>
      <c r="P312" s="29"/>
      <c r="Q312" s="29" t="s">
        <v>428</v>
      </c>
      <c r="R312" s="29"/>
      <c r="S312" s="29"/>
      <c r="T312" s="29"/>
      <c r="U312" s="29"/>
      <c r="V312" s="29"/>
      <c r="W312" s="54"/>
      <c r="X312" s="29"/>
      <c r="Y312" s="29" t="s">
        <v>95</v>
      </c>
      <c r="Z312" s="29"/>
      <c r="AA312" s="24">
        <v>606.88</v>
      </c>
      <c r="AB312" s="29"/>
      <c r="AC312" s="24">
        <f t="shared" si="4"/>
        <v>16148.64</v>
      </c>
    </row>
    <row r="313" spans="1:29" x14ac:dyDescent="0.3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 t="s">
        <v>164</v>
      </c>
      <c r="L313" s="29"/>
      <c r="M313" s="35">
        <v>42724</v>
      </c>
      <c r="N313" s="29"/>
      <c r="O313" s="29" t="s">
        <v>640</v>
      </c>
      <c r="P313" s="29"/>
      <c r="Q313" s="29" t="s">
        <v>428</v>
      </c>
      <c r="R313" s="29"/>
      <c r="S313" s="29"/>
      <c r="T313" s="29"/>
      <c r="U313" s="29"/>
      <c r="V313" s="29"/>
      <c r="W313" s="54"/>
      <c r="X313" s="29"/>
      <c r="Y313" s="29" t="s">
        <v>95</v>
      </c>
      <c r="Z313" s="29"/>
      <c r="AA313" s="24">
        <v>-9.99</v>
      </c>
      <c r="AB313" s="29"/>
      <c r="AC313" s="24">
        <f t="shared" si="4"/>
        <v>16138.65</v>
      </c>
    </row>
    <row r="314" spans="1:29" x14ac:dyDescent="0.3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 t="s">
        <v>142</v>
      </c>
      <c r="L314" s="29"/>
      <c r="M314" s="35">
        <v>42725</v>
      </c>
      <c r="N314" s="29"/>
      <c r="O314" s="29" t="s">
        <v>610</v>
      </c>
      <c r="P314" s="29"/>
      <c r="Q314" s="29" t="s">
        <v>121</v>
      </c>
      <c r="R314" s="29"/>
      <c r="S314" s="29" t="s">
        <v>542</v>
      </c>
      <c r="T314" s="29"/>
      <c r="U314" s="29"/>
      <c r="V314" s="29"/>
      <c r="W314" s="54"/>
      <c r="X314" s="29"/>
      <c r="Y314" s="29" t="s">
        <v>89</v>
      </c>
      <c r="Z314" s="29"/>
      <c r="AA314" s="24">
        <v>-832</v>
      </c>
      <c r="AB314" s="29"/>
      <c r="AC314" s="24">
        <f t="shared" si="4"/>
        <v>15306.65</v>
      </c>
    </row>
    <row r="315" spans="1:29" x14ac:dyDescent="0.3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 t="s">
        <v>109</v>
      </c>
      <c r="L315" s="29"/>
      <c r="M315" s="35">
        <v>42725</v>
      </c>
      <c r="N315" s="29"/>
      <c r="O315" s="29" t="s">
        <v>651</v>
      </c>
      <c r="P315" s="29"/>
      <c r="Q315" s="29" t="s">
        <v>115</v>
      </c>
      <c r="R315" s="29"/>
      <c r="S315" s="29" t="s">
        <v>683</v>
      </c>
      <c r="T315" s="29"/>
      <c r="U315" s="29"/>
      <c r="V315" s="29"/>
      <c r="W315" s="54"/>
      <c r="X315" s="29"/>
      <c r="Y315" s="29" t="s">
        <v>38</v>
      </c>
      <c r="Z315" s="29"/>
      <c r="AA315" s="24">
        <v>69</v>
      </c>
      <c r="AB315" s="29"/>
      <c r="AC315" s="24">
        <f t="shared" si="4"/>
        <v>15375.65</v>
      </c>
    </row>
    <row r="316" spans="1:29" x14ac:dyDescent="0.3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 t="s">
        <v>109</v>
      </c>
      <c r="L316" s="29"/>
      <c r="M316" s="35">
        <v>42725</v>
      </c>
      <c r="N316" s="29"/>
      <c r="O316" s="29" t="s">
        <v>641</v>
      </c>
      <c r="P316" s="29"/>
      <c r="Q316" s="29" t="s">
        <v>121</v>
      </c>
      <c r="R316" s="29"/>
      <c r="S316" s="29" t="s">
        <v>677</v>
      </c>
      <c r="T316" s="29"/>
      <c r="U316" s="29"/>
      <c r="V316" s="29"/>
      <c r="W316" s="54"/>
      <c r="X316" s="29"/>
      <c r="Y316" s="29" t="s">
        <v>98</v>
      </c>
      <c r="Z316" s="29"/>
      <c r="AA316" s="24">
        <v>725.75</v>
      </c>
      <c r="AB316" s="29"/>
      <c r="AC316" s="24">
        <f t="shared" si="4"/>
        <v>16101.4</v>
      </c>
    </row>
    <row r="317" spans="1:29" x14ac:dyDescent="0.3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 t="s">
        <v>164</v>
      </c>
      <c r="L317" s="29"/>
      <c r="M317" s="35">
        <v>42725</v>
      </c>
      <c r="N317" s="29"/>
      <c r="O317" s="29" t="s">
        <v>642</v>
      </c>
      <c r="P317" s="29"/>
      <c r="Q317" s="29" t="s">
        <v>121</v>
      </c>
      <c r="R317" s="29"/>
      <c r="S317" s="29"/>
      <c r="T317" s="29"/>
      <c r="U317" s="29"/>
      <c r="V317" s="29"/>
      <c r="W317" s="54"/>
      <c r="X317" s="29"/>
      <c r="Y317" s="29" t="s">
        <v>95</v>
      </c>
      <c r="Z317" s="29"/>
      <c r="AA317" s="24">
        <v>-62</v>
      </c>
      <c r="AB317" s="29"/>
      <c r="AC317" s="24">
        <f t="shared" si="4"/>
        <v>16039.4</v>
      </c>
    </row>
    <row r="318" spans="1:29" x14ac:dyDescent="0.3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 t="s">
        <v>164</v>
      </c>
      <c r="L318" s="29"/>
      <c r="M318" s="35">
        <v>42725</v>
      </c>
      <c r="N318" s="29"/>
      <c r="O318" s="29" t="s">
        <v>643</v>
      </c>
      <c r="P318" s="29"/>
      <c r="Q318" s="29" t="s">
        <v>121</v>
      </c>
      <c r="R318" s="29"/>
      <c r="S318" s="29"/>
      <c r="T318" s="29"/>
      <c r="U318" s="29"/>
      <c r="V318" s="29"/>
      <c r="W318" s="54"/>
      <c r="X318" s="29"/>
      <c r="Y318" s="29" t="s">
        <v>95</v>
      </c>
      <c r="Z318" s="29"/>
      <c r="AA318" s="24">
        <v>-24.5</v>
      </c>
      <c r="AB318" s="29"/>
      <c r="AC318" s="24">
        <f t="shared" si="4"/>
        <v>16014.9</v>
      </c>
    </row>
    <row r="319" spans="1:29" x14ac:dyDescent="0.3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 t="s">
        <v>164</v>
      </c>
      <c r="L319" s="29"/>
      <c r="M319" s="35">
        <v>42727</v>
      </c>
      <c r="N319" s="29"/>
      <c r="O319" s="29" t="s">
        <v>644</v>
      </c>
      <c r="P319" s="29"/>
      <c r="Q319" s="29" t="s">
        <v>121</v>
      </c>
      <c r="R319" s="29"/>
      <c r="S319" s="29"/>
      <c r="T319" s="29"/>
      <c r="U319" s="29"/>
      <c r="V319" s="29"/>
      <c r="W319" s="54"/>
      <c r="X319" s="29"/>
      <c r="Y319" s="29" t="s">
        <v>95</v>
      </c>
      <c r="Z319" s="29"/>
      <c r="AA319" s="24">
        <v>-5.08</v>
      </c>
      <c r="AB319" s="29"/>
      <c r="AC319" s="24">
        <f t="shared" si="4"/>
        <v>16009.82</v>
      </c>
    </row>
    <row r="320" spans="1:29" x14ac:dyDescent="0.3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 t="s">
        <v>142</v>
      </c>
      <c r="L320" s="29"/>
      <c r="M320" s="35">
        <v>42731</v>
      </c>
      <c r="N320" s="29"/>
      <c r="O320" s="29" t="s">
        <v>611</v>
      </c>
      <c r="P320" s="29"/>
      <c r="Q320" s="29" t="s">
        <v>529</v>
      </c>
      <c r="R320" s="29"/>
      <c r="S320" s="29"/>
      <c r="T320" s="29"/>
      <c r="U320" s="29"/>
      <c r="V320" s="29"/>
      <c r="W320" s="54"/>
      <c r="X320" s="29"/>
      <c r="Y320" s="29" t="s">
        <v>89</v>
      </c>
      <c r="Z320" s="29"/>
      <c r="AA320" s="24">
        <v>-419.75</v>
      </c>
      <c r="AB320" s="29"/>
      <c r="AC320" s="24">
        <f t="shared" si="4"/>
        <v>15590.07</v>
      </c>
    </row>
    <row r="321" spans="1:29" x14ac:dyDescent="0.3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 t="s">
        <v>109</v>
      </c>
      <c r="L321" s="29"/>
      <c r="M321" s="35">
        <v>42731</v>
      </c>
      <c r="N321" s="29"/>
      <c r="O321" s="29" t="s">
        <v>645</v>
      </c>
      <c r="P321" s="29"/>
      <c r="Q321" s="29" t="s">
        <v>121</v>
      </c>
      <c r="R321" s="29"/>
      <c r="S321" s="29" t="s">
        <v>678</v>
      </c>
      <c r="T321" s="29"/>
      <c r="U321" s="29"/>
      <c r="V321" s="29"/>
      <c r="W321" s="54"/>
      <c r="X321" s="29"/>
      <c r="Y321" s="29" t="s">
        <v>95</v>
      </c>
      <c r="Z321" s="29"/>
      <c r="AA321" s="24">
        <v>1340.99</v>
      </c>
      <c r="AB321" s="29"/>
      <c r="AC321" s="24">
        <f t="shared" si="4"/>
        <v>16931.060000000001</v>
      </c>
    </row>
    <row r="322" spans="1:29" x14ac:dyDescent="0.3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 t="s">
        <v>109</v>
      </c>
      <c r="L322" s="29"/>
      <c r="M322" s="35">
        <v>42731</v>
      </c>
      <c r="N322" s="29"/>
      <c r="O322" s="29" t="s">
        <v>652</v>
      </c>
      <c r="P322" s="29"/>
      <c r="Q322" s="29" t="s">
        <v>117</v>
      </c>
      <c r="R322" s="29"/>
      <c r="S322" s="29"/>
      <c r="T322" s="29"/>
      <c r="U322" s="29"/>
      <c r="V322" s="29"/>
      <c r="W322" s="54"/>
      <c r="X322" s="29"/>
      <c r="Y322" s="29" t="s">
        <v>98</v>
      </c>
      <c r="Z322" s="29"/>
      <c r="AA322" s="24">
        <v>8667.01</v>
      </c>
      <c r="AB322" s="29"/>
      <c r="AC322" s="24">
        <f t="shared" si="4"/>
        <v>25598.07</v>
      </c>
    </row>
    <row r="323" spans="1:29" x14ac:dyDescent="0.3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 t="s">
        <v>142</v>
      </c>
      <c r="L323" s="29"/>
      <c r="M323" s="35">
        <v>42731</v>
      </c>
      <c r="N323" s="29"/>
      <c r="O323" s="29" t="s">
        <v>612</v>
      </c>
      <c r="P323" s="29"/>
      <c r="Q323" s="29" t="s">
        <v>659</v>
      </c>
      <c r="R323" s="29"/>
      <c r="S323" s="29"/>
      <c r="T323" s="29"/>
      <c r="U323" s="29"/>
      <c r="V323" s="29"/>
      <c r="W323" s="54"/>
      <c r="X323" s="29"/>
      <c r="Y323" s="29" t="s">
        <v>89</v>
      </c>
      <c r="Z323" s="29"/>
      <c r="AA323" s="24">
        <v>-1096.7</v>
      </c>
      <c r="AB323" s="29"/>
      <c r="AC323" s="24">
        <f t="shared" si="4"/>
        <v>24501.37</v>
      </c>
    </row>
    <row r="324" spans="1:29" x14ac:dyDescent="0.3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 t="s">
        <v>109</v>
      </c>
      <c r="L324" s="29"/>
      <c r="M324" s="35">
        <v>42731</v>
      </c>
      <c r="N324" s="29"/>
      <c r="O324" s="29" t="s">
        <v>646</v>
      </c>
      <c r="P324" s="29"/>
      <c r="Q324" s="29" t="s">
        <v>121</v>
      </c>
      <c r="R324" s="29"/>
      <c r="S324" s="29" t="s">
        <v>679</v>
      </c>
      <c r="T324" s="29"/>
      <c r="U324" s="29"/>
      <c r="V324" s="29"/>
      <c r="W324" s="54"/>
      <c r="X324" s="29"/>
      <c r="Y324" s="29" t="s">
        <v>95</v>
      </c>
      <c r="Z324" s="29"/>
      <c r="AA324" s="24">
        <v>1564.5</v>
      </c>
      <c r="AB324" s="29"/>
      <c r="AC324" s="24">
        <f t="shared" si="4"/>
        <v>26065.87</v>
      </c>
    </row>
    <row r="325" spans="1:29" x14ac:dyDescent="0.3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 t="s">
        <v>142</v>
      </c>
      <c r="L325" s="29"/>
      <c r="M325" s="35">
        <v>42732</v>
      </c>
      <c r="N325" s="29"/>
      <c r="O325" s="29" t="s">
        <v>613</v>
      </c>
      <c r="P325" s="29"/>
      <c r="Q325" s="29" t="s">
        <v>659</v>
      </c>
      <c r="R325" s="29"/>
      <c r="S325" s="29"/>
      <c r="T325" s="29"/>
      <c r="U325" s="29"/>
      <c r="V325" s="29"/>
      <c r="W325" s="54"/>
      <c r="X325" s="29"/>
      <c r="Y325" s="29" t="s">
        <v>89</v>
      </c>
      <c r="Z325" s="29"/>
      <c r="AA325" s="24">
        <v>-50.4</v>
      </c>
      <c r="AB325" s="29"/>
      <c r="AC325" s="24">
        <f t="shared" si="4"/>
        <v>26015.47</v>
      </c>
    </row>
    <row r="326" spans="1:29" x14ac:dyDescent="0.3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 t="s">
        <v>109</v>
      </c>
      <c r="L326" s="29"/>
      <c r="M326" s="35">
        <v>42732</v>
      </c>
      <c r="N326" s="29"/>
      <c r="O326" s="29" t="s">
        <v>653</v>
      </c>
      <c r="P326" s="29"/>
      <c r="Q326" s="29" t="s">
        <v>123</v>
      </c>
      <c r="R326" s="29"/>
      <c r="S326" s="29"/>
      <c r="T326" s="29"/>
      <c r="U326" s="29"/>
      <c r="V326" s="29"/>
      <c r="W326" s="54"/>
      <c r="X326" s="29"/>
      <c r="Y326" s="29" t="s">
        <v>98</v>
      </c>
      <c r="Z326" s="29"/>
      <c r="AA326" s="24">
        <v>125.25</v>
      </c>
      <c r="AB326" s="29"/>
      <c r="AC326" s="24">
        <f t="shared" si="4"/>
        <v>26140.720000000001</v>
      </c>
    </row>
    <row r="327" spans="1:29" s="31" customFormat="1" ht="10.5" x14ac:dyDescent="0.2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 t="s">
        <v>109</v>
      </c>
      <c r="L327" s="29"/>
      <c r="M327" s="35">
        <v>42733</v>
      </c>
      <c r="N327" s="29"/>
      <c r="O327" s="29" t="s">
        <v>647</v>
      </c>
      <c r="P327" s="29"/>
      <c r="Q327" s="29" t="s">
        <v>121</v>
      </c>
      <c r="R327" s="29"/>
      <c r="S327" s="29" t="s">
        <v>680</v>
      </c>
      <c r="T327" s="29"/>
      <c r="U327" s="29"/>
      <c r="V327" s="29"/>
      <c r="W327" s="54"/>
      <c r="X327" s="29"/>
      <c r="Y327" s="29" t="s">
        <v>95</v>
      </c>
      <c r="Z327" s="29"/>
      <c r="AA327" s="24">
        <v>692</v>
      </c>
      <c r="AB327" s="29"/>
      <c r="AC327" s="24">
        <f t="shared" ref="AC327:AC334" si="5">ROUND(AC326+AA327,5)</f>
        <v>26832.720000000001</v>
      </c>
    </row>
    <row r="328" spans="1:29" x14ac:dyDescent="0.3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 t="s">
        <v>109</v>
      </c>
      <c r="L328" s="29"/>
      <c r="M328" s="35">
        <v>42733</v>
      </c>
      <c r="N328" s="29"/>
      <c r="O328" s="29" t="s">
        <v>648</v>
      </c>
      <c r="P328" s="29"/>
      <c r="Q328" s="29" t="s">
        <v>121</v>
      </c>
      <c r="R328" s="29"/>
      <c r="S328" s="29" t="s">
        <v>681</v>
      </c>
      <c r="T328" s="29"/>
      <c r="U328" s="29"/>
      <c r="V328" s="29"/>
      <c r="W328" s="54"/>
      <c r="X328" s="29"/>
      <c r="Y328" s="29" t="s">
        <v>95</v>
      </c>
      <c r="Z328" s="29"/>
      <c r="AA328" s="24">
        <v>844</v>
      </c>
      <c r="AB328" s="29"/>
      <c r="AC328" s="24">
        <f t="shared" si="5"/>
        <v>27676.720000000001</v>
      </c>
    </row>
    <row r="329" spans="1:29" x14ac:dyDescent="0.3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 t="s">
        <v>142</v>
      </c>
      <c r="L329" s="29"/>
      <c r="M329" s="35">
        <v>42734</v>
      </c>
      <c r="N329" s="29"/>
      <c r="O329" s="29" t="s">
        <v>614</v>
      </c>
      <c r="P329" s="29"/>
      <c r="Q329" s="29" t="s">
        <v>573</v>
      </c>
      <c r="R329" s="29"/>
      <c r="S329" s="29"/>
      <c r="T329" s="29"/>
      <c r="U329" s="29"/>
      <c r="V329" s="29"/>
      <c r="W329" s="54"/>
      <c r="X329" s="29"/>
      <c r="Y329" s="29" t="s">
        <v>89</v>
      </c>
      <c r="Z329" s="29"/>
      <c r="AA329" s="24">
        <v>-705</v>
      </c>
      <c r="AB329" s="29"/>
      <c r="AC329" s="24">
        <f t="shared" si="5"/>
        <v>26971.72</v>
      </c>
    </row>
    <row r="330" spans="1:29" x14ac:dyDescent="0.3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 t="s">
        <v>142</v>
      </c>
      <c r="L330" s="29"/>
      <c r="M330" s="35">
        <v>42734</v>
      </c>
      <c r="N330" s="29"/>
      <c r="O330" s="29" t="s">
        <v>615</v>
      </c>
      <c r="P330" s="29"/>
      <c r="Q330" s="29" t="s">
        <v>121</v>
      </c>
      <c r="R330" s="29"/>
      <c r="S330" s="29" t="s">
        <v>145</v>
      </c>
      <c r="T330" s="29"/>
      <c r="U330" s="29"/>
      <c r="V330" s="29"/>
      <c r="W330" s="54"/>
      <c r="X330" s="29"/>
      <c r="Y330" s="29" t="s">
        <v>89</v>
      </c>
      <c r="Z330" s="29"/>
      <c r="AA330" s="24">
        <v>-858.3</v>
      </c>
      <c r="AB330" s="29"/>
      <c r="AC330" s="24">
        <f t="shared" si="5"/>
        <v>26113.42</v>
      </c>
    </row>
    <row r="331" spans="1:29" x14ac:dyDescent="0.3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 t="s">
        <v>142</v>
      </c>
      <c r="L331" s="29"/>
      <c r="M331" s="35">
        <v>42734</v>
      </c>
      <c r="N331" s="29"/>
      <c r="O331" s="29" t="s">
        <v>616</v>
      </c>
      <c r="P331" s="29"/>
      <c r="Q331" s="29" t="s">
        <v>121</v>
      </c>
      <c r="R331" s="29"/>
      <c r="S331" s="29" t="s">
        <v>145</v>
      </c>
      <c r="T331" s="29"/>
      <c r="U331" s="29"/>
      <c r="V331" s="29"/>
      <c r="W331" s="54"/>
      <c r="X331" s="29"/>
      <c r="Y331" s="29" t="s">
        <v>89</v>
      </c>
      <c r="Z331" s="29"/>
      <c r="AA331" s="24">
        <v>-1076.5</v>
      </c>
      <c r="AB331" s="29"/>
      <c r="AC331" s="24">
        <f t="shared" si="5"/>
        <v>25036.92</v>
      </c>
    </row>
    <row r="332" spans="1:29" s="31" customFormat="1" ht="10.5" x14ac:dyDescent="0.2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 t="s">
        <v>142</v>
      </c>
      <c r="L332" s="29"/>
      <c r="M332" s="35">
        <v>42734</v>
      </c>
      <c r="N332" s="29"/>
      <c r="O332" s="29" t="s">
        <v>617</v>
      </c>
      <c r="P332" s="29"/>
      <c r="Q332" s="29" t="s">
        <v>121</v>
      </c>
      <c r="R332" s="29"/>
      <c r="S332" s="29" t="s">
        <v>145</v>
      </c>
      <c r="T332" s="29"/>
      <c r="U332" s="29"/>
      <c r="V332" s="29"/>
      <c r="W332" s="54"/>
      <c r="X332" s="29"/>
      <c r="Y332" s="29" t="s">
        <v>89</v>
      </c>
      <c r="Z332" s="29"/>
      <c r="AA332" s="24">
        <v>-1318</v>
      </c>
      <c r="AB332" s="29"/>
      <c r="AC332" s="24">
        <f t="shared" si="5"/>
        <v>23718.92</v>
      </c>
    </row>
    <row r="333" spans="1:29" x14ac:dyDescent="0.3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 t="s">
        <v>109</v>
      </c>
      <c r="L333" s="29"/>
      <c r="M333" s="35">
        <v>42735</v>
      </c>
      <c r="N333" s="29"/>
      <c r="O333" s="29" t="s">
        <v>654</v>
      </c>
      <c r="P333" s="29"/>
      <c r="Q333" s="29" t="s">
        <v>573</v>
      </c>
      <c r="R333" s="29"/>
      <c r="S333" s="29" t="s">
        <v>684</v>
      </c>
      <c r="T333" s="29"/>
      <c r="U333" s="29"/>
      <c r="V333" s="29"/>
      <c r="W333" s="54"/>
      <c r="X333" s="29"/>
      <c r="Y333" s="29" t="s">
        <v>32</v>
      </c>
      <c r="Z333" s="29"/>
      <c r="AA333" s="24">
        <v>2115</v>
      </c>
      <c r="AB333" s="29"/>
      <c r="AC333" s="24">
        <f t="shared" si="5"/>
        <v>25833.919999999998</v>
      </c>
    </row>
    <row r="334" spans="1:29" ht="15" thickBot="1" x14ac:dyDescent="0.4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 t="s">
        <v>109</v>
      </c>
      <c r="L334" s="29"/>
      <c r="M334" s="35">
        <v>42735</v>
      </c>
      <c r="N334" s="29"/>
      <c r="O334" s="29" t="s">
        <v>655</v>
      </c>
      <c r="P334" s="29"/>
      <c r="Q334" s="29" t="s">
        <v>110</v>
      </c>
      <c r="R334" s="29"/>
      <c r="S334" s="29" t="s">
        <v>685</v>
      </c>
      <c r="T334" s="29"/>
      <c r="U334" s="29"/>
      <c r="V334" s="29"/>
      <c r="W334" s="54"/>
      <c r="X334" s="29"/>
      <c r="Y334" s="29" t="s">
        <v>32</v>
      </c>
      <c r="Z334" s="29"/>
      <c r="AA334" s="25">
        <v>680</v>
      </c>
      <c r="AB334" s="29"/>
      <c r="AC334" s="25">
        <f t="shared" si="5"/>
        <v>26513.919999999998</v>
      </c>
    </row>
    <row r="335" spans="1:29" ht="15" thickBot="1" x14ac:dyDescent="0.4">
      <c r="A335" s="29"/>
      <c r="B335" s="29"/>
      <c r="C335" s="29"/>
      <c r="D335" s="29"/>
      <c r="E335" s="29" t="s">
        <v>210</v>
      </c>
      <c r="F335" s="29"/>
      <c r="G335" s="29"/>
      <c r="H335" s="29"/>
      <c r="I335" s="29"/>
      <c r="J335" s="29"/>
      <c r="K335" s="29"/>
      <c r="L335" s="29"/>
      <c r="M335" s="35"/>
      <c r="N335" s="29"/>
      <c r="O335" s="29"/>
      <c r="P335" s="29"/>
      <c r="Q335" s="29"/>
      <c r="R335" s="29"/>
      <c r="S335" s="29"/>
      <c r="T335" s="29"/>
      <c r="U335" s="29"/>
      <c r="V335" s="29"/>
      <c r="W335" s="55"/>
      <c r="X335" s="29"/>
      <c r="Y335" s="29"/>
      <c r="Z335" s="29"/>
      <c r="AA335" s="26">
        <f>ROUND(SUM(AA262:AA334),5)</f>
        <v>-38518.589999999997</v>
      </c>
      <c r="AB335" s="29"/>
      <c r="AC335" s="26">
        <f>AC334</f>
        <v>26513.919999999998</v>
      </c>
    </row>
    <row r="336" spans="1:29" x14ac:dyDescent="0.35">
      <c r="A336" s="29"/>
      <c r="B336" s="29"/>
      <c r="C336" s="29"/>
      <c r="D336" s="29" t="s">
        <v>211</v>
      </c>
      <c r="E336" s="29"/>
      <c r="F336" s="29"/>
      <c r="G336" s="29"/>
      <c r="H336" s="29"/>
      <c r="I336" s="29"/>
      <c r="J336" s="29"/>
      <c r="K336" s="29"/>
      <c r="L336" s="29"/>
      <c r="M336" s="35"/>
      <c r="N336" s="29"/>
      <c r="O336" s="29"/>
      <c r="P336" s="29"/>
      <c r="Q336" s="29"/>
      <c r="R336" s="29"/>
      <c r="S336" s="29"/>
      <c r="T336" s="29"/>
      <c r="U336" s="29"/>
      <c r="V336" s="29"/>
      <c r="W336" s="55"/>
      <c r="X336" s="29"/>
      <c r="Y336" s="29"/>
      <c r="Z336" s="29"/>
      <c r="AA336" s="24">
        <f>AA335</f>
        <v>-38518.589999999997</v>
      </c>
      <c r="AB336" s="29"/>
      <c r="AC336" s="24">
        <f>AC335</f>
        <v>26513.919999999998</v>
      </c>
    </row>
    <row r="337" spans="1:29" x14ac:dyDescent="0.35">
      <c r="A337" s="28"/>
      <c r="B337" s="28"/>
      <c r="C337" s="28"/>
      <c r="D337" s="28" t="s">
        <v>475</v>
      </c>
      <c r="E337" s="28"/>
      <c r="F337" s="28"/>
      <c r="G337" s="28"/>
      <c r="H337" s="28"/>
      <c r="I337" s="28"/>
      <c r="J337" s="28"/>
      <c r="K337" s="28"/>
      <c r="L337" s="28"/>
      <c r="M337" s="34"/>
      <c r="N337" s="28"/>
      <c r="O337" s="28"/>
      <c r="P337" s="28"/>
      <c r="Q337" s="28"/>
      <c r="R337" s="28"/>
      <c r="S337" s="28"/>
      <c r="T337" s="28"/>
      <c r="U337" s="28"/>
      <c r="V337" s="28"/>
      <c r="W337" s="53"/>
      <c r="X337" s="28"/>
      <c r="Y337" s="28"/>
      <c r="Z337" s="28"/>
      <c r="AA337" s="44"/>
      <c r="AB337" s="28"/>
      <c r="AC337" s="44">
        <v>0</v>
      </c>
    </row>
    <row r="338" spans="1:29" x14ac:dyDescent="0.35">
      <c r="A338" s="28"/>
      <c r="B338" s="28"/>
      <c r="C338" s="28"/>
      <c r="D338" s="28"/>
      <c r="E338" s="28" t="s">
        <v>212</v>
      </c>
      <c r="F338" s="28"/>
      <c r="G338" s="28"/>
      <c r="H338" s="28"/>
      <c r="I338" s="28"/>
      <c r="J338" s="28"/>
      <c r="K338" s="28"/>
      <c r="L338" s="28"/>
      <c r="M338" s="34"/>
      <c r="N338" s="28"/>
      <c r="O338" s="28"/>
      <c r="P338" s="28"/>
      <c r="Q338" s="28"/>
      <c r="R338" s="28"/>
      <c r="S338" s="28"/>
      <c r="T338" s="28"/>
      <c r="U338" s="28"/>
      <c r="V338" s="28"/>
      <c r="W338" s="53"/>
      <c r="X338" s="28"/>
      <c r="Y338" s="28"/>
      <c r="Z338" s="28"/>
      <c r="AA338" s="44"/>
      <c r="AB338" s="28"/>
      <c r="AC338" s="44">
        <v>0</v>
      </c>
    </row>
    <row r="339" spans="1:29" ht="15" thickBot="1" x14ac:dyDescent="0.4">
      <c r="A339" s="29"/>
      <c r="B339" s="29"/>
      <c r="C339" s="29"/>
      <c r="D339" s="29"/>
      <c r="E339" s="29" t="s">
        <v>213</v>
      </c>
      <c r="F339" s="29"/>
      <c r="G339" s="29"/>
      <c r="H339" s="29"/>
      <c r="I339" s="29"/>
      <c r="J339" s="29"/>
      <c r="K339" s="29"/>
      <c r="L339" s="29"/>
      <c r="M339" s="35"/>
      <c r="N339" s="29"/>
      <c r="O339" s="29"/>
      <c r="P339" s="29"/>
      <c r="Q339" s="29"/>
      <c r="R339" s="29"/>
      <c r="S339" s="29"/>
      <c r="T339" s="29"/>
      <c r="U339" s="29"/>
      <c r="V339" s="29"/>
      <c r="W339" s="55"/>
      <c r="X339" s="29"/>
      <c r="Y339" s="29"/>
      <c r="Z339" s="29"/>
      <c r="AA339" s="27"/>
      <c r="AB339" s="29"/>
      <c r="AC339" s="27">
        <f>AC338</f>
        <v>0</v>
      </c>
    </row>
    <row r="340" spans="1:29" x14ac:dyDescent="0.35">
      <c r="A340" s="29"/>
      <c r="B340" s="29"/>
      <c r="C340" s="29"/>
      <c r="D340" s="29" t="s">
        <v>476</v>
      </c>
      <c r="E340" s="29"/>
      <c r="F340" s="29"/>
      <c r="G340" s="29"/>
      <c r="H340" s="29"/>
      <c r="I340" s="29"/>
      <c r="J340" s="29"/>
      <c r="K340" s="29"/>
      <c r="L340" s="29"/>
      <c r="M340" s="35"/>
      <c r="N340" s="29"/>
      <c r="O340" s="29"/>
      <c r="P340" s="29"/>
      <c r="Q340" s="29"/>
      <c r="R340" s="29"/>
      <c r="S340" s="29"/>
      <c r="T340" s="29"/>
      <c r="U340" s="29"/>
      <c r="V340" s="29"/>
      <c r="W340" s="55"/>
      <c r="X340" s="29"/>
      <c r="Y340" s="29"/>
      <c r="Z340" s="29"/>
      <c r="AA340" s="24"/>
      <c r="AB340" s="29"/>
      <c r="AC340" s="24">
        <f>AC339</f>
        <v>0</v>
      </c>
    </row>
    <row r="341" spans="1:29" x14ac:dyDescent="0.35">
      <c r="A341" s="28"/>
      <c r="B341" s="28"/>
      <c r="C341" s="28"/>
      <c r="D341" s="28" t="s">
        <v>214</v>
      </c>
      <c r="E341" s="28"/>
      <c r="F341" s="28"/>
      <c r="G341" s="28"/>
      <c r="H341" s="28"/>
      <c r="I341" s="28"/>
      <c r="J341" s="28"/>
      <c r="K341" s="28"/>
      <c r="L341" s="28"/>
      <c r="M341" s="34"/>
      <c r="N341" s="28"/>
      <c r="O341" s="28"/>
      <c r="P341" s="28"/>
      <c r="Q341" s="28"/>
      <c r="R341" s="28"/>
      <c r="S341" s="28"/>
      <c r="T341" s="28"/>
      <c r="U341" s="28"/>
      <c r="V341" s="28"/>
      <c r="W341" s="53"/>
      <c r="X341" s="28"/>
      <c r="Y341" s="28"/>
      <c r="Z341" s="28"/>
      <c r="AA341" s="44"/>
      <c r="AB341" s="28"/>
      <c r="AC341" s="44">
        <v>19682.95</v>
      </c>
    </row>
    <row r="342" spans="1:29" x14ac:dyDescent="0.35">
      <c r="A342" s="28"/>
      <c r="B342" s="28"/>
      <c r="C342" s="28"/>
      <c r="D342" s="28"/>
      <c r="E342" s="28" t="s">
        <v>215</v>
      </c>
      <c r="F342" s="28"/>
      <c r="G342" s="28"/>
      <c r="H342" s="28"/>
      <c r="I342" s="28"/>
      <c r="J342" s="28"/>
      <c r="K342" s="28"/>
      <c r="L342" s="28"/>
      <c r="M342" s="34"/>
      <c r="N342" s="28"/>
      <c r="O342" s="28"/>
      <c r="P342" s="28"/>
      <c r="Q342" s="28"/>
      <c r="R342" s="28"/>
      <c r="S342" s="28"/>
      <c r="T342" s="28"/>
      <c r="U342" s="28"/>
      <c r="V342" s="28"/>
      <c r="W342" s="53"/>
      <c r="X342" s="28"/>
      <c r="Y342" s="28"/>
      <c r="Z342" s="28"/>
      <c r="AA342" s="44"/>
      <c r="AB342" s="28"/>
      <c r="AC342" s="44">
        <v>19682.95</v>
      </c>
    </row>
    <row r="343" spans="1:29" x14ac:dyDescent="0.35">
      <c r="A343" s="28"/>
      <c r="B343" s="28"/>
      <c r="C343" s="28"/>
      <c r="D343" s="28"/>
      <c r="E343" s="28"/>
      <c r="F343" s="28" t="s">
        <v>216</v>
      </c>
      <c r="G343" s="28"/>
      <c r="H343" s="28"/>
      <c r="I343" s="28"/>
      <c r="J343" s="28"/>
      <c r="K343" s="28"/>
      <c r="L343" s="28"/>
      <c r="M343" s="34"/>
      <c r="N343" s="28"/>
      <c r="O343" s="28"/>
      <c r="P343" s="28"/>
      <c r="Q343" s="28"/>
      <c r="R343" s="28"/>
      <c r="S343" s="28"/>
      <c r="T343" s="28"/>
      <c r="U343" s="28"/>
      <c r="V343" s="28"/>
      <c r="W343" s="53"/>
      <c r="X343" s="28"/>
      <c r="Y343" s="28"/>
      <c r="Z343" s="28"/>
      <c r="AA343" s="44"/>
      <c r="AB343" s="28"/>
      <c r="AC343" s="44">
        <v>19682.95</v>
      </c>
    </row>
    <row r="344" spans="1:29" x14ac:dyDescent="0.35">
      <c r="A344" s="28"/>
      <c r="B344" s="28"/>
      <c r="C344" s="28"/>
      <c r="D344" s="28"/>
      <c r="E344" s="28"/>
      <c r="F344" s="28"/>
      <c r="G344" s="28" t="s">
        <v>144</v>
      </c>
      <c r="H344" s="28"/>
      <c r="I344" s="28"/>
      <c r="J344" s="28"/>
      <c r="K344" s="28"/>
      <c r="L344" s="28"/>
      <c r="M344" s="34"/>
      <c r="N344" s="28"/>
      <c r="O344" s="28"/>
      <c r="P344" s="28"/>
      <c r="Q344" s="28"/>
      <c r="R344" s="28"/>
      <c r="S344" s="28"/>
      <c r="T344" s="28"/>
      <c r="U344" s="28"/>
      <c r="V344" s="28"/>
      <c r="W344" s="53"/>
      <c r="X344" s="28"/>
      <c r="Y344" s="28"/>
      <c r="Z344" s="28"/>
      <c r="AA344" s="44"/>
      <c r="AB344" s="28"/>
      <c r="AC344" s="44">
        <v>13672.41</v>
      </c>
    </row>
    <row r="345" spans="1:29" x14ac:dyDescent="0.3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 t="s">
        <v>88</v>
      </c>
      <c r="L345" s="29"/>
      <c r="M345" s="35">
        <v>42709</v>
      </c>
      <c r="N345" s="29"/>
      <c r="O345" s="29"/>
      <c r="P345" s="29"/>
      <c r="Q345" s="29" t="s">
        <v>452</v>
      </c>
      <c r="R345" s="29"/>
      <c r="S345" s="29" t="s">
        <v>90</v>
      </c>
      <c r="T345" s="29"/>
      <c r="U345" s="29"/>
      <c r="V345" s="29"/>
      <c r="W345" s="54"/>
      <c r="X345" s="29"/>
      <c r="Y345" s="29" t="s">
        <v>89</v>
      </c>
      <c r="Z345" s="29"/>
      <c r="AA345" s="24">
        <v>1491.25</v>
      </c>
      <c r="AB345" s="29"/>
      <c r="AC345" s="24">
        <f>ROUND(AC344+AA345,5)</f>
        <v>15163.66</v>
      </c>
    </row>
    <row r="346" spans="1:29" ht="15" thickBot="1" x14ac:dyDescent="0.4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 t="s">
        <v>91</v>
      </c>
      <c r="L346" s="29"/>
      <c r="M346" s="35">
        <v>42735</v>
      </c>
      <c r="N346" s="29"/>
      <c r="O346" s="29" t="s">
        <v>656</v>
      </c>
      <c r="P346" s="29"/>
      <c r="Q346" s="29"/>
      <c r="R346" s="29"/>
      <c r="S346" s="29" t="s">
        <v>92</v>
      </c>
      <c r="T346" s="29"/>
      <c r="U346" s="29"/>
      <c r="V346" s="29"/>
      <c r="W346" s="54"/>
      <c r="X346" s="29"/>
      <c r="Y346" s="29" t="s">
        <v>98</v>
      </c>
      <c r="Z346" s="29"/>
      <c r="AA346" s="27">
        <v>-668.94</v>
      </c>
      <c r="AB346" s="29"/>
      <c r="AC346" s="27">
        <f>ROUND(AC345+AA346,5)</f>
        <v>14494.72</v>
      </c>
    </row>
    <row r="347" spans="1:29" x14ac:dyDescent="0.35">
      <c r="A347" s="29"/>
      <c r="B347" s="29"/>
      <c r="C347" s="29"/>
      <c r="D347" s="29"/>
      <c r="E347" s="29"/>
      <c r="F347" s="29"/>
      <c r="G347" s="29" t="s">
        <v>217</v>
      </c>
      <c r="H347" s="29"/>
      <c r="I347" s="29"/>
      <c r="J347" s="29"/>
      <c r="K347" s="29"/>
      <c r="L347" s="29"/>
      <c r="M347" s="35"/>
      <c r="N347" s="29"/>
      <c r="O347" s="29"/>
      <c r="P347" s="29"/>
      <c r="Q347" s="29"/>
      <c r="R347" s="29"/>
      <c r="S347" s="29"/>
      <c r="T347" s="29"/>
      <c r="U347" s="29"/>
      <c r="V347" s="29"/>
      <c r="W347" s="55"/>
      <c r="X347" s="29"/>
      <c r="Y347" s="29"/>
      <c r="Z347" s="29"/>
      <c r="AA347" s="24">
        <f>ROUND(SUM(AA344:AA346),5)</f>
        <v>822.31</v>
      </c>
      <c r="AB347" s="29"/>
      <c r="AC347" s="24">
        <f>AC346</f>
        <v>14494.72</v>
      </c>
    </row>
    <row r="348" spans="1:29" x14ac:dyDescent="0.35">
      <c r="A348" s="28"/>
      <c r="B348" s="28"/>
      <c r="C348" s="28"/>
      <c r="D348" s="28"/>
      <c r="E348" s="28"/>
      <c r="F348" s="28"/>
      <c r="G348" s="28" t="s">
        <v>439</v>
      </c>
      <c r="H348" s="28"/>
      <c r="I348" s="28"/>
      <c r="J348" s="28"/>
      <c r="K348" s="28"/>
      <c r="L348" s="28"/>
      <c r="M348" s="34"/>
      <c r="N348" s="28"/>
      <c r="O348" s="28"/>
      <c r="P348" s="28"/>
      <c r="Q348" s="28"/>
      <c r="R348" s="28"/>
      <c r="S348" s="28"/>
      <c r="T348" s="28"/>
      <c r="U348" s="28"/>
      <c r="V348" s="28"/>
      <c r="W348" s="53"/>
      <c r="X348" s="28"/>
      <c r="Y348" s="28"/>
      <c r="Z348" s="28"/>
      <c r="AA348" s="44"/>
      <c r="AB348" s="28"/>
      <c r="AC348" s="44">
        <v>0</v>
      </c>
    </row>
    <row r="349" spans="1:29" s="31" customFormat="1" ht="10.5" x14ac:dyDescent="0.25">
      <c r="A349" s="29"/>
      <c r="B349" s="29"/>
      <c r="C349" s="29"/>
      <c r="D349" s="29"/>
      <c r="E349" s="29"/>
      <c r="F349" s="29"/>
      <c r="G349" s="29" t="s">
        <v>444</v>
      </c>
      <c r="H349" s="29"/>
      <c r="I349" s="29"/>
      <c r="J349" s="29"/>
      <c r="K349" s="29"/>
      <c r="L349" s="29"/>
      <c r="M349" s="35"/>
      <c r="N349" s="29"/>
      <c r="O349" s="29"/>
      <c r="P349" s="29"/>
      <c r="Q349" s="29"/>
      <c r="R349" s="29"/>
      <c r="S349" s="29"/>
      <c r="T349" s="29"/>
      <c r="U349" s="29"/>
      <c r="V349" s="29"/>
      <c r="W349" s="55"/>
      <c r="X349" s="29"/>
      <c r="Y349" s="29"/>
      <c r="Z349" s="29"/>
      <c r="AA349" s="24"/>
      <c r="AB349" s="29"/>
      <c r="AC349" s="24">
        <f>AC348</f>
        <v>0</v>
      </c>
    </row>
    <row r="350" spans="1:29" x14ac:dyDescent="0.35">
      <c r="A350" s="28"/>
      <c r="B350" s="28"/>
      <c r="C350" s="28"/>
      <c r="D350" s="28"/>
      <c r="E350" s="28"/>
      <c r="F350" s="28"/>
      <c r="G350" s="28" t="s">
        <v>218</v>
      </c>
      <c r="H350" s="28"/>
      <c r="I350" s="28"/>
      <c r="J350" s="28"/>
      <c r="K350" s="28"/>
      <c r="L350" s="28"/>
      <c r="M350" s="34"/>
      <c r="N350" s="28"/>
      <c r="O350" s="28"/>
      <c r="P350" s="28"/>
      <c r="Q350" s="28"/>
      <c r="R350" s="28"/>
      <c r="S350" s="28"/>
      <c r="T350" s="28"/>
      <c r="U350" s="28"/>
      <c r="V350" s="28"/>
      <c r="W350" s="53"/>
      <c r="X350" s="28"/>
      <c r="Y350" s="28"/>
      <c r="Z350" s="28"/>
      <c r="AA350" s="44"/>
      <c r="AB350" s="28"/>
      <c r="AC350" s="44">
        <v>6010.54</v>
      </c>
    </row>
    <row r="351" spans="1:29" x14ac:dyDescent="0.35">
      <c r="A351" s="28"/>
      <c r="B351" s="28"/>
      <c r="C351" s="28"/>
      <c r="D351" s="28"/>
      <c r="E351" s="28"/>
      <c r="F351" s="28"/>
      <c r="G351" s="28"/>
      <c r="H351" s="28" t="s">
        <v>141</v>
      </c>
      <c r="I351" s="28"/>
      <c r="J351" s="28"/>
      <c r="K351" s="28"/>
      <c r="L351" s="28"/>
      <c r="M351" s="34"/>
      <c r="N351" s="28"/>
      <c r="O351" s="28"/>
      <c r="P351" s="28"/>
      <c r="Q351" s="28"/>
      <c r="R351" s="28"/>
      <c r="S351" s="28"/>
      <c r="T351" s="28"/>
      <c r="U351" s="28"/>
      <c r="V351" s="28"/>
      <c r="W351" s="53"/>
      <c r="X351" s="28"/>
      <c r="Y351" s="28"/>
      <c r="Z351" s="28"/>
      <c r="AA351" s="44"/>
      <c r="AB351" s="28"/>
      <c r="AC351" s="44">
        <v>4866.72</v>
      </c>
    </row>
    <row r="352" spans="1:29" x14ac:dyDescent="0.3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 t="s">
        <v>99</v>
      </c>
      <c r="L352" s="29"/>
      <c r="M352" s="35">
        <v>42723</v>
      </c>
      <c r="N352" s="29"/>
      <c r="O352" s="29"/>
      <c r="P352" s="29"/>
      <c r="Q352" s="29" t="s">
        <v>462</v>
      </c>
      <c r="R352" s="29"/>
      <c r="S352" s="29" t="s">
        <v>113</v>
      </c>
      <c r="T352" s="29"/>
      <c r="U352" s="29"/>
      <c r="V352" s="29"/>
      <c r="W352" s="54"/>
      <c r="X352" s="29"/>
      <c r="Y352" s="29" t="s">
        <v>89</v>
      </c>
      <c r="Z352" s="29"/>
      <c r="AA352" s="24">
        <v>-4823</v>
      </c>
      <c r="AB352" s="29"/>
      <c r="AC352" s="24">
        <f>ROUND(AC351+AA352,5)</f>
        <v>43.72</v>
      </c>
    </row>
    <row r="353" spans="1:29" x14ac:dyDescent="0.3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 t="s">
        <v>88</v>
      </c>
      <c r="L353" s="29"/>
      <c r="M353" s="35">
        <v>42731</v>
      </c>
      <c r="N353" s="29"/>
      <c r="O353" s="29"/>
      <c r="P353" s="29"/>
      <c r="Q353" s="29" t="s">
        <v>452</v>
      </c>
      <c r="R353" s="29"/>
      <c r="S353" s="29" t="s">
        <v>90</v>
      </c>
      <c r="T353" s="29"/>
      <c r="U353" s="29"/>
      <c r="V353" s="29"/>
      <c r="W353" s="54"/>
      <c r="X353" s="29"/>
      <c r="Y353" s="29" t="s">
        <v>89</v>
      </c>
      <c r="Z353" s="29"/>
      <c r="AA353" s="24">
        <v>7896.5</v>
      </c>
      <c r="AB353" s="29"/>
      <c r="AC353" s="24">
        <f>ROUND(AC352+AA353,5)</f>
        <v>7940.22</v>
      </c>
    </row>
    <row r="354" spans="1:29" ht="15" thickBot="1" x14ac:dyDescent="0.4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 t="s">
        <v>88</v>
      </c>
      <c r="L354" s="29"/>
      <c r="M354" s="35">
        <v>42731</v>
      </c>
      <c r="N354" s="29"/>
      <c r="O354" s="29"/>
      <c r="P354" s="29"/>
      <c r="Q354" s="29" t="s">
        <v>452</v>
      </c>
      <c r="R354" s="29"/>
      <c r="S354" s="29" t="s">
        <v>90</v>
      </c>
      <c r="T354" s="29"/>
      <c r="U354" s="29"/>
      <c r="V354" s="29"/>
      <c r="W354" s="54"/>
      <c r="X354" s="29"/>
      <c r="Y354" s="29" t="s">
        <v>89</v>
      </c>
      <c r="Z354" s="29"/>
      <c r="AA354" s="27">
        <v>2771.32</v>
      </c>
      <c r="AB354" s="29"/>
      <c r="AC354" s="27">
        <f>ROUND(AC353+AA354,5)</f>
        <v>10711.54</v>
      </c>
    </row>
    <row r="355" spans="1:29" x14ac:dyDescent="0.35">
      <c r="A355" s="29"/>
      <c r="B355" s="29"/>
      <c r="C355" s="29"/>
      <c r="D355" s="29"/>
      <c r="E355" s="29"/>
      <c r="F355" s="29"/>
      <c r="G355" s="29"/>
      <c r="H355" s="29" t="s">
        <v>219</v>
      </c>
      <c r="I355" s="29"/>
      <c r="J355" s="29"/>
      <c r="K355" s="29"/>
      <c r="L355" s="29"/>
      <c r="M355" s="35"/>
      <c r="N355" s="29"/>
      <c r="O355" s="29"/>
      <c r="P355" s="29"/>
      <c r="Q355" s="29"/>
      <c r="R355" s="29"/>
      <c r="S355" s="29"/>
      <c r="T355" s="29"/>
      <c r="U355" s="29"/>
      <c r="V355" s="29"/>
      <c r="W355" s="55"/>
      <c r="X355" s="29"/>
      <c r="Y355" s="29"/>
      <c r="Z355" s="29"/>
      <c r="AA355" s="24">
        <f>ROUND(SUM(AA351:AA354),5)</f>
        <v>5844.82</v>
      </c>
      <c r="AB355" s="29"/>
      <c r="AC355" s="24">
        <f>AC354</f>
        <v>10711.54</v>
      </c>
    </row>
    <row r="356" spans="1:29" x14ac:dyDescent="0.35">
      <c r="A356" s="28"/>
      <c r="B356" s="28"/>
      <c r="C356" s="28"/>
      <c r="D356" s="28"/>
      <c r="E356" s="28"/>
      <c r="F356" s="28"/>
      <c r="G356" s="28"/>
      <c r="H356" s="28" t="s">
        <v>220</v>
      </c>
      <c r="I356" s="28"/>
      <c r="J356" s="28"/>
      <c r="K356" s="28"/>
      <c r="L356" s="28"/>
      <c r="M356" s="34"/>
      <c r="N356" s="28"/>
      <c r="O356" s="28"/>
      <c r="P356" s="28"/>
      <c r="Q356" s="28"/>
      <c r="R356" s="28"/>
      <c r="S356" s="28"/>
      <c r="T356" s="28"/>
      <c r="U356" s="28"/>
      <c r="V356" s="28"/>
      <c r="W356" s="53"/>
      <c r="X356" s="28"/>
      <c r="Y356" s="28"/>
      <c r="Z356" s="28"/>
      <c r="AA356" s="44"/>
      <c r="AB356" s="28"/>
      <c r="AC356" s="44">
        <v>1143.82</v>
      </c>
    </row>
    <row r="357" spans="1:29" x14ac:dyDescent="0.3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 t="s">
        <v>91</v>
      </c>
      <c r="L357" s="29"/>
      <c r="M357" s="35">
        <v>42705</v>
      </c>
      <c r="N357" s="29"/>
      <c r="O357" s="29" t="s">
        <v>657</v>
      </c>
      <c r="P357" s="29"/>
      <c r="Q357" s="29"/>
      <c r="R357" s="29"/>
      <c r="S357" s="29" t="s">
        <v>556</v>
      </c>
      <c r="T357" s="29"/>
      <c r="U357" s="29"/>
      <c r="V357" s="29"/>
      <c r="W357" s="54"/>
      <c r="X357" s="29"/>
      <c r="Y357" s="29" t="s">
        <v>24</v>
      </c>
      <c r="Z357" s="29"/>
      <c r="AA357" s="24">
        <v>-1130.22</v>
      </c>
      <c r="AB357" s="29"/>
      <c r="AC357" s="24">
        <f t="shared" ref="AC357:AC364" si="6">ROUND(AC356+AA357,5)</f>
        <v>13.6</v>
      </c>
    </row>
    <row r="358" spans="1:29" x14ac:dyDescent="0.3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 t="s">
        <v>91</v>
      </c>
      <c r="L358" s="29"/>
      <c r="M358" s="35">
        <v>42705</v>
      </c>
      <c r="N358" s="29"/>
      <c r="O358" s="29" t="s">
        <v>657</v>
      </c>
      <c r="P358" s="29"/>
      <c r="Q358" s="29"/>
      <c r="R358" s="29"/>
      <c r="S358" s="29" t="s">
        <v>556</v>
      </c>
      <c r="T358" s="29"/>
      <c r="U358" s="29"/>
      <c r="V358" s="29"/>
      <c r="W358" s="54"/>
      <c r="X358" s="29"/>
      <c r="Y358" s="29" t="s">
        <v>24</v>
      </c>
      <c r="Z358" s="29"/>
      <c r="AA358" s="24">
        <v>-1105.1099999999999</v>
      </c>
      <c r="AB358" s="29"/>
      <c r="AC358" s="24">
        <f t="shared" si="6"/>
        <v>-1091.51</v>
      </c>
    </row>
    <row r="359" spans="1:29" x14ac:dyDescent="0.3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 t="s">
        <v>91</v>
      </c>
      <c r="L359" s="29"/>
      <c r="M359" s="35">
        <v>42705</v>
      </c>
      <c r="N359" s="29"/>
      <c r="O359" s="29" t="s">
        <v>657</v>
      </c>
      <c r="P359" s="29"/>
      <c r="Q359" s="29"/>
      <c r="R359" s="29"/>
      <c r="S359" s="29" t="s">
        <v>556</v>
      </c>
      <c r="T359" s="29"/>
      <c r="U359" s="29"/>
      <c r="V359" s="29"/>
      <c r="W359" s="54"/>
      <c r="X359" s="29"/>
      <c r="Y359" s="29" t="s">
        <v>24</v>
      </c>
      <c r="Z359" s="29"/>
      <c r="AA359" s="24">
        <v>-127.38</v>
      </c>
      <c r="AB359" s="29"/>
      <c r="AC359" s="24">
        <f t="shared" si="6"/>
        <v>-1218.8900000000001</v>
      </c>
    </row>
    <row r="360" spans="1:29" x14ac:dyDescent="0.3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 t="s">
        <v>91</v>
      </c>
      <c r="L360" s="29"/>
      <c r="M360" s="35">
        <v>42705</v>
      </c>
      <c r="N360" s="29"/>
      <c r="O360" s="29" t="s">
        <v>657</v>
      </c>
      <c r="P360" s="29"/>
      <c r="Q360" s="29"/>
      <c r="R360" s="29"/>
      <c r="S360" s="29" t="s">
        <v>556</v>
      </c>
      <c r="T360" s="29"/>
      <c r="U360" s="29"/>
      <c r="V360" s="29"/>
      <c r="W360" s="54"/>
      <c r="X360" s="29"/>
      <c r="Y360" s="29" t="s">
        <v>24</v>
      </c>
      <c r="Z360" s="29"/>
      <c r="AA360" s="24">
        <v>-180.73</v>
      </c>
      <c r="AB360" s="29"/>
      <c r="AC360" s="24">
        <f t="shared" si="6"/>
        <v>-1399.62</v>
      </c>
    </row>
    <row r="361" spans="1:29" x14ac:dyDescent="0.3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 t="s">
        <v>91</v>
      </c>
      <c r="L361" s="29"/>
      <c r="M361" s="35">
        <v>42735</v>
      </c>
      <c r="N361" s="29"/>
      <c r="O361" s="29" t="s">
        <v>658</v>
      </c>
      <c r="P361" s="29"/>
      <c r="Q361" s="29"/>
      <c r="R361" s="29"/>
      <c r="S361" s="29" t="s">
        <v>686</v>
      </c>
      <c r="T361" s="29"/>
      <c r="U361" s="29"/>
      <c r="V361" s="29"/>
      <c r="W361" s="54"/>
      <c r="X361" s="29"/>
      <c r="Y361" s="29" t="s">
        <v>24</v>
      </c>
      <c r="Z361" s="29"/>
      <c r="AA361" s="24">
        <v>1438.4</v>
      </c>
      <c r="AB361" s="29"/>
      <c r="AC361" s="24">
        <f t="shared" si="6"/>
        <v>38.78</v>
      </c>
    </row>
    <row r="362" spans="1:29" x14ac:dyDescent="0.3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 t="s">
        <v>91</v>
      </c>
      <c r="L362" s="29"/>
      <c r="M362" s="35">
        <v>42735</v>
      </c>
      <c r="N362" s="29"/>
      <c r="O362" s="29" t="s">
        <v>658</v>
      </c>
      <c r="P362" s="29"/>
      <c r="Q362" s="29"/>
      <c r="R362" s="29"/>
      <c r="S362" s="29" t="s">
        <v>686</v>
      </c>
      <c r="T362" s="29"/>
      <c r="U362" s="29"/>
      <c r="V362" s="29"/>
      <c r="W362" s="54"/>
      <c r="X362" s="29"/>
      <c r="Y362" s="29" t="s">
        <v>24</v>
      </c>
      <c r="Z362" s="29"/>
      <c r="AA362" s="24">
        <v>1448.5</v>
      </c>
      <c r="AB362" s="29"/>
      <c r="AC362" s="24">
        <f t="shared" si="6"/>
        <v>1487.28</v>
      </c>
    </row>
    <row r="363" spans="1:29" x14ac:dyDescent="0.3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 t="s">
        <v>91</v>
      </c>
      <c r="L363" s="29"/>
      <c r="M363" s="35">
        <v>42735</v>
      </c>
      <c r="N363" s="29"/>
      <c r="O363" s="29" t="s">
        <v>658</v>
      </c>
      <c r="P363" s="29"/>
      <c r="Q363" s="29"/>
      <c r="R363" s="29"/>
      <c r="S363" s="29" t="s">
        <v>686</v>
      </c>
      <c r="T363" s="29"/>
      <c r="U363" s="29"/>
      <c r="V363" s="29"/>
      <c r="W363" s="54"/>
      <c r="X363" s="29"/>
      <c r="Y363" s="29" t="s">
        <v>24</v>
      </c>
      <c r="Z363" s="29"/>
      <c r="AA363" s="24">
        <v>127</v>
      </c>
      <c r="AB363" s="29"/>
      <c r="AC363" s="24">
        <f t="shared" si="6"/>
        <v>1614.28</v>
      </c>
    </row>
    <row r="364" spans="1:29" ht="15" thickBot="1" x14ac:dyDescent="0.4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 t="s">
        <v>91</v>
      </c>
      <c r="L364" s="29"/>
      <c r="M364" s="35">
        <v>42735</v>
      </c>
      <c r="N364" s="29"/>
      <c r="O364" s="29" t="s">
        <v>658</v>
      </c>
      <c r="P364" s="29"/>
      <c r="Q364" s="29"/>
      <c r="R364" s="29"/>
      <c r="S364" s="29" t="s">
        <v>686</v>
      </c>
      <c r="T364" s="29"/>
      <c r="U364" s="29"/>
      <c r="V364" s="29"/>
      <c r="W364" s="54"/>
      <c r="X364" s="29"/>
      <c r="Y364" s="29" t="s">
        <v>24</v>
      </c>
      <c r="Z364" s="29"/>
      <c r="AA364" s="27">
        <v>221.66</v>
      </c>
      <c r="AB364" s="29"/>
      <c r="AC364" s="27">
        <f t="shared" si="6"/>
        <v>1835.94</v>
      </c>
    </row>
    <row r="365" spans="1:29" x14ac:dyDescent="0.35">
      <c r="A365" s="29"/>
      <c r="B365" s="29"/>
      <c r="C365" s="29"/>
      <c r="D365" s="29"/>
      <c r="E365" s="29"/>
      <c r="F365" s="29"/>
      <c r="G365" s="29"/>
      <c r="H365" s="29" t="s">
        <v>221</v>
      </c>
      <c r="I365" s="29"/>
      <c r="J365" s="29"/>
      <c r="K365" s="29"/>
      <c r="L365" s="29"/>
      <c r="M365" s="35"/>
      <c r="N365" s="29"/>
      <c r="O365" s="29"/>
      <c r="P365" s="29"/>
      <c r="Q365" s="29"/>
      <c r="R365" s="29"/>
      <c r="S365" s="29"/>
      <c r="T365" s="29"/>
      <c r="U365" s="29"/>
      <c r="V365" s="29"/>
      <c r="W365" s="55"/>
      <c r="X365" s="29"/>
      <c r="Y365" s="29"/>
      <c r="Z365" s="29"/>
      <c r="AA365" s="24">
        <f>ROUND(SUM(AA356:AA364),5)</f>
        <v>692.12</v>
      </c>
      <c r="AB365" s="29"/>
      <c r="AC365" s="24">
        <f>AC364</f>
        <v>1835.94</v>
      </c>
    </row>
    <row r="366" spans="1:29" x14ac:dyDescent="0.35">
      <c r="A366" s="28"/>
      <c r="B366" s="28"/>
      <c r="C366" s="28"/>
      <c r="D366" s="28"/>
      <c r="E366" s="28"/>
      <c r="F366" s="28"/>
      <c r="G366" s="28"/>
      <c r="H366" s="28" t="s">
        <v>222</v>
      </c>
      <c r="I366" s="28"/>
      <c r="J366" s="28"/>
      <c r="K366" s="28"/>
      <c r="L366" s="28"/>
      <c r="M366" s="34"/>
      <c r="N366" s="28"/>
      <c r="O366" s="28"/>
      <c r="P366" s="28"/>
      <c r="Q366" s="28"/>
      <c r="R366" s="28"/>
      <c r="S366" s="28"/>
      <c r="T366" s="28"/>
      <c r="U366" s="28"/>
      <c r="V366" s="28"/>
      <c r="W366" s="53"/>
      <c r="X366" s="28"/>
      <c r="Y366" s="28"/>
      <c r="Z366" s="28"/>
      <c r="AA366" s="44"/>
      <c r="AB366" s="28"/>
      <c r="AC366" s="44">
        <v>0</v>
      </c>
    </row>
    <row r="367" spans="1:29" x14ac:dyDescent="0.35">
      <c r="A367" s="29"/>
      <c r="B367" s="29"/>
      <c r="C367" s="29"/>
      <c r="D367" s="29"/>
      <c r="E367" s="29"/>
      <c r="F367" s="29"/>
      <c r="G367" s="29"/>
      <c r="H367" s="29" t="s">
        <v>223</v>
      </c>
      <c r="I367" s="29"/>
      <c r="J367" s="29"/>
      <c r="K367" s="29"/>
      <c r="L367" s="29"/>
      <c r="M367" s="35"/>
      <c r="N367" s="29"/>
      <c r="O367" s="29"/>
      <c r="P367" s="29"/>
      <c r="Q367" s="29"/>
      <c r="R367" s="29"/>
      <c r="S367" s="29"/>
      <c r="T367" s="29"/>
      <c r="U367" s="29"/>
      <c r="V367" s="29"/>
      <c r="W367" s="55"/>
      <c r="X367" s="29"/>
      <c r="Y367" s="29"/>
      <c r="Z367" s="29"/>
      <c r="AA367" s="24"/>
      <c r="AB367" s="29"/>
      <c r="AC367" s="24">
        <f>AC366</f>
        <v>0</v>
      </c>
    </row>
    <row r="368" spans="1:29" x14ac:dyDescent="0.35">
      <c r="A368" s="28"/>
      <c r="B368" s="28"/>
      <c r="C368" s="28"/>
      <c r="D368" s="28"/>
      <c r="E368" s="28"/>
      <c r="F368" s="28"/>
      <c r="G368" s="28"/>
      <c r="H368" s="28" t="s">
        <v>224</v>
      </c>
      <c r="I368" s="28"/>
      <c r="J368" s="28"/>
      <c r="K368" s="28"/>
      <c r="L368" s="28"/>
      <c r="M368" s="34"/>
      <c r="N368" s="28"/>
      <c r="O368" s="28"/>
      <c r="P368" s="28"/>
      <c r="Q368" s="28"/>
      <c r="R368" s="28"/>
      <c r="S368" s="28"/>
      <c r="T368" s="28"/>
      <c r="U368" s="28"/>
      <c r="V368" s="28"/>
      <c r="W368" s="53"/>
      <c r="X368" s="28"/>
      <c r="Y368" s="28"/>
      <c r="Z368" s="28"/>
      <c r="AA368" s="44"/>
      <c r="AB368" s="28"/>
      <c r="AC368" s="44">
        <v>0</v>
      </c>
    </row>
    <row r="369" spans="1:29" ht="15" thickBot="1" x14ac:dyDescent="0.4">
      <c r="A369" s="29"/>
      <c r="B369" s="29"/>
      <c r="C369" s="29"/>
      <c r="D369" s="29"/>
      <c r="E369" s="29"/>
      <c r="F369" s="29"/>
      <c r="G369" s="29"/>
      <c r="H369" s="29" t="s">
        <v>225</v>
      </c>
      <c r="I369" s="29"/>
      <c r="J369" s="29"/>
      <c r="K369" s="29"/>
      <c r="L369" s="29"/>
      <c r="M369" s="35"/>
      <c r="N369" s="29"/>
      <c r="O369" s="29"/>
      <c r="P369" s="29"/>
      <c r="Q369" s="29"/>
      <c r="R369" s="29"/>
      <c r="S369" s="29"/>
      <c r="T369" s="29"/>
      <c r="U369" s="29"/>
      <c r="V369" s="29"/>
      <c r="W369" s="55"/>
      <c r="X369" s="29"/>
      <c r="Y369" s="29"/>
      <c r="Z369" s="29"/>
      <c r="AA369" s="27"/>
      <c r="AB369" s="29"/>
      <c r="AC369" s="27">
        <f>AC368</f>
        <v>0</v>
      </c>
    </row>
    <row r="370" spans="1:29" x14ac:dyDescent="0.35">
      <c r="A370" s="29"/>
      <c r="B370" s="29"/>
      <c r="C370" s="29"/>
      <c r="D370" s="29"/>
      <c r="E370" s="29"/>
      <c r="F370" s="29"/>
      <c r="G370" s="29" t="s">
        <v>226</v>
      </c>
      <c r="H370" s="29"/>
      <c r="I370" s="29"/>
      <c r="J370" s="29"/>
      <c r="K370" s="29"/>
      <c r="L370" s="29"/>
      <c r="M370" s="35"/>
      <c r="N370" s="29"/>
      <c r="O370" s="29"/>
      <c r="P370" s="29"/>
      <c r="Q370" s="29"/>
      <c r="R370" s="29"/>
      <c r="S370" s="29"/>
      <c r="T370" s="29"/>
      <c r="U370" s="29"/>
      <c r="V370" s="29"/>
      <c r="W370" s="55"/>
      <c r="X370" s="29"/>
      <c r="Y370" s="29"/>
      <c r="Z370" s="29"/>
      <c r="AA370" s="24">
        <f>ROUND(AA355+AA365+AA367+AA369,5)</f>
        <v>6536.94</v>
      </c>
      <c r="AB370" s="29"/>
      <c r="AC370" s="24">
        <f>ROUND(AC355+AC365+AC367+AC369,5)</f>
        <v>12547.48</v>
      </c>
    </row>
    <row r="371" spans="1:29" x14ac:dyDescent="0.35">
      <c r="A371" s="28"/>
      <c r="B371" s="28"/>
      <c r="C371" s="28"/>
      <c r="D371" s="28"/>
      <c r="E371" s="28"/>
      <c r="F371" s="28"/>
      <c r="G371" s="28" t="s">
        <v>227</v>
      </c>
      <c r="H371" s="28"/>
      <c r="I371" s="28"/>
      <c r="J371" s="28"/>
      <c r="K371" s="28"/>
      <c r="L371" s="28"/>
      <c r="M371" s="34"/>
      <c r="N371" s="28"/>
      <c r="O371" s="28"/>
      <c r="P371" s="28"/>
      <c r="Q371" s="28"/>
      <c r="R371" s="28"/>
      <c r="S371" s="28"/>
      <c r="T371" s="28"/>
      <c r="U371" s="28"/>
      <c r="V371" s="28"/>
      <c r="W371" s="53"/>
      <c r="X371" s="28"/>
      <c r="Y371" s="28"/>
      <c r="Z371" s="28"/>
      <c r="AA371" s="44"/>
      <c r="AB371" s="28"/>
      <c r="AC371" s="44">
        <v>0</v>
      </c>
    </row>
    <row r="372" spans="1:29" ht="15" thickBot="1" x14ac:dyDescent="0.4">
      <c r="A372" s="29"/>
      <c r="B372" s="29"/>
      <c r="C372" s="29"/>
      <c r="D372" s="29"/>
      <c r="E372" s="29"/>
      <c r="F372" s="29"/>
      <c r="G372" s="29" t="s">
        <v>228</v>
      </c>
      <c r="H372" s="29"/>
      <c r="I372" s="29"/>
      <c r="J372" s="29"/>
      <c r="K372" s="29"/>
      <c r="L372" s="29"/>
      <c r="M372" s="35"/>
      <c r="N372" s="29"/>
      <c r="O372" s="29"/>
      <c r="P372" s="29"/>
      <c r="Q372" s="29"/>
      <c r="R372" s="29"/>
      <c r="S372" s="29"/>
      <c r="T372" s="29"/>
      <c r="U372" s="29"/>
      <c r="V372" s="29"/>
      <c r="W372" s="55"/>
      <c r="X372" s="29"/>
      <c r="Y372" s="29"/>
      <c r="Z372" s="29"/>
      <c r="AA372" s="27"/>
      <c r="AB372" s="29"/>
      <c r="AC372" s="27">
        <f>AC371</f>
        <v>0</v>
      </c>
    </row>
    <row r="373" spans="1:29" x14ac:dyDescent="0.35">
      <c r="A373" s="29"/>
      <c r="B373" s="29"/>
      <c r="C373" s="29"/>
      <c r="D373" s="29"/>
      <c r="E373" s="29"/>
      <c r="F373" s="29" t="s">
        <v>229</v>
      </c>
      <c r="G373" s="29"/>
      <c r="H373" s="29"/>
      <c r="I373" s="29"/>
      <c r="J373" s="29"/>
      <c r="K373" s="29"/>
      <c r="L373" s="29"/>
      <c r="M373" s="35"/>
      <c r="N373" s="29"/>
      <c r="O373" s="29"/>
      <c r="P373" s="29"/>
      <c r="Q373" s="29"/>
      <c r="R373" s="29"/>
      <c r="S373" s="29"/>
      <c r="T373" s="29"/>
      <c r="U373" s="29"/>
      <c r="V373" s="29"/>
      <c r="W373" s="55"/>
      <c r="X373" s="29"/>
      <c r="Y373" s="29"/>
      <c r="Z373" s="29"/>
      <c r="AA373" s="24">
        <f>ROUND(AA347+AA349+AA370+AA372,5)</f>
        <v>7359.25</v>
      </c>
      <c r="AB373" s="29"/>
      <c r="AC373" s="24">
        <f>ROUND(AC347+AC349+AC370+AC372,5)</f>
        <v>27042.2</v>
      </c>
    </row>
    <row r="374" spans="1:29" x14ac:dyDescent="0.35">
      <c r="A374" s="28"/>
      <c r="B374" s="28"/>
      <c r="C374" s="28"/>
      <c r="D374" s="28"/>
      <c r="E374" s="28"/>
      <c r="F374" s="28" t="s">
        <v>230</v>
      </c>
      <c r="G374" s="28"/>
      <c r="H374" s="28"/>
      <c r="I374" s="28"/>
      <c r="J374" s="28"/>
      <c r="K374" s="28"/>
      <c r="L374" s="28"/>
      <c r="M374" s="34"/>
      <c r="N374" s="28"/>
      <c r="O374" s="28"/>
      <c r="P374" s="28"/>
      <c r="Q374" s="28"/>
      <c r="R374" s="28"/>
      <c r="S374" s="28"/>
      <c r="T374" s="28"/>
      <c r="U374" s="28"/>
      <c r="V374" s="28"/>
      <c r="W374" s="53"/>
      <c r="X374" s="28"/>
      <c r="Y374" s="28"/>
      <c r="Z374" s="28"/>
      <c r="AA374" s="44"/>
      <c r="AB374" s="28"/>
      <c r="AC374" s="44">
        <v>0</v>
      </c>
    </row>
    <row r="375" spans="1:29" ht="15" thickBot="1" x14ac:dyDescent="0.4">
      <c r="A375" s="29"/>
      <c r="B375" s="29"/>
      <c r="C375" s="29"/>
      <c r="D375" s="29"/>
      <c r="E375" s="29"/>
      <c r="F375" s="29" t="s">
        <v>231</v>
      </c>
      <c r="G375" s="29"/>
      <c r="H375" s="29"/>
      <c r="I375" s="29"/>
      <c r="J375" s="29"/>
      <c r="K375" s="29"/>
      <c r="L375" s="29"/>
      <c r="M375" s="35"/>
      <c r="N375" s="29"/>
      <c r="O375" s="29"/>
      <c r="P375" s="29"/>
      <c r="Q375" s="29"/>
      <c r="R375" s="29"/>
      <c r="S375" s="29"/>
      <c r="T375" s="29"/>
      <c r="U375" s="29"/>
      <c r="V375" s="29"/>
      <c r="W375" s="55"/>
      <c r="X375" s="29"/>
      <c r="Y375" s="29"/>
      <c r="Z375" s="29"/>
      <c r="AA375" s="25"/>
      <c r="AB375" s="29"/>
      <c r="AC375" s="25">
        <f>AC374</f>
        <v>0</v>
      </c>
    </row>
    <row r="376" spans="1:29" ht="15" thickBot="1" x14ac:dyDescent="0.4">
      <c r="A376" s="29"/>
      <c r="B376" s="29"/>
      <c r="C376" s="29"/>
      <c r="D376" s="29"/>
      <c r="E376" s="29" t="s">
        <v>232</v>
      </c>
      <c r="F376" s="29"/>
      <c r="G376" s="29"/>
      <c r="H376" s="29"/>
      <c r="I376" s="29"/>
      <c r="J376" s="29"/>
      <c r="K376" s="29"/>
      <c r="L376" s="29"/>
      <c r="M376" s="35"/>
      <c r="N376" s="29"/>
      <c r="O376" s="29"/>
      <c r="P376" s="29"/>
      <c r="Q376" s="29"/>
      <c r="R376" s="29"/>
      <c r="S376" s="29"/>
      <c r="T376" s="29"/>
      <c r="U376" s="29"/>
      <c r="V376" s="29"/>
      <c r="W376" s="55"/>
      <c r="X376" s="29"/>
      <c r="Y376" s="29"/>
      <c r="Z376" s="29"/>
      <c r="AA376" s="19">
        <f>ROUND(AA373+AA375,5)</f>
        <v>7359.25</v>
      </c>
      <c r="AB376" s="29"/>
      <c r="AC376" s="19">
        <f>ROUND(AC373+AC375,5)</f>
        <v>27042.2</v>
      </c>
    </row>
    <row r="377" spans="1:29" ht="15" thickBot="1" x14ac:dyDescent="0.4">
      <c r="A377" s="29"/>
      <c r="B377" s="29"/>
      <c r="C377" s="29"/>
      <c r="D377" s="29" t="s">
        <v>233</v>
      </c>
      <c r="E377" s="29"/>
      <c r="F377" s="29"/>
      <c r="G377" s="29"/>
      <c r="H377" s="29"/>
      <c r="I377" s="29"/>
      <c r="J377" s="29"/>
      <c r="K377" s="29"/>
      <c r="L377" s="29"/>
      <c r="M377" s="35"/>
      <c r="N377" s="29"/>
      <c r="O377" s="29"/>
      <c r="P377" s="29"/>
      <c r="Q377" s="29"/>
      <c r="R377" s="29"/>
      <c r="S377" s="29"/>
      <c r="T377" s="29"/>
      <c r="U377" s="29"/>
      <c r="V377" s="29"/>
      <c r="W377" s="55"/>
      <c r="X377" s="29"/>
      <c r="Y377" s="29"/>
      <c r="Z377" s="29"/>
      <c r="AA377" s="26">
        <f>AA376</f>
        <v>7359.25</v>
      </c>
      <c r="AB377" s="29"/>
      <c r="AC377" s="26">
        <f>AC376</f>
        <v>27042.2</v>
      </c>
    </row>
    <row r="378" spans="1:29" x14ac:dyDescent="0.35">
      <c r="A378" s="29"/>
      <c r="B378" s="29"/>
      <c r="C378" s="29" t="s">
        <v>234</v>
      </c>
      <c r="D378" s="29"/>
      <c r="E378" s="29"/>
      <c r="F378" s="29"/>
      <c r="G378" s="29"/>
      <c r="H378" s="29"/>
      <c r="I378" s="29"/>
      <c r="J378" s="29"/>
      <c r="K378" s="29"/>
      <c r="L378" s="29"/>
      <c r="M378" s="35"/>
      <c r="N378" s="29"/>
      <c r="O378" s="29"/>
      <c r="P378" s="29"/>
      <c r="Q378" s="29"/>
      <c r="R378" s="29"/>
      <c r="S378" s="29"/>
      <c r="T378" s="29"/>
      <c r="U378" s="29"/>
      <c r="V378" s="29"/>
      <c r="W378" s="55"/>
      <c r="X378" s="29"/>
      <c r="Y378" s="29"/>
      <c r="Z378" s="29"/>
      <c r="AA378" s="24">
        <f>ROUND(AA336+AA340+AA377,5)</f>
        <v>-31159.34</v>
      </c>
      <c r="AB378" s="29"/>
      <c r="AC378" s="24">
        <f>ROUND(AC336+AC340+AC377,5)</f>
        <v>53556.12</v>
      </c>
    </row>
    <row r="379" spans="1:29" x14ac:dyDescent="0.35">
      <c r="A379" s="28"/>
      <c r="B379" s="28"/>
      <c r="C379" s="28" t="s">
        <v>477</v>
      </c>
      <c r="D379" s="28"/>
      <c r="E379" s="28"/>
      <c r="F379" s="28"/>
      <c r="G379" s="28"/>
      <c r="H379" s="28"/>
      <c r="I379" s="28"/>
      <c r="J379" s="28"/>
      <c r="K379" s="28"/>
      <c r="L379" s="28"/>
      <c r="M379" s="34"/>
      <c r="N379" s="28"/>
      <c r="O379" s="28"/>
      <c r="P379" s="28"/>
      <c r="Q379" s="28"/>
      <c r="R379" s="28"/>
      <c r="S379" s="28"/>
      <c r="T379" s="28"/>
      <c r="U379" s="28"/>
      <c r="V379" s="28"/>
      <c r="W379" s="53"/>
      <c r="X379" s="28"/>
      <c r="Y379" s="28"/>
      <c r="Z379" s="28"/>
      <c r="AA379" s="44"/>
      <c r="AB379" s="28"/>
      <c r="AC379" s="44">
        <v>0</v>
      </c>
    </row>
    <row r="380" spans="1:29" ht="15" thickBot="1" x14ac:dyDescent="0.4">
      <c r="A380" s="29"/>
      <c r="B380" s="29"/>
      <c r="C380" s="29" t="s">
        <v>478</v>
      </c>
      <c r="D380" s="29"/>
      <c r="E380" s="29"/>
      <c r="F380" s="29"/>
      <c r="G380" s="29"/>
      <c r="H380" s="29"/>
      <c r="I380" s="29"/>
      <c r="J380" s="29"/>
      <c r="K380" s="29"/>
      <c r="L380" s="29"/>
      <c r="M380" s="35"/>
      <c r="N380" s="29"/>
      <c r="O380" s="29"/>
      <c r="P380" s="29"/>
      <c r="Q380" s="29"/>
      <c r="R380" s="29"/>
      <c r="S380" s="29"/>
      <c r="T380" s="29"/>
      <c r="U380" s="29"/>
      <c r="V380" s="29"/>
      <c r="W380" s="55"/>
      <c r="X380" s="29"/>
      <c r="Y380" s="29"/>
      <c r="Z380" s="29"/>
      <c r="AA380" s="27"/>
      <c r="AB380" s="29"/>
      <c r="AC380" s="27">
        <f>AC379</f>
        <v>0</v>
      </c>
    </row>
    <row r="381" spans="1:29" x14ac:dyDescent="0.35">
      <c r="A381" s="29"/>
      <c r="B381" s="29" t="s">
        <v>235</v>
      </c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35"/>
      <c r="N381" s="29"/>
      <c r="O381" s="29"/>
      <c r="P381" s="29"/>
      <c r="Q381" s="29"/>
      <c r="R381" s="29"/>
      <c r="S381" s="29"/>
      <c r="T381" s="29"/>
      <c r="U381" s="29"/>
      <c r="V381" s="29"/>
      <c r="W381" s="55"/>
      <c r="X381" s="29"/>
      <c r="Y381" s="29"/>
      <c r="Z381" s="29"/>
      <c r="AA381" s="24">
        <f>ROUND(AA378+AA380,5)</f>
        <v>-31159.34</v>
      </c>
      <c r="AB381" s="29"/>
      <c r="AC381" s="24">
        <f>ROUND(AC378+AC380,5)</f>
        <v>53556.12</v>
      </c>
    </row>
    <row r="382" spans="1:29" x14ac:dyDescent="0.35">
      <c r="A382" s="28"/>
      <c r="B382" s="28" t="s">
        <v>236</v>
      </c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34"/>
      <c r="N382" s="28"/>
      <c r="O382" s="28"/>
      <c r="P382" s="28"/>
      <c r="Q382" s="28"/>
      <c r="R382" s="28"/>
      <c r="S382" s="28"/>
      <c r="T382" s="28"/>
      <c r="U382" s="28"/>
      <c r="V382" s="28"/>
      <c r="W382" s="53"/>
      <c r="X382" s="28"/>
      <c r="Y382" s="28"/>
      <c r="Z382" s="28"/>
      <c r="AA382" s="44"/>
      <c r="AB382" s="28"/>
      <c r="AC382" s="44">
        <v>110970.49</v>
      </c>
    </row>
    <row r="383" spans="1:29" x14ac:dyDescent="0.35">
      <c r="A383" s="28"/>
      <c r="B383" s="28"/>
      <c r="C383" s="28" t="s">
        <v>237</v>
      </c>
      <c r="D383" s="28"/>
      <c r="E383" s="28"/>
      <c r="F383" s="28"/>
      <c r="G383" s="28"/>
      <c r="H383" s="28"/>
      <c r="I383" s="28"/>
      <c r="J383" s="28"/>
      <c r="K383" s="28"/>
      <c r="L383" s="28"/>
      <c r="M383" s="34"/>
      <c r="N383" s="28"/>
      <c r="O383" s="28"/>
      <c r="P383" s="28"/>
      <c r="Q383" s="28"/>
      <c r="R383" s="28"/>
      <c r="S383" s="28"/>
      <c r="T383" s="28"/>
      <c r="U383" s="28"/>
      <c r="V383" s="28"/>
      <c r="W383" s="53"/>
      <c r="X383" s="28"/>
      <c r="Y383" s="28"/>
      <c r="Z383" s="28"/>
      <c r="AA383" s="44"/>
      <c r="AB383" s="28"/>
      <c r="AC383" s="44">
        <v>134021.57</v>
      </c>
    </row>
    <row r="384" spans="1:29" x14ac:dyDescent="0.35">
      <c r="A384" s="28"/>
      <c r="B384" s="28"/>
      <c r="C384" s="28"/>
      <c r="D384" s="28" t="s">
        <v>238</v>
      </c>
      <c r="E384" s="28"/>
      <c r="F384" s="28"/>
      <c r="G384" s="28"/>
      <c r="H384" s="28"/>
      <c r="I384" s="28"/>
      <c r="J384" s="28"/>
      <c r="K384" s="28"/>
      <c r="L384" s="28"/>
      <c r="M384" s="34"/>
      <c r="N384" s="28"/>
      <c r="O384" s="28"/>
      <c r="P384" s="28"/>
      <c r="Q384" s="28"/>
      <c r="R384" s="28"/>
      <c r="S384" s="28"/>
      <c r="T384" s="28"/>
      <c r="U384" s="28"/>
      <c r="V384" s="28"/>
      <c r="W384" s="53"/>
      <c r="X384" s="28"/>
      <c r="Y384" s="28"/>
      <c r="Z384" s="28"/>
      <c r="AA384" s="44"/>
      <c r="AB384" s="28"/>
      <c r="AC384" s="44">
        <v>-8856.9500000000007</v>
      </c>
    </row>
    <row r="385" spans="1:29" x14ac:dyDescent="0.35">
      <c r="A385" s="29"/>
      <c r="B385" s="29"/>
      <c r="C385" s="29"/>
      <c r="D385" s="29" t="s">
        <v>239</v>
      </c>
      <c r="E385" s="29"/>
      <c r="F385" s="29"/>
      <c r="G385" s="29"/>
      <c r="H385" s="29"/>
      <c r="I385" s="29"/>
      <c r="J385" s="29"/>
      <c r="K385" s="29"/>
      <c r="L385" s="29"/>
      <c r="M385" s="35"/>
      <c r="N385" s="29"/>
      <c r="O385" s="29"/>
      <c r="P385" s="29"/>
      <c r="Q385" s="29"/>
      <c r="R385" s="29"/>
      <c r="S385" s="29"/>
      <c r="T385" s="29"/>
      <c r="U385" s="29"/>
      <c r="V385" s="29"/>
      <c r="W385" s="55"/>
      <c r="X385" s="29"/>
      <c r="Y385" s="29"/>
      <c r="Z385" s="29"/>
      <c r="AA385" s="24"/>
      <c r="AB385" s="29"/>
      <c r="AC385" s="24">
        <f>AC384</f>
        <v>-8856.9500000000007</v>
      </c>
    </row>
    <row r="386" spans="1:29" x14ac:dyDescent="0.35">
      <c r="A386" s="28"/>
      <c r="B386" s="28"/>
      <c r="C386" s="28"/>
      <c r="D386" s="28" t="s">
        <v>240</v>
      </c>
      <c r="E386" s="28"/>
      <c r="F386" s="28"/>
      <c r="G386" s="28"/>
      <c r="H386" s="28"/>
      <c r="I386" s="28"/>
      <c r="J386" s="28"/>
      <c r="K386" s="28"/>
      <c r="L386" s="28"/>
      <c r="M386" s="34"/>
      <c r="N386" s="28"/>
      <c r="O386" s="28"/>
      <c r="P386" s="28"/>
      <c r="Q386" s="28"/>
      <c r="R386" s="28"/>
      <c r="S386" s="28"/>
      <c r="T386" s="28"/>
      <c r="U386" s="28"/>
      <c r="V386" s="28"/>
      <c r="W386" s="53"/>
      <c r="X386" s="28"/>
      <c r="Y386" s="28"/>
      <c r="Z386" s="28"/>
      <c r="AA386" s="44"/>
      <c r="AB386" s="28"/>
      <c r="AC386" s="44">
        <v>120846.1</v>
      </c>
    </row>
    <row r="387" spans="1:29" x14ac:dyDescent="0.35">
      <c r="A387" s="29"/>
      <c r="B387" s="29"/>
      <c r="C387" s="29"/>
      <c r="D387" s="29" t="s">
        <v>241</v>
      </c>
      <c r="E387" s="29"/>
      <c r="F387" s="29"/>
      <c r="G387" s="29"/>
      <c r="H387" s="29"/>
      <c r="I387" s="29"/>
      <c r="J387" s="29"/>
      <c r="K387" s="29"/>
      <c r="L387" s="29"/>
      <c r="M387" s="35"/>
      <c r="N387" s="29"/>
      <c r="O387" s="29"/>
      <c r="P387" s="29"/>
      <c r="Q387" s="29"/>
      <c r="R387" s="29"/>
      <c r="S387" s="29"/>
      <c r="T387" s="29"/>
      <c r="U387" s="29"/>
      <c r="V387" s="29"/>
      <c r="W387" s="55"/>
      <c r="X387" s="29"/>
      <c r="Y387" s="29"/>
      <c r="Z387" s="29"/>
      <c r="AA387" s="24"/>
      <c r="AB387" s="29"/>
      <c r="AC387" s="24">
        <f>AC386</f>
        <v>120846.1</v>
      </c>
    </row>
    <row r="388" spans="1:29" x14ac:dyDescent="0.35">
      <c r="A388" s="28"/>
      <c r="B388" s="28"/>
      <c r="C388" s="28"/>
      <c r="D388" s="28" t="s">
        <v>242</v>
      </c>
      <c r="E388" s="28"/>
      <c r="F388" s="28"/>
      <c r="G388" s="28"/>
      <c r="H388" s="28"/>
      <c r="I388" s="28"/>
      <c r="J388" s="28"/>
      <c r="K388" s="28"/>
      <c r="L388" s="28"/>
      <c r="M388" s="34"/>
      <c r="N388" s="28"/>
      <c r="O388" s="28"/>
      <c r="P388" s="28"/>
      <c r="Q388" s="28"/>
      <c r="R388" s="28"/>
      <c r="S388" s="28"/>
      <c r="T388" s="28"/>
      <c r="U388" s="28"/>
      <c r="V388" s="28"/>
      <c r="W388" s="53"/>
      <c r="X388" s="28"/>
      <c r="Y388" s="28"/>
      <c r="Z388" s="28"/>
      <c r="AA388" s="44"/>
      <c r="AB388" s="28"/>
      <c r="AC388" s="44">
        <v>22032.42</v>
      </c>
    </row>
    <row r="389" spans="1:29" ht="15" thickBot="1" x14ac:dyDescent="0.4">
      <c r="A389" s="29"/>
      <c r="B389" s="29"/>
      <c r="C389" s="29"/>
      <c r="D389" s="29" t="s">
        <v>243</v>
      </c>
      <c r="E389" s="29"/>
      <c r="F389" s="29"/>
      <c r="G389" s="29"/>
      <c r="H389" s="29"/>
      <c r="I389" s="29"/>
      <c r="J389" s="29"/>
      <c r="K389" s="29"/>
      <c r="L389" s="29"/>
      <c r="M389" s="35"/>
      <c r="N389" s="29"/>
      <c r="O389" s="29"/>
      <c r="P389" s="29"/>
      <c r="Q389" s="29"/>
      <c r="R389" s="29"/>
      <c r="S389" s="29"/>
      <c r="T389" s="29"/>
      <c r="U389" s="29"/>
      <c r="V389" s="29"/>
      <c r="W389" s="55"/>
      <c r="X389" s="29"/>
      <c r="Y389" s="29"/>
      <c r="Z389" s="29"/>
      <c r="AA389" s="27"/>
      <c r="AB389" s="29"/>
      <c r="AC389" s="27">
        <f>AC388</f>
        <v>22032.42</v>
      </c>
    </row>
    <row r="390" spans="1:29" x14ac:dyDescent="0.35">
      <c r="A390" s="29"/>
      <c r="B390" s="29"/>
      <c r="C390" s="29" t="s">
        <v>244</v>
      </c>
      <c r="D390" s="29"/>
      <c r="E390" s="29"/>
      <c r="F390" s="29"/>
      <c r="G390" s="29"/>
      <c r="H390" s="29"/>
      <c r="I390" s="29"/>
      <c r="J390" s="29"/>
      <c r="K390" s="29"/>
      <c r="L390" s="29"/>
      <c r="M390" s="35"/>
      <c r="N390" s="29"/>
      <c r="O390" s="29"/>
      <c r="P390" s="29"/>
      <c r="Q390" s="29"/>
      <c r="R390" s="29"/>
      <c r="S390" s="29"/>
      <c r="T390" s="29"/>
      <c r="U390" s="29"/>
      <c r="V390" s="29"/>
      <c r="W390" s="55"/>
      <c r="X390" s="29"/>
      <c r="Y390" s="29"/>
      <c r="Z390" s="29"/>
      <c r="AA390" s="24"/>
      <c r="AB390" s="29"/>
      <c r="AC390" s="24">
        <f>ROUND(AC385+AC387+AC389,5)</f>
        <v>134021.57</v>
      </c>
    </row>
    <row r="391" spans="1:29" x14ac:dyDescent="0.35">
      <c r="A391" s="28"/>
      <c r="B391" s="28"/>
      <c r="C391" s="28" t="s">
        <v>245</v>
      </c>
      <c r="D391" s="28"/>
      <c r="E391" s="28"/>
      <c r="F391" s="28"/>
      <c r="G391" s="28"/>
      <c r="H391" s="28"/>
      <c r="I391" s="28"/>
      <c r="J391" s="28"/>
      <c r="K391" s="28"/>
      <c r="L391" s="28"/>
      <c r="M391" s="34"/>
      <c r="N391" s="28"/>
      <c r="O391" s="28"/>
      <c r="P391" s="28"/>
      <c r="Q391" s="28"/>
      <c r="R391" s="28"/>
      <c r="S391" s="28"/>
      <c r="T391" s="28"/>
      <c r="U391" s="28"/>
      <c r="V391" s="28"/>
      <c r="W391" s="53"/>
      <c r="X391" s="28"/>
      <c r="Y391" s="28"/>
      <c r="Z391" s="28"/>
      <c r="AA391" s="44"/>
      <c r="AB391" s="28"/>
      <c r="AC391" s="44">
        <v>0</v>
      </c>
    </row>
    <row r="392" spans="1:29" x14ac:dyDescent="0.35">
      <c r="A392" s="29"/>
      <c r="B392" s="29"/>
      <c r="C392" s="29" t="s">
        <v>246</v>
      </c>
      <c r="D392" s="29"/>
      <c r="E392" s="29"/>
      <c r="F392" s="29"/>
      <c r="G392" s="29"/>
      <c r="H392" s="29"/>
      <c r="I392" s="29"/>
      <c r="J392" s="29"/>
      <c r="K392" s="29"/>
      <c r="L392" s="29"/>
      <c r="M392" s="35"/>
      <c r="N392" s="29"/>
      <c r="O392" s="29"/>
      <c r="P392" s="29"/>
      <c r="Q392" s="29"/>
      <c r="R392" s="29"/>
      <c r="S392" s="29"/>
      <c r="T392" s="29"/>
      <c r="U392" s="29"/>
      <c r="V392" s="29"/>
      <c r="W392" s="55"/>
      <c r="X392" s="29"/>
      <c r="Y392" s="29"/>
      <c r="Z392" s="29"/>
      <c r="AA392" s="24"/>
      <c r="AB392" s="29"/>
      <c r="AC392" s="24">
        <f>AC391</f>
        <v>0</v>
      </c>
    </row>
    <row r="393" spans="1:29" x14ac:dyDescent="0.35">
      <c r="A393" s="28"/>
      <c r="B393" s="28"/>
      <c r="C393" s="28" t="s">
        <v>247</v>
      </c>
      <c r="D393" s="28"/>
      <c r="E393" s="28"/>
      <c r="F393" s="28"/>
      <c r="G393" s="28"/>
      <c r="H393" s="28"/>
      <c r="I393" s="28"/>
      <c r="J393" s="28"/>
      <c r="K393" s="28"/>
      <c r="L393" s="28"/>
      <c r="M393" s="34"/>
      <c r="N393" s="28"/>
      <c r="O393" s="28"/>
      <c r="P393" s="28"/>
      <c r="Q393" s="28"/>
      <c r="R393" s="28"/>
      <c r="S393" s="28"/>
      <c r="T393" s="28"/>
      <c r="U393" s="28"/>
      <c r="V393" s="28"/>
      <c r="W393" s="53"/>
      <c r="X393" s="28"/>
      <c r="Y393" s="28"/>
      <c r="Z393" s="28"/>
      <c r="AA393" s="44"/>
      <c r="AB393" s="28"/>
      <c r="AC393" s="44">
        <v>0</v>
      </c>
    </row>
    <row r="394" spans="1:29" x14ac:dyDescent="0.35">
      <c r="A394" s="29"/>
      <c r="B394" s="29"/>
      <c r="C394" s="29" t="s">
        <v>248</v>
      </c>
      <c r="D394" s="29"/>
      <c r="E394" s="29"/>
      <c r="F394" s="29"/>
      <c r="G394" s="29"/>
      <c r="H394" s="29"/>
      <c r="I394" s="29"/>
      <c r="J394" s="29"/>
      <c r="K394" s="29"/>
      <c r="L394" s="29"/>
      <c r="M394" s="35"/>
      <c r="N394" s="29"/>
      <c r="O394" s="29"/>
      <c r="P394" s="29"/>
      <c r="Q394" s="29"/>
      <c r="R394" s="29"/>
      <c r="S394" s="29"/>
      <c r="T394" s="29"/>
      <c r="U394" s="29"/>
      <c r="V394" s="29"/>
      <c r="W394" s="55"/>
      <c r="X394" s="29"/>
      <c r="Y394" s="29"/>
      <c r="Z394" s="29"/>
      <c r="AA394" s="24"/>
      <c r="AB394" s="29"/>
      <c r="AC394" s="24">
        <f>AC393</f>
        <v>0</v>
      </c>
    </row>
    <row r="395" spans="1:29" x14ac:dyDescent="0.35">
      <c r="A395" s="28"/>
      <c r="B395" s="28"/>
      <c r="C395" s="28" t="s">
        <v>249</v>
      </c>
      <c r="D395" s="28"/>
      <c r="E395" s="28"/>
      <c r="F395" s="28"/>
      <c r="G395" s="28"/>
      <c r="H395" s="28"/>
      <c r="I395" s="28"/>
      <c r="J395" s="28"/>
      <c r="K395" s="28"/>
      <c r="L395" s="28"/>
      <c r="M395" s="34"/>
      <c r="N395" s="28"/>
      <c r="O395" s="28"/>
      <c r="P395" s="28"/>
      <c r="Q395" s="28"/>
      <c r="R395" s="28"/>
      <c r="S395" s="28"/>
      <c r="T395" s="28"/>
      <c r="U395" s="28"/>
      <c r="V395" s="28"/>
      <c r="W395" s="53"/>
      <c r="X395" s="28"/>
      <c r="Y395" s="28"/>
      <c r="Z395" s="28"/>
      <c r="AA395" s="44"/>
      <c r="AB395" s="28"/>
      <c r="AC395" s="44">
        <v>8083.36</v>
      </c>
    </row>
    <row r="396" spans="1:29" x14ac:dyDescent="0.35">
      <c r="A396" s="29"/>
      <c r="B396" s="29"/>
      <c r="C396" s="29" t="s">
        <v>250</v>
      </c>
      <c r="D396" s="29"/>
      <c r="E396" s="29"/>
      <c r="F396" s="29"/>
      <c r="G396" s="29"/>
      <c r="H396" s="29"/>
      <c r="I396" s="29"/>
      <c r="J396" s="29"/>
      <c r="K396" s="29"/>
      <c r="L396" s="29"/>
      <c r="M396" s="35"/>
      <c r="N396" s="29"/>
      <c r="O396" s="29"/>
      <c r="P396" s="29"/>
      <c r="Q396" s="29"/>
      <c r="R396" s="29"/>
      <c r="S396" s="29"/>
      <c r="T396" s="29"/>
      <c r="U396" s="29"/>
      <c r="V396" s="29"/>
      <c r="W396" s="55"/>
      <c r="X396" s="29"/>
      <c r="Y396" s="29"/>
      <c r="Z396" s="29"/>
      <c r="AA396" s="24"/>
      <c r="AB396" s="29"/>
      <c r="AC396" s="24">
        <v>8083.36</v>
      </c>
    </row>
    <row r="397" spans="1:29" x14ac:dyDescent="0.35">
      <c r="A397" s="28"/>
      <c r="B397" s="28"/>
      <c r="C397" s="28" t="s">
        <v>79</v>
      </c>
      <c r="D397" s="28"/>
      <c r="E397" s="28"/>
      <c r="F397" s="28"/>
      <c r="G397" s="28"/>
      <c r="H397" s="28"/>
      <c r="I397" s="28"/>
      <c r="J397" s="28"/>
      <c r="K397" s="28"/>
      <c r="L397" s="28"/>
      <c r="M397" s="34"/>
      <c r="N397" s="28"/>
      <c r="O397" s="28"/>
      <c r="P397" s="28"/>
      <c r="Q397" s="28"/>
      <c r="R397" s="28"/>
      <c r="S397" s="28"/>
      <c r="T397" s="28"/>
      <c r="U397" s="28"/>
      <c r="V397" s="28"/>
      <c r="W397" s="53"/>
      <c r="X397" s="28"/>
      <c r="Y397" s="28"/>
      <c r="Z397" s="28"/>
      <c r="AA397" s="44"/>
      <c r="AB397" s="28"/>
      <c r="AC397" s="44">
        <v>-31134.44</v>
      </c>
    </row>
    <row r="398" spans="1:29" ht="15" thickBot="1" x14ac:dyDescent="0.4">
      <c r="A398" s="29"/>
      <c r="B398" s="29"/>
      <c r="C398" s="29" t="s">
        <v>479</v>
      </c>
      <c r="D398" s="29"/>
      <c r="E398" s="29"/>
      <c r="F398" s="29"/>
      <c r="G398" s="29"/>
      <c r="H398" s="29"/>
      <c r="I398" s="29"/>
      <c r="J398" s="29"/>
      <c r="K398" s="29"/>
      <c r="L398" s="29"/>
      <c r="M398" s="35"/>
      <c r="N398" s="29"/>
      <c r="O398" s="29"/>
      <c r="P398" s="29"/>
      <c r="Q398" s="29"/>
      <c r="R398" s="29"/>
      <c r="S398" s="29"/>
      <c r="T398" s="29"/>
      <c r="U398" s="29"/>
      <c r="V398" s="29"/>
      <c r="W398" s="55"/>
      <c r="X398" s="29"/>
      <c r="Y398" s="29"/>
      <c r="Z398" s="29"/>
      <c r="AA398" s="25">
        <v>42647.97</v>
      </c>
      <c r="AB398" s="29"/>
      <c r="AC398" s="25">
        <v>11513.53</v>
      </c>
    </row>
    <row r="399" spans="1:29" ht="15" thickBot="1" x14ac:dyDescent="0.4">
      <c r="A399" s="29"/>
      <c r="B399" s="29" t="s">
        <v>251</v>
      </c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35"/>
      <c r="N399" s="29"/>
      <c r="O399" s="29"/>
      <c r="P399" s="29"/>
      <c r="Q399" s="29"/>
      <c r="R399" s="29"/>
      <c r="S399" s="29"/>
      <c r="T399" s="29"/>
      <c r="U399" s="29"/>
      <c r="V399" s="29"/>
      <c r="W399" s="55"/>
      <c r="X399" s="29"/>
      <c r="Y399" s="29"/>
      <c r="Z399" s="29"/>
      <c r="AA399" s="19">
        <f>ROUND(AA390+AA392+AA394+AA396+AA398,5)</f>
        <v>42647.97</v>
      </c>
      <c r="AB399" s="29"/>
      <c r="AC399" s="19">
        <f>ROUND(AC390+AC392+AC394+AC396+AC398,5)</f>
        <v>153618.46</v>
      </c>
    </row>
    <row r="400" spans="1:29" s="31" customFormat="1" ht="11" thickBot="1" x14ac:dyDescent="0.3">
      <c r="A400" s="28" t="s">
        <v>252</v>
      </c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34"/>
      <c r="N400" s="28"/>
      <c r="O400" s="28"/>
      <c r="P400" s="28"/>
      <c r="Q400" s="28"/>
      <c r="R400" s="28"/>
      <c r="S400" s="28"/>
      <c r="T400" s="28"/>
      <c r="U400" s="28"/>
      <c r="V400" s="28"/>
      <c r="W400" s="53"/>
      <c r="X400" s="28"/>
      <c r="Y400" s="28"/>
      <c r="Z400" s="28"/>
      <c r="AA400" s="30">
        <f>ROUND(AA381+AA399,5)</f>
        <v>11488.63</v>
      </c>
      <c r="AB400" s="28"/>
      <c r="AC400" s="30">
        <f>ROUND(AC381+AC399,5)</f>
        <v>207174.58</v>
      </c>
    </row>
    <row r="401" ht="15" thickTop="1" x14ac:dyDescent="0.35"/>
  </sheetData>
  <pageMargins left="0.7" right="0.7" top="0.75" bottom="0.75" header="0.1" footer="0.3"/>
  <pageSetup orientation="portrait" verticalDpi="0" r:id="rId1"/>
  <headerFooter>
    <oddHeader>&amp;L&amp;"Arial,Bold"&amp;8 2:48 PM
&amp;"Arial,Bold"&amp;8 01/12/17
&amp;"Arial,Bold"&amp;8 Accrual Basis&amp;C&amp;"Arial,Bold"&amp;12 Ten Thousand Villages Nashville
&amp;"Arial,Bold"&amp;14 Balance Sheet Detail
&amp;"Arial,Bold"&amp;10 As of December 31, 2016</oddHeader>
    <oddFooter>&amp;R&amp;"Arial,Bold"&amp;8 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1"/>
  <sheetViews>
    <sheetView tabSelected="1" zoomScale="160" zoomScaleNormal="160" workbookViewId="0">
      <pane xSplit="8" ySplit="2" topLeftCell="R70" activePane="bottomRight" state="frozen"/>
      <selection pane="topRight" activeCell="I1" sqref="I1"/>
      <selection pane="bottomLeft" activeCell="A3" sqref="A3"/>
      <selection pane="bottomRight" activeCell="H9" sqref="H9"/>
    </sheetView>
  </sheetViews>
  <sheetFormatPr defaultColWidth="8.81640625" defaultRowHeight="14.5" x14ac:dyDescent="0.35"/>
  <cols>
    <col min="1" max="7" width="3" style="98" customWidth="1"/>
    <col min="8" max="8" width="25" style="98" customWidth="1"/>
    <col min="9" max="21" width="11.453125" style="81" customWidth="1"/>
    <col min="22" max="16384" width="8.81640625" style="81"/>
  </cols>
  <sheetData>
    <row r="1" spans="1:25" s="99" customFormat="1" ht="13" x14ac:dyDescent="0.3">
      <c r="A1" s="135" t="s">
        <v>713</v>
      </c>
      <c r="B1" s="135"/>
      <c r="C1" s="135"/>
      <c r="D1" s="135"/>
      <c r="E1" s="135"/>
      <c r="F1" s="135"/>
      <c r="G1" s="135"/>
      <c r="H1" s="135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5" s="76" customFormat="1" ht="15" thickBot="1" x14ac:dyDescent="0.4">
      <c r="A2" s="96"/>
      <c r="B2" s="96"/>
      <c r="C2" s="96"/>
      <c r="D2" s="96"/>
      <c r="E2" s="96"/>
      <c r="F2" s="96"/>
      <c r="G2" s="96"/>
      <c r="H2" s="96"/>
      <c r="I2" s="97" t="s">
        <v>718</v>
      </c>
      <c r="J2" s="97" t="s">
        <v>719</v>
      </c>
      <c r="K2" s="97" t="s">
        <v>720</v>
      </c>
      <c r="L2" s="97" t="s">
        <v>721</v>
      </c>
      <c r="M2" s="97" t="s">
        <v>722</v>
      </c>
      <c r="N2" s="97" t="s">
        <v>723</v>
      </c>
      <c r="O2" s="97" t="s">
        <v>724</v>
      </c>
      <c r="P2" s="97" t="s">
        <v>725</v>
      </c>
      <c r="Q2" s="97" t="s">
        <v>726</v>
      </c>
      <c r="R2" s="97" t="s">
        <v>727</v>
      </c>
      <c r="S2" s="97" t="s">
        <v>728</v>
      </c>
      <c r="T2" s="97" t="s">
        <v>729</v>
      </c>
      <c r="U2" s="97" t="s">
        <v>398</v>
      </c>
    </row>
    <row r="3" spans="1:25" ht="15" thickTop="1" x14ac:dyDescent="0.35">
      <c r="A3" s="95"/>
      <c r="B3" s="95" t="s">
        <v>3</v>
      </c>
      <c r="C3" s="95"/>
      <c r="D3" s="95"/>
      <c r="E3" s="95"/>
      <c r="F3" s="95"/>
      <c r="G3" s="95"/>
      <c r="H3" s="95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5" x14ac:dyDescent="0.35">
      <c r="A4" s="95"/>
      <c r="B4" s="95"/>
      <c r="C4" s="95"/>
      <c r="D4" s="95" t="s">
        <v>4</v>
      </c>
      <c r="E4" s="95"/>
      <c r="F4" s="95"/>
      <c r="G4" s="95"/>
      <c r="H4" s="95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1:25" x14ac:dyDescent="0.35">
      <c r="A5" s="95"/>
      <c r="B5" s="95"/>
      <c r="C5" s="95"/>
      <c r="D5" s="95"/>
      <c r="E5" s="95" t="s">
        <v>5</v>
      </c>
      <c r="F5" s="95"/>
      <c r="G5" s="95"/>
      <c r="H5" s="95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5" x14ac:dyDescent="0.35">
      <c r="A6" s="95"/>
      <c r="B6" s="95"/>
      <c r="C6" s="95"/>
      <c r="D6" s="95"/>
      <c r="E6" s="95"/>
      <c r="F6" s="95" t="s">
        <v>6</v>
      </c>
      <c r="G6" s="95"/>
      <c r="H6" s="95"/>
      <c r="I6" s="101">
        <f t="shared" ref="I6:S6" si="0">I7*I8</f>
        <v>9000</v>
      </c>
      <c r="J6" s="101">
        <f t="shared" si="0"/>
        <v>12000</v>
      </c>
      <c r="K6" s="101">
        <f t="shared" si="0"/>
        <v>9900</v>
      </c>
      <c r="L6" s="101">
        <f t="shared" si="0"/>
        <v>10800</v>
      </c>
      <c r="M6" s="101">
        <f t="shared" si="0"/>
        <v>10800</v>
      </c>
      <c r="N6" s="101">
        <f t="shared" si="0"/>
        <v>11925</v>
      </c>
      <c r="O6" s="101">
        <f t="shared" si="0"/>
        <v>16875</v>
      </c>
      <c r="P6" s="101">
        <f t="shared" si="0"/>
        <v>23625</v>
      </c>
      <c r="Q6" s="101">
        <f t="shared" si="0"/>
        <v>68850</v>
      </c>
      <c r="R6" s="101">
        <f t="shared" si="0"/>
        <v>9000</v>
      </c>
      <c r="S6" s="101">
        <f t="shared" si="0"/>
        <v>12600</v>
      </c>
      <c r="T6" s="101">
        <f>T7*T8</f>
        <v>11250</v>
      </c>
      <c r="U6" s="101">
        <f>SUM(I6:T6)</f>
        <v>206625</v>
      </c>
    </row>
    <row r="7" spans="1:25" s="130" customFormat="1" x14ac:dyDescent="0.35">
      <c r="A7" s="128"/>
      <c r="B7" s="128"/>
      <c r="C7" s="128"/>
      <c r="D7" s="128"/>
      <c r="E7" s="128"/>
      <c r="F7" s="128"/>
      <c r="G7" s="128" t="s">
        <v>742</v>
      </c>
      <c r="H7" s="128"/>
      <c r="I7" s="129">
        <v>18000</v>
      </c>
      <c r="J7" s="129">
        <v>24000</v>
      </c>
      <c r="K7" s="129">
        <v>16500</v>
      </c>
      <c r="L7" s="129">
        <v>18000</v>
      </c>
      <c r="M7" s="129">
        <v>18000</v>
      </c>
      <c r="N7" s="129">
        <v>15900</v>
      </c>
      <c r="O7" s="129">
        <v>22500</v>
      </c>
      <c r="P7" s="129">
        <v>31500</v>
      </c>
      <c r="Q7" s="129">
        <v>91800</v>
      </c>
      <c r="R7" s="129">
        <v>12000</v>
      </c>
      <c r="S7" s="129">
        <v>16800</v>
      </c>
      <c r="T7" s="129">
        <v>15000</v>
      </c>
      <c r="U7" s="129"/>
    </row>
    <row r="8" spans="1:25" s="133" customFormat="1" x14ac:dyDescent="0.35">
      <c r="A8" s="131"/>
      <c r="B8" s="131"/>
      <c r="C8" s="131"/>
      <c r="D8" s="131"/>
      <c r="E8" s="131"/>
      <c r="F8" s="131"/>
      <c r="G8" s="131" t="s">
        <v>743</v>
      </c>
      <c r="H8" s="131"/>
      <c r="I8" s="132">
        <v>0.5</v>
      </c>
      <c r="J8" s="132">
        <v>0.5</v>
      </c>
      <c r="K8" s="132">
        <v>0.6</v>
      </c>
      <c r="L8" s="132">
        <v>0.6</v>
      </c>
      <c r="M8" s="132">
        <v>0.6</v>
      </c>
      <c r="N8" s="132">
        <v>0.75</v>
      </c>
      <c r="O8" s="132">
        <v>0.75</v>
      </c>
      <c r="P8" s="132">
        <v>0.75</v>
      </c>
      <c r="Q8" s="132">
        <v>0.75</v>
      </c>
      <c r="R8" s="132">
        <v>0.75</v>
      </c>
      <c r="S8" s="132">
        <v>0.75</v>
      </c>
      <c r="T8" s="132">
        <v>0.75</v>
      </c>
      <c r="U8" s="132"/>
    </row>
    <row r="9" spans="1:25" x14ac:dyDescent="0.35">
      <c r="A9" s="95"/>
      <c r="B9" s="95"/>
      <c r="C9" s="95"/>
      <c r="D9" s="95"/>
      <c r="E9" s="95"/>
      <c r="F9" s="95" t="s">
        <v>7</v>
      </c>
      <c r="G9" s="95"/>
      <c r="H9" s="95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</row>
    <row r="10" spans="1:25" x14ac:dyDescent="0.35">
      <c r="A10" s="95"/>
      <c r="B10" s="95"/>
      <c r="C10" s="95"/>
      <c r="D10" s="95"/>
      <c r="E10" s="95"/>
      <c r="F10" s="95"/>
      <c r="G10" s="95" t="s">
        <v>422</v>
      </c>
      <c r="H10" s="95"/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/>
      <c r="T10" s="101"/>
      <c r="U10" s="101">
        <f t="shared" ref="U10:U12" si="1">SUM(I10:T10)</f>
        <v>0</v>
      </c>
    </row>
    <row r="11" spans="1:25" ht="15" thickBot="1" x14ac:dyDescent="0.4">
      <c r="A11" s="95"/>
      <c r="B11" s="95"/>
      <c r="C11" s="95"/>
      <c r="D11" s="95"/>
      <c r="E11" s="95"/>
      <c r="F11" s="95"/>
      <c r="G11" s="95" t="s">
        <v>711</v>
      </c>
      <c r="H11" s="95"/>
      <c r="I11" s="101">
        <v>150</v>
      </c>
      <c r="J11" s="101">
        <v>150</v>
      </c>
      <c r="K11" s="101">
        <v>150</v>
      </c>
      <c r="L11" s="101">
        <v>150</v>
      </c>
      <c r="M11" s="101">
        <v>150</v>
      </c>
      <c r="N11" s="101">
        <v>150</v>
      </c>
      <c r="O11" s="101">
        <v>150</v>
      </c>
      <c r="P11" s="101">
        <v>150</v>
      </c>
      <c r="Q11" s="101">
        <v>150</v>
      </c>
      <c r="R11" s="101">
        <v>150</v>
      </c>
      <c r="S11" s="101">
        <v>150</v>
      </c>
      <c r="T11" s="101">
        <v>150</v>
      </c>
      <c r="U11" s="101">
        <f t="shared" si="1"/>
        <v>1800</v>
      </c>
      <c r="V11" s="109"/>
      <c r="W11" s="110">
        <v>0.30986000000000002</v>
      </c>
      <c r="X11" s="109"/>
      <c r="Y11" s="111">
        <v>6146</v>
      </c>
    </row>
    <row r="12" spans="1:25" ht="15" thickBot="1" x14ac:dyDescent="0.4">
      <c r="A12" s="95"/>
      <c r="B12" s="95"/>
      <c r="C12" s="95"/>
      <c r="D12" s="95"/>
      <c r="E12" s="95"/>
      <c r="F12" s="95" t="s">
        <v>10</v>
      </c>
      <c r="G12" s="95"/>
      <c r="H12" s="95"/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f t="shared" si="1"/>
        <v>0</v>
      </c>
    </row>
    <row r="13" spans="1:25" ht="15" thickBot="1" x14ac:dyDescent="0.4">
      <c r="A13" s="95"/>
      <c r="B13" s="95"/>
      <c r="C13" s="95"/>
      <c r="D13" s="95"/>
      <c r="E13" s="95" t="s">
        <v>11</v>
      </c>
      <c r="F13" s="95"/>
      <c r="G13" s="95"/>
      <c r="H13" s="95"/>
      <c r="I13" s="103">
        <f>I6+I10+I11+I12</f>
        <v>9150</v>
      </c>
      <c r="J13" s="103">
        <f t="shared" ref="J13:T13" si="2">J6+J10+J11+J12</f>
        <v>12150</v>
      </c>
      <c r="K13" s="103">
        <f t="shared" si="2"/>
        <v>10050</v>
      </c>
      <c r="L13" s="103">
        <f t="shared" si="2"/>
        <v>10950</v>
      </c>
      <c r="M13" s="103">
        <f t="shared" si="2"/>
        <v>10950</v>
      </c>
      <c r="N13" s="103">
        <f t="shared" si="2"/>
        <v>12075</v>
      </c>
      <c r="O13" s="103">
        <f t="shared" si="2"/>
        <v>17025</v>
      </c>
      <c r="P13" s="103">
        <f t="shared" si="2"/>
        <v>23775</v>
      </c>
      <c r="Q13" s="103">
        <f t="shared" si="2"/>
        <v>69000</v>
      </c>
      <c r="R13" s="103">
        <f t="shared" si="2"/>
        <v>9150</v>
      </c>
      <c r="S13" s="103">
        <f t="shared" si="2"/>
        <v>12750</v>
      </c>
      <c r="T13" s="103">
        <f t="shared" si="2"/>
        <v>11400</v>
      </c>
      <c r="U13" s="103">
        <f>SUM(I13:T13)</f>
        <v>208425</v>
      </c>
    </row>
    <row r="14" spans="1:25" x14ac:dyDescent="0.35">
      <c r="A14" s="95"/>
      <c r="B14" s="95"/>
      <c r="C14" s="95"/>
      <c r="D14" s="95" t="s">
        <v>12</v>
      </c>
      <c r="E14" s="95"/>
      <c r="F14" s="95"/>
      <c r="G14" s="95"/>
      <c r="H14" s="95"/>
      <c r="I14" s="101">
        <f>I13</f>
        <v>9150</v>
      </c>
      <c r="J14" s="101">
        <f t="shared" ref="J14:T14" si="3">J13</f>
        <v>12150</v>
      </c>
      <c r="K14" s="101">
        <f t="shared" si="3"/>
        <v>10050</v>
      </c>
      <c r="L14" s="101">
        <f t="shared" si="3"/>
        <v>10950</v>
      </c>
      <c r="M14" s="101">
        <f t="shared" si="3"/>
        <v>10950</v>
      </c>
      <c r="N14" s="101">
        <f t="shared" si="3"/>
        <v>12075</v>
      </c>
      <c r="O14" s="101">
        <f t="shared" si="3"/>
        <v>17025</v>
      </c>
      <c r="P14" s="101">
        <f t="shared" si="3"/>
        <v>23775</v>
      </c>
      <c r="Q14" s="101">
        <f t="shared" si="3"/>
        <v>69000</v>
      </c>
      <c r="R14" s="101">
        <f t="shared" si="3"/>
        <v>9150</v>
      </c>
      <c r="S14" s="101">
        <f t="shared" si="3"/>
        <v>12750</v>
      </c>
      <c r="T14" s="101">
        <f t="shared" si="3"/>
        <v>11400</v>
      </c>
      <c r="U14" s="101">
        <f>SUM(I14:T14)</f>
        <v>208425</v>
      </c>
    </row>
    <row r="15" spans="1:25" x14ac:dyDescent="0.35">
      <c r="A15" s="95"/>
      <c r="B15" s="95"/>
      <c r="C15" s="95"/>
      <c r="D15" s="95" t="s">
        <v>13</v>
      </c>
      <c r="E15" s="95"/>
      <c r="F15" s="95"/>
      <c r="G15" s="95"/>
      <c r="H15" s="95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5" x14ac:dyDescent="0.35">
      <c r="A16" s="95"/>
      <c r="B16" s="95"/>
      <c r="C16" s="95"/>
      <c r="D16" s="95"/>
      <c r="E16" s="95" t="s">
        <v>14</v>
      </c>
      <c r="F16" s="95"/>
      <c r="G16" s="95"/>
      <c r="H16" s="95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1:21" ht="15" thickBot="1" x14ac:dyDescent="0.4">
      <c r="A17" s="95"/>
      <c r="B17" s="95"/>
      <c r="C17" s="95"/>
      <c r="D17" s="95"/>
      <c r="E17" s="95"/>
      <c r="F17" s="95" t="s">
        <v>15</v>
      </c>
      <c r="G17" s="95"/>
      <c r="H17" s="95"/>
      <c r="I17" s="101">
        <f>0.5*I13</f>
        <v>4575</v>
      </c>
      <c r="J17" s="101">
        <f t="shared" ref="J17:T17" si="4">0.5*J13</f>
        <v>6075</v>
      </c>
      <c r="K17" s="101">
        <f t="shared" si="4"/>
        <v>5025</v>
      </c>
      <c r="L17" s="101">
        <f t="shared" si="4"/>
        <v>5475</v>
      </c>
      <c r="M17" s="101">
        <f t="shared" si="4"/>
        <v>5475</v>
      </c>
      <c r="N17" s="101">
        <f t="shared" si="4"/>
        <v>6037.5</v>
      </c>
      <c r="O17" s="101">
        <f t="shared" si="4"/>
        <v>8512.5</v>
      </c>
      <c r="P17" s="101">
        <f t="shared" si="4"/>
        <v>11887.5</v>
      </c>
      <c r="Q17" s="101">
        <f t="shared" si="4"/>
        <v>34500</v>
      </c>
      <c r="R17" s="101">
        <f t="shared" si="4"/>
        <v>4575</v>
      </c>
      <c r="S17" s="101">
        <f t="shared" si="4"/>
        <v>6375</v>
      </c>
      <c r="T17" s="101">
        <f t="shared" si="4"/>
        <v>5700</v>
      </c>
      <c r="U17" s="101">
        <f>SUM(I17:T17)</f>
        <v>104212.5</v>
      </c>
    </row>
    <row r="18" spans="1:21" ht="15" thickBot="1" x14ac:dyDescent="0.4">
      <c r="A18" s="95"/>
      <c r="B18" s="95"/>
      <c r="C18" s="95"/>
      <c r="D18" s="95"/>
      <c r="E18" s="95"/>
      <c r="F18" s="95" t="s">
        <v>16</v>
      </c>
      <c r="G18" s="95"/>
      <c r="H18" s="95"/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f t="shared" ref="U18" si="5">SUM(I18:T18)</f>
        <v>0</v>
      </c>
    </row>
    <row r="19" spans="1:21" ht="15" thickBot="1" x14ac:dyDescent="0.4">
      <c r="A19" s="95"/>
      <c r="B19" s="95"/>
      <c r="C19" s="95"/>
      <c r="D19" s="95"/>
      <c r="E19" s="95" t="s">
        <v>18</v>
      </c>
      <c r="F19" s="95"/>
      <c r="G19" s="95"/>
      <c r="H19" s="95"/>
      <c r="I19" s="103">
        <f>SUM(I17:I18)</f>
        <v>4575</v>
      </c>
      <c r="J19" s="103">
        <f t="shared" ref="J19:T19" si="6">SUM(J17:J18)</f>
        <v>6075</v>
      </c>
      <c r="K19" s="103">
        <f t="shared" si="6"/>
        <v>5025</v>
      </c>
      <c r="L19" s="103">
        <f t="shared" si="6"/>
        <v>5475</v>
      </c>
      <c r="M19" s="103">
        <f t="shared" si="6"/>
        <v>5475</v>
      </c>
      <c r="N19" s="103">
        <f t="shared" si="6"/>
        <v>6037.5</v>
      </c>
      <c r="O19" s="103">
        <f t="shared" si="6"/>
        <v>8512.5</v>
      </c>
      <c r="P19" s="103">
        <f t="shared" si="6"/>
        <v>11887.5</v>
      </c>
      <c r="Q19" s="103">
        <f t="shared" si="6"/>
        <v>34500</v>
      </c>
      <c r="R19" s="103">
        <f t="shared" si="6"/>
        <v>4575</v>
      </c>
      <c r="S19" s="103">
        <f t="shared" si="6"/>
        <v>6375</v>
      </c>
      <c r="T19" s="103">
        <f t="shared" si="6"/>
        <v>5700</v>
      </c>
      <c r="U19" s="103">
        <f>SUM(U17:U18)</f>
        <v>104212.5</v>
      </c>
    </row>
    <row r="20" spans="1:21" x14ac:dyDescent="0.35">
      <c r="A20" s="95"/>
      <c r="B20" s="95"/>
      <c r="C20" s="95"/>
      <c r="D20" s="95" t="s">
        <v>19</v>
      </c>
      <c r="E20" s="95"/>
      <c r="F20" s="95"/>
      <c r="G20" s="95"/>
      <c r="H20" s="95"/>
      <c r="I20" s="101">
        <f>I19</f>
        <v>4575</v>
      </c>
      <c r="J20" s="101">
        <f t="shared" ref="J20:T20" si="7">J19</f>
        <v>6075</v>
      </c>
      <c r="K20" s="101">
        <f t="shared" si="7"/>
        <v>5025</v>
      </c>
      <c r="L20" s="101">
        <f t="shared" si="7"/>
        <v>5475</v>
      </c>
      <c r="M20" s="101">
        <f t="shared" si="7"/>
        <v>5475</v>
      </c>
      <c r="N20" s="101">
        <f t="shared" si="7"/>
        <v>6037.5</v>
      </c>
      <c r="O20" s="101">
        <f t="shared" si="7"/>
        <v>8512.5</v>
      </c>
      <c r="P20" s="101">
        <f t="shared" si="7"/>
        <v>11887.5</v>
      </c>
      <c r="Q20" s="101">
        <f t="shared" si="7"/>
        <v>34500</v>
      </c>
      <c r="R20" s="101">
        <f t="shared" si="7"/>
        <v>4575</v>
      </c>
      <c r="S20" s="101">
        <f t="shared" si="7"/>
        <v>6375</v>
      </c>
      <c r="T20" s="101">
        <f t="shared" si="7"/>
        <v>5700</v>
      </c>
      <c r="U20" s="101">
        <f>SUM(I20:T20)</f>
        <v>104212.5</v>
      </c>
    </row>
    <row r="21" spans="1:21" x14ac:dyDescent="0.35">
      <c r="A21" s="95"/>
      <c r="B21" s="95"/>
      <c r="C21" s="95" t="s">
        <v>20</v>
      </c>
      <c r="D21" s="95"/>
      <c r="E21" s="95"/>
      <c r="F21" s="95"/>
      <c r="G21" s="95"/>
      <c r="H21" s="95"/>
      <c r="I21" s="101">
        <f>I14-I20</f>
        <v>4575</v>
      </c>
      <c r="J21" s="101">
        <f t="shared" ref="J21:T21" si="8">J14-J20</f>
        <v>6075</v>
      </c>
      <c r="K21" s="101">
        <f t="shared" si="8"/>
        <v>5025</v>
      </c>
      <c r="L21" s="101">
        <f t="shared" si="8"/>
        <v>5475</v>
      </c>
      <c r="M21" s="101">
        <f t="shared" si="8"/>
        <v>5475</v>
      </c>
      <c r="N21" s="101">
        <f t="shared" si="8"/>
        <v>6037.5</v>
      </c>
      <c r="O21" s="101">
        <f t="shared" si="8"/>
        <v>8512.5</v>
      </c>
      <c r="P21" s="101">
        <f t="shared" si="8"/>
        <v>11887.5</v>
      </c>
      <c r="Q21" s="101">
        <f t="shared" si="8"/>
        <v>34500</v>
      </c>
      <c r="R21" s="101">
        <f t="shared" si="8"/>
        <v>4575</v>
      </c>
      <c r="S21" s="101">
        <f t="shared" si="8"/>
        <v>6375</v>
      </c>
      <c r="T21" s="101">
        <f t="shared" si="8"/>
        <v>5700</v>
      </c>
      <c r="U21" s="101">
        <f>U14-U20</f>
        <v>104212.5</v>
      </c>
    </row>
    <row r="22" spans="1:21" x14ac:dyDescent="0.35">
      <c r="A22" s="95"/>
      <c r="B22" s="95"/>
      <c r="C22" s="95"/>
      <c r="D22" s="95"/>
      <c r="E22" s="95"/>
      <c r="F22" s="95"/>
      <c r="G22" s="95"/>
      <c r="H22" s="95"/>
      <c r="I22" s="104">
        <f>I21/I14</f>
        <v>0.5</v>
      </c>
      <c r="J22" s="104">
        <f t="shared" ref="J22:U22" si="9">J21/J14</f>
        <v>0.5</v>
      </c>
      <c r="K22" s="104">
        <f t="shared" si="9"/>
        <v>0.5</v>
      </c>
      <c r="L22" s="104">
        <f t="shared" si="9"/>
        <v>0.5</v>
      </c>
      <c r="M22" s="104">
        <f t="shared" si="9"/>
        <v>0.5</v>
      </c>
      <c r="N22" s="104">
        <f t="shared" si="9"/>
        <v>0.5</v>
      </c>
      <c r="O22" s="104">
        <f t="shared" si="9"/>
        <v>0.5</v>
      </c>
      <c r="P22" s="104">
        <f t="shared" si="9"/>
        <v>0.5</v>
      </c>
      <c r="Q22" s="104">
        <f t="shared" si="9"/>
        <v>0.5</v>
      </c>
      <c r="R22" s="104">
        <f t="shared" si="9"/>
        <v>0.5</v>
      </c>
      <c r="S22" s="104">
        <f t="shared" si="9"/>
        <v>0.5</v>
      </c>
      <c r="T22" s="104">
        <f t="shared" si="9"/>
        <v>0.5</v>
      </c>
      <c r="U22" s="104">
        <f t="shared" si="9"/>
        <v>0.5</v>
      </c>
    </row>
    <row r="23" spans="1:21" x14ac:dyDescent="0.35">
      <c r="A23" s="95"/>
      <c r="B23" s="95"/>
      <c r="C23" s="95"/>
      <c r="D23" s="95" t="s">
        <v>21</v>
      </c>
      <c r="E23" s="95"/>
      <c r="F23" s="95"/>
      <c r="G23" s="95"/>
      <c r="H23" s="95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</row>
    <row r="24" spans="1:21" x14ac:dyDescent="0.35">
      <c r="A24" s="95"/>
      <c r="B24" s="95"/>
      <c r="C24" s="95"/>
      <c r="D24" s="95"/>
      <c r="E24" s="95" t="s">
        <v>22</v>
      </c>
      <c r="F24" s="95"/>
      <c r="G24" s="95"/>
      <c r="H24" s="95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1:21" x14ac:dyDescent="0.35">
      <c r="A25" s="95"/>
      <c r="B25" s="95"/>
      <c r="C25" s="95"/>
      <c r="D25" s="95"/>
      <c r="E25" s="95"/>
      <c r="F25" s="95" t="s">
        <v>23</v>
      </c>
      <c r="G25" s="95"/>
      <c r="H25" s="95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1:21" x14ac:dyDescent="0.35">
      <c r="A26" s="95"/>
      <c r="B26" s="95"/>
      <c r="C26" s="95"/>
      <c r="D26" s="95"/>
      <c r="E26" s="95"/>
      <c r="F26" s="95"/>
      <c r="G26" s="95" t="s">
        <v>24</v>
      </c>
      <c r="H26" s="95"/>
      <c r="I26" s="101">
        <f t="shared" ref="I26:S26" si="10">41000/12</f>
        <v>3416.6666666666665</v>
      </c>
      <c r="J26" s="101">
        <f t="shared" si="10"/>
        <v>3416.6666666666665</v>
      </c>
      <c r="K26" s="101">
        <f t="shared" si="10"/>
        <v>3416.6666666666665</v>
      </c>
      <c r="L26" s="101">
        <f t="shared" si="10"/>
        <v>3416.6666666666665</v>
      </c>
      <c r="M26" s="101">
        <f t="shared" si="10"/>
        <v>3416.6666666666665</v>
      </c>
      <c r="N26" s="101">
        <f t="shared" si="10"/>
        <v>3416.6666666666665</v>
      </c>
      <c r="O26" s="101">
        <f t="shared" si="10"/>
        <v>3416.6666666666665</v>
      </c>
      <c r="P26" s="101">
        <f t="shared" si="10"/>
        <v>3416.6666666666665</v>
      </c>
      <c r="Q26" s="101">
        <f t="shared" si="10"/>
        <v>3416.6666666666665</v>
      </c>
      <c r="R26" s="101">
        <f t="shared" si="10"/>
        <v>3416.6666666666665</v>
      </c>
      <c r="S26" s="101">
        <f t="shared" si="10"/>
        <v>3416.6666666666665</v>
      </c>
      <c r="T26" s="101">
        <f>41000/12</f>
        <v>3416.6666666666665</v>
      </c>
      <c r="U26" s="101">
        <f>SUM(I26:T26)</f>
        <v>41000</v>
      </c>
    </row>
    <row r="27" spans="1:21" x14ac:dyDescent="0.35">
      <c r="A27" s="95"/>
      <c r="B27" s="95"/>
      <c r="C27" s="95"/>
      <c r="D27" s="95"/>
      <c r="E27" s="95"/>
      <c r="F27" s="95"/>
      <c r="G27" s="95" t="s">
        <v>714</v>
      </c>
      <c r="H27" s="95"/>
      <c r="I27" s="101">
        <f>((365/7)*30*12)/12</f>
        <v>1564.2857142857144</v>
      </c>
      <c r="J27" s="101">
        <f t="shared" ref="J27:T27" si="11">((365/7)*30*12)/12</f>
        <v>1564.2857142857144</v>
      </c>
      <c r="K27" s="101">
        <f t="shared" si="11"/>
        <v>1564.2857142857144</v>
      </c>
      <c r="L27" s="101">
        <f t="shared" si="11"/>
        <v>1564.2857142857144</v>
      </c>
      <c r="M27" s="101">
        <f t="shared" si="11"/>
        <v>1564.2857142857144</v>
      </c>
      <c r="N27" s="101">
        <f t="shared" si="11"/>
        <v>1564.2857142857144</v>
      </c>
      <c r="O27" s="101">
        <f t="shared" si="11"/>
        <v>1564.2857142857144</v>
      </c>
      <c r="P27" s="101">
        <f>((365/7)*40*12)/12</f>
        <v>2085.7142857142858</v>
      </c>
      <c r="Q27" s="101">
        <f>((365/7)*40*12)/12</f>
        <v>2085.7142857142858</v>
      </c>
      <c r="R27" s="101">
        <f t="shared" si="11"/>
        <v>1564.2857142857144</v>
      </c>
      <c r="S27" s="101">
        <f t="shared" si="11"/>
        <v>1564.2857142857144</v>
      </c>
      <c r="T27" s="101">
        <f t="shared" si="11"/>
        <v>1564.2857142857144</v>
      </c>
      <c r="U27" s="101">
        <f>SUM(I27:T27)</f>
        <v>19814.285714285714</v>
      </c>
    </row>
    <row r="28" spans="1:21" x14ac:dyDescent="0.35">
      <c r="A28" s="95"/>
      <c r="B28" s="95"/>
      <c r="C28" s="95"/>
      <c r="D28" s="95"/>
      <c r="E28" s="95"/>
      <c r="F28" s="95"/>
      <c r="G28" s="95"/>
      <c r="H28" s="95" t="s">
        <v>715</v>
      </c>
      <c r="I28" s="101">
        <f>((365/7)*20*16)/12</f>
        <v>1390.4761904761906</v>
      </c>
      <c r="J28" s="101">
        <f t="shared" ref="J28:T28" si="12">((365/7)*20*16)/12</f>
        <v>1390.4761904761906</v>
      </c>
      <c r="K28" s="101">
        <f t="shared" si="12"/>
        <v>1390.4761904761906</v>
      </c>
      <c r="L28" s="101">
        <f t="shared" si="12"/>
        <v>1390.4761904761906</v>
      </c>
      <c r="M28" s="101">
        <f t="shared" si="12"/>
        <v>1390.4761904761906</v>
      </c>
      <c r="N28" s="101">
        <f t="shared" si="12"/>
        <v>1390.4761904761906</v>
      </c>
      <c r="O28" s="101">
        <f t="shared" si="12"/>
        <v>1390.4761904761906</v>
      </c>
      <c r="P28" s="101">
        <f>((365/7)*30*16)/12</f>
        <v>2085.7142857142858</v>
      </c>
      <c r="Q28" s="101">
        <f>((365/7)*30*16)/12</f>
        <v>2085.7142857142858</v>
      </c>
      <c r="R28" s="101">
        <f t="shared" si="12"/>
        <v>1390.4761904761906</v>
      </c>
      <c r="S28" s="101">
        <f t="shared" si="12"/>
        <v>1390.4761904761906</v>
      </c>
      <c r="T28" s="101">
        <f t="shared" si="12"/>
        <v>1390.4761904761906</v>
      </c>
      <c r="U28" s="101">
        <f t="shared" ref="U28:U32" si="13">SUM(I28:T28)</f>
        <v>18076.190476190477</v>
      </c>
    </row>
    <row r="29" spans="1:21" x14ac:dyDescent="0.35">
      <c r="A29" s="95"/>
      <c r="B29" s="95"/>
      <c r="C29" s="95"/>
      <c r="D29" s="95"/>
      <c r="E29" s="95"/>
      <c r="F29" s="95"/>
      <c r="G29" s="95" t="s">
        <v>26</v>
      </c>
      <c r="H29" s="95"/>
      <c r="I29" s="101">
        <f>((365/7)*4*15.25)/12</f>
        <v>265.0595238095238</v>
      </c>
      <c r="J29" s="101">
        <f t="shared" ref="J29:T29" si="14">((365/7)*4*15.25)/12</f>
        <v>265.0595238095238</v>
      </c>
      <c r="K29" s="101">
        <f t="shared" si="14"/>
        <v>265.0595238095238</v>
      </c>
      <c r="L29" s="101">
        <f t="shared" si="14"/>
        <v>265.0595238095238</v>
      </c>
      <c r="M29" s="101">
        <f t="shared" si="14"/>
        <v>265.0595238095238</v>
      </c>
      <c r="N29" s="101">
        <f t="shared" si="14"/>
        <v>265.0595238095238</v>
      </c>
      <c r="O29" s="101">
        <f t="shared" si="14"/>
        <v>265.0595238095238</v>
      </c>
      <c r="P29" s="101">
        <f t="shared" si="14"/>
        <v>265.0595238095238</v>
      </c>
      <c r="Q29" s="101">
        <f t="shared" si="14"/>
        <v>265.0595238095238</v>
      </c>
      <c r="R29" s="101">
        <f t="shared" si="14"/>
        <v>265.0595238095238</v>
      </c>
      <c r="S29" s="101">
        <f t="shared" si="14"/>
        <v>265.0595238095238</v>
      </c>
      <c r="T29" s="101">
        <f t="shared" si="14"/>
        <v>265.0595238095238</v>
      </c>
      <c r="U29" s="101">
        <f t="shared" si="13"/>
        <v>3180.7142857142858</v>
      </c>
    </row>
    <row r="30" spans="1:21" x14ac:dyDescent="0.35">
      <c r="A30" s="95"/>
      <c r="B30" s="95"/>
      <c r="C30" s="95"/>
      <c r="D30" s="95"/>
      <c r="E30" s="95"/>
      <c r="F30" s="95"/>
      <c r="G30" s="95" t="s">
        <v>27</v>
      </c>
      <c r="H30" s="95"/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f t="shared" si="13"/>
        <v>0</v>
      </c>
    </row>
    <row r="31" spans="1:21" x14ac:dyDescent="0.35">
      <c r="A31" s="95"/>
      <c r="B31" s="95"/>
      <c r="C31" s="95"/>
      <c r="D31" s="95"/>
      <c r="E31" s="95"/>
      <c r="F31" s="95"/>
      <c r="G31" s="95" t="s">
        <v>29</v>
      </c>
      <c r="H31" s="95"/>
      <c r="I31" s="101">
        <f>0.0765*I13</f>
        <v>699.97500000000002</v>
      </c>
      <c r="J31" s="101">
        <f t="shared" ref="J31:T31" si="15">0.0765*J13</f>
        <v>929.47500000000002</v>
      </c>
      <c r="K31" s="101">
        <f t="shared" si="15"/>
        <v>768.82499999999993</v>
      </c>
      <c r="L31" s="101">
        <f t="shared" si="15"/>
        <v>837.67499999999995</v>
      </c>
      <c r="M31" s="101">
        <f t="shared" si="15"/>
        <v>837.67499999999995</v>
      </c>
      <c r="N31" s="101">
        <f t="shared" si="15"/>
        <v>923.73749999999995</v>
      </c>
      <c r="O31" s="101">
        <f t="shared" si="15"/>
        <v>1302.4124999999999</v>
      </c>
      <c r="P31" s="101">
        <f t="shared" si="15"/>
        <v>1818.7874999999999</v>
      </c>
      <c r="Q31" s="101">
        <f t="shared" si="15"/>
        <v>5278.5</v>
      </c>
      <c r="R31" s="101">
        <f t="shared" si="15"/>
        <v>699.97500000000002</v>
      </c>
      <c r="S31" s="101">
        <f t="shared" si="15"/>
        <v>975.375</v>
      </c>
      <c r="T31" s="101">
        <f t="shared" si="15"/>
        <v>872.1</v>
      </c>
      <c r="U31" s="101">
        <f t="shared" si="13"/>
        <v>15944.512500000001</v>
      </c>
    </row>
    <row r="32" spans="1:21" ht="15" thickBot="1" x14ac:dyDescent="0.4">
      <c r="A32" s="95"/>
      <c r="B32" s="95"/>
      <c r="C32" s="95"/>
      <c r="D32" s="95"/>
      <c r="E32" s="95"/>
      <c r="F32" s="95"/>
      <c r="G32" s="95" t="s">
        <v>30</v>
      </c>
      <c r="H32" s="95"/>
      <c r="I32" s="105">
        <v>55</v>
      </c>
      <c r="J32" s="105">
        <v>55</v>
      </c>
      <c r="K32" s="105">
        <v>55</v>
      </c>
      <c r="L32" s="105">
        <v>55</v>
      </c>
      <c r="M32" s="105">
        <v>55</v>
      </c>
      <c r="N32" s="105">
        <v>55</v>
      </c>
      <c r="O32" s="105">
        <v>55</v>
      </c>
      <c r="P32" s="105">
        <v>55</v>
      </c>
      <c r="Q32" s="105">
        <v>55</v>
      </c>
      <c r="R32" s="105">
        <v>55</v>
      </c>
      <c r="S32" s="105">
        <v>55</v>
      </c>
      <c r="T32" s="105">
        <v>55</v>
      </c>
      <c r="U32" s="105">
        <f t="shared" si="13"/>
        <v>660</v>
      </c>
    </row>
    <row r="33" spans="1:21" x14ac:dyDescent="0.35">
      <c r="A33" s="95"/>
      <c r="B33" s="95"/>
      <c r="C33" s="95"/>
      <c r="D33" s="95"/>
      <c r="E33" s="95"/>
      <c r="F33" s="95" t="s">
        <v>31</v>
      </c>
      <c r="G33" s="95"/>
      <c r="H33" s="95"/>
      <c r="I33" s="101">
        <f>SUM(I26:I32)</f>
        <v>7391.4630952380958</v>
      </c>
      <c r="J33" s="101">
        <f t="shared" ref="J33:T33" si="16">SUM(J26:J32)</f>
        <v>7620.9630952380958</v>
      </c>
      <c r="K33" s="101">
        <f t="shared" si="16"/>
        <v>7460.3130952380952</v>
      </c>
      <c r="L33" s="101">
        <f t="shared" si="16"/>
        <v>7529.1630952380956</v>
      </c>
      <c r="M33" s="101">
        <f t="shared" si="16"/>
        <v>7529.1630952380956</v>
      </c>
      <c r="N33" s="101">
        <f t="shared" si="16"/>
        <v>7615.2255952380956</v>
      </c>
      <c r="O33" s="101">
        <f t="shared" si="16"/>
        <v>7993.9005952380958</v>
      </c>
      <c r="P33" s="101">
        <f t="shared" si="16"/>
        <v>9726.9422619047618</v>
      </c>
      <c r="Q33" s="101">
        <f t="shared" si="16"/>
        <v>13186.654761904763</v>
      </c>
      <c r="R33" s="101">
        <f t="shared" si="16"/>
        <v>7391.4630952380958</v>
      </c>
      <c r="S33" s="101">
        <f t="shared" si="16"/>
        <v>7666.8630952380954</v>
      </c>
      <c r="T33" s="101">
        <f t="shared" si="16"/>
        <v>7563.5880952380958</v>
      </c>
      <c r="U33" s="101">
        <f>SUM(I33:T33)</f>
        <v>98675.702976190485</v>
      </c>
    </row>
    <row r="34" spans="1:21" x14ac:dyDescent="0.35">
      <c r="A34" s="95"/>
      <c r="B34" s="95"/>
      <c r="C34" s="95"/>
      <c r="D34" s="95"/>
      <c r="E34" s="95"/>
      <c r="F34" s="95" t="s">
        <v>32</v>
      </c>
      <c r="G34" s="95"/>
      <c r="H34" s="95"/>
      <c r="I34" s="101">
        <v>520</v>
      </c>
      <c r="J34" s="101">
        <v>520</v>
      </c>
      <c r="K34" s="101">
        <v>520</v>
      </c>
      <c r="L34" s="101">
        <v>520</v>
      </c>
      <c r="M34" s="101">
        <v>260</v>
      </c>
      <c r="N34" s="101">
        <v>260</v>
      </c>
      <c r="O34" s="101">
        <v>520</v>
      </c>
      <c r="P34" s="101">
        <v>2720</v>
      </c>
      <c r="Q34" s="101">
        <v>2720</v>
      </c>
      <c r="R34" s="101">
        <v>2720</v>
      </c>
      <c r="S34" s="101">
        <v>260</v>
      </c>
      <c r="T34" s="101">
        <v>260</v>
      </c>
      <c r="U34" s="101">
        <f>SUM(I34:T34)</f>
        <v>11800</v>
      </c>
    </row>
    <row r="35" spans="1:21" x14ac:dyDescent="0.35">
      <c r="A35" s="95"/>
      <c r="B35" s="95"/>
      <c r="C35" s="95"/>
      <c r="D35" s="95"/>
      <c r="E35" s="95"/>
      <c r="F35" s="95" t="s">
        <v>33</v>
      </c>
      <c r="G35" s="95"/>
      <c r="H35" s="95"/>
      <c r="I35" s="101">
        <f>0.02*T14*2/3</f>
        <v>152</v>
      </c>
      <c r="J35" s="101">
        <f>0.02*I14</f>
        <v>183</v>
      </c>
      <c r="K35" s="101">
        <f t="shared" ref="K35:T35" si="17">0.02*J14</f>
        <v>243</v>
      </c>
      <c r="L35" s="101">
        <f t="shared" si="17"/>
        <v>201</v>
      </c>
      <c r="M35" s="101">
        <f t="shared" si="17"/>
        <v>219</v>
      </c>
      <c r="N35" s="101">
        <f t="shared" si="17"/>
        <v>219</v>
      </c>
      <c r="O35" s="101">
        <f t="shared" si="17"/>
        <v>241.5</v>
      </c>
      <c r="P35" s="101">
        <f t="shared" si="17"/>
        <v>340.5</v>
      </c>
      <c r="Q35" s="101">
        <f t="shared" si="17"/>
        <v>475.5</v>
      </c>
      <c r="R35" s="101">
        <f t="shared" si="17"/>
        <v>1380</v>
      </c>
      <c r="S35" s="101">
        <f t="shared" si="17"/>
        <v>183</v>
      </c>
      <c r="T35" s="101">
        <f t="shared" si="17"/>
        <v>255</v>
      </c>
      <c r="U35" s="101">
        <f t="shared" ref="U35:U69" si="18">SUM(I35:T35)</f>
        <v>4092.5</v>
      </c>
    </row>
    <row r="36" spans="1:21" x14ac:dyDescent="0.35">
      <c r="A36" s="95"/>
      <c r="B36" s="95"/>
      <c r="C36" s="95"/>
      <c r="D36" s="95"/>
      <c r="E36" s="95"/>
      <c r="F36" s="95" t="s">
        <v>34</v>
      </c>
      <c r="G36" s="95"/>
      <c r="H36" s="95"/>
      <c r="I36" s="101">
        <f>4508/12</f>
        <v>375.66666666666669</v>
      </c>
      <c r="J36" s="101">
        <f t="shared" ref="J36:T36" si="19">4508/12</f>
        <v>375.66666666666669</v>
      </c>
      <c r="K36" s="101">
        <f t="shared" si="19"/>
        <v>375.66666666666669</v>
      </c>
      <c r="L36" s="101">
        <f t="shared" si="19"/>
        <v>375.66666666666669</v>
      </c>
      <c r="M36" s="101">
        <f t="shared" si="19"/>
        <v>375.66666666666669</v>
      </c>
      <c r="N36" s="101">
        <f t="shared" si="19"/>
        <v>375.66666666666669</v>
      </c>
      <c r="O36" s="101">
        <f t="shared" si="19"/>
        <v>375.66666666666669</v>
      </c>
      <c r="P36" s="101">
        <f t="shared" si="19"/>
        <v>375.66666666666669</v>
      </c>
      <c r="Q36" s="101">
        <f t="shared" si="19"/>
        <v>375.66666666666669</v>
      </c>
      <c r="R36" s="101">
        <f t="shared" si="19"/>
        <v>375.66666666666669</v>
      </c>
      <c r="S36" s="101">
        <f t="shared" si="19"/>
        <v>375.66666666666669</v>
      </c>
      <c r="T36" s="101">
        <f t="shared" si="19"/>
        <v>375.66666666666669</v>
      </c>
      <c r="U36" s="101">
        <f t="shared" si="18"/>
        <v>4508</v>
      </c>
    </row>
    <row r="37" spans="1:21" x14ac:dyDescent="0.35">
      <c r="A37" s="95"/>
      <c r="B37" s="95"/>
      <c r="C37" s="95"/>
      <c r="D37" s="95"/>
      <c r="E37" s="95"/>
      <c r="F37" s="95" t="s">
        <v>35</v>
      </c>
      <c r="G37" s="95"/>
      <c r="H37" s="95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</row>
    <row r="38" spans="1:21" x14ac:dyDescent="0.35">
      <c r="A38" s="95"/>
      <c r="B38" s="95"/>
      <c r="C38" s="95"/>
      <c r="D38" s="95"/>
      <c r="E38" s="95"/>
      <c r="F38" s="95"/>
      <c r="G38" s="95" t="s">
        <v>36</v>
      </c>
      <c r="H38" s="95"/>
      <c r="I38" s="112">
        <v>25</v>
      </c>
      <c r="J38" s="112">
        <v>25</v>
      </c>
      <c r="K38" s="112">
        <v>25</v>
      </c>
      <c r="L38" s="112">
        <v>225</v>
      </c>
      <c r="M38" s="112">
        <v>25</v>
      </c>
      <c r="N38" s="112">
        <v>25</v>
      </c>
      <c r="O38" s="112">
        <v>25</v>
      </c>
      <c r="P38" s="112">
        <v>25</v>
      </c>
      <c r="Q38" s="112">
        <v>25</v>
      </c>
      <c r="R38" s="112">
        <v>25</v>
      </c>
      <c r="S38" s="112">
        <v>25</v>
      </c>
      <c r="T38" s="112">
        <v>25</v>
      </c>
      <c r="U38" s="112">
        <f t="shared" si="18"/>
        <v>500</v>
      </c>
    </row>
    <row r="39" spans="1:21" x14ac:dyDescent="0.35">
      <c r="A39" s="95"/>
      <c r="B39" s="95"/>
      <c r="C39" s="95"/>
      <c r="D39" s="95"/>
      <c r="E39" s="95"/>
      <c r="F39" s="95"/>
      <c r="G39" s="95" t="s">
        <v>37</v>
      </c>
      <c r="H39" s="95"/>
      <c r="I39" s="101">
        <v>0</v>
      </c>
      <c r="J39" s="101">
        <v>0</v>
      </c>
      <c r="K39" s="101">
        <v>0</v>
      </c>
      <c r="L39" s="101">
        <v>0</v>
      </c>
      <c r="M39" s="101">
        <v>95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f t="shared" si="18"/>
        <v>95</v>
      </c>
    </row>
    <row r="40" spans="1:21" ht="15" thickBot="1" x14ac:dyDescent="0.4">
      <c r="A40" s="95"/>
      <c r="B40" s="95"/>
      <c r="C40" s="95"/>
      <c r="D40" s="95"/>
      <c r="E40" s="95"/>
      <c r="F40" s="95"/>
      <c r="G40" s="95" t="s">
        <v>38</v>
      </c>
      <c r="H40" s="95"/>
      <c r="I40" s="105">
        <v>300</v>
      </c>
      <c r="J40" s="105">
        <v>300</v>
      </c>
      <c r="K40" s="105">
        <v>300</v>
      </c>
      <c r="L40" s="105">
        <v>300</v>
      </c>
      <c r="M40" s="105">
        <v>300</v>
      </c>
      <c r="N40" s="105">
        <v>300</v>
      </c>
      <c r="O40" s="105">
        <v>300</v>
      </c>
      <c r="P40" s="105">
        <v>300</v>
      </c>
      <c r="Q40" s="105">
        <v>300</v>
      </c>
      <c r="R40" s="105">
        <v>300</v>
      </c>
      <c r="S40" s="105">
        <v>300</v>
      </c>
      <c r="T40" s="105">
        <v>300</v>
      </c>
      <c r="U40" s="105">
        <f t="shared" si="18"/>
        <v>3600</v>
      </c>
    </row>
    <row r="41" spans="1:21" x14ac:dyDescent="0.35">
      <c r="A41" s="95"/>
      <c r="B41" s="95"/>
      <c r="C41" s="95"/>
      <c r="D41" s="95"/>
      <c r="E41" s="95"/>
      <c r="F41" s="95" t="s">
        <v>40</v>
      </c>
      <c r="G41" s="95"/>
      <c r="H41" s="95"/>
      <c r="I41" s="101">
        <f>SUM(I38:I40)</f>
        <v>325</v>
      </c>
      <c r="J41" s="101">
        <f t="shared" ref="J41:T41" si="20">SUM(J38:J40)</f>
        <v>325</v>
      </c>
      <c r="K41" s="101">
        <f t="shared" si="20"/>
        <v>325</v>
      </c>
      <c r="L41" s="101">
        <f t="shared" si="20"/>
        <v>525</v>
      </c>
      <c r="M41" s="101">
        <f t="shared" si="20"/>
        <v>420</v>
      </c>
      <c r="N41" s="101">
        <f t="shared" si="20"/>
        <v>325</v>
      </c>
      <c r="O41" s="101">
        <f t="shared" si="20"/>
        <v>325</v>
      </c>
      <c r="P41" s="101">
        <f t="shared" si="20"/>
        <v>325</v>
      </c>
      <c r="Q41" s="101">
        <f t="shared" si="20"/>
        <v>325</v>
      </c>
      <c r="R41" s="101">
        <f t="shared" si="20"/>
        <v>325</v>
      </c>
      <c r="S41" s="101">
        <f t="shared" si="20"/>
        <v>325</v>
      </c>
      <c r="T41" s="101">
        <f t="shared" si="20"/>
        <v>325</v>
      </c>
      <c r="U41" s="101">
        <f t="shared" si="18"/>
        <v>4195</v>
      </c>
    </row>
    <row r="42" spans="1:21" x14ac:dyDescent="0.35">
      <c r="A42" s="95"/>
      <c r="B42" s="95"/>
      <c r="C42" s="95"/>
      <c r="D42" s="95"/>
      <c r="E42" s="95"/>
      <c r="F42" s="95" t="s">
        <v>41</v>
      </c>
      <c r="G42" s="95"/>
      <c r="H42" s="95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</row>
    <row r="43" spans="1:21" x14ac:dyDescent="0.35">
      <c r="A43" s="95"/>
      <c r="B43" s="95"/>
      <c r="C43" s="95"/>
      <c r="D43" s="95"/>
      <c r="E43" s="95"/>
      <c r="F43" s="95"/>
      <c r="G43" s="95" t="s">
        <v>687</v>
      </c>
      <c r="H43" s="95"/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f t="shared" si="18"/>
        <v>0</v>
      </c>
    </row>
    <row r="44" spans="1:21" ht="15" thickBot="1" x14ac:dyDescent="0.4">
      <c r="A44" s="95"/>
      <c r="B44" s="95"/>
      <c r="C44" s="95"/>
      <c r="D44" s="95"/>
      <c r="E44" s="95"/>
      <c r="F44" s="95"/>
      <c r="G44" s="95" t="s">
        <v>688</v>
      </c>
      <c r="H44" s="95"/>
      <c r="I44" s="105">
        <v>5750</v>
      </c>
      <c r="J44" s="134">
        <v>5750</v>
      </c>
      <c r="K44" s="134">
        <v>5750</v>
      </c>
      <c r="L44" s="134">
        <v>5750</v>
      </c>
      <c r="M44" s="134">
        <v>5750</v>
      </c>
      <c r="N44" s="134">
        <v>5750</v>
      </c>
      <c r="O44" s="134">
        <v>5750</v>
      </c>
      <c r="P44" s="134">
        <v>5750</v>
      </c>
      <c r="Q44" s="134">
        <v>5750</v>
      </c>
      <c r="R44" s="134">
        <v>5750</v>
      </c>
      <c r="S44" s="134">
        <v>5750</v>
      </c>
      <c r="T44" s="134">
        <v>5750</v>
      </c>
      <c r="U44" s="105">
        <f t="shared" si="18"/>
        <v>69000</v>
      </c>
    </row>
    <row r="45" spans="1:21" x14ac:dyDescent="0.35">
      <c r="A45" s="95"/>
      <c r="B45" s="95"/>
      <c r="C45" s="95"/>
      <c r="D45" s="95"/>
      <c r="E45" s="95"/>
      <c r="F45" s="95" t="s">
        <v>118</v>
      </c>
      <c r="G45" s="95"/>
      <c r="H45" s="95"/>
      <c r="I45" s="101">
        <f>SUM(I43:I44)</f>
        <v>5750</v>
      </c>
      <c r="J45" s="101">
        <f t="shared" ref="J45:T45" si="21">SUM(J43:J44)</f>
        <v>5750</v>
      </c>
      <c r="K45" s="101">
        <f t="shared" si="21"/>
        <v>5750</v>
      </c>
      <c r="L45" s="101">
        <f t="shared" si="21"/>
        <v>5750</v>
      </c>
      <c r="M45" s="101">
        <f t="shared" si="21"/>
        <v>5750</v>
      </c>
      <c r="N45" s="101">
        <f t="shared" si="21"/>
        <v>5750</v>
      </c>
      <c r="O45" s="101">
        <f t="shared" si="21"/>
        <v>5750</v>
      </c>
      <c r="P45" s="101">
        <f t="shared" si="21"/>
        <v>5750</v>
      </c>
      <c r="Q45" s="101">
        <f t="shared" si="21"/>
        <v>5750</v>
      </c>
      <c r="R45" s="101">
        <f t="shared" si="21"/>
        <v>5750</v>
      </c>
      <c r="S45" s="101">
        <f t="shared" si="21"/>
        <v>5750</v>
      </c>
      <c r="T45" s="101">
        <f t="shared" si="21"/>
        <v>5750</v>
      </c>
      <c r="U45" s="101">
        <f t="shared" si="18"/>
        <v>69000</v>
      </c>
    </row>
    <row r="46" spans="1:21" x14ac:dyDescent="0.35">
      <c r="A46" s="95"/>
      <c r="B46" s="95"/>
      <c r="C46" s="95"/>
      <c r="D46" s="95"/>
      <c r="E46" s="95"/>
      <c r="F46" s="95" t="s">
        <v>42</v>
      </c>
      <c r="G46" s="95"/>
      <c r="H46" s="95"/>
      <c r="I46" s="101">
        <v>65</v>
      </c>
      <c r="J46" s="101">
        <v>65</v>
      </c>
      <c r="K46" s="101">
        <v>65</v>
      </c>
      <c r="L46" s="101">
        <v>65</v>
      </c>
      <c r="M46" s="101">
        <v>65</v>
      </c>
      <c r="N46" s="101">
        <v>65</v>
      </c>
      <c r="O46" s="101">
        <v>65</v>
      </c>
      <c r="P46" s="101">
        <v>65</v>
      </c>
      <c r="Q46" s="101">
        <v>65</v>
      </c>
      <c r="R46" s="101">
        <v>65</v>
      </c>
      <c r="S46" s="101">
        <v>65</v>
      </c>
      <c r="T46" s="101">
        <v>65</v>
      </c>
      <c r="U46" s="101">
        <f t="shared" si="18"/>
        <v>780</v>
      </c>
    </row>
    <row r="47" spans="1:21" x14ac:dyDescent="0.35">
      <c r="A47" s="95"/>
      <c r="B47" s="95"/>
      <c r="C47" s="95"/>
      <c r="D47" s="95"/>
      <c r="E47" s="95"/>
      <c r="F47" s="95" t="s">
        <v>43</v>
      </c>
      <c r="G47" s="95"/>
      <c r="H47" s="95"/>
      <c r="I47" s="101">
        <v>40</v>
      </c>
      <c r="J47" s="101">
        <v>40</v>
      </c>
      <c r="K47" s="101">
        <v>40</v>
      </c>
      <c r="L47" s="101">
        <v>40</v>
      </c>
      <c r="M47" s="101">
        <v>40</v>
      </c>
      <c r="N47" s="101">
        <v>40</v>
      </c>
      <c r="O47" s="101">
        <v>40</v>
      </c>
      <c r="P47" s="101">
        <v>160</v>
      </c>
      <c r="Q47" s="101">
        <v>160</v>
      </c>
      <c r="R47" s="101">
        <v>40</v>
      </c>
      <c r="S47" s="101">
        <v>40</v>
      </c>
      <c r="T47" s="101">
        <v>40</v>
      </c>
      <c r="U47" s="101">
        <f t="shared" si="18"/>
        <v>720</v>
      </c>
    </row>
    <row r="48" spans="1:21" x14ac:dyDescent="0.35">
      <c r="A48" s="95"/>
      <c r="B48" s="95"/>
      <c r="C48" s="95"/>
      <c r="D48" s="95"/>
      <c r="E48" s="95"/>
      <c r="F48" s="95" t="s">
        <v>44</v>
      </c>
      <c r="G48" s="95"/>
      <c r="H48" s="95"/>
      <c r="I48" s="101">
        <v>0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  <c r="O48" s="101">
        <v>0</v>
      </c>
      <c r="P48" s="101">
        <v>0</v>
      </c>
      <c r="Q48" s="101">
        <v>0</v>
      </c>
      <c r="R48" s="101">
        <v>0</v>
      </c>
      <c r="S48" s="101">
        <v>0</v>
      </c>
      <c r="T48" s="101">
        <v>0</v>
      </c>
      <c r="U48" s="101">
        <f t="shared" si="18"/>
        <v>0</v>
      </c>
    </row>
    <row r="49" spans="1:21" x14ac:dyDescent="0.35">
      <c r="A49" s="95"/>
      <c r="B49" s="95"/>
      <c r="C49" s="95"/>
      <c r="D49" s="95"/>
      <c r="E49" s="95"/>
      <c r="F49" s="95" t="s">
        <v>45</v>
      </c>
      <c r="G49" s="95"/>
      <c r="H49" s="95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</row>
    <row r="50" spans="1:21" x14ac:dyDescent="0.35">
      <c r="A50" s="95"/>
      <c r="B50" s="95"/>
      <c r="C50" s="95"/>
      <c r="D50" s="95"/>
      <c r="E50" s="95"/>
      <c r="F50" s="95"/>
      <c r="G50" s="95" t="s">
        <v>46</v>
      </c>
      <c r="H50" s="95"/>
      <c r="I50" s="112">
        <v>58</v>
      </c>
      <c r="J50" s="112">
        <v>58</v>
      </c>
      <c r="K50" s="112">
        <v>58</v>
      </c>
      <c r="L50" s="112">
        <v>58</v>
      </c>
      <c r="M50" s="112">
        <v>58</v>
      </c>
      <c r="N50" s="112">
        <v>58</v>
      </c>
      <c r="O50" s="112">
        <v>58</v>
      </c>
      <c r="P50" s="112">
        <v>58</v>
      </c>
      <c r="Q50" s="112">
        <v>58</v>
      </c>
      <c r="R50" s="112">
        <v>58</v>
      </c>
      <c r="S50" s="112">
        <v>58</v>
      </c>
      <c r="T50" s="112">
        <v>58</v>
      </c>
      <c r="U50" s="112">
        <f t="shared" si="18"/>
        <v>696</v>
      </c>
    </row>
    <row r="51" spans="1:21" x14ac:dyDescent="0.35">
      <c r="A51" s="95"/>
      <c r="B51" s="95"/>
      <c r="C51" s="95"/>
      <c r="D51" s="95"/>
      <c r="E51" s="95"/>
      <c r="F51" s="95"/>
      <c r="G51" s="95" t="s">
        <v>47</v>
      </c>
      <c r="H51" s="95"/>
      <c r="I51" s="101">
        <f>3743/12*1.05</f>
        <v>327.51250000000005</v>
      </c>
      <c r="J51" s="101">
        <f t="shared" ref="J51:T51" si="22">3743/12*1.05</f>
        <v>327.51250000000005</v>
      </c>
      <c r="K51" s="101">
        <f t="shared" si="22"/>
        <v>327.51250000000005</v>
      </c>
      <c r="L51" s="101">
        <f t="shared" si="22"/>
        <v>327.51250000000005</v>
      </c>
      <c r="M51" s="101">
        <f t="shared" si="22"/>
        <v>327.51250000000005</v>
      </c>
      <c r="N51" s="101">
        <f t="shared" si="22"/>
        <v>327.51250000000005</v>
      </c>
      <c r="O51" s="101">
        <f t="shared" si="22"/>
        <v>327.51250000000005</v>
      </c>
      <c r="P51" s="101">
        <f t="shared" si="22"/>
        <v>327.51250000000005</v>
      </c>
      <c r="Q51" s="101">
        <f t="shared" si="22"/>
        <v>327.51250000000005</v>
      </c>
      <c r="R51" s="101">
        <f t="shared" si="22"/>
        <v>327.51250000000005</v>
      </c>
      <c r="S51" s="101">
        <f t="shared" si="22"/>
        <v>327.51250000000005</v>
      </c>
      <c r="T51" s="101">
        <f t="shared" si="22"/>
        <v>327.51250000000005</v>
      </c>
      <c r="U51" s="101">
        <f t="shared" si="18"/>
        <v>3930.1499999999996</v>
      </c>
    </row>
    <row r="52" spans="1:21" x14ac:dyDescent="0.35">
      <c r="A52" s="95"/>
      <c r="B52" s="95"/>
      <c r="C52" s="95"/>
      <c r="D52" s="95"/>
      <c r="E52" s="95"/>
      <c r="F52" s="95"/>
      <c r="G52" s="95" t="s">
        <v>48</v>
      </c>
      <c r="H52" s="95"/>
      <c r="I52" s="101">
        <f>1566/12*1.05</f>
        <v>137.02500000000001</v>
      </c>
      <c r="J52" s="101">
        <f t="shared" ref="J52:T52" si="23">1566/12*1.05</f>
        <v>137.02500000000001</v>
      </c>
      <c r="K52" s="101">
        <f t="shared" si="23"/>
        <v>137.02500000000001</v>
      </c>
      <c r="L52" s="101">
        <f t="shared" si="23"/>
        <v>137.02500000000001</v>
      </c>
      <c r="M52" s="101">
        <f t="shared" si="23"/>
        <v>137.02500000000001</v>
      </c>
      <c r="N52" s="101">
        <f t="shared" si="23"/>
        <v>137.02500000000001</v>
      </c>
      <c r="O52" s="101">
        <f t="shared" si="23"/>
        <v>137.02500000000001</v>
      </c>
      <c r="P52" s="101">
        <f t="shared" si="23"/>
        <v>137.02500000000001</v>
      </c>
      <c r="Q52" s="101">
        <f t="shared" si="23"/>
        <v>137.02500000000001</v>
      </c>
      <c r="R52" s="101">
        <f t="shared" si="23"/>
        <v>137.02500000000001</v>
      </c>
      <c r="S52" s="101">
        <f t="shared" si="23"/>
        <v>137.02500000000001</v>
      </c>
      <c r="T52" s="101">
        <f t="shared" si="23"/>
        <v>137.02500000000001</v>
      </c>
      <c r="U52" s="101">
        <f t="shared" si="18"/>
        <v>1644.3000000000004</v>
      </c>
    </row>
    <row r="53" spans="1:21" x14ac:dyDescent="0.35">
      <c r="A53" s="95"/>
      <c r="B53" s="95"/>
      <c r="C53" s="95"/>
      <c r="D53" s="95"/>
      <c r="E53" s="95"/>
      <c r="F53" s="95"/>
      <c r="G53" s="95" t="s">
        <v>49</v>
      </c>
      <c r="H53" s="95"/>
      <c r="I53" s="101">
        <v>0</v>
      </c>
      <c r="J53" s="101">
        <v>0</v>
      </c>
      <c r="K53" s="101">
        <v>12</v>
      </c>
      <c r="L53" s="101">
        <v>0</v>
      </c>
      <c r="M53" s="101">
        <v>0</v>
      </c>
      <c r="N53" s="101">
        <v>12</v>
      </c>
      <c r="O53" s="101">
        <v>0</v>
      </c>
      <c r="P53" s="101">
        <v>0</v>
      </c>
      <c r="Q53" s="101">
        <v>12</v>
      </c>
      <c r="R53" s="101">
        <v>0</v>
      </c>
      <c r="S53" s="101">
        <v>0</v>
      </c>
      <c r="T53" s="101">
        <v>12</v>
      </c>
      <c r="U53" s="101">
        <f t="shared" si="18"/>
        <v>48</v>
      </c>
    </row>
    <row r="54" spans="1:21" x14ac:dyDescent="0.35">
      <c r="A54" s="95"/>
      <c r="B54" s="95"/>
      <c r="C54" s="95"/>
      <c r="D54" s="95"/>
      <c r="E54" s="95"/>
      <c r="F54" s="95"/>
      <c r="G54" s="95" t="s">
        <v>50</v>
      </c>
      <c r="H54" s="95"/>
      <c r="I54" s="101">
        <v>60</v>
      </c>
      <c r="J54" s="101">
        <v>60</v>
      </c>
      <c r="K54" s="101">
        <v>60</v>
      </c>
      <c r="L54" s="101">
        <v>60</v>
      </c>
      <c r="M54" s="101">
        <v>60</v>
      </c>
      <c r="N54" s="101">
        <v>60</v>
      </c>
      <c r="O54" s="101">
        <v>60</v>
      </c>
      <c r="P54" s="101">
        <v>60</v>
      </c>
      <c r="Q54" s="101">
        <v>60</v>
      </c>
      <c r="R54" s="101">
        <v>60</v>
      </c>
      <c r="S54" s="101">
        <v>60</v>
      </c>
      <c r="T54" s="101">
        <v>60</v>
      </c>
      <c r="U54" s="101">
        <f t="shared" si="18"/>
        <v>720</v>
      </c>
    </row>
    <row r="55" spans="1:21" ht="15" thickBot="1" x14ac:dyDescent="0.4">
      <c r="A55" s="95"/>
      <c r="B55" s="95"/>
      <c r="C55" s="95"/>
      <c r="D55" s="95"/>
      <c r="E55" s="95"/>
      <c r="F55" s="95"/>
      <c r="G55" s="95" t="s">
        <v>51</v>
      </c>
      <c r="H55" s="95"/>
      <c r="I55" s="105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05">
        <v>0</v>
      </c>
      <c r="Q55" s="105">
        <v>0</v>
      </c>
      <c r="R55" s="105">
        <v>0</v>
      </c>
      <c r="S55" s="105">
        <v>0</v>
      </c>
      <c r="T55" s="105">
        <v>0</v>
      </c>
      <c r="U55" s="105">
        <f t="shared" si="18"/>
        <v>0</v>
      </c>
    </row>
    <row r="56" spans="1:21" x14ac:dyDescent="0.35">
      <c r="A56" s="95"/>
      <c r="B56" s="95"/>
      <c r="C56" s="95"/>
      <c r="D56" s="95"/>
      <c r="E56" s="95"/>
      <c r="F56" s="95" t="s">
        <v>52</v>
      </c>
      <c r="G56" s="95"/>
      <c r="H56" s="95"/>
      <c r="I56" s="101">
        <f>SUM(I50:I55)</f>
        <v>582.53750000000002</v>
      </c>
      <c r="J56" s="101">
        <f t="shared" ref="J56:T56" si="24">SUM(J50:J55)</f>
        <v>582.53750000000002</v>
      </c>
      <c r="K56" s="101">
        <f t="shared" si="24"/>
        <v>594.53750000000002</v>
      </c>
      <c r="L56" s="101">
        <f t="shared" si="24"/>
        <v>582.53750000000002</v>
      </c>
      <c r="M56" s="101">
        <f t="shared" si="24"/>
        <v>582.53750000000002</v>
      </c>
      <c r="N56" s="101">
        <f t="shared" si="24"/>
        <v>594.53750000000002</v>
      </c>
      <c r="O56" s="101">
        <f t="shared" si="24"/>
        <v>582.53750000000002</v>
      </c>
      <c r="P56" s="101">
        <f t="shared" si="24"/>
        <v>582.53750000000002</v>
      </c>
      <c r="Q56" s="101">
        <f t="shared" si="24"/>
        <v>594.53750000000002</v>
      </c>
      <c r="R56" s="101">
        <f t="shared" si="24"/>
        <v>582.53750000000002</v>
      </c>
      <c r="S56" s="101">
        <f t="shared" si="24"/>
        <v>582.53750000000002</v>
      </c>
      <c r="T56" s="101">
        <f t="shared" si="24"/>
        <v>594.53750000000002</v>
      </c>
      <c r="U56" s="101">
        <f t="shared" si="18"/>
        <v>7038.4500000000016</v>
      </c>
    </row>
    <row r="57" spans="1:21" x14ac:dyDescent="0.35">
      <c r="A57" s="95"/>
      <c r="B57" s="95"/>
      <c r="C57" s="95"/>
      <c r="D57" s="95"/>
      <c r="E57" s="95"/>
      <c r="F57" s="95" t="s">
        <v>53</v>
      </c>
      <c r="G57" s="95"/>
      <c r="H57" s="95"/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1">
        <v>0</v>
      </c>
      <c r="P57" s="101">
        <v>0</v>
      </c>
      <c r="Q57" s="101">
        <v>0</v>
      </c>
      <c r="R57" s="101">
        <v>0</v>
      </c>
      <c r="S57" s="101">
        <v>0</v>
      </c>
      <c r="T57" s="101">
        <v>0</v>
      </c>
      <c r="U57" s="101">
        <f t="shared" si="18"/>
        <v>0</v>
      </c>
    </row>
    <row r="58" spans="1:21" x14ac:dyDescent="0.35">
      <c r="A58" s="95"/>
      <c r="B58" s="95"/>
      <c r="C58" s="95"/>
      <c r="D58" s="95"/>
      <c r="E58" s="95"/>
      <c r="F58" s="95" t="s">
        <v>54</v>
      </c>
      <c r="G58" s="95"/>
      <c r="H58" s="95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</row>
    <row r="59" spans="1:21" x14ac:dyDescent="0.35">
      <c r="A59" s="95"/>
      <c r="B59" s="95"/>
      <c r="C59" s="95"/>
      <c r="D59" s="95"/>
      <c r="E59" s="95"/>
      <c r="F59" s="95"/>
      <c r="G59" s="95" t="s">
        <v>55</v>
      </c>
      <c r="H59" s="95"/>
      <c r="I59" s="112">
        <v>75</v>
      </c>
      <c r="J59" s="112">
        <v>75</v>
      </c>
      <c r="K59" s="112">
        <v>75</v>
      </c>
      <c r="L59" s="112">
        <v>75</v>
      </c>
      <c r="M59" s="112">
        <v>75</v>
      </c>
      <c r="N59" s="112">
        <v>75</v>
      </c>
      <c r="O59" s="112">
        <v>75</v>
      </c>
      <c r="P59" s="112">
        <v>75</v>
      </c>
      <c r="Q59" s="112">
        <v>75</v>
      </c>
      <c r="R59" s="112">
        <v>75</v>
      </c>
      <c r="S59" s="112">
        <v>75</v>
      </c>
      <c r="T59" s="112">
        <v>75</v>
      </c>
      <c r="U59" s="112">
        <f t="shared" si="18"/>
        <v>900</v>
      </c>
    </row>
    <row r="60" spans="1:21" x14ac:dyDescent="0.35">
      <c r="A60" s="95"/>
      <c r="B60" s="95"/>
      <c r="C60" s="95"/>
      <c r="D60" s="95"/>
      <c r="E60" s="95"/>
      <c r="F60" s="95"/>
      <c r="G60" s="95" t="s">
        <v>56</v>
      </c>
      <c r="H60" s="95"/>
      <c r="I60" s="101">
        <v>0</v>
      </c>
      <c r="J60" s="101">
        <v>0</v>
      </c>
      <c r="K60" s="101">
        <v>0</v>
      </c>
      <c r="L60" s="101">
        <v>0</v>
      </c>
      <c r="M60" s="101">
        <v>0</v>
      </c>
      <c r="N60" s="101">
        <v>0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0</v>
      </c>
      <c r="U60" s="101">
        <f t="shared" si="18"/>
        <v>0</v>
      </c>
    </row>
    <row r="61" spans="1:21" x14ac:dyDescent="0.35">
      <c r="A61" s="95"/>
      <c r="B61" s="95"/>
      <c r="C61" s="95"/>
      <c r="D61" s="95"/>
      <c r="E61" s="95"/>
      <c r="F61" s="95"/>
      <c r="G61" s="95" t="s">
        <v>744</v>
      </c>
      <c r="H61" s="95"/>
      <c r="I61" s="101">
        <v>0</v>
      </c>
      <c r="J61" s="101">
        <v>239</v>
      </c>
      <c r="K61" s="101">
        <v>239</v>
      </c>
      <c r="L61" s="101">
        <v>238</v>
      </c>
      <c r="M61" s="101">
        <v>238</v>
      </c>
      <c r="N61" s="101">
        <v>237</v>
      </c>
      <c r="O61" s="101">
        <v>237</v>
      </c>
      <c r="P61" s="101">
        <v>236</v>
      </c>
      <c r="Q61" s="101">
        <v>236</v>
      </c>
      <c r="R61" s="101">
        <v>236</v>
      </c>
      <c r="S61" s="101">
        <v>235</v>
      </c>
      <c r="T61" s="101">
        <v>235</v>
      </c>
      <c r="U61" s="101">
        <f t="shared" si="18"/>
        <v>2606</v>
      </c>
    </row>
    <row r="62" spans="1:21" x14ac:dyDescent="0.35">
      <c r="A62" s="78"/>
      <c r="B62" s="78"/>
      <c r="C62" s="78"/>
      <c r="D62" s="78"/>
      <c r="E62" s="78"/>
      <c r="F62" s="78"/>
      <c r="G62" s="78" t="s">
        <v>57</v>
      </c>
      <c r="H62" s="78"/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172.45</v>
      </c>
      <c r="P62" s="106">
        <v>0</v>
      </c>
      <c r="Q62" s="106">
        <v>0</v>
      </c>
      <c r="R62" s="106">
        <v>0</v>
      </c>
      <c r="S62" s="106">
        <v>0</v>
      </c>
      <c r="T62" s="106">
        <v>0</v>
      </c>
      <c r="U62" s="106">
        <f t="shared" si="18"/>
        <v>172.45</v>
      </c>
    </row>
    <row r="63" spans="1:21" x14ac:dyDescent="0.35">
      <c r="A63" s="95"/>
      <c r="B63" s="95"/>
      <c r="C63" s="95"/>
      <c r="D63" s="95"/>
      <c r="E63" s="95"/>
      <c r="F63" s="95"/>
      <c r="G63" s="95" t="s">
        <v>58</v>
      </c>
      <c r="H63" s="95"/>
      <c r="I63" s="101">
        <v>0</v>
      </c>
      <c r="J63" s="101">
        <v>0</v>
      </c>
      <c r="K63" s="101">
        <v>0</v>
      </c>
      <c r="L63" s="101">
        <v>0</v>
      </c>
      <c r="M63" s="101">
        <v>0</v>
      </c>
      <c r="N63" s="101">
        <v>0</v>
      </c>
      <c r="O63" s="101">
        <v>0</v>
      </c>
      <c r="P63" s="101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f t="shared" si="18"/>
        <v>0</v>
      </c>
    </row>
    <row r="64" spans="1:21" x14ac:dyDescent="0.35">
      <c r="A64" s="95"/>
      <c r="B64" s="95"/>
      <c r="C64" s="95"/>
      <c r="D64" s="95"/>
      <c r="E64" s="95"/>
      <c r="F64" s="95"/>
      <c r="G64" s="95" t="s">
        <v>59</v>
      </c>
      <c r="H64" s="95"/>
      <c r="I64" s="101">
        <v>0</v>
      </c>
      <c r="J64" s="101">
        <v>0</v>
      </c>
      <c r="K64" s="101">
        <v>0</v>
      </c>
      <c r="L64" s="101">
        <v>0</v>
      </c>
      <c r="M64" s="101">
        <v>0</v>
      </c>
      <c r="N64" s="101">
        <v>500</v>
      </c>
      <c r="O64" s="101">
        <v>0</v>
      </c>
      <c r="P64" s="101">
        <v>0</v>
      </c>
      <c r="Q64" s="101">
        <v>0</v>
      </c>
      <c r="R64" s="101">
        <v>0</v>
      </c>
      <c r="S64" s="101">
        <v>0</v>
      </c>
      <c r="T64" s="101">
        <v>0</v>
      </c>
      <c r="U64" s="101">
        <f t="shared" si="18"/>
        <v>500</v>
      </c>
    </row>
    <row r="65" spans="1:21" x14ac:dyDescent="0.35">
      <c r="A65" s="95"/>
      <c r="B65" s="95"/>
      <c r="C65" s="95"/>
      <c r="D65" s="95"/>
      <c r="E65" s="95"/>
      <c r="F65" s="95"/>
      <c r="G65" s="95" t="s">
        <v>61</v>
      </c>
      <c r="H65" s="95"/>
      <c r="I65" s="101">
        <v>15</v>
      </c>
      <c r="J65" s="101">
        <v>15</v>
      </c>
      <c r="K65" s="101">
        <v>15</v>
      </c>
      <c r="L65" s="101">
        <v>15</v>
      </c>
      <c r="M65" s="101">
        <v>15</v>
      </c>
      <c r="N65" s="101">
        <v>15</v>
      </c>
      <c r="O65" s="101">
        <v>15</v>
      </c>
      <c r="P65" s="101">
        <v>15</v>
      </c>
      <c r="Q65" s="101">
        <v>15</v>
      </c>
      <c r="R65" s="101">
        <v>15</v>
      </c>
      <c r="S65" s="101">
        <v>15</v>
      </c>
      <c r="T65" s="101">
        <v>15</v>
      </c>
      <c r="U65" s="101">
        <f t="shared" si="18"/>
        <v>180</v>
      </c>
    </row>
    <row r="66" spans="1:21" x14ac:dyDescent="0.35">
      <c r="A66" s="95"/>
      <c r="B66" s="95"/>
      <c r="C66" s="95"/>
      <c r="D66" s="95"/>
      <c r="E66" s="95"/>
      <c r="F66" s="95"/>
      <c r="G66" s="95" t="s">
        <v>62</v>
      </c>
      <c r="H66" s="95"/>
      <c r="I66" s="101">
        <v>0</v>
      </c>
      <c r="J66" s="101">
        <v>0</v>
      </c>
      <c r="K66" s="101">
        <v>0</v>
      </c>
      <c r="L66" s="101">
        <v>0</v>
      </c>
      <c r="M66" s="101">
        <v>0</v>
      </c>
      <c r="N66" s="101">
        <v>1500</v>
      </c>
      <c r="O66" s="101">
        <v>0</v>
      </c>
      <c r="P66" s="101">
        <v>0</v>
      </c>
      <c r="Q66" s="101">
        <v>0</v>
      </c>
      <c r="R66" s="101">
        <v>0</v>
      </c>
      <c r="S66" s="101">
        <v>0</v>
      </c>
      <c r="T66" s="101">
        <v>0</v>
      </c>
      <c r="U66" s="101">
        <f t="shared" si="18"/>
        <v>1500</v>
      </c>
    </row>
    <row r="67" spans="1:21" x14ac:dyDescent="0.35">
      <c r="A67" s="95"/>
      <c r="B67" s="95"/>
      <c r="C67" s="95"/>
      <c r="D67" s="95"/>
      <c r="E67" s="95"/>
      <c r="F67" s="95"/>
      <c r="G67" s="95" t="s">
        <v>63</v>
      </c>
      <c r="H67" s="95"/>
      <c r="I67" s="101">
        <v>30</v>
      </c>
      <c r="J67" s="101">
        <v>30</v>
      </c>
      <c r="K67" s="101">
        <v>30</v>
      </c>
      <c r="L67" s="101">
        <v>30</v>
      </c>
      <c r="M67" s="101">
        <v>30</v>
      </c>
      <c r="N67" s="101">
        <v>30</v>
      </c>
      <c r="O67" s="101">
        <v>30</v>
      </c>
      <c r="P67" s="101">
        <v>30</v>
      </c>
      <c r="Q67" s="101">
        <v>30</v>
      </c>
      <c r="R67" s="101">
        <v>30</v>
      </c>
      <c r="S67" s="101">
        <v>30</v>
      </c>
      <c r="T67" s="101">
        <v>30</v>
      </c>
      <c r="U67" s="101">
        <f t="shared" si="18"/>
        <v>360</v>
      </c>
    </row>
    <row r="68" spans="1:21" ht="15" thickBot="1" x14ac:dyDescent="0.4">
      <c r="A68" s="95"/>
      <c r="B68" s="95"/>
      <c r="C68" s="95"/>
      <c r="D68" s="95"/>
      <c r="E68" s="95"/>
      <c r="F68" s="95"/>
      <c r="G68" s="95" t="s">
        <v>716</v>
      </c>
      <c r="H68" s="95"/>
      <c r="I68" s="105">
        <v>125</v>
      </c>
      <c r="J68" s="105">
        <v>125</v>
      </c>
      <c r="K68" s="105">
        <v>125</v>
      </c>
      <c r="L68" s="105">
        <v>125</v>
      </c>
      <c r="M68" s="105">
        <v>125</v>
      </c>
      <c r="N68" s="105">
        <v>125</v>
      </c>
      <c r="O68" s="105">
        <v>125</v>
      </c>
      <c r="P68" s="105">
        <v>125</v>
      </c>
      <c r="Q68" s="105">
        <v>125</v>
      </c>
      <c r="R68" s="105">
        <v>125</v>
      </c>
      <c r="S68" s="105">
        <v>125</v>
      </c>
      <c r="T68" s="105">
        <v>125</v>
      </c>
      <c r="U68" s="105">
        <f t="shared" si="18"/>
        <v>1500</v>
      </c>
    </row>
    <row r="69" spans="1:21" x14ac:dyDescent="0.35">
      <c r="A69" s="95"/>
      <c r="B69" s="95"/>
      <c r="C69" s="95"/>
      <c r="D69" s="95"/>
      <c r="E69" s="95"/>
      <c r="F69" s="95" t="s">
        <v>66</v>
      </c>
      <c r="G69" s="95"/>
      <c r="H69" s="95"/>
      <c r="I69" s="101">
        <f>SUM(I59:I68)</f>
        <v>245</v>
      </c>
      <c r="J69" s="101">
        <f t="shared" ref="J69:T69" si="25">SUM(J59:J68)</f>
        <v>484</v>
      </c>
      <c r="K69" s="101">
        <f t="shared" si="25"/>
        <v>484</v>
      </c>
      <c r="L69" s="101">
        <f t="shared" si="25"/>
        <v>483</v>
      </c>
      <c r="M69" s="101">
        <f t="shared" si="25"/>
        <v>483</v>
      </c>
      <c r="N69" s="101">
        <f t="shared" si="25"/>
        <v>2482</v>
      </c>
      <c r="O69" s="101">
        <f t="shared" si="25"/>
        <v>654.45000000000005</v>
      </c>
      <c r="P69" s="101">
        <f t="shared" si="25"/>
        <v>481</v>
      </c>
      <c r="Q69" s="101">
        <f t="shared" si="25"/>
        <v>481</v>
      </c>
      <c r="R69" s="101">
        <f t="shared" si="25"/>
        <v>481</v>
      </c>
      <c r="S69" s="101">
        <f t="shared" si="25"/>
        <v>480</v>
      </c>
      <c r="T69" s="101">
        <f t="shared" si="25"/>
        <v>480</v>
      </c>
      <c r="U69" s="101">
        <f t="shared" si="18"/>
        <v>7718.45</v>
      </c>
    </row>
    <row r="70" spans="1:21" x14ac:dyDescent="0.35">
      <c r="A70" s="95"/>
      <c r="B70" s="95"/>
      <c r="C70" s="95"/>
      <c r="D70" s="95"/>
      <c r="E70" s="95"/>
      <c r="F70" s="95" t="s">
        <v>67</v>
      </c>
      <c r="G70" s="95"/>
      <c r="H70" s="95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</row>
    <row r="71" spans="1:21" x14ac:dyDescent="0.35">
      <c r="A71" s="95"/>
      <c r="B71" s="95"/>
      <c r="C71" s="95"/>
      <c r="D71" s="95"/>
      <c r="E71" s="95"/>
      <c r="F71" s="95"/>
      <c r="G71" s="95" t="s">
        <v>69</v>
      </c>
      <c r="H71" s="95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</row>
    <row r="72" spans="1:21" x14ac:dyDescent="0.35">
      <c r="A72" s="95"/>
      <c r="B72" s="95"/>
      <c r="C72" s="95"/>
      <c r="D72" s="95"/>
      <c r="E72" s="95"/>
      <c r="F72" s="95"/>
      <c r="G72" s="95"/>
      <c r="H72" s="95" t="s">
        <v>745</v>
      </c>
      <c r="I72" s="112">
        <v>0</v>
      </c>
      <c r="J72" s="112">
        <v>0</v>
      </c>
      <c r="K72" s="112">
        <v>0</v>
      </c>
      <c r="L72" s="112">
        <v>0</v>
      </c>
      <c r="M72" s="112">
        <v>0</v>
      </c>
      <c r="N72" s="112">
        <v>0</v>
      </c>
      <c r="O72" s="112">
        <v>0</v>
      </c>
      <c r="P72" s="112">
        <v>0</v>
      </c>
      <c r="Q72" s="112">
        <v>0</v>
      </c>
      <c r="R72" s="112">
        <v>0</v>
      </c>
      <c r="S72" s="112">
        <v>0</v>
      </c>
      <c r="T72" s="112">
        <v>0</v>
      </c>
      <c r="U72" s="112">
        <f t="shared" ref="U72:U81" si="26">SUM(I72:T72)</f>
        <v>0</v>
      </c>
    </row>
    <row r="73" spans="1:21" x14ac:dyDescent="0.35">
      <c r="A73" s="95"/>
      <c r="B73" s="95"/>
      <c r="C73" s="95"/>
      <c r="D73" s="95"/>
      <c r="E73" s="95"/>
      <c r="F73" s="95"/>
      <c r="G73" s="95"/>
      <c r="H73" s="95" t="s">
        <v>71</v>
      </c>
      <c r="I73" s="112">
        <f t="shared" ref="I73:T74" si="27">$U73/12</f>
        <v>-461.12166666666667</v>
      </c>
      <c r="J73" s="112">
        <f t="shared" si="27"/>
        <v>-461.12166666666667</v>
      </c>
      <c r="K73" s="112">
        <f t="shared" si="27"/>
        <v>-461.12166666666667</v>
      </c>
      <c r="L73" s="112">
        <f t="shared" si="27"/>
        <v>-461.12166666666667</v>
      </c>
      <c r="M73" s="112">
        <f t="shared" si="27"/>
        <v>-461.12166666666667</v>
      </c>
      <c r="N73" s="112">
        <f t="shared" si="27"/>
        <v>-461.12166666666667</v>
      </c>
      <c r="O73" s="112">
        <f t="shared" si="27"/>
        <v>-461.12166666666667</v>
      </c>
      <c r="P73" s="112">
        <f t="shared" si="27"/>
        <v>-461.12166666666667</v>
      </c>
      <c r="Q73" s="112">
        <f t="shared" si="27"/>
        <v>-461.12166666666667</v>
      </c>
      <c r="R73" s="112">
        <f t="shared" si="27"/>
        <v>-461.12166666666667</v>
      </c>
      <c r="S73" s="112">
        <f t="shared" si="27"/>
        <v>-461.12166666666667</v>
      </c>
      <c r="T73" s="112">
        <f>$U73/12</f>
        <v>-461.12166666666667</v>
      </c>
      <c r="U73" s="112">
        <v>-5533.46</v>
      </c>
    </row>
    <row r="74" spans="1:21" ht="15" thickBot="1" x14ac:dyDescent="0.4">
      <c r="A74" s="95"/>
      <c r="B74" s="95"/>
      <c r="C74" s="95"/>
      <c r="D74" s="95"/>
      <c r="E74" s="95"/>
      <c r="F74" s="95"/>
      <c r="G74" s="95"/>
      <c r="H74" s="95" t="s">
        <v>72</v>
      </c>
      <c r="I74" s="112">
        <f>$U74/12</f>
        <v>-616.28166666666664</v>
      </c>
      <c r="J74" s="112">
        <f t="shared" si="27"/>
        <v>-616.28166666666664</v>
      </c>
      <c r="K74" s="112">
        <f t="shared" si="27"/>
        <v>-616.28166666666664</v>
      </c>
      <c r="L74" s="112">
        <f t="shared" si="27"/>
        <v>-616.28166666666664</v>
      </c>
      <c r="M74" s="112">
        <f t="shared" si="27"/>
        <v>-616.28166666666664</v>
      </c>
      <c r="N74" s="112">
        <f t="shared" si="27"/>
        <v>-616.28166666666664</v>
      </c>
      <c r="O74" s="112">
        <f t="shared" si="27"/>
        <v>-616.28166666666664</v>
      </c>
      <c r="P74" s="112">
        <f t="shared" si="27"/>
        <v>-616.28166666666664</v>
      </c>
      <c r="Q74" s="112">
        <f t="shared" si="27"/>
        <v>-616.28166666666664</v>
      </c>
      <c r="R74" s="112">
        <f t="shared" si="27"/>
        <v>-616.28166666666664</v>
      </c>
      <c r="S74" s="112">
        <f t="shared" si="27"/>
        <v>-616.28166666666664</v>
      </c>
      <c r="T74" s="112">
        <f t="shared" si="27"/>
        <v>-616.28166666666664</v>
      </c>
      <c r="U74" s="112">
        <v>-7395.38</v>
      </c>
    </row>
    <row r="75" spans="1:21" ht="15" thickBot="1" x14ac:dyDescent="0.4">
      <c r="A75" s="95"/>
      <c r="B75" s="95"/>
      <c r="C75" s="95"/>
      <c r="D75" s="95"/>
      <c r="E75" s="95"/>
      <c r="F75" s="95"/>
      <c r="G75" s="95" t="s">
        <v>73</v>
      </c>
      <c r="H75" s="95"/>
      <c r="I75" s="102">
        <f>SUM(I72:I74)</f>
        <v>-1077.4033333333332</v>
      </c>
      <c r="J75" s="102">
        <f t="shared" ref="J75:T75" si="28">SUM(J72:J74)</f>
        <v>-1077.4033333333332</v>
      </c>
      <c r="K75" s="102">
        <f t="shared" si="28"/>
        <v>-1077.4033333333332</v>
      </c>
      <c r="L75" s="102">
        <f t="shared" si="28"/>
        <v>-1077.4033333333332</v>
      </c>
      <c r="M75" s="102">
        <f t="shared" si="28"/>
        <v>-1077.4033333333332</v>
      </c>
      <c r="N75" s="102">
        <f t="shared" si="28"/>
        <v>-1077.4033333333332</v>
      </c>
      <c r="O75" s="102">
        <f t="shared" si="28"/>
        <v>-1077.4033333333332</v>
      </c>
      <c r="P75" s="102">
        <f t="shared" si="28"/>
        <v>-1077.4033333333332</v>
      </c>
      <c r="Q75" s="102">
        <f t="shared" si="28"/>
        <v>-1077.4033333333332</v>
      </c>
      <c r="R75" s="102">
        <f t="shared" si="28"/>
        <v>-1077.4033333333332</v>
      </c>
      <c r="S75" s="102">
        <f t="shared" si="28"/>
        <v>-1077.4033333333332</v>
      </c>
      <c r="T75" s="102">
        <f t="shared" si="28"/>
        <v>-1077.4033333333332</v>
      </c>
      <c r="U75" s="102">
        <f t="shared" si="26"/>
        <v>-12928.840000000002</v>
      </c>
    </row>
    <row r="76" spans="1:21" s="98" customFormat="1" ht="11" thickBot="1" x14ac:dyDescent="0.3">
      <c r="A76" s="95"/>
      <c r="B76" s="95"/>
      <c r="C76" s="95"/>
      <c r="D76" s="95"/>
      <c r="E76" s="95"/>
      <c r="F76" s="95"/>
      <c r="G76" s="95" t="s">
        <v>74</v>
      </c>
      <c r="H76" s="95"/>
      <c r="I76" s="107">
        <v>0</v>
      </c>
      <c r="J76" s="107">
        <v>0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107">
        <v>0</v>
      </c>
      <c r="Q76" s="107">
        <v>0</v>
      </c>
      <c r="R76" s="107">
        <v>0</v>
      </c>
      <c r="S76" s="107">
        <v>0</v>
      </c>
      <c r="T76" s="107">
        <v>0</v>
      </c>
      <c r="U76" s="107">
        <f t="shared" si="26"/>
        <v>0</v>
      </c>
    </row>
    <row r="77" spans="1:21" s="115" customFormat="1" ht="11" thickTop="1" x14ac:dyDescent="0.25">
      <c r="A77" s="95"/>
      <c r="B77" s="95"/>
      <c r="C77" s="95"/>
      <c r="D77" s="95"/>
      <c r="E77" s="95"/>
      <c r="F77" s="95" t="s">
        <v>75</v>
      </c>
      <c r="G77" s="95"/>
      <c r="H77" s="95"/>
      <c r="I77" s="114">
        <f>SUM(I75:I76)</f>
        <v>-1077.4033333333332</v>
      </c>
      <c r="J77" s="114">
        <f t="shared" ref="J77:T77" si="29">SUM(J75:J76)</f>
        <v>-1077.4033333333332</v>
      </c>
      <c r="K77" s="114">
        <f t="shared" si="29"/>
        <v>-1077.4033333333332</v>
      </c>
      <c r="L77" s="114">
        <f t="shared" si="29"/>
        <v>-1077.4033333333332</v>
      </c>
      <c r="M77" s="114">
        <f t="shared" si="29"/>
        <v>-1077.4033333333332</v>
      </c>
      <c r="N77" s="114">
        <f t="shared" si="29"/>
        <v>-1077.4033333333332</v>
      </c>
      <c r="O77" s="114">
        <f t="shared" si="29"/>
        <v>-1077.4033333333332</v>
      </c>
      <c r="P77" s="114">
        <f t="shared" si="29"/>
        <v>-1077.4033333333332</v>
      </c>
      <c r="Q77" s="114">
        <f t="shared" si="29"/>
        <v>-1077.4033333333332</v>
      </c>
      <c r="R77" s="114">
        <f t="shared" si="29"/>
        <v>-1077.4033333333332</v>
      </c>
      <c r="S77" s="114">
        <f t="shared" si="29"/>
        <v>-1077.4033333333332</v>
      </c>
      <c r="T77" s="114">
        <f t="shared" si="29"/>
        <v>-1077.4033333333332</v>
      </c>
      <c r="U77" s="114">
        <f t="shared" si="26"/>
        <v>-12928.840000000002</v>
      </c>
    </row>
    <row r="78" spans="1:21" s="118" customFormat="1" ht="13" x14ac:dyDescent="0.3">
      <c r="A78" s="116"/>
      <c r="B78" s="116"/>
      <c r="C78" s="116"/>
      <c r="D78" s="116"/>
      <c r="E78" s="116" t="s">
        <v>76</v>
      </c>
      <c r="F78" s="116"/>
      <c r="G78" s="116"/>
      <c r="H78" s="116"/>
      <c r="I78" s="117">
        <f>SUM(I59:I68,I57,I50:I55,I46:I48,I43:I44,I38:I40,I34:I36,I26:I32)</f>
        <v>15446.667261904762</v>
      </c>
      <c r="J78" s="117">
        <f t="shared" ref="J78:T78" si="30">SUM(J76,J72:J74,J59:J68,J57,J50:J55,J46:J48,J43:J44,J38:J40,J34:J36,J26:J32)</f>
        <v>14868.763928571429</v>
      </c>
      <c r="K78" s="117">
        <f t="shared" si="30"/>
        <v>14780.113928571429</v>
      </c>
      <c r="L78" s="117">
        <f t="shared" si="30"/>
        <v>14993.963928571427</v>
      </c>
      <c r="M78" s="117">
        <f t="shared" si="30"/>
        <v>14646.963928571427</v>
      </c>
      <c r="N78" s="117">
        <f t="shared" si="30"/>
        <v>16649.026428571426</v>
      </c>
      <c r="O78" s="117">
        <f t="shared" si="30"/>
        <v>15470.651428571427</v>
      </c>
      <c r="P78" s="117">
        <f t="shared" si="30"/>
        <v>19449.243095238093</v>
      </c>
      <c r="Q78" s="117">
        <f t="shared" si="30"/>
        <v>23055.955595238094</v>
      </c>
      <c r="R78" s="117">
        <f t="shared" si="30"/>
        <v>18033.263928571425</v>
      </c>
      <c r="S78" s="117">
        <f t="shared" si="30"/>
        <v>14650.663928571428</v>
      </c>
      <c r="T78" s="117">
        <f t="shared" si="30"/>
        <v>14631.388928571429</v>
      </c>
      <c r="U78" s="117">
        <f t="shared" si="26"/>
        <v>196676.66630952377</v>
      </c>
    </row>
    <row r="79" spans="1:21" s="118" customFormat="1" ht="13" x14ac:dyDescent="0.3">
      <c r="A79" s="116"/>
      <c r="B79" s="116"/>
      <c r="C79" s="116"/>
      <c r="D79" s="116" t="s">
        <v>717</v>
      </c>
      <c r="E79" s="116"/>
      <c r="F79" s="116"/>
      <c r="G79" s="116"/>
      <c r="H79" s="116"/>
      <c r="I79" s="117">
        <f>I78+I77</f>
        <v>14369.263928571429</v>
      </c>
      <c r="J79" s="117">
        <f t="shared" ref="J79:T79" si="31">J78+J77</f>
        <v>13791.360595238095</v>
      </c>
      <c r="K79" s="117">
        <f t="shared" si="31"/>
        <v>13702.710595238095</v>
      </c>
      <c r="L79" s="117">
        <f t="shared" si="31"/>
        <v>13916.560595238094</v>
      </c>
      <c r="M79" s="117">
        <f t="shared" si="31"/>
        <v>13569.560595238094</v>
      </c>
      <c r="N79" s="117">
        <f t="shared" si="31"/>
        <v>15571.623095238092</v>
      </c>
      <c r="O79" s="117">
        <f t="shared" si="31"/>
        <v>14393.248095238094</v>
      </c>
      <c r="P79" s="117">
        <f t="shared" si="31"/>
        <v>18371.839761904761</v>
      </c>
      <c r="Q79" s="117">
        <f t="shared" si="31"/>
        <v>21978.552261904762</v>
      </c>
      <c r="R79" s="117">
        <f t="shared" si="31"/>
        <v>16955.860595238093</v>
      </c>
      <c r="S79" s="117">
        <f t="shared" si="31"/>
        <v>13573.260595238095</v>
      </c>
      <c r="T79" s="117">
        <f t="shared" si="31"/>
        <v>13553.985595238095</v>
      </c>
      <c r="U79" s="117">
        <f t="shared" si="26"/>
        <v>183747.82630952381</v>
      </c>
    </row>
    <row r="80" spans="1:21" s="118" customFormat="1" ht="13" x14ac:dyDescent="0.3">
      <c r="A80" s="116"/>
      <c r="B80" s="116" t="s">
        <v>78</v>
      </c>
      <c r="C80" s="116"/>
      <c r="D80" s="116"/>
      <c r="E80" s="116"/>
      <c r="F80" s="116"/>
      <c r="G80" s="116"/>
      <c r="H80" s="116"/>
      <c r="I80" s="117">
        <f>I21-I79</f>
        <v>-9794.2639285714286</v>
      </c>
      <c r="J80" s="117">
        <v>-2498.5721699999995</v>
      </c>
      <c r="K80" s="117">
        <v>1348.3841100000009</v>
      </c>
      <c r="L80" s="117">
        <v>-5571.7622400000018</v>
      </c>
      <c r="M80" s="117">
        <v>-3585.0096200000025</v>
      </c>
      <c r="N80" s="117">
        <v>-6430.610639999999</v>
      </c>
      <c r="O80" s="117">
        <v>-6052.6713700000037</v>
      </c>
      <c r="P80" s="117">
        <v>16900.423069999997</v>
      </c>
      <c r="Q80" s="117">
        <v>35331.29782</v>
      </c>
      <c r="R80" s="117">
        <v>-9887.655209999999</v>
      </c>
      <c r="S80" s="117">
        <v>-2146.982</v>
      </c>
      <c r="T80" s="117">
        <v>-3905.8819999999996</v>
      </c>
      <c r="U80" s="117">
        <f t="shared" si="26"/>
        <v>3706.6958214285623</v>
      </c>
    </row>
    <row r="81" spans="1:21" s="118" customFormat="1" ht="13" x14ac:dyDescent="0.3">
      <c r="A81" s="119"/>
      <c r="B81" s="116" t="s">
        <v>79</v>
      </c>
      <c r="C81" s="116"/>
      <c r="D81" s="116"/>
      <c r="E81" s="116"/>
      <c r="F81" s="116"/>
      <c r="G81" s="116"/>
      <c r="H81" s="116"/>
      <c r="I81" s="117">
        <f>I80+I76</f>
        <v>-9794.2639285714286</v>
      </c>
      <c r="J81" s="117">
        <f t="shared" ref="J81:T81" si="32">J80+J76</f>
        <v>-2498.5721699999995</v>
      </c>
      <c r="K81" s="117">
        <f t="shared" si="32"/>
        <v>1348.3841100000009</v>
      </c>
      <c r="L81" s="117">
        <f t="shared" si="32"/>
        <v>-5571.7622400000018</v>
      </c>
      <c r="M81" s="117">
        <f t="shared" si="32"/>
        <v>-3585.0096200000025</v>
      </c>
      <c r="N81" s="117">
        <f t="shared" si="32"/>
        <v>-6430.610639999999</v>
      </c>
      <c r="O81" s="117">
        <f t="shared" si="32"/>
        <v>-6052.6713700000037</v>
      </c>
      <c r="P81" s="117">
        <f t="shared" si="32"/>
        <v>16900.423069999997</v>
      </c>
      <c r="Q81" s="117">
        <f t="shared" si="32"/>
        <v>35331.29782</v>
      </c>
      <c r="R81" s="117">
        <f t="shared" si="32"/>
        <v>-9887.655209999999</v>
      </c>
      <c r="S81" s="117">
        <f t="shared" si="32"/>
        <v>-2146.982</v>
      </c>
      <c r="T81" s="117">
        <f t="shared" si="32"/>
        <v>-3905.8819999999996</v>
      </c>
      <c r="U81" s="117">
        <f t="shared" si="26"/>
        <v>3706.6958214285623</v>
      </c>
    </row>
  </sheetData>
  <mergeCells count="1">
    <mergeCell ref="A1:H1"/>
  </mergeCells>
  <pageMargins left="0.7" right="0.7" top="0.75" bottom="0.75" header="0.3" footer="0.3"/>
  <pageSetup scale="62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zoomScale="160" zoomScaleNormal="16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2" sqref="I12"/>
    </sheetView>
  </sheetViews>
  <sheetFormatPr defaultColWidth="8.81640625" defaultRowHeight="14.5" x14ac:dyDescent="0.35"/>
  <cols>
    <col min="1" max="2" width="8.81640625" style="81"/>
    <col min="3" max="3" width="18.1796875" style="81" bestFit="1" customWidth="1"/>
    <col min="4" max="15" width="11" style="81" bestFit="1" customWidth="1"/>
    <col min="16" max="16" width="12" style="81" bestFit="1" customWidth="1"/>
    <col min="17" max="16384" width="8.81640625" style="81"/>
  </cols>
  <sheetData>
    <row r="1" spans="1:21" s="99" customFormat="1" ht="13" x14ac:dyDescent="0.3">
      <c r="A1" s="135" t="s">
        <v>746</v>
      </c>
      <c r="B1" s="135"/>
      <c r="C1" s="135"/>
      <c r="D1" s="135"/>
      <c r="E1" s="135"/>
      <c r="F1" s="135"/>
      <c r="G1" s="135"/>
      <c r="H1" s="135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15" thickBot="1" x14ac:dyDescent="0.4">
      <c r="D2" s="120" t="s">
        <v>718</v>
      </c>
      <c r="E2" s="120" t="s">
        <v>719</v>
      </c>
      <c r="F2" s="120" t="s">
        <v>720</v>
      </c>
      <c r="G2" s="120" t="s">
        <v>721</v>
      </c>
      <c r="H2" s="120" t="s">
        <v>722</v>
      </c>
      <c r="I2" s="120" t="s">
        <v>723</v>
      </c>
      <c r="J2" s="120" t="s">
        <v>724</v>
      </c>
      <c r="K2" s="120" t="s">
        <v>725</v>
      </c>
      <c r="L2" s="120" t="s">
        <v>726</v>
      </c>
      <c r="M2" s="120" t="s">
        <v>727</v>
      </c>
      <c r="N2" s="120" t="s">
        <v>728</v>
      </c>
      <c r="O2" s="120" t="s">
        <v>729</v>
      </c>
      <c r="P2" s="120" t="s">
        <v>398</v>
      </c>
    </row>
    <row r="3" spans="1:21" ht="15" thickTop="1" x14ac:dyDescent="0.35">
      <c r="C3" s="121" t="s">
        <v>747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21" x14ac:dyDescent="0.35">
      <c r="C4" s="119" t="s">
        <v>748</v>
      </c>
      <c r="D4" s="123">
        <f>69247+1019+74200+15112</f>
        <v>159578</v>
      </c>
      <c r="E4" s="123">
        <f t="shared" ref="E4:O4" si="0">+D5</f>
        <v>154317.00153809521</v>
      </c>
      <c r="F4" s="123">
        <f t="shared" si="0"/>
        <v>152677.23760952379</v>
      </c>
      <c r="G4" s="123">
        <f t="shared" si="0"/>
        <v>148257.37368095235</v>
      </c>
      <c r="H4" s="123">
        <f t="shared" si="0"/>
        <v>144760.59157056274</v>
      </c>
      <c r="I4" s="123">
        <f t="shared" si="0"/>
        <v>140674.7818919913</v>
      </c>
      <c r="J4" s="123">
        <f t="shared" si="0"/>
        <v>135825.5887967532</v>
      </c>
      <c r="K4" s="123">
        <f t="shared" si="0"/>
        <v>102116.24868893651</v>
      </c>
      <c r="L4" s="123">
        <f t="shared" si="0"/>
        <v>98383.669765573417</v>
      </c>
      <c r="M4" s="123">
        <f t="shared" si="0"/>
        <v>124115.48040410154</v>
      </c>
      <c r="N4" s="123">
        <f t="shared" si="0"/>
        <v>117872.52378322242</v>
      </c>
      <c r="O4" s="123">
        <f t="shared" si="0"/>
        <v>114362.679229651</v>
      </c>
      <c r="P4" s="123"/>
    </row>
    <row r="5" spans="1:21" x14ac:dyDescent="0.35">
      <c r="C5" s="119" t="s">
        <v>749</v>
      </c>
      <c r="D5" s="123">
        <f t="shared" ref="D5:F5" si="1">+D4+D8-D7-D9-D10+D11</f>
        <v>154317.00153809521</v>
      </c>
      <c r="E5" s="123">
        <f t="shared" si="1"/>
        <v>152677.23760952379</v>
      </c>
      <c r="F5" s="123">
        <f t="shared" si="1"/>
        <v>148257.37368095235</v>
      </c>
      <c r="G5" s="123">
        <f>+G4+G8-G7-G9-G10+G11</f>
        <v>144760.59157056274</v>
      </c>
      <c r="H5" s="123">
        <f t="shared" ref="H5:O5" si="2">+H4+H8-H7-H9-H10+H11</f>
        <v>140674.7818919913</v>
      </c>
      <c r="I5" s="123">
        <f t="shared" si="2"/>
        <v>135825.5887967532</v>
      </c>
      <c r="J5" s="123">
        <f t="shared" si="2"/>
        <v>102116.24868893651</v>
      </c>
      <c r="K5" s="123">
        <f t="shared" si="2"/>
        <v>98383.669765573417</v>
      </c>
      <c r="L5" s="123">
        <f t="shared" si="2"/>
        <v>124115.48040410154</v>
      </c>
      <c r="M5" s="123">
        <f t="shared" si="2"/>
        <v>117872.52378322242</v>
      </c>
      <c r="N5" s="123">
        <f t="shared" si="2"/>
        <v>114362.679229651</v>
      </c>
      <c r="O5" s="123">
        <f t="shared" si="2"/>
        <v>109813.86172965101</v>
      </c>
      <c r="P5" s="123"/>
    </row>
    <row r="6" spans="1:21" x14ac:dyDescent="0.35">
      <c r="C6" s="119" t="s">
        <v>733</v>
      </c>
      <c r="D6" s="123">
        <f t="shared" ref="D6:L6" si="3">(D37/D$39)*(E$8)</f>
        <v>4050</v>
      </c>
      <c r="E6" s="123">
        <f t="shared" si="3"/>
        <v>3768.75</v>
      </c>
      <c r="F6" s="123">
        <f t="shared" si="3"/>
        <v>3981.818181818182</v>
      </c>
      <c r="G6" s="123">
        <f t="shared" si="3"/>
        <v>4917.8457500000004</v>
      </c>
      <c r="H6" s="123">
        <f t="shared" si="3"/>
        <v>5366.6666666666661</v>
      </c>
      <c r="I6" s="123">
        <f t="shared" si="3"/>
        <v>42830.188679245279</v>
      </c>
      <c r="J6" s="123">
        <f t="shared" si="3"/>
        <v>18999.835828125</v>
      </c>
      <c r="K6" s="123">
        <f t="shared" si="3"/>
        <v>53766.233766233767</v>
      </c>
      <c r="L6" s="123">
        <f t="shared" si="3"/>
        <v>988.69269230769225</v>
      </c>
      <c r="M6" s="123">
        <f>(M37/M$39)*(N$8)</f>
        <v>7038.180625</v>
      </c>
      <c r="N6" s="123">
        <f>(N37/N$39)*(N8/N43)</f>
        <v>6071.4285714285716</v>
      </c>
      <c r="O6" s="123">
        <f>(O37/O$39)*(O8/O43)</f>
        <v>4558.9968000000008</v>
      </c>
      <c r="P6" s="123">
        <f t="shared" ref="P6:P8" si="4">SUM(D6:O6)</f>
        <v>156338.63756082515</v>
      </c>
    </row>
    <row r="7" spans="1:21" x14ac:dyDescent="0.35">
      <c r="C7" s="119" t="s">
        <v>750</v>
      </c>
      <c r="D7" s="123">
        <f>O6*2/3</f>
        <v>3039.3312000000005</v>
      </c>
      <c r="E7" s="123">
        <f>D6</f>
        <v>4050</v>
      </c>
      <c r="F7" s="123">
        <f t="shared" ref="F7:O7" si="5">E6</f>
        <v>3768.75</v>
      </c>
      <c r="G7" s="123">
        <f t="shared" si="5"/>
        <v>3981.818181818182</v>
      </c>
      <c r="H7" s="123">
        <f t="shared" si="5"/>
        <v>4917.8457500000004</v>
      </c>
      <c r="I7" s="123">
        <f t="shared" si="5"/>
        <v>5366.6666666666661</v>
      </c>
      <c r="J7" s="123">
        <f t="shared" si="5"/>
        <v>42830.188679245279</v>
      </c>
      <c r="K7" s="123">
        <f t="shared" si="5"/>
        <v>18999.835828125</v>
      </c>
      <c r="L7" s="123">
        <f t="shared" si="5"/>
        <v>53766.233766233767</v>
      </c>
      <c r="M7" s="123">
        <f t="shared" si="5"/>
        <v>988.69269230769225</v>
      </c>
      <c r="N7" s="123">
        <f t="shared" si="5"/>
        <v>7038.180625</v>
      </c>
      <c r="O7" s="123">
        <f t="shared" si="5"/>
        <v>6071.4285714285716</v>
      </c>
      <c r="P7" s="123">
        <f t="shared" si="4"/>
        <v>154818.97196082518</v>
      </c>
    </row>
    <row r="8" spans="1:21" x14ac:dyDescent="0.35">
      <c r="C8" s="119" t="s">
        <v>735</v>
      </c>
      <c r="D8" s="123">
        <f>'P&amp;L Budget'!I13</f>
        <v>9150</v>
      </c>
      <c r="E8" s="123">
        <f>'P&amp;L Budget'!J13</f>
        <v>12150</v>
      </c>
      <c r="F8" s="123">
        <f>'P&amp;L Budget'!K13</f>
        <v>10050</v>
      </c>
      <c r="G8" s="123">
        <f>'P&amp;L Budget'!L13</f>
        <v>10950</v>
      </c>
      <c r="H8" s="123">
        <f>'P&amp;L Budget'!M13</f>
        <v>10950</v>
      </c>
      <c r="I8" s="123">
        <f>'P&amp;L Budget'!N13</f>
        <v>12075</v>
      </c>
      <c r="J8" s="123">
        <f>'P&amp;L Budget'!O13</f>
        <v>17025</v>
      </c>
      <c r="K8" s="123">
        <f>'P&amp;L Budget'!P13</f>
        <v>23775</v>
      </c>
      <c r="L8" s="123">
        <f>'P&amp;L Budget'!Q13</f>
        <v>69000</v>
      </c>
      <c r="M8" s="123">
        <f>'P&amp;L Budget'!R13</f>
        <v>9150</v>
      </c>
      <c r="N8" s="123">
        <f>'P&amp;L Budget'!S13</f>
        <v>12750</v>
      </c>
      <c r="O8" s="123">
        <f>'P&amp;L Budget'!T13</f>
        <v>11400</v>
      </c>
      <c r="P8" s="123">
        <f t="shared" si="4"/>
        <v>208425</v>
      </c>
    </row>
    <row r="9" spans="1:21" x14ac:dyDescent="0.35">
      <c r="C9" s="119" t="s">
        <v>736</v>
      </c>
      <c r="D9" s="123">
        <f>'P&amp;L Budget'!I78-'P&amp;L Budget'!I20</f>
        <v>10871.667261904762</v>
      </c>
      <c r="E9" s="123">
        <f>'P&amp;L Budget'!J78-'P&amp;L Budget'!J20</f>
        <v>8793.7639285714286</v>
      </c>
      <c r="F9" s="123">
        <f>'P&amp;L Budget'!K78-'P&amp;L Budget'!K20</f>
        <v>9755.1139285714289</v>
      </c>
      <c r="G9" s="123">
        <f>'P&amp;L Budget'!L78-'P&amp;L Budget'!L20</f>
        <v>9518.9639285714275</v>
      </c>
      <c r="H9" s="123">
        <f>'P&amp;L Budget'!M78-'P&amp;L Budget'!M20</f>
        <v>9171.9639285714275</v>
      </c>
      <c r="I9" s="123">
        <f>'P&amp;L Budget'!N78-'P&amp;L Budget'!N20</f>
        <v>10611.526428571426</v>
      </c>
      <c r="J9" s="123">
        <f>'P&amp;L Budget'!O78-'P&amp;L Budget'!O20</f>
        <v>6958.1514285714275</v>
      </c>
      <c r="K9" s="123">
        <f>'P&amp;L Budget'!P78-'P&amp;L Budget'!P20</f>
        <v>7561.7430952380928</v>
      </c>
      <c r="L9" s="123">
        <f>'P&amp;L Budget'!Q78-'P&amp;L Budget'!Q20</f>
        <v>-11444.044404761906</v>
      </c>
      <c r="M9" s="123">
        <f>'P&amp;L Budget'!R78-'P&amp;L Budget'!R20</f>
        <v>13458.263928571425</v>
      </c>
      <c r="N9" s="123">
        <f>'P&amp;L Budget'!S78-'P&amp;L Budget'!S20</f>
        <v>8275.6639285714282</v>
      </c>
      <c r="O9" s="123">
        <f>'P&amp;L Budget'!T78-'P&amp;L Budget'!T20</f>
        <v>8931.3889285714286</v>
      </c>
      <c r="P9" s="123">
        <f>SUM(D9:O9)</f>
        <v>92464.166309523804</v>
      </c>
    </row>
    <row r="10" spans="1:21" x14ac:dyDescent="0.35">
      <c r="C10" s="119" t="s">
        <v>737</v>
      </c>
      <c r="D10" s="123">
        <v>500</v>
      </c>
      <c r="E10" s="123">
        <f>500+446</f>
        <v>946</v>
      </c>
      <c r="F10" s="123">
        <f t="shared" ref="F10:O10" si="6">500+446</f>
        <v>946</v>
      </c>
      <c r="G10" s="123">
        <f t="shared" si="6"/>
        <v>946</v>
      </c>
      <c r="H10" s="123">
        <f t="shared" si="6"/>
        <v>946</v>
      </c>
      <c r="I10" s="123">
        <f t="shared" si="6"/>
        <v>946</v>
      </c>
      <c r="J10" s="123">
        <f t="shared" si="6"/>
        <v>946</v>
      </c>
      <c r="K10" s="123">
        <f t="shared" si="6"/>
        <v>946</v>
      </c>
      <c r="L10" s="123">
        <f t="shared" si="6"/>
        <v>946</v>
      </c>
      <c r="M10" s="123">
        <f t="shared" si="6"/>
        <v>946</v>
      </c>
      <c r="N10" s="123">
        <f t="shared" si="6"/>
        <v>946</v>
      </c>
      <c r="O10" s="123">
        <f t="shared" si="6"/>
        <v>946</v>
      </c>
      <c r="P10" s="123">
        <f>SUM(D10:O10)</f>
        <v>10906</v>
      </c>
    </row>
    <row r="11" spans="1:21" x14ac:dyDescent="0.35">
      <c r="C11" s="119" t="s">
        <v>738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f>SUM(D11:O11)</f>
        <v>0</v>
      </c>
    </row>
    <row r="12" spans="1:21" x14ac:dyDescent="0.35">
      <c r="C12" s="119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</row>
    <row r="13" spans="1:21" x14ac:dyDescent="0.35">
      <c r="C13" s="119"/>
      <c r="D13" s="118"/>
      <c r="E13" s="118"/>
      <c r="F13" s="118"/>
      <c r="G13" s="118"/>
      <c r="H13" s="118"/>
      <c r="I13" s="118"/>
      <c r="J13" s="118"/>
      <c r="K13" s="118"/>
      <c r="L13" s="124"/>
      <c r="M13" s="118"/>
      <c r="N13" s="118"/>
      <c r="O13" s="118"/>
      <c r="P13" s="118"/>
    </row>
    <row r="14" spans="1:21" x14ac:dyDescent="0.35">
      <c r="C14" s="119" t="s">
        <v>732</v>
      </c>
      <c r="D14" s="124"/>
      <c r="E14" s="118"/>
      <c r="F14" s="118"/>
      <c r="G14" s="118"/>
      <c r="H14" s="118"/>
      <c r="I14" s="118"/>
      <c r="J14" s="118"/>
      <c r="K14" s="118"/>
      <c r="L14" s="124"/>
      <c r="M14" s="118"/>
      <c r="N14" s="118"/>
      <c r="O14" s="118"/>
      <c r="P14" s="118"/>
    </row>
    <row r="15" spans="1:21" x14ac:dyDescent="0.35">
      <c r="C15" s="119">
        <v>2016</v>
      </c>
      <c r="D15" s="123">
        <v>66344.929999999993</v>
      </c>
      <c r="E15" s="123">
        <v>72641.72</v>
      </c>
      <c r="F15" s="123">
        <v>80656.570000000007</v>
      </c>
      <c r="G15" s="123">
        <v>73153.19</v>
      </c>
      <c r="H15" s="123">
        <v>59673.87</v>
      </c>
      <c r="I15" s="123">
        <v>60765.21</v>
      </c>
      <c r="J15" s="123">
        <v>65197.31</v>
      </c>
      <c r="K15" s="123">
        <v>90802</v>
      </c>
      <c r="L15" s="123">
        <v>126515.31</v>
      </c>
      <c r="M15" s="123">
        <v>110045.24</v>
      </c>
      <c r="N15" s="123">
        <v>102653.54</v>
      </c>
      <c r="O15" s="123">
        <v>91258.4</v>
      </c>
      <c r="P15" s="118"/>
    </row>
    <row r="16" spans="1:21" x14ac:dyDescent="0.35">
      <c r="C16" s="119">
        <v>2017</v>
      </c>
      <c r="D16" s="123">
        <v>90836.97</v>
      </c>
      <c r="E16" s="123">
        <v>90527.23</v>
      </c>
      <c r="F16" s="123">
        <v>77513.73</v>
      </c>
      <c r="G16" s="123">
        <v>72047.66</v>
      </c>
      <c r="H16" s="123">
        <v>68604.92</v>
      </c>
      <c r="I16" s="123">
        <v>54117.29</v>
      </c>
      <c r="J16" s="123">
        <v>58642.91</v>
      </c>
      <c r="K16" s="123">
        <v>80054.09</v>
      </c>
      <c r="L16" s="123">
        <v>128253.09</v>
      </c>
      <c r="M16" s="123">
        <v>96544.639999999999</v>
      </c>
      <c r="N16" s="123">
        <v>85933.4</v>
      </c>
      <c r="O16" s="123">
        <v>76949.08</v>
      </c>
      <c r="P16" s="118"/>
    </row>
    <row r="17" spans="3:16" x14ac:dyDescent="0.35">
      <c r="C17" s="119">
        <v>2018</v>
      </c>
      <c r="D17" s="123">
        <v>75529.259999999995</v>
      </c>
      <c r="E17" s="123">
        <v>70256.240000000005</v>
      </c>
      <c r="F17" s="123">
        <v>73702.55</v>
      </c>
      <c r="G17" s="123">
        <v>66417.83</v>
      </c>
      <c r="H17" s="123">
        <v>54453.89</v>
      </c>
      <c r="I17" s="123">
        <v>49987.09</v>
      </c>
      <c r="J17" s="123">
        <v>46755.8</v>
      </c>
      <c r="K17" s="123">
        <v>79668.960000000006</v>
      </c>
      <c r="L17" s="123">
        <v>125488.59</v>
      </c>
      <c r="M17" s="123">
        <v>84052.19</v>
      </c>
      <c r="N17" s="123">
        <v>79119.600000000006</v>
      </c>
      <c r="O17" s="123">
        <v>71169.84</v>
      </c>
      <c r="P17" s="118"/>
    </row>
    <row r="18" spans="3:16" x14ac:dyDescent="0.35">
      <c r="C18" s="119">
        <v>2019</v>
      </c>
      <c r="D18" s="123">
        <v>64373.51</v>
      </c>
      <c r="E18" s="123">
        <v>63777.05</v>
      </c>
      <c r="F18" s="123">
        <v>58352.42</v>
      </c>
      <c r="G18" s="123">
        <v>43056.41</v>
      </c>
      <c r="H18" s="123">
        <v>65190.84</v>
      </c>
      <c r="I18" s="123">
        <v>60699.85</v>
      </c>
      <c r="J18" s="123">
        <v>78087.06</v>
      </c>
      <c r="K18" s="123">
        <v>130811.28</v>
      </c>
      <c r="L18" s="123">
        <v>156002</v>
      </c>
      <c r="M18" s="123">
        <v>89453.82</v>
      </c>
      <c r="N18" s="123">
        <v>83874.62</v>
      </c>
      <c r="O18" s="123">
        <v>70239.05</v>
      </c>
      <c r="P18" s="118"/>
    </row>
    <row r="19" spans="3:16" x14ac:dyDescent="0.35">
      <c r="C19" s="119">
        <v>2020</v>
      </c>
      <c r="D19" s="123">
        <v>67389.02</v>
      </c>
      <c r="E19" s="123">
        <v>53034.81</v>
      </c>
      <c r="F19" s="123">
        <v>50441.58</v>
      </c>
      <c r="G19" s="123">
        <v>54477.18</v>
      </c>
      <c r="H19" s="123">
        <v>55877.81</v>
      </c>
      <c r="I19" s="123">
        <v>45815.89</v>
      </c>
      <c r="J19" s="123">
        <v>42623.817829999993</v>
      </c>
      <c r="K19" s="123">
        <v>87752.284530000004</v>
      </c>
      <c r="L19" s="123">
        <v>70924.903530000011</v>
      </c>
      <c r="M19" s="123">
        <f>+M26</f>
        <v>63415.143530000016</v>
      </c>
      <c r="N19" s="123">
        <f>+N26</f>
        <v>56620.449530000013</v>
      </c>
      <c r="O19" s="123">
        <f>+O26</f>
        <v>52355.214730000014</v>
      </c>
      <c r="P19" s="118"/>
    </row>
    <row r="20" spans="3:16" x14ac:dyDescent="0.35">
      <c r="C20" s="119">
        <v>2021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18"/>
    </row>
    <row r="21" spans="3:16" x14ac:dyDescent="0.35">
      <c r="C21" s="119">
        <v>2022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18"/>
    </row>
    <row r="23" spans="3:16" hidden="1" x14ac:dyDescent="0.35">
      <c r="C23" s="125">
        <v>2020</v>
      </c>
    </row>
    <row r="24" spans="3:16" hidden="1" x14ac:dyDescent="0.35">
      <c r="C24" s="125" t="s">
        <v>739</v>
      </c>
    </row>
    <row r="25" spans="3:16" hidden="1" x14ac:dyDescent="0.35">
      <c r="C25" s="125" t="s">
        <v>731</v>
      </c>
      <c r="D25" s="126">
        <v>70239</v>
      </c>
      <c r="E25" s="126">
        <v>67389.02</v>
      </c>
      <c r="F25" s="126">
        <v>53034.81</v>
      </c>
      <c r="G25" s="126">
        <v>50441.58</v>
      </c>
      <c r="H25" s="126">
        <v>54477.18</v>
      </c>
      <c r="I25" s="126">
        <v>55877.81</v>
      </c>
      <c r="J25" s="126">
        <v>45815.89</v>
      </c>
      <c r="K25" s="126">
        <v>42623.817829999993</v>
      </c>
      <c r="L25" s="126">
        <v>79368.17</v>
      </c>
      <c r="M25" s="126">
        <v>70924.903530000011</v>
      </c>
      <c r="N25" s="126">
        <v>63415.143530000016</v>
      </c>
      <c r="O25" s="126">
        <v>56620.449530000013</v>
      </c>
      <c r="P25" s="126"/>
    </row>
    <row r="26" spans="3:16" hidden="1" x14ac:dyDescent="0.35">
      <c r="C26" s="125" t="s">
        <v>732</v>
      </c>
      <c r="D26" s="126">
        <v>67389.02</v>
      </c>
      <c r="E26" s="126">
        <v>53034.81</v>
      </c>
      <c r="F26" s="126">
        <v>50441.58</v>
      </c>
      <c r="G26" s="126">
        <v>54477.18</v>
      </c>
      <c r="H26" s="126">
        <v>55877.81</v>
      </c>
      <c r="I26" s="126">
        <v>45815.89</v>
      </c>
      <c r="J26" s="126">
        <v>42623.817829999993</v>
      </c>
      <c r="K26" s="126">
        <v>87752.284530000004</v>
      </c>
      <c r="L26" s="126">
        <v>70924.903530000011</v>
      </c>
      <c r="M26" s="126">
        <v>63415.143530000016</v>
      </c>
      <c r="N26" s="126">
        <v>56620.449530000013</v>
      </c>
      <c r="O26" s="126">
        <v>52355.214730000014</v>
      </c>
      <c r="P26" s="126"/>
    </row>
    <row r="27" spans="3:16" hidden="1" x14ac:dyDescent="0.35">
      <c r="C27" s="125" t="s">
        <v>740</v>
      </c>
      <c r="D27" s="126">
        <v>7542.2800000000007</v>
      </c>
      <c r="E27" s="126">
        <v>14661.300000000001</v>
      </c>
      <c r="F27" s="126">
        <v>7783.55</v>
      </c>
      <c r="G27" s="126">
        <v>6324.96</v>
      </c>
      <c r="H27" s="126">
        <v>9065.0300000000007</v>
      </c>
      <c r="I27" s="126" t="s">
        <v>741</v>
      </c>
      <c r="J27" s="126"/>
      <c r="K27" s="126"/>
      <c r="L27" s="126"/>
      <c r="M27" s="126"/>
      <c r="N27" s="126"/>
      <c r="O27" s="126"/>
      <c r="P27" s="126"/>
    </row>
    <row r="28" spans="3:16" hidden="1" x14ac:dyDescent="0.35">
      <c r="C28" s="125" t="s">
        <v>734</v>
      </c>
      <c r="D28" s="126">
        <v>6292</v>
      </c>
      <c r="E28" s="126">
        <v>7548</v>
      </c>
      <c r="F28" s="126">
        <v>3575</v>
      </c>
      <c r="G28" s="126">
        <v>12622</v>
      </c>
      <c r="H28" s="126">
        <v>6932</v>
      </c>
      <c r="I28" s="126">
        <v>9241</v>
      </c>
      <c r="J28" s="126">
        <v>5210</v>
      </c>
      <c r="K28" s="126">
        <v>6005</v>
      </c>
      <c r="L28" s="126">
        <v>73235</v>
      </c>
      <c r="M28" s="126">
        <v>5053</v>
      </c>
      <c r="N28" s="126">
        <v>10000</v>
      </c>
      <c r="O28" s="126">
        <v>5000</v>
      </c>
      <c r="P28" s="126">
        <v>150713</v>
      </c>
    </row>
    <row r="29" spans="3:16" hidden="1" x14ac:dyDescent="0.35">
      <c r="C29" s="125" t="s">
        <v>737</v>
      </c>
      <c r="D29" s="126"/>
      <c r="E29" s="126"/>
      <c r="F29" s="126"/>
      <c r="G29" s="126"/>
      <c r="H29" s="126">
        <v>800</v>
      </c>
      <c r="I29" s="126">
        <v>800</v>
      </c>
      <c r="J29" s="126">
        <v>800</v>
      </c>
      <c r="K29" s="126">
        <v>800</v>
      </c>
      <c r="L29" s="126">
        <v>12171</v>
      </c>
      <c r="M29" s="126">
        <v>500</v>
      </c>
      <c r="N29" s="126">
        <v>500</v>
      </c>
      <c r="O29" s="126">
        <v>500</v>
      </c>
      <c r="P29" s="126">
        <v>16871</v>
      </c>
    </row>
    <row r="30" spans="3:16" hidden="1" x14ac:dyDescent="0.35">
      <c r="C30" s="125" t="s">
        <v>735</v>
      </c>
      <c r="D30" s="126">
        <v>18660.57</v>
      </c>
      <c r="E30" s="126">
        <v>24223.51</v>
      </c>
      <c r="F30" s="126">
        <v>17105.32</v>
      </c>
      <c r="G30" s="126">
        <v>19087.04</v>
      </c>
      <c r="H30" s="126">
        <v>21947.83</v>
      </c>
      <c r="I30" s="126">
        <v>16601.89</v>
      </c>
      <c r="J30" s="126">
        <v>21794.01</v>
      </c>
      <c r="K30" s="126">
        <v>69129.83</v>
      </c>
      <c r="L30" s="126">
        <v>97020.89</v>
      </c>
      <c r="M30" s="126">
        <v>13387.69</v>
      </c>
      <c r="N30" s="126">
        <v>17185</v>
      </c>
      <c r="O30" s="126">
        <v>15234</v>
      </c>
      <c r="P30" s="126">
        <v>351377.58</v>
      </c>
    </row>
    <row r="31" spans="3:16" hidden="1" x14ac:dyDescent="0.35">
      <c r="C31" s="125" t="s">
        <v>736</v>
      </c>
      <c r="D31" s="126">
        <v>27466.31</v>
      </c>
      <c r="E31" s="126">
        <v>11864.31</v>
      </c>
      <c r="F31" s="126">
        <v>13243.85</v>
      </c>
      <c r="G31" s="126">
        <v>13434.92</v>
      </c>
      <c r="H31" s="126">
        <v>14184.27</v>
      </c>
      <c r="I31" s="126">
        <v>15107.96</v>
      </c>
      <c r="J31" s="126">
        <v>18976.082170000001</v>
      </c>
      <c r="K31" s="126">
        <v>17196.363300000001</v>
      </c>
      <c r="L31" s="126">
        <v>20058.156470000002</v>
      </c>
      <c r="M31" s="126">
        <v>15344.45</v>
      </c>
      <c r="N31" s="126">
        <v>13479.694</v>
      </c>
      <c r="O31" s="126">
        <v>13999.2348</v>
      </c>
      <c r="P31" s="126">
        <v>194355.60073999999</v>
      </c>
    </row>
    <row r="32" spans="3:16" hidden="1" x14ac:dyDescent="0.35"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</row>
    <row r="33" spans="3:17" hidden="1" x14ac:dyDescent="0.35"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</row>
    <row r="34" spans="3:17" hidden="1" x14ac:dyDescent="0.35">
      <c r="C34" s="121" t="s">
        <v>730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</row>
    <row r="35" spans="3:17" hidden="1" x14ac:dyDescent="0.35">
      <c r="C35" s="119" t="s">
        <v>748</v>
      </c>
      <c r="D35" s="123">
        <v>52355</v>
      </c>
      <c r="E35" s="123">
        <f t="shared" ref="E35" si="7">+D36</f>
        <v>48679.479359999998</v>
      </c>
      <c r="F35" s="123">
        <f t="shared" ref="F35" si="8">+E36</f>
        <v>46880.907189999998</v>
      </c>
      <c r="G35" s="123">
        <f t="shared" ref="G35" si="9">+F36</f>
        <v>49629.291299999997</v>
      </c>
      <c r="H35" s="123">
        <f t="shared" ref="H35" si="10">+G36</f>
        <v>58433.469059999996</v>
      </c>
      <c r="I35" s="123">
        <f t="shared" ref="I35" si="11">+H36</f>
        <v>52848.459439999999</v>
      </c>
      <c r="J35" s="123">
        <f t="shared" ref="J35" si="12">+I36</f>
        <v>44417.848800000007</v>
      </c>
      <c r="K35" s="123">
        <f t="shared" ref="K35" si="13">+J36</f>
        <v>42741.137430000002</v>
      </c>
      <c r="L35" s="123">
        <f t="shared" ref="L35" si="14">+K36</f>
        <v>88668.430500000002</v>
      </c>
      <c r="M35" s="123">
        <f t="shared" ref="M35" si="15">+L36</f>
        <v>93439.938320000016</v>
      </c>
      <c r="N35" s="123">
        <f t="shared" ref="N35" si="16">+M36</f>
        <v>61252.283110000018</v>
      </c>
      <c r="O35" s="123">
        <f t="shared" ref="O35" si="17">+N36</f>
        <v>55105.301110000015</v>
      </c>
      <c r="P35" s="123"/>
    </row>
    <row r="36" spans="3:17" hidden="1" x14ac:dyDescent="0.35">
      <c r="C36" s="119" t="s">
        <v>749</v>
      </c>
      <c r="D36" s="123">
        <f t="shared" ref="D36:F36" si="18">+D35+D39-D38-D40-D41</f>
        <v>48679.479359999998</v>
      </c>
      <c r="E36" s="123">
        <f t="shared" si="18"/>
        <v>46880.907189999998</v>
      </c>
      <c r="F36" s="123">
        <f t="shared" si="18"/>
        <v>49629.291299999997</v>
      </c>
      <c r="G36" s="123">
        <f>+G35+G39-G38-G40-G41+G42</f>
        <v>58433.469059999996</v>
      </c>
      <c r="H36" s="123">
        <f>+H35+H39-H38-H40-H41</f>
        <v>52848.459439999999</v>
      </c>
      <c r="I36" s="123">
        <f t="shared" ref="I36:O36" si="19">+I35+I39-I38-I40-I41</f>
        <v>44417.848800000007</v>
      </c>
      <c r="J36" s="123">
        <f t="shared" si="19"/>
        <v>42741.137430000002</v>
      </c>
      <c r="K36" s="123">
        <f t="shared" si="19"/>
        <v>88668.430500000002</v>
      </c>
      <c r="L36" s="123">
        <f t="shared" si="19"/>
        <v>93439.938320000016</v>
      </c>
      <c r="M36" s="123">
        <f t="shared" si="19"/>
        <v>61252.283110000018</v>
      </c>
      <c r="N36" s="123">
        <f t="shared" si="19"/>
        <v>55105.301110000015</v>
      </c>
      <c r="O36" s="123">
        <f t="shared" si="19"/>
        <v>45199.419110000017</v>
      </c>
      <c r="P36" s="123"/>
    </row>
    <row r="37" spans="3:17" hidden="1" x14ac:dyDescent="0.35">
      <c r="C37" s="119" t="s">
        <v>733</v>
      </c>
      <c r="D37" s="123">
        <v>6000</v>
      </c>
      <c r="E37" s="123">
        <v>9000</v>
      </c>
      <c r="F37" s="123">
        <v>6000</v>
      </c>
      <c r="G37" s="123">
        <v>8084.13</v>
      </c>
      <c r="H37" s="123">
        <v>8000</v>
      </c>
      <c r="I37" s="123">
        <v>40000</v>
      </c>
      <c r="J37" s="123">
        <v>25572.86</v>
      </c>
      <c r="K37" s="123">
        <v>60000</v>
      </c>
      <c r="L37" s="123">
        <v>12080.42</v>
      </c>
      <c r="M37" s="123">
        <v>6624.17</v>
      </c>
      <c r="N37" s="123">
        <v>6000</v>
      </c>
      <c r="O37" s="123">
        <v>4499.01</v>
      </c>
      <c r="P37" s="123">
        <f>SUM(D37:O37)</f>
        <v>191860.59000000003</v>
      </c>
    </row>
    <row r="38" spans="3:17" hidden="1" x14ac:dyDescent="0.35">
      <c r="C38" s="119" t="s">
        <v>750</v>
      </c>
      <c r="D38" s="123">
        <v>6000</v>
      </c>
      <c r="E38" s="123">
        <v>10000</v>
      </c>
      <c r="F38" s="123">
        <v>6000</v>
      </c>
      <c r="G38" s="123">
        <v>14000</v>
      </c>
      <c r="H38" s="123">
        <v>10000</v>
      </c>
      <c r="I38" s="123">
        <v>9000</v>
      </c>
      <c r="J38" s="123">
        <v>10000</v>
      </c>
      <c r="K38" s="123">
        <v>6000</v>
      </c>
      <c r="L38" s="123">
        <v>80000</v>
      </c>
      <c r="M38" s="123">
        <v>25000</v>
      </c>
      <c r="N38" s="123">
        <v>7000</v>
      </c>
      <c r="O38" s="123">
        <v>9000</v>
      </c>
      <c r="P38" s="123">
        <f>SUM(D38:O38)</f>
        <v>192000</v>
      </c>
    </row>
    <row r="39" spans="3:17" hidden="1" x14ac:dyDescent="0.35">
      <c r="C39" s="119" t="s">
        <v>735</v>
      </c>
      <c r="D39" s="123">
        <v>18000</v>
      </c>
      <c r="E39" s="123">
        <v>24000</v>
      </c>
      <c r="F39" s="123">
        <v>16500</v>
      </c>
      <c r="G39" s="123">
        <v>18000</v>
      </c>
      <c r="H39" s="123">
        <v>18000</v>
      </c>
      <c r="I39" s="123">
        <v>15900</v>
      </c>
      <c r="J39" s="123">
        <v>32000</v>
      </c>
      <c r="K39" s="123">
        <v>77000</v>
      </c>
      <c r="L39" s="123">
        <v>111800</v>
      </c>
      <c r="M39" s="123">
        <v>12000</v>
      </c>
      <c r="N39" s="123">
        <v>16800</v>
      </c>
      <c r="O39" s="123">
        <v>15000</v>
      </c>
      <c r="P39" s="123">
        <f>SUM(D39:O39)</f>
        <v>375000</v>
      </c>
    </row>
    <row r="40" spans="3:17" hidden="1" x14ac:dyDescent="0.35">
      <c r="C40" s="119" t="s">
        <v>736</v>
      </c>
      <c r="D40" s="123">
        <v>15175.520640000001</v>
      </c>
      <c r="E40" s="123">
        <v>15298.572169999999</v>
      </c>
      <c r="F40" s="123">
        <v>7251.6158899999991</v>
      </c>
      <c r="G40" s="123">
        <v>14695.822240000001</v>
      </c>
      <c r="H40" s="123">
        <v>13085.009620000003</v>
      </c>
      <c r="I40" s="123">
        <v>14830.610639999999</v>
      </c>
      <c r="J40" s="123">
        <v>23176.711370000005</v>
      </c>
      <c r="K40" s="123">
        <v>24572.70693</v>
      </c>
      <c r="L40" s="123">
        <v>24028.492180000001</v>
      </c>
      <c r="M40" s="123">
        <v>16187.655209999999</v>
      </c>
      <c r="N40" s="123">
        <v>12946.982</v>
      </c>
      <c r="O40" s="123">
        <v>12905.882</v>
      </c>
      <c r="P40" s="123">
        <v>178748.51689</v>
      </c>
    </row>
    <row r="41" spans="3:17" hidden="1" x14ac:dyDescent="0.35">
      <c r="C41" s="119" t="s">
        <v>737</v>
      </c>
      <c r="D41" s="123">
        <v>500</v>
      </c>
      <c r="E41" s="123">
        <v>500</v>
      </c>
      <c r="F41" s="123">
        <v>500</v>
      </c>
      <c r="G41" s="123">
        <v>500</v>
      </c>
      <c r="H41" s="123">
        <v>500</v>
      </c>
      <c r="I41" s="123">
        <v>500</v>
      </c>
      <c r="J41" s="123">
        <v>500</v>
      </c>
      <c r="K41" s="123">
        <v>500</v>
      </c>
      <c r="L41" s="123">
        <v>3000</v>
      </c>
      <c r="M41" s="123">
        <v>3000</v>
      </c>
      <c r="N41" s="123">
        <v>3000</v>
      </c>
      <c r="O41" s="123">
        <v>3000</v>
      </c>
      <c r="P41" s="123">
        <f>SUM(D41:O41)</f>
        <v>16000</v>
      </c>
    </row>
    <row r="42" spans="3:17" hidden="1" x14ac:dyDescent="0.35">
      <c r="C42" s="119" t="s">
        <v>738</v>
      </c>
      <c r="D42" s="123"/>
      <c r="E42" s="123"/>
      <c r="F42" s="123"/>
      <c r="G42" s="123">
        <v>20000</v>
      </c>
      <c r="H42" s="123"/>
      <c r="I42" s="123"/>
      <c r="J42" s="123"/>
      <c r="K42" s="123"/>
      <c r="L42" s="123"/>
      <c r="M42" s="123"/>
      <c r="N42" s="123"/>
      <c r="O42" s="123"/>
      <c r="P42" s="123"/>
    </row>
    <row r="43" spans="3:17" hidden="1" x14ac:dyDescent="0.35">
      <c r="D43" s="108">
        <v>0.5</v>
      </c>
      <c r="E43" s="108">
        <v>0.5</v>
      </c>
      <c r="F43" s="108">
        <v>0.5</v>
      </c>
      <c r="G43" s="108">
        <v>0.5</v>
      </c>
      <c r="H43" s="108">
        <v>0.6</v>
      </c>
      <c r="I43" s="108">
        <v>0.6</v>
      </c>
      <c r="J43" s="108">
        <v>0.6</v>
      </c>
      <c r="K43" s="108">
        <v>0.75</v>
      </c>
      <c r="L43" s="108">
        <v>0.75</v>
      </c>
      <c r="M43" s="108">
        <v>0.75</v>
      </c>
      <c r="N43" s="108">
        <v>0.75</v>
      </c>
      <c r="O43" s="108">
        <v>0.75</v>
      </c>
      <c r="P43" s="108"/>
      <c r="Q43" s="108"/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zoomScale="160" zoomScaleNormal="160" workbookViewId="0">
      <selection activeCell="E10" sqref="E10"/>
    </sheetView>
  </sheetViews>
  <sheetFormatPr defaultColWidth="9.1796875" defaultRowHeight="14.5" x14ac:dyDescent="0.35"/>
  <cols>
    <col min="1" max="4" width="3" style="89" customWidth="1"/>
    <col min="5" max="5" width="29.6328125" style="89" customWidth="1"/>
    <col min="6" max="6" width="8.453125" style="83" bestFit="1" customWidth="1"/>
    <col min="7" max="7" width="2.36328125" style="83" customWidth="1"/>
    <col min="8" max="8" width="8.453125" style="83" bestFit="1" customWidth="1"/>
    <col min="9" max="9" width="2.36328125" style="81" customWidth="1"/>
    <col min="10" max="10" width="9.36328125" style="83" bestFit="1" customWidth="1"/>
    <col min="11" max="11" width="2.36328125" style="81" customWidth="1"/>
    <col min="12" max="12" width="8.6328125" style="83" bestFit="1" customWidth="1"/>
    <col min="13" max="13" width="2.453125" style="81" customWidth="1"/>
    <col min="14" max="14" width="7.81640625" style="83" bestFit="1" customWidth="1"/>
    <col min="15" max="15" width="2.36328125" style="81" customWidth="1"/>
    <col min="16" max="16" width="8.453125" style="81" bestFit="1" customWidth="1"/>
    <col min="17" max="17" width="2.36328125" style="81" customWidth="1"/>
    <col min="18" max="18" width="9.1796875" style="81"/>
    <col min="19" max="19" width="2.36328125" style="81" customWidth="1"/>
    <col min="20" max="20" width="7.81640625" style="83" bestFit="1" customWidth="1"/>
    <col min="21" max="21" width="2.1796875" style="81" customWidth="1"/>
    <col min="22" max="22" width="8.453125" style="83" bestFit="1" customWidth="1"/>
    <col min="23" max="23" width="2.1796875" style="81" customWidth="1"/>
    <col min="24" max="24" width="8.453125" style="83" bestFit="1" customWidth="1"/>
    <col min="25" max="25" width="2.1796875" style="83" customWidth="1"/>
    <col min="26" max="26" width="9.1796875" style="81"/>
    <col min="27" max="27" width="2.1796875" style="81" customWidth="1"/>
    <col min="28" max="16384" width="9.1796875" style="81"/>
  </cols>
  <sheetData>
    <row r="1" spans="1:28" s="99" customFormat="1" ht="13" x14ac:dyDescent="0.3">
      <c r="A1" s="136" t="s">
        <v>712</v>
      </c>
      <c r="B1" s="136"/>
      <c r="C1" s="136"/>
      <c r="D1" s="136"/>
      <c r="E1" s="136"/>
      <c r="F1" s="136"/>
      <c r="G1" s="136"/>
      <c r="H1" s="136"/>
      <c r="J1" s="100"/>
      <c r="L1" s="100"/>
      <c r="N1" s="100"/>
      <c r="T1" s="100"/>
      <c r="V1" s="100"/>
      <c r="X1" s="100"/>
      <c r="Y1" s="100"/>
    </row>
    <row r="2" spans="1:28" s="76" customFormat="1" ht="15" thickBot="1" x14ac:dyDescent="0.4">
      <c r="A2" s="73"/>
      <c r="B2" s="73"/>
      <c r="C2" s="73"/>
      <c r="D2" s="73"/>
      <c r="E2" s="73"/>
      <c r="F2" s="74" t="s">
        <v>690</v>
      </c>
      <c r="G2" s="75"/>
      <c r="H2" s="74" t="s">
        <v>691</v>
      </c>
      <c r="J2" s="74" t="s">
        <v>696</v>
      </c>
      <c r="L2" s="74" t="s">
        <v>697</v>
      </c>
      <c r="N2" s="74" t="s">
        <v>698</v>
      </c>
      <c r="P2" s="74" t="s">
        <v>699</v>
      </c>
      <c r="R2" s="74" t="s">
        <v>700</v>
      </c>
      <c r="S2" s="77"/>
      <c r="T2" s="74" t="s">
        <v>701</v>
      </c>
      <c r="V2" s="74" t="s">
        <v>702</v>
      </c>
      <c r="X2" s="74" t="s">
        <v>703</v>
      </c>
      <c r="Y2" s="74"/>
      <c r="Z2" s="74"/>
      <c r="AB2" s="74"/>
    </row>
    <row r="3" spans="1:28" ht="15" thickTop="1" x14ac:dyDescent="0.35">
      <c r="A3" s="78"/>
      <c r="B3" s="78"/>
      <c r="C3" s="78" t="s">
        <v>399</v>
      </c>
      <c r="D3" s="78"/>
      <c r="E3" s="78"/>
      <c r="F3" s="79"/>
      <c r="G3" s="80"/>
      <c r="H3" s="79"/>
      <c r="J3" s="79"/>
      <c r="L3" s="79"/>
      <c r="N3" s="79"/>
      <c r="P3" s="79"/>
      <c r="Q3" s="78"/>
      <c r="R3" s="79"/>
      <c r="S3" s="82"/>
      <c r="T3" s="79"/>
      <c r="U3" s="78"/>
      <c r="V3" s="79"/>
      <c r="X3" s="79"/>
      <c r="Y3" s="79"/>
      <c r="Z3" s="79"/>
      <c r="AB3" s="79"/>
    </row>
    <row r="4" spans="1:28" x14ac:dyDescent="0.35">
      <c r="A4" s="78"/>
      <c r="B4" s="78"/>
      <c r="C4" s="78"/>
      <c r="D4" s="78" t="s">
        <v>79</v>
      </c>
      <c r="E4" s="78"/>
      <c r="F4" s="79">
        <v>-7920.74</v>
      </c>
      <c r="G4" s="80"/>
      <c r="H4" s="79">
        <v>-8021.35</v>
      </c>
      <c r="J4" s="79">
        <v>6539.45</v>
      </c>
      <c r="L4" s="79">
        <v>-2877.5</v>
      </c>
      <c r="N4" s="79">
        <v>-5269.03</v>
      </c>
      <c r="P4" s="79">
        <v>-8161.58</v>
      </c>
      <c r="Q4" s="78"/>
      <c r="R4" s="79">
        <v>-8458.42</v>
      </c>
      <c r="S4" s="79"/>
      <c r="T4" s="79">
        <v>-3949.53</v>
      </c>
      <c r="U4" s="78"/>
      <c r="V4" s="79">
        <v>33490.39</v>
      </c>
      <c r="X4" s="79">
        <v>13758.57</v>
      </c>
      <c r="Y4" s="79"/>
      <c r="Z4" s="79"/>
      <c r="AB4" s="79"/>
    </row>
    <row r="5" spans="1:28" x14ac:dyDescent="0.35">
      <c r="A5" s="78"/>
      <c r="B5" s="78"/>
      <c r="C5" s="78"/>
      <c r="D5" s="78" t="s">
        <v>400</v>
      </c>
      <c r="E5" s="78"/>
      <c r="F5" s="79"/>
      <c r="G5" s="80"/>
      <c r="H5" s="79"/>
      <c r="J5" s="79"/>
      <c r="L5" s="79"/>
      <c r="N5" s="79"/>
      <c r="P5" s="79"/>
      <c r="Q5" s="78"/>
      <c r="R5" s="79"/>
      <c r="S5" s="79"/>
      <c r="T5" s="79"/>
      <c r="U5" s="78"/>
      <c r="V5" s="79"/>
      <c r="X5" s="79"/>
      <c r="Y5" s="79"/>
      <c r="Z5" s="79"/>
      <c r="AB5" s="79"/>
    </row>
    <row r="6" spans="1:28" x14ac:dyDescent="0.35">
      <c r="A6" s="78"/>
      <c r="B6" s="78"/>
      <c r="C6" s="78"/>
      <c r="D6" s="78" t="s">
        <v>401</v>
      </c>
      <c r="E6" s="78"/>
      <c r="F6" s="79"/>
      <c r="G6" s="80"/>
      <c r="H6" s="79"/>
      <c r="J6" s="79"/>
      <c r="L6" s="79"/>
      <c r="N6" s="79"/>
      <c r="P6" s="79"/>
      <c r="Q6" s="78"/>
      <c r="R6" s="79"/>
      <c r="S6" s="79"/>
      <c r="T6" s="79"/>
      <c r="U6" s="78"/>
      <c r="V6" s="79"/>
      <c r="X6" s="79"/>
      <c r="Y6" s="79"/>
      <c r="Z6" s="79"/>
      <c r="AB6" s="79"/>
    </row>
    <row r="7" spans="1:28" x14ac:dyDescent="0.35">
      <c r="A7" s="78"/>
      <c r="B7" s="78"/>
      <c r="C7" s="78"/>
      <c r="D7" s="78"/>
      <c r="E7" s="78" t="s">
        <v>95</v>
      </c>
      <c r="F7" s="79">
        <v>119.14</v>
      </c>
      <c r="G7" s="80"/>
      <c r="H7" s="79">
        <v>1310.45</v>
      </c>
      <c r="J7" s="79">
        <v>2611.73</v>
      </c>
      <c r="L7" s="79">
        <v>2841.24</v>
      </c>
      <c r="N7" s="79">
        <v>-1170.6600000000001</v>
      </c>
      <c r="P7" s="79">
        <v>-5810.94</v>
      </c>
      <c r="Q7" s="78"/>
      <c r="R7" s="79">
        <v>-6442.65</v>
      </c>
      <c r="S7" s="79"/>
      <c r="T7" s="79">
        <v>3488.89</v>
      </c>
      <c r="U7" s="78"/>
      <c r="V7" s="79">
        <v>20234.91</v>
      </c>
      <c r="X7" s="79">
        <v>-2995</v>
      </c>
      <c r="Y7" s="79"/>
      <c r="Z7" s="79"/>
      <c r="AB7" s="79"/>
    </row>
    <row r="8" spans="1:28" x14ac:dyDescent="0.35">
      <c r="A8" s="78"/>
      <c r="B8" s="78"/>
      <c r="C8" s="78"/>
      <c r="D8" s="78"/>
      <c r="E8" s="78" t="s">
        <v>111</v>
      </c>
      <c r="F8" s="79">
        <v>-2189.23</v>
      </c>
      <c r="G8" s="80"/>
      <c r="H8" s="79">
        <v>-1422.24</v>
      </c>
      <c r="J8" s="79">
        <v>1872.03</v>
      </c>
      <c r="L8" s="79">
        <v>8.65</v>
      </c>
      <c r="N8" s="79">
        <v>4281.96</v>
      </c>
      <c r="P8" s="79">
        <v>9923.34</v>
      </c>
      <c r="Q8" s="78"/>
      <c r="R8" s="79">
        <v>-3038.9</v>
      </c>
      <c r="S8" s="79"/>
      <c r="T8" s="79">
        <v>-86.44</v>
      </c>
      <c r="U8" s="78"/>
      <c r="V8" s="79">
        <v>-850.48</v>
      </c>
      <c r="X8" s="79">
        <v>-7126.13</v>
      </c>
      <c r="Y8" s="79"/>
      <c r="Z8" s="79"/>
      <c r="AB8" s="79"/>
    </row>
    <row r="9" spans="1:28" x14ac:dyDescent="0.35">
      <c r="A9" s="78"/>
      <c r="B9" s="78"/>
      <c r="C9" s="78"/>
      <c r="D9" s="78"/>
      <c r="E9" s="78" t="s">
        <v>144</v>
      </c>
      <c r="F9" s="79"/>
      <c r="G9" s="80"/>
      <c r="H9" s="79">
        <v>-25</v>
      </c>
      <c r="J9" s="79">
        <v>-22.94</v>
      </c>
      <c r="L9" s="79">
        <v>-9.0299999999999994</v>
      </c>
      <c r="N9" s="79">
        <v>70</v>
      </c>
      <c r="P9" s="79">
        <v>98.44</v>
      </c>
      <c r="Q9" s="78"/>
      <c r="R9" s="79">
        <v>137.38999999999999</v>
      </c>
      <c r="S9" s="79"/>
      <c r="T9" s="79">
        <v>-215.44</v>
      </c>
      <c r="U9" s="78"/>
      <c r="V9" s="79">
        <v>339.74</v>
      </c>
      <c r="X9" s="79">
        <v>-113.3</v>
      </c>
      <c r="Y9" s="79"/>
      <c r="Z9" s="79"/>
      <c r="AB9" s="79"/>
    </row>
    <row r="10" spans="1:28" x14ac:dyDescent="0.35">
      <c r="A10" s="78"/>
      <c r="B10" s="78"/>
      <c r="C10" s="78"/>
      <c r="D10" s="78"/>
      <c r="E10" s="78" t="s">
        <v>693</v>
      </c>
      <c r="F10" s="79"/>
      <c r="G10" s="80"/>
      <c r="H10" s="79"/>
      <c r="J10" s="79">
        <v>-2500</v>
      </c>
      <c r="L10" s="79"/>
      <c r="N10" s="79">
        <v>-500</v>
      </c>
      <c r="P10" s="79">
        <v>-500</v>
      </c>
      <c r="Q10" s="78"/>
      <c r="R10" s="79">
        <v>-500</v>
      </c>
      <c r="S10" s="79"/>
      <c r="T10" s="79">
        <v>-500</v>
      </c>
      <c r="U10" s="78"/>
      <c r="V10" s="79">
        <v>-500</v>
      </c>
      <c r="X10" s="79"/>
      <c r="Y10" s="79"/>
      <c r="Z10" s="79"/>
      <c r="AB10" s="79"/>
    </row>
    <row r="11" spans="1:28" x14ac:dyDescent="0.35">
      <c r="A11" s="78"/>
      <c r="B11" s="78"/>
      <c r="C11" s="78"/>
      <c r="D11" s="78"/>
      <c r="E11" s="78" t="s">
        <v>694</v>
      </c>
      <c r="F11" s="79">
        <v>16600</v>
      </c>
      <c r="G11" s="80"/>
      <c r="H11" s="79">
        <v>0</v>
      </c>
      <c r="J11" s="79"/>
      <c r="L11" s="79"/>
      <c r="N11" s="79"/>
      <c r="P11" s="79"/>
      <c r="Q11" s="78"/>
      <c r="R11" s="79"/>
      <c r="S11" s="79"/>
      <c r="T11" s="79"/>
      <c r="U11" s="78"/>
      <c r="V11" s="79">
        <v>-14669.83</v>
      </c>
      <c r="X11" s="79"/>
      <c r="Y11" s="79"/>
      <c r="Z11" s="79"/>
      <c r="AB11" s="79"/>
    </row>
    <row r="12" spans="1:28" x14ac:dyDescent="0.35">
      <c r="A12" s="78"/>
      <c r="B12" s="78"/>
      <c r="C12" s="78"/>
      <c r="D12" s="78"/>
      <c r="E12" s="78" t="s">
        <v>695</v>
      </c>
      <c r="F12" s="81"/>
      <c r="G12" s="81"/>
      <c r="H12" s="81"/>
      <c r="J12" s="79">
        <v>104300</v>
      </c>
      <c r="L12" s="79"/>
      <c r="N12" s="79"/>
      <c r="P12" s="79"/>
      <c r="Q12" s="78"/>
      <c r="R12" s="79"/>
      <c r="S12" s="79"/>
      <c r="T12" s="79"/>
      <c r="U12" s="78"/>
      <c r="V12" s="79"/>
      <c r="X12" s="79"/>
      <c r="Y12" s="79"/>
      <c r="Z12" s="79"/>
      <c r="AB12" s="79"/>
    </row>
    <row r="13" spans="1:28" x14ac:dyDescent="0.35">
      <c r="A13" s="78"/>
      <c r="B13" s="78"/>
      <c r="C13" s="78"/>
      <c r="D13" s="78"/>
      <c r="E13" s="78" t="s">
        <v>141</v>
      </c>
      <c r="F13" s="79">
        <v>-656.89</v>
      </c>
      <c r="H13" s="79">
        <v>217.47</v>
      </c>
      <c r="J13" s="79">
        <v>512.51</v>
      </c>
      <c r="L13" s="79">
        <v>13.86</v>
      </c>
      <c r="N13" s="79">
        <v>100.76</v>
      </c>
      <c r="P13" s="79">
        <v>119.49</v>
      </c>
      <c r="Q13" s="78"/>
      <c r="R13" s="79">
        <v>310.54000000000002</v>
      </c>
      <c r="S13" s="78"/>
      <c r="T13" s="79">
        <v>1096.25</v>
      </c>
      <c r="U13" s="78"/>
      <c r="V13" s="79">
        <v>3593.35</v>
      </c>
      <c r="X13" s="79">
        <v>-5349.6</v>
      </c>
    </row>
    <row r="14" spans="1:28" ht="15" thickBot="1" x14ac:dyDescent="0.4">
      <c r="A14" s="78"/>
      <c r="B14" s="78"/>
      <c r="C14" s="78"/>
      <c r="D14" s="78"/>
      <c r="E14" s="78" t="s">
        <v>220</v>
      </c>
      <c r="F14" s="82">
        <v>197.5</v>
      </c>
      <c r="H14" s="82">
        <v>748.7</v>
      </c>
      <c r="J14" s="84">
        <v>-1686.85</v>
      </c>
      <c r="L14" s="82">
        <v>931.8</v>
      </c>
      <c r="N14" s="79">
        <v>-402.6</v>
      </c>
      <c r="P14" s="79">
        <v>1231.06</v>
      </c>
      <c r="Q14" s="78"/>
      <c r="R14" s="79">
        <v>1071.0899999999999</v>
      </c>
      <c r="S14" s="78"/>
      <c r="T14" s="79">
        <v>-3244.09</v>
      </c>
      <c r="U14" s="78"/>
      <c r="V14" s="79">
        <v>1072.9100000000001</v>
      </c>
      <c r="X14" s="79">
        <v>376.1</v>
      </c>
    </row>
    <row r="15" spans="1:28" ht="15" thickBot="1" x14ac:dyDescent="0.4">
      <c r="A15" s="78"/>
      <c r="B15" s="78"/>
      <c r="C15" s="78" t="s">
        <v>402</v>
      </c>
      <c r="D15" s="78"/>
      <c r="E15" s="78"/>
      <c r="F15" s="85">
        <f>ROUND(SUM(F4:F5)+SUM(F7:F14),5)</f>
        <v>6149.78</v>
      </c>
      <c r="H15" s="85">
        <f>ROUND(SUM(H3:H4)+SUM(H7:H14),5)</f>
        <v>-7191.97</v>
      </c>
      <c r="J15" s="85">
        <f>ROUND(SUM(J3:J4)+SUM(J7:J14),5)</f>
        <v>111625.93</v>
      </c>
      <c r="L15" s="85">
        <f>ROUND(SUM(L3:L4)+SUM(L7:L14),5)</f>
        <v>909.02</v>
      </c>
      <c r="N15" s="85">
        <f>ROUND(SUM(N4:N5)+SUM(N7:N14),5)</f>
        <v>-2889.57</v>
      </c>
      <c r="P15" s="85">
        <f>ROUND(SUM(P4:P5)+SUM(P7:P14),5)</f>
        <v>-3100.19</v>
      </c>
      <c r="R15" s="85">
        <f>ROUND(SUM(R4:R5)+SUM(R7:R14),5)</f>
        <v>-16920.95</v>
      </c>
      <c r="S15" s="78"/>
      <c r="T15" s="85">
        <f>ROUND(SUM(T4:T5)+SUM(T7:T14),5)</f>
        <v>-3410.36</v>
      </c>
      <c r="U15" s="78"/>
      <c r="V15" s="85">
        <f>ROUND(SUM(V4:V5)+SUM(V7:V14),5)</f>
        <v>42710.99</v>
      </c>
      <c r="X15" s="85">
        <f>ROUND(SUM(X4:X5)+SUM(X7:X14),5)</f>
        <v>-1449.36</v>
      </c>
      <c r="Y15" s="79"/>
      <c r="Z15" s="79"/>
    </row>
    <row r="16" spans="1:28" x14ac:dyDescent="0.35">
      <c r="A16" s="78"/>
      <c r="B16" s="78"/>
      <c r="C16" s="78" t="s">
        <v>704</v>
      </c>
      <c r="D16" s="78"/>
      <c r="E16" s="78"/>
      <c r="F16" s="82"/>
      <c r="H16" s="82"/>
      <c r="J16" s="82"/>
      <c r="L16" s="79"/>
      <c r="N16" s="79"/>
      <c r="P16" s="79"/>
      <c r="Q16" s="78"/>
      <c r="R16" s="79"/>
      <c r="S16" s="78"/>
      <c r="T16" s="79"/>
      <c r="U16" s="78"/>
      <c r="V16" s="79"/>
      <c r="X16" s="79"/>
      <c r="Y16" s="79"/>
      <c r="Z16" s="79"/>
    </row>
    <row r="17" spans="1:28" ht="15" thickBot="1" x14ac:dyDescent="0.4">
      <c r="A17" s="78"/>
      <c r="B17" s="78"/>
      <c r="C17" s="78"/>
      <c r="D17" s="78" t="s">
        <v>237</v>
      </c>
      <c r="E17" s="78"/>
      <c r="F17" s="82"/>
      <c r="H17" s="82"/>
      <c r="J17" s="82">
        <v>-104300</v>
      </c>
      <c r="L17" s="79"/>
      <c r="N17" s="79"/>
      <c r="P17" s="79"/>
      <c r="Q17" s="78"/>
      <c r="R17" s="86"/>
      <c r="S17" s="78"/>
      <c r="T17" s="79"/>
      <c r="U17" s="78"/>
      <c r="V17" s="79"/>
      <c r="X17" s="79"/>
      <c r="Y17" s="79"/>
      <c r="Z17" s="79"/>
    </row>
    <row r="18" spans="1:28" ht="15" thickBot="1" x14ac:dyDescent="0.4">
      <c r="A18" s="78"/>
      <c r="B18" s="78"/>
      <c r="C18" s="78" t="s">
        <v>705</v>
      </c>
      <c r="D18" s="78"/>
      <c r="E18" s="78"/>
      <c r="F18" s="82"/>
      <c r="H18" s="82"/>
      <c r="J18" s="85">
        <f>ROUND(SUM(J16:J17),5)</f>
        <v>-104300</v>
      </c>
      <c r="L18" s="79"/>
      <c r="N18" s="79"/>
      <c r="P18" s="79"/>
      <c r="Q18" s="78"/>
      <c r="R18" s="87"/>
      <c r="S18" s="78"/>
      <c r="T18" s="79"/>
      <c r="U18" s="78"/>
      <c r="V18" s="79"/>
      <c r="X18" s="79"/>
      <c r="Y18" s="79"/>
      <c r="Z18" s="79"/>
    </row>
    <row r="19" spans="1:28" x14ac:dyDescent="0.35">
      <c r="A19" s="78"/>
      <c r="B19" s="78" t="s">
        <v>403</v>
      </c>
      <c r="C19" s="78"/>
      <c r="D19" s="78"/>
      <c r="E19" s="78"/>
      <c r="F19" s="79">
        <f>F15</f>
        <v>6149.78</v>
      </c>
      <c r="G19" s="80"/>
      <c r="H19" s="79">
        <f>H15</f>
        <v>-7191.97</v>
      </c>
      <c r="J19" s="79">
        <f>ROUND(J15+J18,5)</f>
        <v>7325.93</v>
      </c>
      <c r="L19" s="79">
        <f>L15</f>
        <v>909.02</v>
      </c>
      <c r="N19" s="79">
        <f>N15</f>
        <v>-2889.57</v>
      </c>
      <c r="P19" s="79">
        <f>P15</f>
        <v>-3100.19</v>
      </c>
      <c r="Q19" s="78"/>
      <c r="R19" s="82">
        <v>-16920.95</v>
      </c>
      <c r="S19" s="79"/>
      <c r="T19" s="79">
        <f>T15</f>
        <v>-3410.36</v>
      </c>
      <c r="U19" s="78"/>
      <c r="V19" s="79">
        <f>V15</f>
        <v>42710.99</v>
      </c>
      <c r="X19" s="79">
        <f>X15</f>
        <v>-1449.36</v>
      </c>
      <c r="Y19" s="79"/>
      <c r="Z19" s="79"/>
      <c r="AB19" s="79"/>
    </row>
    <row r="20" spans="1:28" ht="15" thickBot="1" x14ac:dyDescent="0.4">
      <c r="A20" s="78"/>
      <c r="B20" s="78" t="s">
        <v>404</v>
      </c>
      <c r="C20" s="78"/>
      <c r="D20" s="78"/>
      <c r="E20" s="78"/>
      <c r="F20" s="82">
        <v>42932.88</v>
      </c>
      <c r="G20" s="80"/>
      <c r="H20" s="82">
        <v>49082.66</v>
      </c>
      <c r="J20" s="82">
        <v>41890.69</v>
      </c>
      <c r="L20" s="82">
        <v>153467.26999999999</v>
      </c>
      <c r="N20" s="79">
        <v>154325.64000000001</v>
      </c>
      <c r="P20" s="79">
        <v>151436.07</v>
      </c>
      <c r="Q20" s="78"/>
      <c r="R20" s="79">
        <v>148335.88</v>
      </c>
      <c r="S20" s="82"/>
      <c r="T20" s="79">
        <v>131414.93</v>
      </c>
      <c r="U20" s="78"/>
      <c r="V20" s="79">
        <v>128004.57</v>
      </c>
      <c r="X20" s="79">
        <v>170715.56</v>
      </c>
      <c r="Y20" s="82"/>
      <c r="Z20" s="82"/>
      <c r="AB20" s="82"/>
    </row>
    <row r="21" spans="1:28" ht="15" thickBot="1" x14ac:dyDescent="0.4">
      <c r="A21" s="78" t="s">
        <v>405</v>
      </c>
      <c r="B21" s="78"/>
      <c r="C21" s="78"/>
      <c r="D21" s="78"/>
      <c r="E21" s="78"/>
      <c r="F21" s="88">
        <f>ROUND(SUM(F19:F20),5)</f>
        <v>49082.66</v>
      </c>
      <c r="G21" s="80"/>
      <c r="H21" s="88">
        <f>ROUND(SUM(H19:H20),5)</f>
        <v>41890.69</v>
      </c>
      <c r="J21" s="88">
        <f>ROUND(SUM(J19:J20),5)</f>
        <v>49216.62</v>
      </c>
      <c r="L21" s="88">
        <f>ROUND(SUM(L19:L20),5)</f>
        <v>154376.29</v>
      </c>
      <c r="N21" s="88">
        <f>ROUND(SUM(N19:N20),5)</f>
        <v>151436.07</v>
      </c>
      <c r="P21" s="88">
        <f>ROUND(SUM(P19:P20),5)</f>
        <v>148335.88</v>
      </c>
      <c r="Q21" s="78"/>
      <c r="R21" s="88">
        <f>ROUND(SUM(R19:R20),5)</f>
        <v>131414.93</v>
      </c>
      <c r="S21" s="82"/>
      <c r="T21" s="88">
        <f>ROUND(SUM(T19:T20),5)</f>
        <v>128004.57</v>
      </c>
      <c r="U21" s="78"/>
      <c r="V21" s="88">
        <f>ROUND(SUM(V19:V20),5)</f>
        <v>170715.56</v>
      </c>
      <c r="X21" s="88">
        <f>ROUND(SUM(X19:X20),5)</f>
        <v>169266.2</v>
      </c>
      <c r="Y21" s="85"/>
      <c r="Z21" s="85"/>
      <c r="AB21" s="85"/>
    </row>
    <row r="22" spans="1:28" s="91" customFormat="1" ht="15" thickTop="1" x14ac:dyDescent="0.35">
      <c r="A22" s="89"/>
      <c r="B22" s="89"/>
      <c r="C22" s="89"/>
      <c r="D22" s="89"/>
      <c r="E22" s="89"/>
      <c r="F22" s="83"/>
      <c r="G22" s="80"/>
      <c r="H22" s="90"/>
      <c r="I22" s="81"/>
      <c r="J22" s="79"/>
      <c r="L22" s="79"/>
      <c r="N22" s="79"/>
      <c r="P22" s="79"/>
      <c r="Q22" s="78"/>
      <c r="R22" s="79"/>
      <c r="S22" s="82"/>
      <c r="T22" s="79"/>
      <c r="U22" s="78"/>
      <c r="V22" s="79"/>
      <c r="X22" s="79"/>
      <c r="Y22" s="79"/>
      <c r="Z22" s="79"/>
      <c r="AB22" s="79"/>
    </row>
    <row r="23" spans="1:28" s="91" customFormat="1" x14ac:dyDescent="0.35">
      <c r="A23" s="89"/>
      <c r="B23" s="89"/>
      <c r="C23" s="89"/>
      <c r="D23" s="89"/>
      <c r="E23" s="89"/>
      <c r="F23" s="83"/>
      <c r="G23" s="80"/>
      <c r="H23" s="92"/>
      <c r="J23" s="82"/>
      <c r="K23" s="92"/>
      <c r="L23" s="82"/>
      <c r="M23" s="92"/>
      <c r="N23" s="82"/>
      <c r="O23" s="92"/>
      <c r="P23" s="82"/>
      <c r="Q23" s="93"/>
      <c r="R23" s="82"/>
      <c r="S23" s="82"/>
      <c r="T23" s="82"/>
      <c r="U23" s="93"/>
      <c r="V23" s="82"/>
      <c r="W23" s="92"/>
      <c r="X23" s="82"/>
      <c r="Y23" s="82"/>
      <c r="Z23" s="82"/>
      <c r="AA23" s="92"/>
      <c r="AB23" s="82"/>
    </row>
    <row r="24" spans="1:28" s="91" customFormat="1" x14ac:dyDescent="0.35">
      <c r="A24" s="89"/>
      <c r="B24" s="89"/>
      <c r="C24" s="89"/>
      <c r="D24" s="89"/>
      <c r="E24" s="89"/>
      <c r="F24" s="83"/>
      <c r="G24" s="80"/>
      <c r="J24" s="87"/>
      <c r="K24" s="92"/>
      <c r="L24" s="87"/>
      <c r="M24" s="92"/>
      <c r="N24" s="87"/>
      <c r="O24" s="92"/>
      <c r="P24" s="87"/>
      <c r="Q24" s="93"/>
      <c r="R24" s="87"/>
      <c r="S24" s="87"/>
      <c r="T24" s="87"/>
      <c r="U24" s="93"/>
      <c r="V24" s="87"/>
      <c r="W24" s="92"/>
      <c r="X24" s="87"/>
      <c r="Y24" s="87"/>
      <c r="Z24" s="87"/>
      <c r="AA24" s="92"/>
      <c r="AB24" s="87"/>
    </row>
    <row r="25" spans="1:28" x14ac:dyDescent="0.35">
      <c r="G25" s="80"/>
      <c r="J25" s="94"/>
      <c r="K25" s="86"/>
      <c r="L25" s="94"/>
      <c r="M25" s="86"/>
      <c r="N25" s="94"/>
      <c r="O25" s="86"/>
      <c r="P25" s="86"/>
      <c r="Q25" s="86"/>
      <c r="R25" s="86"/>
      <c r="S25" s="86"/>
      <c r="T25" s="94"/>
      <c r="U25" s="86"/>
      <c r="V25" s="86"/>
      <c r="W25" s="86"/>
      <c r="X25" s="94"/>
      <c r="Y25" s="94"/>
      <c r="Z25" s="86"/>
      <c r="AA25" s="86"/>
      <c r="AB25" s="86"/>
    </row>
    <row r="26" spans="1:28" x14ac:dyDescent="0.35">
      <c r="G26" s="80"/>
    </row>
    <row r="27" spans="1:28" x14ac:dyDescent="0.35">
      <c r="G27" s="80"/>
    </row>
    <row r="28" spans="1:28" x14ac:dyDescent="0.35">
      <c r="G28" s="80"/>
    </row>
    <row r="29" spans="1:28" x14ac:dyDescent="0.35">
      <c r="G29" s="80"/>
    </row>
    <row r="30" spans="1:28" x14ac:dyDescent="0.35">
      <c r="G30" s="80"/>
    </row>
    <row r="31" spans="1:28" x14ac:dyDescent="0.35">
      <c r="G31" s="80"/>
    </row>
    <row r="32" spans="1:28" x14ac:dyDescent="0.35">
      <c r="G32" s="80"/>
    </row>
    <row r="33" spans="7:7" x14ac:dyDescent="0.35">
      <c r="G33" s="80"/>
    </row>
    <row r="34" spans="7:7" x14ac:dyDescent="0.35">
      <c r="G34" s="80"/>
    </row>
    <row r="35" spans="7:7" x14ac:dyDescent="0.35">
      <c r="G35" s="80"/>
    </row>
    <row r="36" spans="7:7" x14ac:dyDescent="0.35">
      <c r="G36" s="80"/>
    </row>
    <row r="37" spans="7:7" x14ac:dyDescent="0.35">
      <c r="G37" s="80"/>
    </row>
    <row r="38" spans="7:7" x14ac:dyDescent="0.35">
      <c r="G38" s="80"/>
    </row>
    <row r="39" spans="7:7" x14ac:dyDescent="0.35">
      <c r="G39" s="80"/>
    </row>
    <row r="40" spans="7:7" x14ac:dyDescent="0.35">
      <c r="G40" s="80"/>
    </row>
    <row r="41" spans="7:7" x14ac:dyDescent="0.35">
      <c r="G41" s="80"/>
    </row>
    <row r="42" spans="7:7" x14ac:dyDescent="0.35">
      <c r="G42" s="80"/>
    </row>
    <row r="43" spans="7:7" x14ac:dyDescent="0.35">
      <c r="G43" s="80"/>
    </row>
    <row r="44" spans="7:7" x14ac:dyDescent="0.35">
      <c r="G44" s="80"/>
    </row>
    <row r="45" spans="7:7" x14ac:dyDescent="0.35">
      <c r="G45" s="80"/>
    </row>
    <row r="46" spans="7:7" x14ac:dyDescent="0.35">
      <c r="G46" s="80"/>
    </row>
    <row r="47" spans="7:7" x14ac:dyDescent="0.35">
      <c r="G47" s="80"/>
    </row>
    <row r="48" spans="7:7" x14ac:dyDescent="0.35">
      <c r="G48" s="80"/>
    </row>
    <row r="49" spans="7:7" x14ac:dyDescent="0.35">
      <c r="G49" s="80"/>
    </row>
    <row r="50" spans="7:7" x14ac:dyDescent="0.35">
      <c r="G50" s="80"/>
    </row>
    <row r="51" spans="7:7" x14ac:dyDescent="0.35">
      <c r="G51" s="80"/>
    </row>
    <row r="52" spans="7:7" x14ac:dyDescent="0.35">
      <c r="G52" s="80"/>
    </row>
    <row r="53" spans="7:7" x14ac:dyDescent="0.35">
      <c r="G53" s="80"/>
    </row>
    <row r="54" spans="7:7" x14ac:dyDescent="0.35">
      <c r="G54" s="80"/>
    </row>
    <row r="55" spans="7:7" x14ac:dyDescent="0.35">
      <c r="G55" s="80"/>
    </row>
    <row r="56" spans="7:7" x14ac:dyDescent="0.35">
      <c r="G56" s="80"/>
    </row>
    <row r="57" spans="7:7" x14ac:dyDescent="0.35">
      <c r="G57" s="80"/>
    </row>
    <row r="58" spans="7:7" x14ac:dyDescent="0.35">
      <c r="G58" s="80"/>
    </row>
    <row r="59" spans="7:7" x14ac:dyDescent="0.35">
      <c r="G59" s="80"/>
    </row>
    <row r="60" spans="7:7" x14ac:dyDescent="0.35">
      <c r="G60" s="80"/>
    </row>
    <row r="61" spans="7:7" x14ac:dyDescent="0.35">
      <c r="G61" s="80"/>
    </row>
    <row r="62" spans="7:7" x14ac:dyDescent="0.35">
      <c r="G62" s="80"/>
    </row>
    <row r="63" spans="7:7" x14ac:dyDescent="0.35">
      <c r="G63" s="80"/>
    </row>
    <row r="64" spans="7:7" x14ac:dyDescent="0.35">
      <c r="G64" s="80"/>
    </row>
    <row r="65" spans="7:7" x14ac:dyDescent="0.35">
      <c r="G65" s="80"/>
    </row>
    <row r="66" spans="7:7" x14ac:dyDescent="0.35">
      <c r="G66" s="80"/>
    </row>
    <row r="67" spans="7:7" x14ac:dyDescent="0.35">
      <c r="G67" s="80"/>
    </row>
    <row r="68" spans="7:7" x14ac:dyDescent="0.35">
      <c r="G68" s="80"/>
    </row>
    <row r="69" spans="7:7" x14ac:dyDescent="0.35">
      <c r="G69" s="80"/>
    </row>
    <row r="70" spans="7:7" x14ac:dyDescent="0.35">
      <c r="G70" s="80"/>
    </row>
    <row r="71" spans="7:7" x14ac:dyDescent="0.35">
      <c r="G71" s="80"/>
    </row>
    <row r="72" spans="7:7" x14ac:dyDescent="0.35">
      <c r="G72" s="80"/>
    </row>
    <row r="73" spans="7:7" x14ac:dyDescent="0.35">
      <c r="G73" s="80"/>
    </row>
    <row r="74" spans="7:7" x14ac:dyDescent="0.35">
      <c r="G74" s="80"/>
    </row>
    <row r="75" spans="7:7" x14ac:dyDescent="0.35">
      <c r="G75" s="80"/>
    </row>
    <row r="76" spans="7:7" x14ac:dyDescent="0.35">
      <c r="G76" s="95"/>
    </row>
  </sheetData>
  <mergeCells count="1">
    <mergeCell ref="A1:H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72"/>
  <sheetViews>
    <sheetView zoomScale="80" zoomScaleNormal="80" workbookViewId="0">
      <pane xSplit="8" ySplit="2" topLeftCell="I3" activePane="bottomRight" state="frozenSplit"/>
      <selection pane="topRight"/>
      <selection pane="bottomLeft"/>
      <selection pane="bottomRight"/>
    </sheetView>
  </sheetViews>
  <sheetFormatPr defaultColWidth="9.1796875" defaultRowHeight="14.5" x14ac:dyDescent="0.35"/>
  <cols>
    <col min="1" max="7" width="3" style="3" customWidth="1"/>
    <col min="8" max="8" width="26.453125" style="3" customWidth="1"/>
    <col min="9" max="9" width="9.81640625" style="23" bestFit="1" customWidth="1"/>
    <col min="10" max="10" width="2.453125" style="23" customWidth="1"/>
    <col min="11" max="11" width="9.81640625" style="23" bestFit="1" customWidth="1"/>
    <col min="12" max="12" width="2.453125" style="23" customWidth="1"/>
    <col min="13" max="13" width="14.81640625" style="23" bestFit="1" customWidth="1"/>
    <col min="14" max="14" width="2.453125" style="23" customWidth="1"/>
    <col min="15" max="15" width="12.453125" style="23" customWidth="1"/>
    <col min="16" max="16" width="2.453125" style="23" hidden="1" customWidth="1"/>
    <col min="17" max="17" width="12.453125" style="23" hidden="1" customWidth="1"/>
    <col min="18" max="18" width="2.453125" style="23" hidden="1" customWidth="1"/>
    <col min="19" max="19" width="12.453125" style="23" hidden="1" customWidth="1"/>
    <col min="20" max="20" width="2.453125" style="23" hidden="1" customWidth="1"/>
    <col min="21" max="21" width="14.81640625" style="23" hidden="1" customWidth="1"/>
    <col min="22" max="22" width="2.81640625" style="20" hidden="1" customWidth="1"/>
    <col min="23" max="23" width="12.453125" style="20" hidden="1" customWidth="1"/>
    <col min="24" max="16384" width="9.1796875" style="20"/>
  </cols>
  <sheetData>
    <row r="1" spans="1:23" ht="15" thickBot="1" x14ac:dyDescent="0.4">
      <c r="A1" s="10" t="s">
        <v>455</v>
      </c>
      <c r="B1" s="10"/>
      <c r="C1" s="10"/>
      <c r="D1" s="10"/>
      <c r="E1" s="10"/>
      <c r="F1" s="10"/>
      <c r="G1" s="10"/>
      <c r="H1" s="10"/>
      <c r="I1" s="137" t="s">
        <v>437</v>
      </c>
      <c r="J1" s="138"/>
      <c r="K1" s="138"/>
      <c r="L1" s="138"/>
      <c r="M1" s="138"/>
      <c r="N1" s="138"/>
      <c r="O1" s="139"/>
      <c r="P1" s="20"/>
      <c r="Q1" s="140" t="s">
        <v>438</v>
      </c>
      <c r="R1" s="141"/>
      <c r="S1" s="141"/>
      <c r="T1" s="141"/>
      <c r="U1" s="141"/>
      <c r="V1" s="141"/>
      <c r="W1" s="142"/>
    </row>
    <row r="2" spans="1:23" s="22" customFormat="1" ht="15" thickBot="1" x14ac:dyDescent="0.4">
      <c r="A2" s="18"/>
      <c r="B2" s="18"/>
      <c r="C2" s="18"/>
      <c r="D2" s="18"/>
      <c r="E2" s="18"/>
      <c r="F2" s="18"/>
      <c r="G2" s="18"/>
      <c r="H2" s="18"/>
      <c r="I2" s="41" t="s">
        <v>449</v>
      </c>
      <c r="J2" s="36"/>
      <c r="K2" s="42" t="s">
        <v>450</v>
      </c>
      <c r="L2" s="36"/>
      <c r="M2" s="42" t="s">
        <v>426</v>
      </c>
      <c r="N2" s="36"/>
      <c r="O2" s="43" t="s">
        <v>427</v>
      </c>
    </row>
    <row r="3" spans="1:23" x14ac:dyDescent="0.35">
      <c r="A3" s="28"/>
      <c r="B3" s="28" t="s">
        <v>3</v>
      </c>
      <c r="C3" s="28"/>
      <c r="D3" s="28"/>
      <c r="E3" s="28"/>
      <c r="F3" s="28"/>
      <c r="G3" s="28"/>
      <c r="H3" s="28"/>
      <c r="I3" s="24"/>
      <c r="J3" s="29"/>
      <c r="K3" s="24"/>
      <c r="L3" s="29"/>
      <c r="M3" s="24"/>
      <c r="N3" s="29"/>
      <c r="O3" s="40"/>
      <c r="P3" s="20"/>
      <c r="Q3" s="20"/>
      <c r="R3" s="20"/>
      <c r="S3" s="20"/>
      <c r="T3" s="20"/>
      <c r="U3" s="20"/>
    </row>
    <row r="4" spans="1:23" x14ac:dyDescent="0.35">
      <c r="A4" s="28"/>
      <c r="B4" s="28"/>
      <c r="C4" s="28"/>
      <c r="D4" s="28" t="s">
        <v>4</v>
      </c>
      <c r="E4" s="28"/>
      <c r="F4" s="28"/>
      <c r="G4" s="28"/>
      <c r="H4" s="28"/>
      <c r="I4" s="24"/>
      <c r="J4" s="29"/>
      <c r="K4" s="24"/>
      <c r="L4" s="29"/>
      <c r="M4" s="24"/>
      <c r="N4" s="29"/>
      <c r="O4" s="40"/>
      <c r="P4" s="20"/>
      <c r="Q4" s="20"/>
      <c r="R4" s="20"/>
      <c r="S4" s="20"/>
      <c r="T4" s="20"/>
      <c r="U4" s="20"/>
    </row>
    <row r="5" spans="1:23" x14ac:dyDescent="0.35">
      <c r="A5" s="28"/>
      <c r="B5" s="28"/>
      <c r="C5" s="28"/>
      <c r="D5" s="28"/>
      <c r="E5" s="28" t="s">
        <v>5</v>
      </c>
      <c r="F5" s="28"/>
      <c r="G5" s="28"/>
      <c r="H5" s="28"/>
      <c r="I5" s="24"/>
      <c r="J5" s="29"/>
      <c r="K5" s="24"/>
      <c r="L5" s="29"/>
      <c r="M5" s="24"/>
      <c r="N5" s="29"/>
      <c r="O5" s="40"/>
      <c r="P5" s="20"/>
      <c r="Q5" s="20"/>
      <c r="R5" s="20"/>
      <c r="S5" s="20"/>
      <c r="T5" s="20"/>
      <c r="U5" s="20"/>
    </row>
    <row r="6" spans="1:23" x14ac:dyDescent="0.35">
      <c r="A6" s="28"/>
      <c r="B6" s="28"/>
      <c r="C6" s="28"/>
      <c r="D6" s="28"/>
      <c r="E6" s="28"/>
      <c r="F6" s="28" t="s">
        <v>6</v>
      </c>
      <c r="G6" s="28"/>
      <c r="H6" s="28"/>
      <c r="I6" s="24">
        <v>19935.2</v>
      </c>
      <c r="J6" s="29"/>
      <c r="K6" s="24">
        <v>24328.57</v>
      </c>
      <c r="L6" s="29"/>
      <c r="M6" s="24">
        <f>ROUND((I6-K6),5)</f>
        <v>-4393.37</v>
      </c>
      <c r="N6" s="29"/>
      <c r="O6" s="40">
        <f>ROUND(IF(I6=0, IF(K6=0, 0, SIGN(-K6)), IF(K6=0, SIGN(I6), (I6-K6)/ABS(K6))),5)</f>
        <v>-0.18057999999999999</v>
      </c>
      <c r="P6" s="20"/>
      <c r="Q6" s="20"/>
      <c r="R6" s="20"/>
      <c r="S6" s="20"/>
      <c r="T6" s="20"/>
      <c r="U6" s="20"/>
    </row>
    <row r="7" spans="1:23" x14ac:dyDescent="0.35">
      <c r="A7" s="28"/>
      <c r="B7" s="28"/>
      <c r="C7" s="28"/>
      <c r="D7" s="28"/>
      <c r="E7" s="28"/>
      <c r="F7" s="28" t="s">
        <v>7</v>
      </c>
      <c r="G7" s="28"/>
      <c r="H7" s="28"/>
      <c r="I7" s="24"/>
      <c r="J7" s="29"/>
      <c r="K7" s="24"/>
      <c r="L7" s="29"/>
      <c r="M7" s="24"/>
      <c r="N7" s="29"/>
      <c r="O7" s="40"/>
      <c r="P7" s="20"/>
      <c r="Q7" s="20"/>
      <c r="R7" s="20"/>
      <c r="S7" s="20"/>
      <c r="T7" s="20"/>
      <c r="U7" s="20"/>
    </row>
    <row r="8" spans="1:23" ht="15" thickBot="1" x14ac:dyDescent="0.4">
      <c r="A8" s="28"/>
      <c r="B8" s="28"/>
      <c r="C8" s="28"/>
      <c r="D8" s="28"/>
      <c r="E8" s="28"/>
      <c r="F8" s="28"/>
      <c r="G8" s="28" t="s">
        <v>8</v>
      </c>
      <c r="H8" s="28"/>
      <c r="I8" s="25">
        <v>0</v>
      </c>
      <c r="J8" s="29"/>
      <c r="K8" s="25">
        <v>7880.72</v>
      </c>
      <c r="L8" s="29"/>
      <c r="M8" s="25">
        <f>ROUND((I8-K8),5)</f>
        <v>-7880.72</v>
      </c>
      <c r="N8" s="29"/>
      <c r="O8" s="13">
        <f>ROUND(IF(I8=0, IF(K8=0, 0, SIGN(-K8)), IF(K8=0, SIGN(I8), (I8-K8)/ABS(K8))),5)</f>
        <v>-1</v>
      </c>
      <c r="P8" s="20"/>
      <c r="Q8" s="20"/>
      <c r="R8" s="20"/>
      <c r="S8" s="20"/>
      <c r="T8" s="20"/>
      <c r="U8" s="20"/>
    </row>
    <row r="9" spans="1:23" ht="15" thickBot="1" x14ac:dyDescent="0.4">
      <c r="A9" s="28"/>
      <c r="B9" s="28"/>
      <c r="C9" s="28"/>
      <c r="D9" s="28"/>
      <c r="E9" s="28"/>
      <c r="F9" s="28" t="s">
        <v>10</v>
      </c>
      <c r="G9" s="28"/>
      <c r="H9" s="28"/>
      <c r="I9" s="19">
        <f>ROUND(SUM(I7:I8),5)</f>
        <v>0</v>
      </c>
      <c r="J9" s="29"/>
      <c r="K9" s="19">
        <f>ROUND(SUM(K7:K8),5)</f>
        <v>7880.72</v>
      </c>
      <c r="L9" s="29"/>
      <c r="M9" s="19">
        <f>ROUND((I9-K9),5)</f>
        <v>-7880.72</v>
      </c>
      <c r="N9" s="29"/>
      <c r="O9" s="14">
        <f>ROUND(IF(I9=0, IF(K9=0, 0, SIGN(-K9)), IF(K9=0, SIGN(I9), (I9-K9)/ABS(K9))),5)</f>
        <v>-1</v>
      </c>
      <c r="P9" s="20"/>
      <c r="Q9" s="20"/>
      <c r="R9" s="20"/>
      <c r="S9" s="20"/>
      <c r="T9" s="20"/>
      <c r="U9" s="20"/>
    </row>
    <row r="10" spans="1:23" ht="15" thickBot="1" x14ac:dyDescent="0.4">
      <c r="A10" s="28"/>
      <c r="B10" s="28"/>
      <c r="C10" s="28"/>
      <c r="D10" s="28"/>
      <c r="E10" s="28" t="s">
        <v>11</v>
      </c>
      <c r="F10" s="28"/>
      <c r="G10" s="28"/>
      <c r="H10" s="28"/>
      <c r="I10" s="26">
        <f>ROUND(SUM(I5:I6)+I9,5)</f>
        <v>19935.2</v>
      </c>
      <c r="J10" s="29"/>
      <c r="K10" s="26">
        <f>ROUND(SUM(K5:K6)+K9,5)</f>
        <v>32209.29</v>
      </c>
      <c r="L10" s="29"/>
      <c r="M10" s="26">
        <f>ROUND((I10-K10),5)</f>
        <v>-12274.09</v>
      </c>
      <c r="N10" s="29"/>
      <c r="O10" s="15">
        <f>ROUND(IF(I10=0, IF(K10=0, 0, SIGN(-K10)), IF(K10=0, SIGN(I10), (I10-K10)/ABS(K10))),5)</f>
        <v>-0.38107000000000002</v>
      </c>
      <c r="P10" s="20"/>
      <c r="Q10" s="20"/>
      <c r="R10" s="20"/>
      <c r="S10" s="20"/>
      <c r="T10" s="20"/>
      <c r="U10" s="20"/>
    </row>
    <row r="11" spans="1:23" x14ac:dyDescent="0.35">
      <c r="A11" s="28"/>
      <c r="B11" s="28"/>
      <c r="C11" s="28"/>
      <c r="D11" s="28" t="s">
        <v>12</v>
      </c>
      <c r="E11" s="28"/>
      <c r="F11" s="28"/>
      <c r="G11" s="28"/>
      <c r="H11" s="28"/>
      <c r="I11" s="24">
        <f>ROUND(I4+I10,5)</f>
        <v>19935.2</v>
      </c>
      <c r="J11" s="29"/>
      <c r="K11" s="24">
        <f>ROUND(K4+K10,5)</f>
        <v>32209.29</v>
      </c>
      <c r="L11" s="29"/>
      <c r="M11" s="24">
        <f>ROUND((I11-K11),5)</f>
        <v>-12274.09</v>
      </c>
      <c r="N11" s="29"/>
      <c r="O11" s="40">
        <f>ROUND(IF(I11=0, IF(K11=0, 0, SIGN(-K11)), IF(K11=0, SIGN(I11), (I11-K11)/ABS(K11))),5)</f>
        <v>-0.38107000000000002</v>
      </c>
      <c r="P11" s="20"/>
      <c r="Q11" s="20"/>
      <c r="R11" s="20"/>
      <c r="S11" s="20"/>
      <c r="T11" s="20"/>
      <c r="U11" s="20"/>
    </row>
    <row r="12" spans="1:23" x14ac:dyDescent="0.35">
      <c r="A12" s="28"/>
      <c r="B12" s="28"/>
      <c r="C12" s="28"/>
      <c r="D12" s="28" t="s">
        <v>13</v>
      </c>
      <c r="E12" s="28"/>
      <c r="F12" s="28"/>
      <c r="G12" s="28"/>
      <c r="H12" s="28"/>
      <c r="I12" s="24"/>
      <c r="J12" s="29"/>
      <c r="K12" s="24"/>
      <c r="L12" s="29"/>
      <c r="M12" s="24"/>
      <c r="N12" s="29"/>
      <c r="O12" s="40"/>
      <c r="P12" s="20"/>
      <c r="Q12" s="20"/>
      <c r="R12" s="20"/>
      <c r="S12" s="20"/>
      <c r="T12" s="20"/>
      <c r="U12" s="20"/>
    </row>
    <row r="13" spans="1:23" x14ac:dyDescent="0.35">
      <c r="A13" s="28"/>
      <c r="B13" s="28"/>
      <c r="C13" s="28"/>
      <c r="D13" s="28"/>
      <c r="E13" s="28" t="s">
        <v>14</v>
      </c>
      <c r="F13" s="28"/>
      <c r="G13" s="28"/>
      <c r="H13" s="28"/>
      <c r="I13" s="24"/>
      <c r="J13" s="29"/>
      <c r="K13" s="24"/>
      <c r="L13" s="29"/>
      <c r="M13" s="24"/>
      <c r="N13" s="29"/>
      <c r="O13" s="40"/>
      <c r="P13" s="20"/>
      <c r="Q13" s="20"/>
      <c r="R13" s="20"/>
      <c r="S13" s="20"/>
      <c r="T13" s="20"/>
      <c r="U13" s="20"/>
    </row>
    <row r="14" spans="1:23" x14ac:dyDescent="0.35">
      <c r="A14" s="28"/>
      <c r="B14" s="28"/>
      <c r="C14" s="28"/>
      <c r="D14" s="28"/>
      <c r="E14" s="28"/>
      <c r="F14" s="28" t="s">
        <v>15</v>
      </c>
      <c r="G14" s="28"/>
      <c r="H14" s="28"/>
      <c r="I14" s="24">
        <v>9450.4</v>
      </c>
      <c r="J14" s="29"/>
      <c r="K14" s="24">
        <v>11977.28</v>
      </c>
      <c r="L14" s="29"/>
      <c r="M14" s="24">
        <f t="shared" ref="M14:M19" si="0">ROUND((I14-K14),5)</f>
        <v>-2526.88</v>
      </c>
      <c r="N14" s="29"/>
      <c r="O14" s="40">
        <f t="shared" ref="O14:O19" si="1">ROUND(IF(I14=0, IF(K14=0, 0, SIGN(-K14)), IF(K14=0, SIGN(I14), (I14-K14)/ABS(K14))),5)</f>
        <v>-0.21096999999999999</v>
      </c>
      <c r="P14" s="20"/>
      <c r="Q14" s="20"/>
      <c r="R14" s="20"/>
      <c r="S14" s="20"/>
      <c r="T14" s="20"/>
      <c r="U14" s="20"/>
    </row>
    <row r="15" spans="1:23" x14ac:dyDescent="0.35">
      <c r="A15" s="28"/>
      <c r="B15" s="28"/>
      <c r="C15" s="28"/>
      <c r="D15" s="28"/>
      <c r="E15" s="28"/>
      <c r="F15" s="28" t="s">
        <v>16</v>
      </c>
      <c r="G15" s="28"/>
      <c r="H15" s="28"/>
      <c r="I15" s="24">
        <v>0</v>
      </c>
      <c r="J15" s="29"/>
      <c r="K15" s="24">
        <v>-704.99</v>
      </c>
      <c r="L15" s="29"/>
      <c r="M15" s="24">
        <f t="shared" si="0"/>
        <v>704.99</v>
      </c>
      <c r="N15" s="29"/>
      <c r="O15" s="40">
        <f t="shared" si="1"/>
        <v>1</v>
      </c>
      <c r="P15" s="20"/>
      <c r="Q15" s="20"/>
      <c r="R15" s="20"/>
      <c r="S15" s="20"/>
      <c r="T15" s="20"/>
      <c r="U15" s="20"/>
    </row>
    <row r="16" spans="1:23" ht="15" thickBot="1" x14ac:dyDescent="0.4">
      <c r="A16" s="28"/>
      <c r="B16" s="28"/>
      <c r="C16" s="28"/>
      <c r="D16" s="28"/>
      <c r="E16" s="28"/>
      <c r="F16" s="28" t="s">
        <v>17</v>
      </c>
      <c r="G16" s="28"/>
      <c r="H16" s="28"/>
      <c r="I16" s="25">
        <v>0</v>
      </c>
      <c r="J16" s="29"/>
      <c r="K16" s="25">
        <v>0.09</v>
      </c>
      <c r="L16" s="29"/>
      <c r="M16" s="25">
        <f t="shared" si="0"/>
        <v>-0.09</v>
      </c>
      <c r="N16" s="29"/>
      <c r="O16" s="13">
        <f t="shared" si="1"/>
        <v>-1</v>
      </c>
      <c r="P16" s="20"/>
      <c r="Q16" s="20"/>
      <c r="R16" s="20"/>
      <c r="S16" s="20"/>
      <c r="T16" s="20"/>
      <c r="U16" s="20"/>
    </row>
    <row r="17" spans="1:21" ht="15" thickBot="1" x14ac:dyDescent="0.4">
      <c r="A17" s="28"/>
      <c r="B17" s="28"/>
      <c r="C17" s="28"/>
      <c r="D17" s="28"/>
      <c r="E17" s="28" t="s">
        <v>18</v>
      </c>
      <c r="F17" s="28"/>
      <c r="G17" s="28"/>
      <c r="H17" s="28"/>
      <c r="I17" s="19">
        <f>ROUND(SUM(I13:I16),5)</f>
        <v>9450.4</v>
      </c>
      <c r="J17" s="29"/>
      <c r="K17" s="19">
        <f>ROUND(SUM(K13:K16),5)</f>
        <v>11272.38</v>
      </c>
      <c r="L17" s="29"/>
      <c r="M17" s="19">
        <f t="shared" si="0"/>
        <v>-1821.98</v>
      </c>
      <c r="N17" s="29"/>
      <c r="O17" s="14">
        <f t="shared" si="1"/>
        <v>-0.16163</v>
      </c>
      <c r="P17" s="20"/>
      <c r="Q17" s="20"/>
      <c r="R17" s="20"/>
      <c r="S17" s="20"/>
      <c r="T17" s="20"/>
      <c r="U17" s="20"/>
    </row>
    <row r="18" spans="1:21" ht="15" thickBot="1" x14ac:dyDescent="0.4">
      <c r="A18" s="28"/>
      <c r="B18" s="28"/>
      <c r="C18" s="28"/>
      <c r="D18" s="28" t="s">
        <v>19</v>
      </c>
      <c r="E18" s="28"/>
      <c r="F18" s="28"/>
      <c r="G18" s="28"/>
      <c r="H18" s="28"/>
      <c r="I18" s="26">
        <f>ROUND(I12+I17,5)</f>
        <v>9450.4</v>
      </c>
      <c r="J18" s="29"/>
      <c r="K18" s="26">
        <f>ROUND(K12+K17,5)</f>
        <v>11272.38</v>
      </c>
      <c r="L18" s="29"/>
      <c r="M18" s="26">
        <f t="shared" si="0"/>
        <v>-1821.98</v>
      </c>
      <c r="N18" s="29"/>
      <c r="O18" s="15">
        <f t="shared" si="1"/>
        <v>-0.16163</v>
      </c>
      <c r="P18" s="20"/>
      <c r="Q18" s="20"/>
      <c r="R18" s="20"/>
      <c r="S18" s="20"/>
      <c r="T18" s="20"/>
      <c r="U18" s="20"/>
    </row>
    <row r="19" spans="1:21" x14ac:dyDescent="0.35">
      <c r="A19" s="28"/>
      <c r="B19" s="28"/>
      <c r="C19" s="28" t="s">
        <v>20</v>
      </c>
      <c r="D19" s="28"/>
      <c r="E19" s="28"/>
      <c r="F19" s="28"/>
      <c r="G19" s="28"/>
      <c r="H19" s="28"/>
      <c r="I19" s="24">
        <f>ROUND(I11-I18,5)</f>
        <v>10484.799999999999</v>
      </c>
      <c r="J19" s="29"/>
      <c r="K19" s="24">
        <f>ROUND(K11-K18,5)</f>
        <v>20936.91</v>
      </c>
      <c r="L19" s="29"/>
      <c r="M19" s="24">
        <f t="shared" si="0"/>
        <v>-10452.11</v>
      </c>
      <c r="N19" s="29"/>
      <c r="O19" s="40">
        <f t="shared" si="1"/>
        <v>-0.49922</v>
      </c>
      <c r="P19" s="20"/>
      <c r="Q19" s="20"/>
      <c r="R19" s="20"/>
      <c r="S19" s="20"/>
      <c r="T19" s="20"/>
      <c r="U19" s="20"/>
    </row>
    <row r="20" spans="1:21" x14ac:dyDescent="0.35">
      <c r="A20" s="28"/>
      <c r="B20" s="28"/>
      <c r="C20" s="28"/>
      <c r="D20" s="28" t="s">
        <v>21</v>
      </c>
      <c r="E20" s="28"/>
      <c r="F20" s="28"/>
      <c r="G20" s="28"/>
      <c r="H20" s="28"/>
      <c r="I20" s="24"/>
      <c r="J20" s="29"/>
      <c r="K20" s="24"/>
      <c r="L20" s="29"/>
      <c r="M20" s="24"/>
      <c r="N20" s="29"/>
      <c r="O20" s="40"/>
      <c r="P20" s="20"/>
      <c r="Q20" s="20"/>
      <c r="R20" s="20"/>
      <c r="S20" s="20"/>
      <c r="T20" s="20"/>
      <c r="U20" s="20"/>
    </row>
    <row r="21" spans="1:21" x14ac:dyDescent="0.35">
      <c r="A21" s="28"/>
      <c r="B21" s="28"/>
      <c r="C21" s="28"/>
      <c r="D21" s="28"/>
      <c r="E21" s="28" t="s">
        <v>22</v>
      </c>
      <c r="F21" s="28"/>
      <c r="G21" s="28"/>
      <c r="H21" s="28"/>
      <c r="I21" s="24"/>
      <c r="J21" s="29"/>
      <c r="K21" s="24"/>
      <c r="L21" s="29"/>
      <c r="M21" s="24"/>
      <c r="N21" s="29"/>
      <c r="O21" s="40"/>
      <c r="P21" s="20"/>
      <c r="Q21" s="20"/>
      <c r="R21" s="20"/>
      <c r="S21" s="20"/>
      <c r="T21" s="20"/>
      <c r="U21" s="20"/>
    </row>
    <row r="22" spans="1:21" x14ac:dyDescent="0.35">
      <c r="A22" s="28"/>
      <c r="B22" s="28"/>
      <c r="C22" s="28"/>
      <c r="D22" s="28"/>
      <c r="E22" s="28"/>
      <c r="F22" s="28" t="s">
        <v>23</v>
      </c>
      <c r="G22" s="28"/>
      <c r="H22" s="28"/>
      <c r="I22" s="24"/>
      <c r="J22" s="29"/>
      <c r="K22" s="24"/>
      <c r="L22" s="29"/>
      <c r="M22" s="24"/>
      <c r="N22" s="29"/>
      <c r="O22" s="40"/>
      <c r="P22" s="20"/>
      <c r="Q22" s="20"/>
      <c r="R22" s="20"/>
      <c r="S22" s="20"/>
      <c r="T22" s="20"/>
      <c r="U22" s="20"/>
    </row>
    <row r="23" spans="1:21" x14ac:dyDescent="0.35">
      <c r="A23" s="28"/>
      <c r="B23" s="28"/>
      <c r="C23" s="28"/>
      <c r="D23" s="28"/>
      <c r="E23" s="28"/>
      <c r="F23" s="28"/>
      <c r="G23" s="28" t="s">
        <v>24</v>
      </c>
      <c r="H23" s="28"/>
      <c r="I23" s="24">
        <v>2875.36</v>
      </c>
      <c r="J23" s="29"/>
      <c r="K23" s="24">
        <v>2875.36</v>
      </c>
      <c r="L23" s="29"/>
      <c r="M23" s="24">
        <f t="shared" ref="M23:M31" si="2">ROUND((I23-K23),5)</f>
        <v>0</v>
      </c>
      <c r="N23" s="29"/>
      <c r="O23" s="40">
        <f t="shared" ref="O23:O31" si="3">ROUND(IF(I23=0, IF(K23=0, 0, SIGN(-K23)), IF(K23=0, SIGN(I23), (I23-K23)/ABS(K23))),5)</f>
        <v>0</v>
      </c>
      <c r="P23" s="20"/>
      <c r="Q23" s="20"/>
      <c r="R23" s="20"/>
      <c r="S23" s="20"/>
      <c r="T23" s="20"/>
      <c r="U23" s="20"/>
    </row>
    <row r="24" spans="1:21" x14ac:dyDescent="0.35">
      <c r="A24" s="28"/>
      <c r="B24" s="28"/>
      <c r="C24" s="28"/>
      <c r="D24" s="28"/>
      <c r="E24" s="28"/>
      <c r="F24" s="28"/>
      <c r="G24" s="28" t="s">
        <v>25</v>
      </c>
      <c r="H24" s="28"/>
      <c r="I24" s="24">
        <v>2240</v>
      </c>
      <c r="J24" s="29"/>
      <c r="K24" s="24">
        <v>2126.17</v>
      </c>
      <c r="L24" s="29"/>
      <c r="M24" s="24">
        <f t="shared" si="2"/>
        <v>113.83</v>
      </c>
      <c r="N24" s="29"/>
      <c r="O24" s="40">
        <f t="shared" si="3"/>
        <v>5.3539999999999997E-2</v>
      </c>
      <c r="P24" s="20"/>
      <c r="Q24" s="20"/>
      <c r="R24" s="20"/>
      <c r="S24" s="20"/>
      <c r="T24" s="20"/>
      <c r="U24" s="20"/>
    </row>
    <row r="25" spans="1:21" x14ac:dyDescent="0.35">
      <c r="A25" s="28"/>
      <c r="B25" s="28"/>
      <c r="C25" s="28"/>
      <c r="D25" s="28"/>
      <c r="E25" s="28"/>
      <c r="F25" s="28"/>
      <c r="G25" s="28" t="s">
        <v>26</v>
      </c>
      <c r="H25" s="28"/>
      <c r="I25" s="24">
        <v>446.74</v>
      </c>
      <c r="J25" s="29"/>
      <c r="K25" s="24">
        <v>532</v>
      </c>
      <c r="L25" s="29"/>
      <c r="M25" s="24">
        <f t="shared" si="2"/>
        <v>-85.26</v>
      </c>
      <c r="N25" s="29"/>
      <c r="O25" s="40">
        <f t="shared" si="3"/>
        <v>-0.16026000000000001</v>
      </c>
      <c r="P25" s="20"/>
      <c r="Q25" s="20"/>
      <c r="R25" s="20"/>
      <c r="S25" s="20"/>
      <c r="T25" s="20"/>
      <c r="U25" s="20"/>
    </row>
    <row r="26" spans="1:21" x14ac:dyDescent="0.35">
      <c r="A26" s="28"/>
      <c r="B26" s="28"/>
      <c r="C26" s="28"/>
      <c r="D26" s="28"/>
      <c r="E26" s="28"/>
      <c r="F26" s="28"/>
      <c r="G26" s="28" t="s">
        <v>29</v>
      </c>
      <c r="H26" s="28"/>
      <c r="I26" s="24">
        <v>425.5</v>
      </c>
      <c r="J26" s="29"/>
      <c r="K26" s="24">
        <v>418.37</v>
      </c>
      <c r="L26" s="29"/>
      <c r="M26" s="24">
        <f t="shared" si="2"/>
        <v>7.13</v>
      </c>
      <c r="N26" s="29"/>
      <c r="O26" s="40">
        <f t="shared" si="3"/>
        <v>1.704E-2</v>
      </c>
      <c r="P26" s="20"/>
      <c r="Q26" s="20"/>
      <c r="R26" s="20"/>
      <c r="S26" s="20"/>
      <c r="T26" s="20"/>
      <c r="U26" s="20"/>
    </row>
    <row r="27" spans="1:21" ht="15" thickBot="1" x14ac:dyDescent="0.4">
      <c r="A27" s="28"/>
      <c r="B27" s="28"/>
      <c r="C27" s="28"/>
      <c r="D27" s="28"/>
      <c r="E27" s="28"/>
      <c r="F27" s="28"/>
      <c r="G27" s="28" t="s">
        <v>30</v>
      </c>
      <c r="H27" s="28"/>
      <c r="I27" s="27">
        <v>0</v>
      </c>
      <c r="J27" s="29"/>
      <c r="K27" s="27">
        <v>50</v>
      </c>
      <c r="L27" s="29"/>
      <c r="M27" s="27">
        <f t="shared" si="2"/>
        <v>-50</v>
      </c>
      <c r="N27" s="29"/>
      <c r="O27" s="12">
        <f t="shared" si="3"/>
        <v>-1</v>
      </c>
      <c r="P27" s="20"/>
      <c r="Q27" s="20"/>
      <c r="R27" s="20"/>
      <c r="S27" s="20"/>
      <c r="T27" s="20"/>
      <c r="U27" s="20"/>
    </row>
    <row r="28" spans="1:21" x14ac:dyDescent="0.35">
      <c r="A28" s="28"/>
      <c r="B28" s="28"/>
      <c r="C28" s="28"/>
      <c r="D28" s="28"/>
      <c r="E28" s="28"/>
      <c r="F28" s="28" t="s">
        <v>31</v>
      </c>
      <c r="G28" s="28"/>
      <c r="H28" s="28"/>
      <c r="I28" s="24">
        <f>ROUND(SUM(I22:I27),5)</f>
        <v>5987.6</v>
      </c>
      <c r="J28" s="29"/>
      <c r="K28" s="24">
        <f>ROUND(SUM(K22:K27),5)</f>
        <v>6001.9</v>
      </c>
      <c r="L28" s="29"/>
      <c r="M28" s="24">
        <f t="shared" si="2"/>
        <v>-14.3</v>
      </c>
      <c r="N28" s="29"/>
      <c r="O28" s="40">
        <f t="shared" si="3"/>
        <v>-2.3800000000000002E-3</v>
      </c>
      <c r="P28" s="20"/>
      <c r="Q28" s="20"/>
      <c r="R28" s="20"/>
      <c r="S28" s="20"/>
      <c r="T28" s="20"/>
      <c r="U28" s="20"/>
    </row>
    <row r="29" spans="1:21" x14ac:dyDescent="0.35">
      <c r="A29" s="28"/>
      <c r="B29" s="28"/>
      <c r="C29" s="28"/>
      <c r="D29" s="28"/>
      <c r="E29" s="28"/>
      <c r="F29" s="28" t="s">
        <v>32</v>
      </c>
      <c r="G29" s="28"/>
      <c r="H29" s="28"/>
      <c r="I29" s="24">
        <v>540</v>
      </c>
      <c r="J29" s="29"/>
      <c r="K29" s="24">
        <v>650</v>
      </c>
      <c r="L29" s="29"/>
      <c r="M29" s="24">
        <f t="shared" si="2"/>
        <v>-110</v>
      </c>
      <c r="N29" s="29"/>
      <c r="O29" s="40">
        <f t="shared" si="3"/>
        <v>-0.16922999999999999</v>
      </c>
      <c r="P29" s="20"/>
      <c r="Q29" s="20"/>
      <c r="R29" s="20"/>
      <c r="S29" s="20"/>
      <c r="T29" s="20"/>
      <c r="U29" s="20"/>
    </row>
    <row r="30" spans="1:21" x14ac:dyDescent="0.35">
      <c r="A30" s="28"/>
      <c r="B30" s="28"/>
      <c r="C30" s="28"/>
      <c r="D30" s="28"/>
      <c r="E30" s="28"/>
      <c r="F30" s="28" t="s">
        <v>33</v>
      </c>
      <c r="G30" s="28"/>
      <c r="H30" s="28"/>
      <c r="I30" s="24">
        <v>570.1</v>
      </c>
      <c r="J30" s="29"/>
      <c r="K30" s="24">
        <v>318.73</v>
      </c>
      <c r="L30" s="29"/>
      <c r="M30" s="24">
        <f t="shared" si="2"/>
        <v>251.37</v>
      </c>
      <c r="N30" s="29"/>
      <c r="O30" s="40">
        <f t="shared" si="3"/>
        <v>0.78866000000000003</v>
      </c>
      <c r="P30" s="20"/>
      <c r="Q30" s="20"/>
      <c r="R30" s="20"/>
      <c r="S30" s="20"/>
      <c r="T30" s="20"/>
      <c r="U30" s="20"/>
    </row>
    <row r="31" spans="1:21" x14ac:dyDescent="0.35">
      <c r="A31" s="28"/>
      <c r="B31" s="28"/>
      <c r="C31" s="28"/>
      <c r="D31" s="28"/>
      <c r="E31" s="28"/>
      <c r="F31" s="28" t="s">
        <v>34</v>
      </c>
      <c r="G31" s="28"/>
      <c r="H31" s="28"/>
      <c r="I31" s="24">
        <v>0</v>
      </c>
      <c r="J31" s="29"/>
      <c r="K31" s="24">
        <v>57</v>
      </c>
      <c r="L31" s="29"/>
      <c r="M31" s="24">
        <f t="shared" si="2"/>
        <v>-57</v>
      </c>
      <c r="N31" s="29"/>
      <c r="O31" s="40">
        <f t="shared" si="3"/>
        <v>-1</v>
      </c>
      <c r="P31" s="20"/>
      <c r="Q31" s="20"/>
      <c r="R31" s="20"/>
      <c r="S31" s="20"/>
      <c r="T31" s="20"/>
      <c r="U31" s="20"/>
    </row>
    <row r="32" spans="1:21" x14ac:dyDescent="0.35">
      <c r="A32" s="28"/>
      <c r="B32" s="28"/>
      <c r="C32" s="28"/>
      <c r="D32" s="28"/>
      <c r="E32" s="28"/>
      <c r="F32" s="28" t="s">
        <v>35</v>
      </c>
      <c r="G32" s="28"/>
      <c r="H32" s="28"/>
      <c r="I32" s="24"/>
      <c r="J32" s="29"/>
      <c r="K32" s="24"/>
      <c r="L32" s="29"/>
      <c r="M32" s="24"/>
      <c r="N32" s="29"/>
      <c r="O32" s="40"/>
      <c r="P32" s="20"/>
      <c r="Q32" s="20"/>
      <c r="R32" s="20"/>
      <c r="S32" s="20"/>
      <c r="T32" s="20"/>
      <c r="U32" s="20"/>
    </row>
    <row r="33" spans="1:21" x14ac:dyDescent="0.35">
      <c r="A33" s="28"/>
      <c r="B33" s="28"/>
      <c r="C33" s="28"/>
      <c r="D33" s="28"/>
      <c r="E33" s="28"/>
      <c r="F33" s="28"/>
      <c r="G33" s="28" t="s">
        <v>36</v>
      </c>
      <c r="H33" s="28"/>
      <c r="I33" s="24">
        <v>25</v>
      </c>
      <c r="J33" s="29"/>
      <c r="K33" s="24">
        <v>325</v>
      </c>
      <c r="L33" s="29"/>
      <c r="M33" s="24">
        <f t="shared" ref="M33:M38" si="4">ROUND((I33-K33),5)</f>
        <v>-300</v>
      </c>
      <c r="N33" s="29"/>
      <c r="O33" s="40">
        <f t="shared" ref="O33:O38" si="5">ROUND(IF(I33=0, IF(K33=0, 0, SIGN(-K33)), IF(K33=0, SIGN(I33), (I33-K33)/ABS(K33))),5)</f>
        <v>-0.92308000000000001</v>
      </c>
      <c r="P33" s="20"/>
      <c r="Q33" s="20"/>
      <c r="R33" s="20"/>
      <c r="S33" s="20"/>
      <c r="T33" s="20"/>
      <c r="U33" s="20"/>
    </row>
    <row r="34" spans="1:21" ht="15" thickBot="1" x14ac:dyDescent="0.4">
      <c r="A34" s="28"/>
      <c r="B34" s="28"/>
      <c r="C34" s="28"/>
      <c r="D34" s="28"/>
      <c r="E34" s="28"/>
      <c r="F34" s="28"/>
      <c r="G34" s="28" t="s">
        <v>38</v>
      </c>
      <c r="H34" s="28"/>
      <c r="I34" s="27">
        <v>72.680000000000007</v>
      </c>
      <c r="J34" s="29"/>
      <c r="K34" s="27">
        <v>154.5</v>
      </c>
      <c r="L34" s="29"/>
      <c r="M34" s="27">
        <f t="shared" si="4"/>
        <v>-81.819999999999993</v>
      </c>
      <c r="N34" s="29"/>
      <c r="O34" s="12">
        <f t="shared" si="5"/>
        <v>-0.52958000000000005</v>
      </c>
      <c r="P34" s="20"/>
      <c r="Q34" s="20"/>
      <c r="R34" s="20"/>
      <c r="S34" s="20"/>
      <c r="T34" s="20"/>
      <c r="U34" s="20"/>
    </row>
    <row r="35" spans="1:21" x14ac:dyDescent="0.35">
      <c r="A35" s="28"/>
      <c r="B35" s="28"/>
      <c r="C35" s="28"/>
      <c r="D35" s="28"/>
      <c r="E35" s="28"/>
      <c r="F35" s="28" t="s">
        <v>40</v>
      </c>
      <c r="G35" s="28"/>
      <c r="H35" s="28"/>
      <c r="I35" s="24">
        <f>ROUND(SUM(I32:I34),5)</f>
        <v>97.68</v>
      </c>
      <c r="J35" s="29"/>
      <c r="K35" s="24">
        <f>ROUND(SUM(K32:K34),5)</f>
        <v>479.5</v>
      </c>
      <c r="L35" s="29"/>
      <c r="M35" s="24">
        <f t="shared" si="4"/>
        <v>-381.82</v>
      </c>
      <c r="N35" s="29"/>
      <c r="O35" s="40">
        <f t="shared" si="5"/>
        <v>-0.79629000000000005</v>
      </c>
      <c r="P35" s="20"/>
      <c r="Q35" s="20"/>
      <c r="R35" s="20"/>
      <c r="S35" s="20"/>
      <c r="T35" s="20"/>
      <c r="U35" s="20"/>
    </row>
    <row r="36" spans="1:21" x14ac:dyDescent="0.35">
      <c r="A36" s="28"/>
      <c r="B36" s="28"/>
      <c r="C36" s="28"/>
      <c r="D36" s="28"/>
      <c r="E36" s="28"/>
      <c r="F36" s="28" t="s">
        <v>41</v>
      </c>
      <c r="G36" s="28"/>
      <c r="H36" s="28"/>
      <c r="I36" s="24">
        <v>8447.98</v>
      </c>
      <c r="J36" s="29"/>
      <c r="K36" s="24">
        <v>8235.57</v>
      </c>
      <c r="L36" s="29"/>
      <c r="M36" s="24">
        <f t="shared" si="4"/>
        <v>212.41</v>
      </c>
      <c r="N36" s="29"/>
      <c r="O36" s="40">
        <f t="shared" si="5"/>
        <v>2.579E-2</v>
      </c>
      <c r="P36" s="20"/>
      <c r="Q36" s="20"/>
      <c r="R36" s="20"/>
      <c r="S36" s="20"/>
      <c r="T36" s="20"/>
      <c r="U36" s="20"/>
    </row>
    <row r="37" spans="1:21" x14ac:dyDescent="0.35">
      <c r="A37" s="28"/>
      <c r="B37" s="28"/>
      <c r="C37" s="28"/>
      <c r="D37" s="28"/>
      <c r="E37" s="28"/>
      <c r="F37" s="28" t="s">
        <v>42</v>
      </c>
      <c r="G37" s="28"/>
      <c r="H37" s="28"/>
      <c r="I37" s="24">
        <v>142.72999999999999</v>
      </c>
      <c r="J37" s="29"/>
      <c r="K37" s="24">
        <v>10</v>
      </c>
      <c r="L37" s="29"/>
      <c r="M37" s="24">
        <f t="shared" si="4"/>
        <v>132.72999999999999</v>
      </c>
      <c r="N37" s="29"/>
      <c r="O37" s="40">
        <f t="shared" si="5"/>
        <v>13.273</v>
      </c>
      <c r="P37" s="20"/>
      <c r="Q37" s="20"/>
      <c r="R37" s="20"/>
      <c r="S37" s="20"/>
      <c r="T37" s="20"/>
      <c r="U37" s="20"/>
    </row>
    <row r="38" spans="1:21" x14ac:dyDescent="0.35">
      <c r="A38" s="28"/>
      <c r="B38" s="28"/>
      <c r="C38" s="28"/>
      <c r="D38" s="28"/>
      <c r="E38" s="28"/>
      <c r="F38" s="28" t="s">
        <v>43</v>
      </c>
      <c r="G38" s="28"/>
      <c r="H38" s="28"/>
      <c r="I38" s="24">
        <v>83</v>
      </c>
      <c r="J38" s="29"/>
      <c r="K38" s="24">
        <v>571.92999999999995</v>
      </c>
      <c r="L38" s="29"/>
      <c r="M38" s="24">
        <f t="shared" si="4"/>
        <v>-488.93</v>
      </c>
      <c r="N38" s="29"/>
      <c r="O38" s="40">
        <f t="shared" si="5"/>
        <v>-0.85487999999999997</v>
      </c>
      <c r="P38" s="20"/>
      <c r="Q38" s="20"/>
      <c r="R38" s="20"/>
      <c r="S38" s="20"/>
      <c r="T38" s="20"/>
      <c r="U38" s="20"/>
    </row>
    <row r="39" spans="1:21" x14ac:dyDescent="0.35">
      <c r="A39" s="28"/>
      <c r="B39" s="28"/>
      <c r="C39" s="28"/>
      <c r="D39" s="28"/>
      <c r="E39" s="28"/>
      <c r="F39" s="28" t="s">
        <v>45</v>
      </c>
      <c r="G39" s="28"/>
      <c r="H39" s="28"/>
      <c r="I39" s="24"/>
      <c r="J39" s="29"/>
      <c r="K39" s="24"/>
      <c r="L39" s="29"/>
      <c r="M39" s="24"/>
      <c r="N39" s="29"/>
      <c r="O39" s="40"/>
      <c r="P39" s="20"/>
      <c r="Q39" s="20"/>
      <c r="R39" s="20"/>
      <c r="S39" s="20"/>
      <c r="T39" s="20"/>
      <c r="U39" s="20"/>
    </row>
    <row r="40" spans="1:21" x14ac:dyDescent="0.35">
      <c r="A40" s="28"/>
      <c r="B40" s="28"/>
      <c r="C40" s="28"/>
      <c r="D40" s="28"/>
      <c r="E40" s="28"/>
      <c r="F40" s="28"/>
      <c r="G40" s="28" t="s">
        <v>46</v>
      </c>
      <c r="H40" s="28"/>
      <c r="I40" s="24">
        <v>63.24</v>
      </c>
      <c r="J40" s="29"/>
      <c r="K40" s="24">
        <v>68</v>
      </c>
      <c r="L40" s="29"/>
      <c r="M40" s="24">
        <f t="shared" ref="M40:M46" si="6">ROUND((I40-K40),5)</f>
        <v>-4.76</v>
      </c>
      <c r="N40" s="29"/>
      <c r="O40" s="40">
        <f t="shared" ref="O40:O46" si="7">ROUND(IF(I40=0, IF(K40=0, 0, SIGN(-K40)), IF(K40=0, SIGN(I40), (I40-K40)/ABS(K40))),5)</f>
        <v>-7.0000000000000007E-2</v>
      </c>
      <c r="P40" s="20"/>
      <c r="Q40" s="20"/>
      <c r="R40" s="20"/>
      <c r="S40" s="20"/>
      <c r="T40" s="20"/>
      <c r="U40" s="20"/>
    </row>
    <row r="41" spans="1:21" x14ac:dyDescent="0.35">
      <c r="A41" s="28"/>
      <c r="B41" s="28"/>
      <c r="C41" s="28"/>
      <c r="D41" s="28"/>
      <c r="E41" s="28"/>
      <c r="F41" s="28"/>
      <c r="G41" s="28" t="s">
        <v>47</v>
      </c>
      <c r="H41" s="28"/>
      <c r="I41" s="24">
        <v>452.53</v>
      </c>
      <c r="J41" s="29"/>
      <c r="K41" s="24">
        <v>516.77</v>
      </c>
      <c r="L41" s="29"/>
      <c r="M41" s="24">
        <f t="shared" si="6"/>
        <v>-64.239999999999995</v>
      </c>
      <c r="N41" s="29"/>
      <c r="O41" s="40">
        <f t="shared" si="7"/>
        <v>-0.12431</v>
      </c>
      <c r="P41" s="20"/>
      <c r="Q41" s="20"/>
      <c r="R41" s="20"/>
      <c r="S41" s="20"/>
      <c r="T41" s="20"/>
      <c r="U41" s="20"/>
    </row>
    <row r="42" spans="1:21" x14ac:dyDescent="0.35">
      <c r="A42" s="28"/>
      <c r="B42" s="28"/>
      <c r="C42" s="28"/>
      <c r="D42" s="28"/>
      <c r="E42" s="28"/>
      <c r="F42" s="28"/>
      <c r="G42" s="28" t="s">
        <v>49</v>
      </c>
      <c r="H42" s="28"/>
      <c r="I42" s="24">
        <v>7.75</v>
      </c>
      <c r="J42" s="29"/>
      <c r="K42" s="24">
        <v>7.5</v>
      </c>
      <c r="L42" s="29"/>
      <c r="M42" s="24">
        <f t="shared" si="6"/>
        <v>0.25</v>
      </c>
      <c r="N42" s="29"/>
      <c r="O42" s="40">
        <f t="shared" si="7"/>
        <v>3.3329999999999999E-2</v>
      </c>
      <c r="P42" s="20"/>
      <c r="Q42" s="20"/>
      <c r="R42" s="20"/>
      <c r="S42" s="20"/>
      <c r="T42" s="20"/>
      <c r="U42" s="20"/>
    </row>
    <row r="43" spans="1:21" x14ac:dyDescent="0.35">
      <c r="A43" s="28"/>
      <c r="B43" s="28"/>
      <c r="C43" s="28"/>
      <c r="D43" s="28"/>
      <c r="E43" s="28"/>
      <c r="F43" s="28"/>
      <c r="G43" s="28" t="s">
        <v>50</v>
      </c>
      <c r="H43" s="28"/>
      <c r="I43" s="24">
        <v>59.95</v>
      </c>
      <c r="J43" s="29"/>
      <c r="K43" s="24">
        <v>49.95</v>
      </c>
      <c r="L43" s="29"/>
      <c r="M43" s="24">
        <f t="shared" si="6"/>
        <v>10</v>
      </c>
      <c r="N43" s="29"/>
      <c r="O43" s="40">
        <f t="shared" si="7"/>
        <v>0.20019999999999999</v>
      </c>
      <c r="P43" s="20"/>
      <c r="Q43" s="20"/>
      <c r="R43" s="20"/>
      <c r="S43" s="20"/>
      <c r="T43" s="20"/>
      <c r="U43" s="20"/>
    </row>
    <row r="44" spans="1:21" ht="15" thickBot="1" x14ac:dyDescent="0.4">
      <c r="A44" s="28"/>
      <c r="B44" s="28"/>
      <c r="C44" s="28"/>
      <c r="D44" s="28"/>
      <c r="E44" s="28"/>
      <c r="F44" s="28"/>
      <c r="G44" s="28" t="s">
        <v>51</v>
      </c>
      <c r="H44" s="28"/>
      <c r="I44" s="27">
        <v>0</v>
      </c>
      <c r="J44" s="29"/>
      <c r="K44" s="27">
        <v>0</v>
      </c>
      <c r="L44" s="29"/>
      <c r="M44" s="27">
        <f t="shared" si="6"/>
        <v>0</v>
      </c>
      <c r="N44" s="29"/>
      <c r="O44" s="12">
        <f t="shared" si="7"/>
        <v>0</v>
      </c>
      <c r="P44" s="20"/>
      <c r="Q44" s="20"/>
      <c r="R44" s="20"/>
      <c r="S44" s="20"/>
      <c r="T44" s="20"/>
      <c r="U44" s="20"/>
    </row>
    <row r="45" spans="1:21" x14ac:dyDescent="0.35">
      <c r="A45" s="28"/>
      <c r="B45" s="28"/>
      <c r="C45" s="28"/>
      <c r="D45" s="28"/>
      <c r="E45" s="28"/>
      <c r="F45" s="28" t="s">
        <v>52</v>
      </c>
      <c r="G45" s="28"/>
      <c r="H45" s="28"/>
      <c r="I45" s="24">
        <f>ROUND(SUM(I39:I44),5)</f>
        <v>583.47</v>
      </c>
      <c r="J45" s="29"/>
      <c r="K45" s="24">
        <f>ROUND(SUM(K39:K44),5)</f>
        <v>642.22</v>
      </c>
      <c r="L45" s="29"/>
      <c r="M45" s="24">
        <f t="shared" si="6"/>
        <v>-58.75</v>
      </c>
      <c r="N45" s="29"/>
      <c r="O45" s="40">
        <f t="shared" si="7"/>
        <v>-9.1480000000000006E-2</v>
      </c>
      <c r="P45" s="20"/>
      <c r="Q45" s="20"/>
      <c r="R45" s="20"/>
      <c r="S45" s="20"/>
      <c r="T45" s="20"/>
      <c r="U45" s="20"/>
    </row>
    <row r="46" spans="1:21" x14ac:dyDescent="0.35">
      <c r="A46" s="28"/>
      <c r="B46" s="28"/>
      <c r="C46" s="28"/>
      <c r="D46" s="28"/>
      <c r="E46" s="28"/>
      <c r="F46" s="28" t="s">
        <v>53</v>
      </c>
      <c r="G46" s="28"/>
      <c r="H46" s="28"/>
      <c r="I46" s="24">
        <v>135.32</v>
      </c>
      <c r="J46" s="29"/>
      <c r="K46" s="24">
        <v>680</v>
      </c>
      <c r="L46" s="29"/>
      <c r="M46" s="24">
        <f t="shared" si="6"/>
        <v>-544.67999999999995</v>
      </c>
      <c r="N46" s="29"/>
      <c r="O46" s="40">
        <f t="shared" si="7"/>
        <v>-0.80100000000000005</v>
      </c>
      <c r="P46" s="20"/>
      <c r="Q46" s="20"/>
      <c r="R46" s="20"/>
      <c r="S46" s="20"/>
      <c r="T46" s="20"/>
      <c r="U46" s="20"/>
    </row>
    <row r="47" spans="1:21" x14ac:dyDescent="0.35">
      <c r="A47" s="28"/>
      <c r="B47" s="28"/>
      <c r="C47" s="28"/>
      <c r="D47" s="28"/>
      <c r="E47" s="28"/>
      <c r="F47" s="28" t="s">
        <v>54</v>
      </c>
      <c r="G47" s="28"/>
      <c r="H47" s="28"/>
      <c r="I47" s="24"/>
      <c r="J47" s="29"/>
      <c r="K47" s="24"/>
      <c r="L47" s="29"/>
      <c r="M47" s="24"/>
      <c r="N47" s="29"/>
      <c r="O47" s="40"/>
      <c r="P47" s="20"/>
      <c r="Q47" s="20"/>
      <c r="R47" s="20"/>
      <c r="S47" s="20"/>
      <c r="T47" s="20"/>
      <c r="U47" s="20"/>
    </row>
    <row r="48" spans="1:21" x14ac:dyDescent="0.35">
      <c r="A48" s="28"/>
      <c r="B48" s="28"/>
      <c r="C48" s="28"/>
      <c r="D48" s="28"/>
      <c r="E48" s="28"/>
      <c r="F48" s="28"/>
      <c r="G48" s="28" t="s">
        <v>55</v>
      </c>
      <c r="H48" s="28"/>
      <c r="I48" s="24">
        <v>52.39</v>
      </c>
      <c r="J48" s="29"/>
      <c r="K48" s="24">
        <v>0</v>
      </c>
      <c r="L48" s="29"/>
      <c r="M48" s="24">
        <f>ROUND((I48-K48),5)</f>
        <v>52.39</v>
      </c>
      <c r="N48" s="29"/>
      <c r="O48" s="40">
        <f>ROUND(IF(I48=0, IF(K48=0, 0, SIGN(-K48)), IF(K48=0, SIGN(I48), (I48-K48)/ABS(K48))),5)</f>
        <v>1</v>
      </c>
      <c r="P48" s="20"/>
      <c r="Q48" s="20"/>
      <c r="R48" s="20"/>
      <c r="S48" s="20"/>
      <c r="T48" s="20"/>
      <c r="U48" s="20"/>
    </row>
    <row r="49" spans="1:21" x14ac:dyDescent="0.35">
      <c r="A49" s="28"/>
      <c r="B49" s="28"/>
      <c r="C49" s="28"/>
      <c r="D49" s="28"/>
      <c r="E49" s="28"/>
      <c r="F49" s="28"/>
      <c r="G49" s="28" t="s">
        <v>56</v>
      </c>
      <c r="H49" s="28"/>
      <c r="I49" s="24">
        <v>50</v>
      </c>
      <c r="J49" s="29"/>
      <c r="K49" s="24">
        <v>0</v>
      </c>
      <c r="L49" s="29"/>
      <c r="M49" s="24">
        <f>ROUND((I49-K49),5)</f>
        <v>50</v>
      </c>
      <c r="N49" s="29"/>
      <c r="O49" s="40">
        <f>ROUND(IF(I49=0, IF(K49=0, 0, SIGN(-K49)), IF(K49=0, SIGN(I49), (I49-K49)/ABS(K49))),5)</f>
        <v>1</v>
      </c>
      <c r="P49" s="20"/>
      <c r="Q49" s="20"/>
      <c r="R49" s="20"/>
      <c r="S49" s="20"/>
      <c r="T49" s="20"/>
      <c r="U49" s="20"/>
    </row>
    <row r="50" spans="1:21" x14ac:dyDescent="0.35">
      <c r="A50" s="28"/>
      <c r="B50" s="28"/>
      <c r="C50" s="28"/>
      <c r="D50" s="28"/>
      <c r="E50" s="28"/>
      <c r="F50" s="28"/>
      <c r="G50" s="28" t="s">
        <v>61</v>
      </c>
      <c r="H50" s="28"/>
      <c r="I50" s="24">
        <v>-3.4</v>
      </c>
      <c r="J50" s="29"/>
      <c r="K50" s="24">
        <v>30.49</v>
      </c>
      <c r="L50" s="29"/>
      <c r="M50" s="24">
        <f>ROUND((I50-K50),5)</f>
        <v>-33.89</v>
      </c>
      <c r="N50" s="29"/>
      <c r="O50" s="40">
        <f>ROUND(IF(I50=0, IF(K50=0, 0, SIGN(-K50)), IF(K50=0, SIGN(I50), (I50-K50)/ABS(K50))),5)</f>
        <v>-1.11151</v>
      </c>
      <c r="P50" s="20"/>
      <c r="Q50" s="20"/>
      <c r="R50" s="20"/>
      <c r="S50" s="20"/>
      <c r="T50" s="20"/>
      <c r="U50" s="20"/>
    </row>
    <row r="51" spans="1:21" ht="15" thickBot="1" x14ac:dyDescent="0.4">
      <c r="A51" s="28"/>
      <c r="B51" s="28"/>
      <c r="C51" s="28"/>
      <c r="D51" s="28"/>
      <c r="E51" s="28"/>
      <c r="F51" s="28"/>
      <c r="G51" s="28" t="s">
        <v>65</v>
      </c>
      <c r="H51" s="28"/>
      <c r="I51" s="27">
        <v>22.22</v>
      </c>
      <c r="J51" s="29"/>
      <c r="K51" s="27">
        <v>0</v>
      </c>
      <c r="L51" s="29"/>
      <c r="M51" s="27">
        <f>ROUND((I51-K51),5)</f>
        <v>22.22</v>
      </c>
      <c r="N51" s="29"/>
      <c r="O51" s="12">
        <f>ROUND(IF(I51=0, IF(K51=0, 0, SIGN(-K51)), IF(K51=0, SIGN(I51), (I51-K51)/ABS(K51))),5)</f>
        <v>1</v>
      </c>
      <c r="P51" s="20"/>
      <c r="Q51" s="20"/>
      <c r="R51" s="20"/>
      <c r="S51" s="20"/>
      <c r="T51" s="20"/>
      <c r="U51" s="20"/>
    </row>
    <row r="52" spans="1:21" x14ac:dyDescent="0.35">
      <c r="A52" s="28"/>
      <c r="B52" s="28"/>
      <c r="C52" s="28"/>
      <c r="D52" s="28"/>
      <c r="E52" s="28"/>
      <c r="F52" s="28" t="s">
        <v>66</v>
      </c>
      <c r="G52" s="28"/>
      <c r="H52" s="28"/>
      <c r="I52" s="24">
        <f>ROUND(SUM(I47:I51),5)</f>
        <v>121.21</v>
      </c>
      <c r="J52" s="29"/>
      <c r="K52" s="24">
        <f>ROUND(SUM(K47:K51),5)</f>
        <v>30.49</v>
      </c>
      <c r="L52" s="29"/>
      <c r="M52" s="24">
        <f>ROUND((I52-K52),5)</f>
        <v>90.72</v>
      </c>
      <c r="N52" s="29"/>
      <c r="O52" s="40">
        <f>ROUND(IF(I52=0, IF(K52=0, 0, SIGN(-K52)), IF(K52=0, SIGN(I52), (I52-K52)/ABS(K52))),5)</f>
        <v>2.9754</v>
      </c>
      <c r="P52" s="20"/>
      <c r="Q52" s="20"/>
      <c r="R52" s="20"/>
      <c r="S52" s="20"/>
      <c r="T52" s="20"/>
      <c r="U52" s="20"/>
    </row>
    <row r="53" spans="1:21" x14ac:dyDescent="0.35">
      <c r="A53" s="28"/>
      <c r="B53" s="28"/>
      <c r="C53" s="28"/>
      <c r="D53" s="28"/>
      <c r="E53" s="28"/>
      <c r="F53" s="28" t="s">
        <v>67</v>
      </c>
      <c r="G53" s="28"/>
      <c r="H53" s="28"/>
      <c r="I53" s="24"/>
      <c r="J53" s="29"/>
      <c r="K53" s="24"/>
      <c r="L53" s="29"/>
      <c r="M53" s="24"/>
      <c r="N53" s="29"/>
      <c r="O53" s="40"/>
      <c r="P53" s="20"/>
      <c r="Q53" s="20"/>
      <c r="R53" s="20"/>
      <c r="S53" s="20"/>
      <c r="T53" s="20"/>
      <c r="U53" s="20"/>
    </row>
    <row r="54" spans="1:21" x14ac:dyDescent="0.35">
      <c r="A54" s="28"/>
      <c r="B54" s="28"/>
      <c r="C54" s="28"/>
      <c r="D54" s="28"/>
      <c r="E54" s="28"/>
      <c r="F54" s="28"/>
      <c r="G54" s="28" t="s">
        <v>69</v>
      </c>
      <c r="H54" s="28"/>
      <c r="I54" s="24"/>
      <c r="J54" s="29"/>
      <c r="K54" s="24"/>
      <c r="L54" s="29"/>
      <c r="M54" s="24"/>
      <c r="N54" s="29"/>
      <c r="O54" s="40"/>
      <c r="P54" s="20"/>
      <c r="Q54" s="20"/>
      <c r="R54" s="20"/>
      <c r="S54" s="20"/>
      <c r="T54" s="20"/>
      <c r="U54" s="20"/>
    </row>
    <row r="55" spans="1:21" x14ac:dyDescent="0.35">
      <c r="A55" s="28"/>
      <c r="B55" s="28"/>
      <c r="C55" s="28"/>
      <c r="D55" s="28"/>
      <c r="E55" s="28"/>
      <c r="F55" s="28"/>
      <c r="G55" s="28"/>
      <c r="H55" s="28" t="s">
        <v>70</v>
      </c>
      <c r="I55" s="24">
        <v>-434.81</v>
      </c>
      <c r="J55" s="29"/>
      <c r="K55" s="24">
        <v>-565</v>
      </c>
      <c r="L55" s="29"/>
      <c r="M55" s="24">
        <f t="shared" ref="M55:M63" si="8">ROUND((I55-K55),5)</f>
        <v>130.19</v>
      </c>
      <c r="N55" s="29"/>
      <c r="O55" s="40">
        <f t="shared" ref="O55:O63" si="9">ROUND(IF(I55=0, IF(K55=0, 0, SIGN(-K55)), IF(K55=0, SIGN(I55), (I55-K55)/ABS(K55))),5)</f>
        <v>0.23042000000000001</v>
      </c>
      <c r="P55" s="20"/>
      <c r="Q55" s="20"/>
      <c r="R55" s="20"/>
      <c r="S55" s="20"/>
      <c r="T55" s="20"/>
      <c r="U55" s="20"/>
    </row>
    <row r="56" spans="1:21" ht="15" thickBot="1" x14ac:dyDescent="0.4">
      <c r="A56" s="28"/>
      <c r="B56" s="28"/>
      <c r="C56" s="28"/>
      <c r="D56" s="28"/>
      <c r="E56" s="28"/>
      <c r="F56" s="28"/>
      <c r="G56" s="28"/>
      <c r="H56" s="28" t="s">
        <v>71</v>
      </c>
      <c r="I56" s="27">
        <v>-144.29</v>
      </c>
      <c r="J56" s="29"/>
      <c r="K56" s="27">
        <v>-132.19</v>
      </c>
      <c r="L56" s="29"/>
      <c r="M56" s="27">
        <f t="shared" si="8"/>
        <v>-12.1</v>
      </c>
      <c r="N56" s="29"/>
      <c r="O56" s="12">
        <f t="shared" si="9"/>
        <v>-9.153E-2</v>
      </c>
      <c r="P56" s="20"/>
      <c r="Q56" s="20"/>
      <c r="R56" s="20"/>
      <c r="S56" s="20"/>
      <c r="T56" s="20"/>
      <c r="U56" s="20"/>
    </row>
    <row r="57" spans="1:21" x14ac:dyDescent="0.35">
      <c r="A57" s="28"/>
      <c r="B57" s="28"/>
      <c r="C57" s="28"/>
      <c r="D57" s="28"/>
      <c r="E57" s="28"/>
      <c r="F57" s="28"/>
      <c r="G57" s="28" t="s">
        <v>73</v>
      </c>
      <c r="H57" s="28"/>
      <c r="I57" s="24">
        <f>ROUND(SUM(I54:I56),5)</f>
        <v>-579.1</v>
      </c>
      <c r="J57" s="29"/>
      <c r="K57" s="24">
        <f>ROUND(SUM(K54:K56),5)</f>
        <v>-697.19</v>
      </c>
      <c r="L57" s="29"/>
      <c r="M57" s="24">
        <f t="shared" si="8"/>
        <v>118.09</v>
      </c>
      <c r="N57" s="29"/>
      <c r="O57" s="40">
        <f t="shared" si="9"/>
        <v>0.16938</v>
      </c>
      <c r="P57" s="20"/>
      <c r="Q57" s="20"/>
      <c r="R57" s="20"/>
      <c r="S57" s="20"/>
      <c r="T57" s="20"/>
      <c r="U57" s="20"/>
    </row>
    <row r="58" spans="1:21" ht="15" thickBot="1" x14ac:dyDescent="0.4">
      <c r="A58" s="28"/>
      <c r="B58" s="28"/>
      <c r="C58" s="28"/>
      <c r="D58" s="28"/>
      <c r="E58" s="28"/>
      <c r="F58" s="28"/>
      <c r="G58" s="28" t="s">
        <v>74</v>
      </c>
      <c r="H58" s="28"/>
      <c r="I58" s="25">
        <v>-0.38</v>
      </c>
      <c r="J58" s="29"/>
      <c r="K58" s="25">
        <v>-0.38</v>
      </c>
      <c r="L58" s="29"/>
      <c r="M58" s="25">
        <f t="shared" si="8"/>
        <v>0</v>
      </c>
      <c r="N58" s="29"/>
      <c r="O58" s="13">
        <f t="shared" si="9"/>
        <v>0</v>
      </c>
      <c r="P58" s="20"/>
      <c r="Q58" s="20"/>
      <c r="R58" s="20"/>
      <c r="S58" s="20"/>
      <c r="T58" s="20"/>
      <c r="U58" s="20"/>
    </row>
    <row r="59" spans="1:21" ht="15" thickBot="1" x14ac:dyDescent="0.4">
      <c r="A59" s="28"/>
      <c r="B59" s="28"/>
      <c r="C59" s="28"/>
      <c r="D59" s="28"/>
      <c r="E59" s="28"/>
      <c r="F59" s="28" t="s">
        <v>75</v>
      </c>
      <c r="G59" s="28"/>
      <c r="H59" s="28"/>
      <c r="I59" s="19">
        <f>ROUND(I53+SUM(I57:I58),5)</f>
        <v>-579.48</v>
      </c>
      <c r="J59" s="29"/>
      <c r="K59" s="19">
        <f>ROUND(K53+SUM(K57:K58),5)</f>
        <v>-697.57</v>
      </c>
      <c r="L59" s="29"/>
      <c r="M59" s="19">
        <f t="shared" si="8"/>
        <v>118.09</v>
      </c>
      <c r="N59" s="29"/>
      <c r="O59" s="14">
        <f t="shared" si="9"/>
        <v>0.16929</v>
      </c>
      <c r="P59" s="20"/>
      <c r="Q59" s="20"/>
      <c r="R59" s="20"/>
      <c r="S59" s="20"/>
      <c r="T59" s="20"/>
      <c r="U59" s="20"/>
    </row>
    <row r="60" spans="1:21" ht="15" thickBot="1" x14ac:dyDescent="0.4">
      <c r="A60" s="28"/>
      <c r="B60" s="28"/>
      <c r="C60" s="28"/>
      <c r="D60" s="28"/>
      <c r="E60" s="28" t="s">
        <v>76</v>
      </c>
      <c r="F60" s="28"/>
      <c r="G60" s="28"/>
      <c r="H60" s="28"/>
      <c r="I60" s="19">
        <f>ROUND(I21+SUM(I28:I31)+SUM(I35:I38)+SUM(I45:I46)+I52+I59,5)</f>
        <v>16129.61</v>
      </c>
      <c r="J60" s="29"/>
      <c r="K60" s="19">
        <f>ROUND(K21+SUM(K28:K31)+SUM(K35:K38)+SUM(K45:K46)+K52+K59,5)</f>
        <v>16979.77</v>
      </c>
      <c r="L60" s="29"/>
      <c r="M60" s="19">
        <f t="shared" si="8"/>
        <v>-850.16</v>
      </c>
      <c r="N60" s="29"/>
      <c r="O60" s="14">
        <f t="shared" si="9"/>
        <v>-5.0070000000000003E-2</v>
      </c>
      <c r="P60" s="20"/>
      <c r="Q60" s="20"/>
      <c r="R60" s="20"/>
      <c r="S60" s="20"/>
      <c r="T60" s="20"/>
      <c r="U60" s="20"/>
    </row>
    <row r="61" spans="1:21" ht="15" thickBot="1" x14ac:dyDescent="0.4">
      <c r="A61" s="28"/>
      <c r="B61" s="28"/>
      <c r="C61" s="28"/>
      <c r="D61" s="28" t="s">
        <v>77</v>
      </c>
      <c r="E61" s="28"/>
      <c r="F61" s="28"/>
      <c r="G61" s="28"/>
      <c r="H61" s="28"/>
      <c r="I61" s="19">
        <f>ROUND(I20+I60,5)</f>
        <v>16129.61</v>
      </c>
      <c r="J61" s="29"/>
      <c r="K61" s="19">
        <f>ROUND(K20+K60,5)</f>
        <v>16979.77</v>
      </c>
      <c r="L61" s="29"/>
      <c r="M61" s="19">
        <f t="shared" si="8"/>
        <v>-850.16</v>
      </c>
      <c r="N61" s="29"/>
      <c r="O61" s="14">
        <f t="shared" si="9"/>
        <v>-5.0070000000000003E-2</v>
      </c>
      <c r="P61" s="20"/>
      <c r="Q61" s="20"/>
      <c r="R61" s="20"/>
      <c r="S61" s="20"/>
      <c r="T61" s="20"/>
      <c r="U61" s="20"/>
    </row>
    <row r="62" spans="1:21" ht="15" thickBot="1" x14ac:dyDescent="0.4">
      <c r="A62" s="28"/>
      <c r="B62" s="28" t="s">
        <v>78</v>
      </c>
      <c r="C62" s="28"/>
      <c r="D62" s="28"/>
      <c r="E62" s="28"/>
      <c r="F62" s="28"/>
      <c r="G62" s="28"/>
      <c r="H62" s="28"/>
      <c r="I62" s="19">
        <f>ROUND(I3+I19-I61,5)</f>
        <v>-5644.81</v>
      </c>
      <c r="J62" s="29"/>
      <c r="K62" s="19">
        <f>ROUND(K3+K19-K61,5)</f>
        <v>3957.14</v>
      </c>
      <c r="L62" s="29"/>
      <c r="M62" s="19">
        <f t="shared" si="8"/>
        <v>-9601.9500000000007</v>
      </c>
      <c r="N62" s="29"/>
      <c r="O62" s="14">
        <f t="shared" si="9"/>
        <v>-2.4264899999999998</v>
      </c>
      <c r="P62" s="20"/>
      <c r="Q62" s="20"/>
      <c r="R62" s="20"/>
      <c r="S62" s="20"/>
      <c r="T62" s="20"/>
      <c r="U62" s="20"/>
    </row>
    <row r="63" spans="1:21" s="31" customFormat="1" ht="11" thickBot="1" x14ac:dyDescent="0.3">
      <c r="A63" s="28" t="s">
        <v>79</v>
      </c>
      <c r="B63" s="28"/>
      <c r="C63" s="28"/>
      <c r="D63" s="28"/>
      <c r="E63" s="28"/>
      <c r="F63" s="28"/>
      <c r="G63" s="28"/>
      <c r="H63" s="28"/>
      <c r="I63" s="30">
        <f>I62</f>
        <v>-5644.81</v>
      </c>
      <c r="J63" s="28"/>
      <c r="K63" s="30">
        <f>K62</f>
        <v>3957.14</v>
      </c>
      <c r="L63" s="28"/>
      <c r="M63" s="30">
        <f t="shared" si="8"/>
        <v>-9601.9500000000007</v>
      </c>
      <c r="N63" s="28"/>
      <c r="O63" s="16">
        <f t="shared" si="9"/>
        <v>-2.4264899999999998</v>
      </c>
    </row>
    <row r="64" spans="1:21" ht="15" thickTop="1" x14ac:dyDescent="0.35">
      <c r="A64" s="1"/>
      <c r="B64" s="1"/>
      <c r="C64" s="1"/>
      <c r="D64" s="1"/>
      <c r="E64" s="1"/>
      <c r="F64" s="1"/>
      <c r="G64" s="1"/>
      <c r="H64" s="1"/>
      <c r="P64" s="20"/>
      <c r="Q64" s="20"/>
      <c r="R64" s="20"/>
      <c r="S64" s="20"/>
      <c r="T64" s="20"/>
      <c r="U64" s="20"/>
    </row>
    <row r="65" spans="1:21" x14ac:dyDescent="0.35">
      <c r="A65" s="1"/>
      <c r="B65" s="1"/>
      <c r="C65" s="1"/>
      <c r="D65" s="1"/>
      <c r="E65" s="1"/>
      <c r="F65" s="1"/>
      <c r="G65" s="1"/>
      <c r="H65" s="1"/>
      <c r="P65" s="20"/>
      <c r="Q65" s="20"/>
      <c r="R65" s="20"/>
      <c r="S65" s="20"/>
      <c r="T65" s="20"/>
      <c r="U65" s="20"/>
    </row>
    <row r="66" spans="1:21" x14ac:dyDescent="0.35">
      <c r="A66" s="1"/>
      <c r="B66" s="1"/>
      <c r="C66" s="1"/>
      <c r="D66" s="1"/>
      <c r="E66" s="1"/>
      <c r="F66" s="1"/>
      <c r="G66" s="1"/>
      <c r="H66" s="1"/>
      <c r="P66" s="20"/>
      <c r="Q66" s="20"/>
      <c r="R66" s="20"/>
      <c r="S66" s="20"/>
      <c r="T66" s="20"/>
      <c r="U66" s="20"/>
    </row>
    <row r="67" spans="1:21" x14ac:dyDescent="0.35">
      <c r="A67" s="1"/>
      <c r="B67" s="1"/>
      <c r="C67" s="1"/>
      <c r="D67" s="1"/>
      <c r="E67" s="1"/>
      <c r="F67" s="1"/>
      <c r="G67" s="1"/>
      <c r="H67" s="1"/>
      <c r="P67" s="20"/>
      <c r="Q67" s="20"/>
      <c r="R67" s="20"/>
      <c r="S67" s="20"/>
      <c r="T67" s="20"/>
      <c r="U67" s="20"/>
    </row>
    <row r="68" spans="1:21" x14ac:dyDescent="0.35">
      <c r="A68" s="1"/>
      <c r="B68" s="1"/>
      <c r="C68" s="1"/>
      <c r="D68" s="1"/>
      <c r="E68" s="1"/>
      <c r="F68" s="1"/>
      <c r="G68" s="1"/>
      <c r="H68" s="1"/>
      <c r="P68" s="20"/>
      <c r="Q68" s="20"/>
      <c r="R68" s="20"/>
      <c r="S68" s="20"/>
      <c r="T68" s="20"/>
      <c r="U68" s="20"/>
    </row>
    <row r="69" spans="1:21" x14ac:dyDescent="0.35">
      <c r="A69" s="1"/>
      <c r="B69" s="1"/>
      <c r="C69" s="1"/>
      <c r="D69" s="1"/>
      <c r="E69" s="1"/>
      <c r="F69" s="1"/>
      <c r="G69" s="1"/>
      <c r="H69" s="1"/>
      <c r="P69" s="20"/>
      <c r="Q69" s="20"/>
      <c r="R69" s="20"/>
      <c r="S69" s="20"/>
      <c r="T69" s="20"/>
      <c r="U69" s="20"/>
    </row>
    <row r="70" spans="1:21" x14ac:dyDescent="0.35">
      <c r="A70" s="1"/>
      <c r="B70" s="1"/>
      <c r="C70" s="1"/>
      <c r="D70" s="1"/>
      <c r="E70" s="1"/>
      <c r="F70" s="1"/>
      <c r="G70" s="1"/>
      <c r="H70" s="1"/>
      <c r="P70" s="20"/>
      <c r="Q70" s="20"/>
      <c r="R70" s="20"/>
      <c r="S70" s="20"/>
      <c r="T70" s="20"/>
      <c r="U70" s="20"/>
    </row>
    <row r="71" spans="1:21" x14ac:dyDescent="0.35">
      <c r="A71" s="1"/>
      <c r="B71" s="1"/>
      <c r="C71" s="1"/>
      <c r="D71" s="1"/>
      <c r="E71" s="1"/>
      <c r="F71" s="1"/>
      <c r="G71" s="1"/>
      <c r="H71" s="1"/>
      <c r="P71" s="20"/>
      <c r="Q71" s="20"/>
      <c r="R71" s="20"/>
      <c r="S71" s="20"/>
      <c r="T71" s="20"/>
      <c r="U71" s="20"/>
    </row>
    <row r="72" spans="1:21" x14ac:dyDescent="0.35">
      <c r="A72" s="1"/>
      <c r="B72" s="1"/>
      <c r="C72" s="1"/>
      <c r="D72" s="1"/>
      <c r="E72" s="1"/>
      <c r="F72" s="1"/>
      <c r="G72" s="1"/>
      <c r="H72" s="1"/>
      <c r="P72" s="20"/>
      <c r="Q72" s="20"/>
      <c r="R72" s="20"/>
      <c r="S72" s="20"/>
      <c r="T72" s="20"/>
      <c r="U72" s="20"/>
    </row>
  </sheetData>
  <mergeCells count="2">
    <mergeCell ref="I1:O1"/>
    <mergeCell ref="Q1:W1"/>
  </mergeCells>
  <pageMargins left="0.2" right="0.2" top="0.75" bottom="0.75" header="0.1" footer="0.3"/>
  <pageSetup scale="65" orientation="portrait" r:id="rId1"/>
  <headerFooter>
    <oddHeader>&amp;C&amp;"Arial,Bold"&amp;12 Ten Thousand Villages Nashville
&amp;14 Profit &amp;&amp; Loss Budget Performance</oddHeader>
    <oddFooter>&amp;L&amp;F&amp;R&amp;"Arial,Bold"&amp;8 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O69"/>
  <sheetViews>
    <sheetView zoomScale="80" zoomScaleNormal="80" workbookViewId="0"/>
  </sheetViews>
  <sheetFormatPr defaultColWidth="9.1796875" defaultRowHeight="14.5" x14ac:dyDescent="0.35"/>
  <cols>
    <col min="1" max="7" width="3" style="1" customWidth="1"/>
    <col min="8" max="8" width="29.453125" style="1" customWidth="1"/>
    <col min="9" max="9" width="10.453125" style="23" bestFit="1" customWidth="1"/>
    <col min="10" max="10" width="2.453125" style="23" customWidth="1"/>
    <col min="11" max="11" width="10.81640625" style="23" bestFit="1" customWidth="1"/>
    <col min="12" max="12" width="2.453125" style="23" customWidth="1"/>
    <col min="13" max="13" width="12" style="23" bestFit="1" customWidth="1"/>
    <col min="14" max="14" width="2.453125" style="23" customWidth="1"/>
    <col min="15" max="15" width="12.1796875" style="23" bestFit="1" customWidth="1"/>
    <col min="16" max="16384" width="9.1796875" style="20"/>
  </cols>
  <sheetData>
    <row r="1" spans="1:15" ht="15" thickBot="1" x14ac:dyDescent="0.4">
      <c r="A1" s="28"/>
      <c r="B1" s="28"/>
      <c r="C1" s="28"/>
      <c r="D1" s="17" t="s">
        <v>445</v>
      </c>
      <c r="E1" s="28"/>
      <c r="F1" s="28"/>
      <c r="G1" s="28"/>
      <c r="H1" s="28"/>
      <c r="I1" s="11"/>
      <c r="J1" s="11"/>
      <c r="K1" s="11"/>
      <c r="L1" s="11"/>
      <c r="M1" s="11"/>
      <c r="N1" s="11"/>
      <c r="O1" s="11"/>
    </row>
    <row r="2" spans="1:15" s="22" customFormat="1" ht="15" thickBot="1" x14ac:dyDescent="0.4">
      <c r="A2" s="18"/>
      <c r="B2" s="18"/>
      <c r="C2" s="18"/>
      <c r="D2" s="18"/>
      <c r="E2" s="18"/>
      <c r="F2" s="18"/>
      <c r="G2" s="18"/>
      <c r="H2" s="18"/>
      <c r="I2" s="37" t="s">
        <v>451</v>
      </c>
      <c r="J2" s="48"/>
      <c r="K2" s="38" t="s">
        <v>0</v>
      </c>
      <c r="L2" s="48"/>
      <c r="M2" s="38" t="s">
        <v>1</v>
      </c>
      <c r="N2" s="48"/>
      <c r="O2" s="39" t="s">
        <v>2</v>
      </c>
    </row>
    <row r="3" spans="1:15" x14ac:dyDescent="0.35">
      <c r="A3" s="28" t="s">
        <v>136</v>
      </c>
      <c r="B3" s="28"/>
      <c r="C3" s="28"/>
      <c r="D3" s="28"/>
      <c r="E3" s="28"/>
      <c r="F3" s="28"/>
      <c r="G3" s="28"/>
      <c r="H3" s="28"/>
      <c r="I3" s="24"/>
      <c r="J3" s="29"/>
      <c r="K3" s="24"/>
      <c r="L3" s="29"/>
      <c r="M3" s="24"/>
      <c r="N3" s="29"/>
      <c r="O3" s="40"/>
    </row>
    <row r="4" spans="1:15" x14ac:dyDescent="0.35">
      <c r="A4" s="28"/>
      <c r="B4" s="28" t="s">
        <v>137</v>
      </c>
      <c r="C4" s="28"/>
      <c r="D4" s="28"/>
      <c r="E4" s="28"/>
      <c r="F4" s="28"/>
      <c r="G4" s="28"/>
      <c r="H4" s="28"/>
      <c r="I4" s="24"/>
      <c r="J4" s="29"/>
      <c r="K4" s="24"/>
      <c r="L4" s="29"/>
      <c r="M4" s="24"/>
      <c r="N4" s="29"/>
      <c r="O4" s="40"/>
    </row>
    <row r="5" spans="1:15" x14ac:dyDescent="0.35">
      <c r="A5" s="28"/>
      <c r="B5" s="28"/>
      <c r="C5" s="28" t="s">
        <v>138</v>
      </c>
      <c r="D5" s="28"/>
      <c r="E5" s="28"/>
      <c r="F5" s="28"/>
      <c r="G5" s="28"/>
      <c r="H5" s="28"/>
      <c r="I5" s="24"/>
      <c r="J5" s="29"/>
      <c r="K5" s="24"/>
      <c r="L5" s="29"/>
      <c r="M5" s="24"/>
      <c r="N5" s="29"/>
      <c r="O5" s="40"/>
    </row>
    <row r="6" spans="1:15" x14ac:dyDescent="0.35">
      <c r="A6" s="28"/>
      <c r="B6" s="28"/>
      <c r="C6" s="28"/>
      <c r="D6" s="28" t="s">
        <v>417</v>
      </c>
      <c r="E6" s="28"/>
      <c r="F6" s="28"/>
      <c r="G6" s="28"/>
      <c r="H6" s="28"/>
      <c r="I6" s="24"/>
      <c r="J6" s="29"/>
      <c r="K6" s="24"/>
      <c r="L6" s="29"/>
      <c r="M6" s="24"/>
      <c r="N6" s="29"/>
      <c r="O6" s="40"/>
    </row>
    <row r="7" spans="1:15" x14ac:dyDescent="0.35">
      <c r="A7" s="28"/>
      <c r="B7" s="28"/>
      <c r="C7" s="28"/>
      <c r="D7" s="28"/>
      <c r="E7" s="28" t="s">
        <v>89</v>
      </c>
      <c r="F7" s="28"/>
      <c r="G7" s="28"/>
      <c r="H7" s="28"/>
      <c r="I7" s="24">
        <v>55393.59</v>
      </c>
      <c r="J7" s="29"/>
      <c r="K7" s="24">
        <v>74038.28</v>
      </c>
      <c r="L7" s="29"/>
      <c r="M7" s="24">
        <f t="shared" ref="M7:M15" si="0">ROUND((I7-K7),5)</f>
        <v>-18644.689999999999</v>
      </c>
      <c r="N7" s="29"/>
      <c r="O7" s="40">
        <f t="shared" ref="O7:O15" si="1">ROUND(IF(K7=0, IF(I7=0, 0, 1), I7/K7),5)</f>
        <v>0.74817</v>
      </c>
    </row>
    <row r="8" spans="1:15" x14ac:dyDescent="0.35">
      <c r="A8" s="28"/>
      <c r="B8" s="28"/>
      <c r="C8" s="28"/>
      <c r="D8" s="28"/>
      <c r="E8" s="28" t="s">
        <v>139</v>
      </c>
      <c r="F8" s="28"/>
      <c r="G8" s="28"/>
      <c r="H8" s="28"/>
      <c r="I8" s="24">
        <v>149</v>
      </c>
      <c r="J8" s="29"/>
      <c r="K8" s="24">
        <v>150</v>
      </c>
      <c r="L8" s="29"/>
      <c r="M8" s="24">
        <f t="shared" si="0"/>
        <v>-1</v>
      </c>
      <c r="N8" s="29"/>
      <c r="O8" s="40">
        <f t="shared" si="1"/>
        <v>0.99333000000000005</v>
      </c>
    </row>
    <row r="9" spans="1:15" x14ac:dyDescent="0.35">
      <c r="A9" s="28"/>
      <c r="B9" s="28"/>
      <c r="C9" s="28"/>
      <c r="D9" s="28"/>
      <c r="E9" s="28" t="s">
        <v>147</v>
      </c>
      <c r="F9" s="28"/>
      <c r="G9" s="28"/>
      <c r="H9" s="28"/>
      <c r="I9" s="24">
        <v>300</v>
      </c>
      <c r="J9" s="29"/>
      <c r="K9" s="24">
        <v>300</v>
      </c>
      <c r="L9" s="29"/>
      <c r="M9" s="24">
        <f t="shared" si="0"/>
        <v>0</v>
      </c>
      <c r="N9" s="29"/>
      <c r="O9" s="40">
        <f t="shared" si="1"/>
        <v>1</v>
      </c>
    </row>
    <row r="10" spans="1:15" x14ac:dyDescent="0.35">
      <c r="A10" s="28"/>
      <c r="B10" s="28"/>
      <c r="C10" s="28"/>
      <c r="D10" s="28"/>
      <c r="E10" s="28" t="s">
        <v>447</v>
      </c>
      <c r="F10" s="28"/>
      <c r="G10" s="28"/>
      <c r="H10" s="28"/>
      <c r="I10" s="24">
        <v>200</v>
      </c>
      <c r="J10" s="29"/>
      <c r="K10" s="24">
        <v>210.88</v>
      </c>
      <c r="L10" s="29"/>
      <c r="M10" s="24">
        <f t="shared" si="0"/>
        <v>-10.88</v>
      </c>
      <c r="N10" s="29"/>
      <c r="O10" s="40">
        <f t="shared" si="1"/>
        <v>0.94840999999999998</v>
      </c>
    </row>
    <row r="11" spans="1:15" x14ac:dyDescent="0.35">
      <c r="A11" s="28"/>
      <c r="B11" s="28"/>
      <c r="C11" s="28"/>
      <c r="D11" s="28"/>
      <c r="E11" s="28" t="s">
        <v>119</v>
      </c>
      <c r="F11" s="28"/>
      <c r="G11" s="28"/>
      <c r="H11" s="28"/>
      <c r="I11" s="24">
        <v>990.3</v>
      </c>
      <c r="J11" s="29"/>
      <c r="K11" s="24">
        <v>523.24</v>
      </c>
      <c r="L11" s="29"/>
      <c r="M11" s="24">
        <f t="shared" si="0"/>
        <v>467.06</v>
      </c>
      <c r="N11" s="29"/>
      <c r="O11" s="40">
        <f t="shared" si="1"/>
        <v>1.89263</v>
      </c>
    </row>
    <row r="12" spans="1:15" ht="15" thickBot="1" x14ac:dyDescent="0.4">
      <c r="A12" s="28"/>
      <c r="B12" s="28"/>
      <c r="C12" s="28"/>
      <c r="D12" s="28"/>
      <c r="E12" s="28" t="s">
        <v>149</v>
      </c>
      <c r="F12" s="28"/>
      <c r="G12" s="28"/>
      <c r="H12" s="28"/>
      <c r="I12" s="27">
        <v>0</v>
      </c>
      <c r="J12" s="29"/>
      <c r="K12" s="27">
        <v>0</v>
      </c>
      <c r="L12" s="29"/>
      <c r="M12" s="49">
        <f t="shared" si="0"/>
        <v>0</v>
      </c>
      <c r="N12" s="29"/>
      <c r="O12" s="50">
        <f t="shared" si="1"/>
        <v>0</v>
      </c>
    </row>
    <row r="13" spans="1:15" x14ac:dyDescent="0.35">
      <c r="A13" s="28"/>
      <c r="B13" s="28"/>
      <c r="C13" s="28"/>
      <c r="D13" s="28" t="s">
        <v>420</v>
      </c>
      <c r="E13" s="28"/>
      <c r="F13" s="28"/>
      <c r="G13" s="28"/>
      <c r="H13" s="28"/>
      <c r="I13" s="51">
        <f>ROUND(SUM(I6:I12),5)</f>
        <v>57032.89</v>
      </c>
      <c r="J13" s="29"/>
      <c r="K13" s="51">
        <f>ROUND(SUM(K6:K12),5)</f>
        <v>75222.399999999994</v>
      </c>
      <c r="L13" s="29"/>
      <c r="M13" s="24">
        <f t="shared" si="0"/>
        <v>-18189.509999999998</v>
      </c>
      <c r="N13" s="29"/>
      <c r="O13" s="40">
        <f t="shared" si="1"/>
        <v>0.75819000000000003</v>
      </c>
    </row>
    <row r="14" spans="1:15" ht="15" thickBot="1" x14ac:dyDescent="0.4">
      <c r="A14" s="28"/>
      <c r="B14" s="28"/>
      <c r="C14" s="28"/>
      <c r="D14" s="28" t="s">
        <v>134</v>
      </c>
      <c r="E14" s="28"/>
      <c r="F14" s="28"/>
      <c r="G14" s="28"/>
      <c r="H14" s="28"/>
      <c r="I14" s="27">
        <v>15093.77</v>
      </c>
      <c r="J14" s="29"/>
      <c r="K14" s="27">
        <v>15092.27</v>
      </c>
      <c r="L14" s="29"/>
      <c r="M14" s="27">
        <f t="shared" si="0"/>
        <v>1.5</v>
      </c>
      <c r="N14" s="29"/>
      <c r="O14" s="12">
        <f t="shared" si="1"/>
        <v>1.0001</v>
      </c>
    </row>
    <row r="15" spans="1:15" x14ac:dyDescent="0.35">
      <c r="A15" s="28"/>
      <c r="B15" s="28"/>
      <c r="C15" s="28" t="s">
        <v>153</v>
      </c>
      <c r="D15" s="28"/>
      <c r="E15" s="28"/>
      <c r="F15" s="28"/>
      <c r="G15" s="28"/>
      <c r="H15" s="28"/>
      <c r="I15" s="24">
        <f>ROUND(I5+SUM(I13:I14),5)</f>
        <v>72126.66</v>
      </c>
      <c r="J15" s="29"/>
      <c r="K15" s="24">
        <f>ROUND(K5+SUM(K13:K14),5)</f>
        <v>90314.67</v>
      </c>
      <c r="L15" s="29"/>
      <c r="M15" s="24">
        <f t="shared" si="0"/>
        <v>-18188.009999999998</v>
      </c>
      <c r="N15" s="29"/>
      <c r="O15" s="40">
        <f t="shared" si="1"/>
        <v>0.79862</v>
      </c>
    </row>
    <row r="16" spans="1:15" x14ac:dyDescent="0.35">
      <c r="A16" s="28"/>
      <c r="B16" s="28"/>
      <c r="C16" s="28" t="s">
        <v>156</v>
      </c>
      <c r="D16" s="28"/>
      <c r="E16" s="28"/>
      <c r="F16" s="28"/>
      <c r="G16" s="28"/>
      <c r="H16" s="28"/>
      <c r="I16" s="24"/>
      <c r="J16" s="29"/>
      <c r="K16" s="24"/>
      <c r="L16" s="29"/>
      <c r="M16" s="24"/>
      <c r="N16" s="29"/>
      <c r="O16" s="40"/>
    </row>
    <row r="17" spans="1:15" x14ac:dyDescent="0.35">
      <c r="A17" s="28"/>
      <c r="B17" s="28"/>
      <c r="C17" s="28"/>
      <c r="D17" s="28" t="s">
        <v>157</v>
      </c>
      <c r="E17" s="28"/>
      <c r="F17" s="28"/>
      <c r="G17" s="28"/>
      <c r="H17" s="28"/>
      <c r="I17" s="24"/>
      <c r="J17" s="29"/>
      <c r="K17" s="24"/>
      <c r="L17" s="29"/>
      <c r="M17" s="24"/>
      <c r="N17" s="29"/>
      <c r="O17" s="40"/>
    </row>
    <row r="18" spans="1:15" x14ac:dyDescent="0.35">
      <c r="A18" s="28"/>
      <c r="B18" s="28"/>
      <c r="C18" s="28"/>
      <c r="D18" s="28"/>
      <c r="E18" s="28" t="s">
        <v>158</v>
      </c>
      <c r="F18" s="28"/>
      <c r="G18" s="28"/>
      <c r="H18" s="28"/>
      <c r="I18" s="24"/>
      <c r="J18" s="29"/>
      <c r="K18" s="24"/>
      <c r="L18" s="29"/>
      <c r="M18" s="24"/>
      <c r="N18" s="29"/>
      <c r="O18" s="40"/>
    </row>
    <row r="19" spans="1:15" x14ac:dyDescent="0.35">
      <c r="A19" s="28"/>
      <c r="B19" s="28"/>
      <c r="C19" s="28"/>
      <c r="D19" s="28"/>
      <c r="E19" s="28"/>
      <c r="F19" s="28" t="s">
        <v>161</v>
      </c>
      <c r="G19" s="28"/>
      <c r="H19" s="28"/>
      <c r="I19" s="24"/>
      <c r="J19" s="29"/>
      <c r="K19" s="24"/>
      <c r="L19" s="29"/>
      <c r="M19" s="24"/>
      <c r="N19" s="29"/>
      <c r="O19" s="40"/>
    </row>
    <row r="20" spans="1:15" ht="15" thickBot="1" x14ac:dyDescent="0.4">
      <c r="A20" s="28"/>
      <c r="B20" s="28"/>
      <c r="C20" s="28"/>
      <c r="D20" s="28"/>
      <c r="E20" s="28"/>
      <c r="F20" s="28"/>
      <c r="G20" s="28" t="s">
        <v>95</v>
      </c>
      <c r="H20" s="28"/>
      <c r="I20" s="27">
        <v>69351.740000000005</v>
      </c>
      <c r="J20" s="29"/>
      <c r="K20" s="27">
        <v>74947.91</v>
      </c>
      <c r="L20" s="29"/>
      <c r="M20" s="27">
        <f>ROUND((I20-K20),5)</f>
        <v>-5596.17</v>
      </c>
      <c r="N20" s="29"/>
      <c r="O20" s="12">
        <f>ROUND(IF(K20=0, IF(I20=0, 0, 1), I20/K20),5)</f>
        <v>0.92532999999999999</v>
      </c>
    </row>
    <row r="21" spans="1:15" x14ac:dyDescent="0.35">
      <c r="A21" s="28"/>
      <c r="B21" s="28"/>
      <c r="C21" s="28"/>
      <c r="D21" s="28"/>
      <c r="E21" s="28"/>
      <c r="F21" s="28" t="s">
        <v>168</v>
      </c>
      <c r="G21" s="28"/>
      <c r="H21" s="28"/>
      <c r="I21" s="51">
        <f>ROUND(SUM(I19:I20),5)</f>
        <v>69351.740000000005</v>
      </c>
      <c r="J21" s="29"/>
      <c r="K21" s="51">
        <f>ROUND(SUM(K19:K20),5)</f>
        <v>74947.91</v>
      </c>
      <c r="L21" s="29"/>
      <c r="M21" s="51">
        <f>ROUND((I21-K21),5)</f>
        <v>-5596.17</v>
      </c>
      <c r="N21" s="29"/>
      <c r="O21" s="52">
        <f>ROUND(IF(K21=0, IF(I21=0, 0, 1), I21/K21),5)</f>
        <v>0.92532999999999999</v>
      </c>
    </row>
    <row r="22" spans="1:15" x14ac:dyDescent="0.35">
      <c r="A22" s="28"/>
      <c r="B22" s="28"/>
      <c r="C22" s="28"/>
      <c r="D22" s="28"/>
      <c r="E22" s="28"/>
      <c r="F22" s="28" t="s">
        <v>169</v>
      </c>
      <c r="G22" s="28"/>
      <c r="H22" s="28"/>
      <c r="I22" s="24"/>
      <c r="J22" s="29"/>
      <c r="K22" s="24"/>
      <c r="L22" s="29"/>
      <c r="M22" s="24"/>
      <c r="N22" s="29"/>
      <c r="O22" s="40"/>
    </row>
    <row r="23" spans="1:15" ht="15" thickBot="1" x14ac:dyDescent="0.4">
      <c r="A23" s="28"/>
      <c r="B23" s="28"/>
      <c r="C23" s="28"/>
      <c r="D23" s="28"/>
      <c r="E23" s="28"/>
      <c r="F23" s="28"/>
      <c r="G23" s="28" t="s">
        <v>172</v>
      </c>
      <c r="H23" s="28"/>
      <c r="I23" s="25">
        <v>3686.67</v>
      </c>
      <c r="J23" s="29"/>
      <c r="K23" s="25">
        <v>3686.67</v>
      </c>
      <c r="L23" s="29"/>
      <c r="M23" s="25">
        <f>ROUND((I23-K23),5)</f>
        <v>0</v>
      </c>
      <c r="N23" s="29"/>
      <c r="O23" s="13">
        <f>ROUND(IF(K23=0, IF(I23=0, 0, 1), I23/K23),5)</f>
        <v>1</v>
      </c>
    </row>
    <row r="24" spans="1:15" ht="15" thickBot="1" x14ac:dyDescent="0.4">
      <c r="A24" s="28"/>
      <c r="B24" s="28"/>
      <c r="C24" s="28"/>
      <c r="D24" s="28"/>
      <c r="E24" s="28"/>
      <c r="F24" s="28" t="s">
        <v>178</v>
      </c>
      <c r="G24" s="28"/>
      <c r="H24" s="28"/>
      <c r="I24" s="19">
        <f>ROUND(SUM(I22:I23),5)</f>
        <v>3686.67</v>
      </c>
      <c r="J24" s="29"/>
      <c r="K24" s="19">
        <f>ROUND(SUM(K22:K23),5)</f>
        <v>3686.67</v>
      </c>
      <c r="L24" s="29"/>
      <c r="M24" s="19">
        <f>ROUND((I24-K24),5)</f>
        <v>0</v>
      </c>
      <c r="N24" s="29"/>
      <c r="O24" s="14">
        <f>ROUND(IF(K24=0, IF(I24=0, 0, 1), I24/K24),5)</f>
        <v>1</v>
      </c>
    </row>
    <row r="25" spans="1:15" ht="15" thickBot="1" x14ac:dyDescent="0.4">
      <c r="A25" s="28"/>
      <c r="B25" s="28"/>
      <c r="C25" s="28"/>
      <c r="D25" s="28"/>
      <c r="E25" s="28" t="s">
        <v>181</v>
      </c>
      <c r="F25" s="28"/>
      <c r="G25" s="28"/>
      <c r="H25" s="28"/>
      <c r="I25" s="26">
        <f>ROUND(I18+I21+I24,5)</f>
        <v>73038.41</v>
      </c>
      <c r="J25" s="29"/>
      <c r="K25" s="26">
        <f>ROUND(K18+K21+K24,5)</f>
        <v>78634.58</v>
      </c>
      <c r="L25" s="29"/>
      <c r="M25" s="26">
        <f>ROUND((I25-K25),5)</f>
        <v>-5596.17</v>
      </c>
      <c r="N25" s="29"/>
      <c r="O25" s="15">
        <f>ROUND(IF(K25=0, IF(I25=0, 0, 1), I25/K25),5)</f>
        <v>0.92883000000000004</v>
      </c>
    </row>
    <row r="26" spans="1:15" x14ac:dyDescent="0.35">
      <c r="A26" s="28"/>
      <c r="B26" s="28"/>
      <c r="C26" s="28"/>
      <c r="D26" s="28" t="s">
        <v>184</v>
      </c>
      <c r="E26" s="28"/>
      <c r="F26" s="28"/>
      <c r="G26" s="28"/>
      <c r="H26" s="28"/>
      <c r="I26" s="24">
        <f>ROUND(I17+I25,5)</f>
        <v>73038.41</v>
      </c>
      <c r="J26" s="29"/>
      <c r="K26" s="24">
        <f>ROUND(K17+K25,5)</f>
        <v>78634.58</v>
      </c>
      <c r="L26" s="29"/>
      <c r="M26" s="24">
        <f>ROUND((I26-K26),5)</f>
        <v>-5596.17</v>
      </c>
      <c r="N26" s="29"/>
      <c r="O26" s="40">
        <f>ROUND(IF(K26=0, IF(I26=0, 0, 1), I26/K26),5)</f>
        <v>0.92883000000000004</v>
      </c>
    </row>
    <row r="27" spans="1:15" x14ac:dyDescent="0.35">
      <c r="A27" s="28"/>
      <c r="B27" s="28"/>
      <c r="C27" s="28"/>
      <c r="D27" s="28" t="s">
        <v>185</v>
      </c>
      <c r="E27" s="28"/>
      <c r="F27" s="28"/>
      <c r="G27" s="28"/>
      <c r="H27" s="28"/>
      <c r="I27" s="24">
        <v>-200</v>
      </c>
      <c r="J27" s="29"/>
      <c r="K27" s="24"/>
      <c r="L27" s="29"/>
      <c r="M27" s="24"/>
      <c r="N27" s="29"/>
      <c r="O27" s="40"/>
    </row>
    <row r="28" spans="1:15" ht="15" thickBot="1" x14ac:dyDescent="0.4">
      <c r="A28" s="28"/>
      <c r="B28" s="28"/>
      <c r="C28" s="28"/>
      <c r="D28" s="28" t="s">
        <v>187</v>
      </c>
      <c r="E28" s="28"/>
      <c r="F28" s="28"/>
      <c r="G28" s="28"/>
      <c r="H28" s="28"/>
      <c r="I28" s="25">
        <v>0</v>
      </c>
      <c r="J28" s="29"/>
      <c r="K28" s="25"/>
      <c r="L28" s="29"/>
      <c r="M28" s="25"/>
      <c r="N28" s="29"/>
      <c r="O28" s="13"/>
    </row>
    <row r="29" spans="1:15" ht="15" thickBot="1" x14ac:dyDescent="0.4">
      <c r="A29" s="28"/>
      <c r="B29" s="28"/>
      <c r="C29" s="28" t="s">
        <v>189</v>
      </c>
      <c r="D29" s="28"/>
      <c r="E29" s="28"/>
      <c r="F29" s="28"/>
      <c r="G29" s="28"/>
      <c r="H29" s="28"/>
      <c r="I29" s="26">
        <f>ROUND(I16+SUM(I26:I28),5)</f>
        <v>72838.41</v>
      </c>
      <c r="J29" s="29"/>
      <c r="K29" s="26">
        <f>ROUND(K16+SUM(K26:K28),5)</f>
        <v>78634.58</v>
      </c>
      <c r="L29" s="29"/>
      <c r="M29" s="26">
        <f>ROUND((I29-K29),5)</f>
        <v>-5796.17</v>
      </c>
      <c r="N29" s="29"/>
      <c r="O29" s="15">
        <f>ROUND(IF(K29=0, IF(I29=0, 0, 1), I29/K29),5)</f>
        <v>0.92628999999999995</v>
      </c>
    </row>
    <row r="30" spans="1:15" x14ac:dyDescent="0.35">
      <c r="A30" s="28"/>
      <c r="B30" s="28" t="s">
        <v>190</v>
      </c>
      <c r="C30" s="28"/>
      <c r="D30" s="28"/>
      <c r="E30" s="28"/>
      <c r="F30" s="28"/>
      <c r="G30" s="28"/>
      <c r="H30" s="28"/>
      <c r="I30" s="24">
        <f>ROUND(I4+I15+I29,5)</f>
        <v>144965.07</v>
      </c>
      <c r="J30" s="29"/>
      <c r="K30" s="24">
        <f>ROUND(K4+K15+K29,5)</f>
        <v>168949.25</v>
      </c>
      <c r="L30" s="29"/>
      <c r="M30" s="24">
        <f>ROUND((I30-K30),5)</f>
        <v>-23984.18</v>
      </c>
      <c r="N30" s="29"/>
      <c r="O30" s="40">
        <f>ROUND(IF(K30=0, IF(I30=0, 0, 1), I30/K30),5)</f>
        <v>0.85804000000000002</v>
      </c>
    </row>
    <row r="31" spans="1:15" x14ac:dyDescent="0.35">
      <c r="A31" s="28"/>
      <c r="B31" s="28" t="s">
        <v>191</v>
      </c>
      <c r="C31" s="28"/>
      <c r="D31" s="28"/>
      <c r="E31" s="28"/>
      <c r="F31" s="28"/>
      <c r="G31" s="28"/>
      <c r="H31" s="28"/>
      <c r="I31" s="24"/>
      <c r="J31" s="29"/>
      <c r="K31" s="24"/>
      <c r="L31" s="29"/>
      <c r="M31" s="24"/>
      <c r="N31" s="29"/>
      <c r="O31" s="40"/>
    </row>
    <row r="32" spans="1:15" x14ac:dyDescent="0.35">
      <c r="A32" s="28"/>
      <c r="B32" s="28"/>
      <c r="C32" s="28" t="s">
        <v>192</v>
      </c>
      <c r="D32" s="28"/>
      <c r="E32" s="28"/>
      <c r="F32" s="28"/>
      <c r="G32" s="28"/>
      <c r="H32" s="28"/>
      <c r="I32" s="24"/>
      <c r="J32" s="29"/>
      <c r="K32" s="24"/>
      <c r="L32" s="29"/>
      <c r="M32" s="24"/>
      <c r="N32" s="29"/>
      <c r="O32" s="40"/>
    </row>
    <row r="33" spans="1:15" x14ac:dyDescent="0.35">
      <c r="A33" s="28"/>
      <c r="B33" s="28"/>
      <c r="C33" s="28"/>
      <c r="D33" s="28" t="s">
        <v>193</v>
      </c>
      <c r="E33" s="28"/>
      <c r="F33" s="28"/>
      <c r="G33" s="28"/>
      <c r="H33" s="28"/>
      <c r="I33" s="24">
        <v>45483.87</v>
      </c>
      <c r="J33" s="29"/>
      <c r="K33" s="24">
        <v>45483.87</v>
      </c>
      <c r="L33" s="29"/>
      <c r="M33" s="24">
        <f>ROUND((I33-K33),5)</f>
        <v>0</v>
      </c>
      <c r="N33" s="29"/>
      <c r="O33" s="40">
        <f>ROUND(IF(K33=0, IF(I33=0, 0, 1), I33/K33),5)</f>
        <v>1</v>
      </c>
    </row>
    <row r="34" spans="1:15" ht="15" thickBot="1" x14ac:dyDescent="0.4">
      <c r="A34" s="28"/>
      <c r="B34" s="28"/>
      <c r="C34" s="28"/>
      <c r="D34" s="28" t="s">
        <v>195</v>
      </c>
      <c r="E34" s="28"/>
      <c r="F34" s="28"/>
      <c r="G34" s="28"/>
      <c r="H34" s="28"/>
      <c r="I34" s="25">
        <v>-37687.01</v>
      </c>
      <c r="J34" s="29"/>
      <c r="K34" s="25">
        <v>-37687.01</v>
      </c>
      <c r="L34" s="29"/>
      <c r="M34" s="25">
        <f>ROUND((I34-K34),5)</f>
        <v>0</v>
      </c>
      <c r="N34" s="29"/>
      <c r="O34" s="13">
        <f>ROUND(IF(K34=0, IF(I34=0, 0, 1), I34/K34),5)</f>
        <v>1</v>
      </c>
    </row>
    <row r="35" spans="1:15" ht="15" thickBot="1" x14ac:dyDescent="0.4">
      <c r="A35" s="28"/>
      <c r="B35" s="28"/>
      <c r="C35" s="28" t="s">
        <v>199</v>
      </c>
      <c r="D35" s="28"/>
      <c r="E35" s="28"/>
      <c r="F35" s="28"/>
      <c r="G35" s="28"/>
      <c r="H35" s="28"/>
      <c r="I35" s="19">
        <f>ROUND(SUM(I32:I34),5)</f>
        <v>7796.86</v>
      </c>
      <c r="J35" s="29"/>
      <c r="K35" s="19">
        <f>ROUND(SUM(K32:K34),5)</f>
        <v>7796.86</v>
      </c>
      <c r="L35" s="29"/>
      <c r="M35" s="19">
        <f>ROUND((I35-K35),5)</f>
        <v>0</v>
      </c>
      <c r="N35" s="29"/>
      <c r="O35" s="14">
        <f>ROUND(IF(K35=0, IF(I35=0, 0, 1), I35/K35),5)</f>
        <v>1</v>
      </c>
    </row>
    <row r="36" spans="1:15" ht="15" thickBot="1" x14ac:dyDescent="0.4">
      <c r="A36" s="28"/>
      <c r="B36" s="28" t="s">
        <v>200</v>
      </c>
      <c r="C36" s="28"/>
      <c r="D36" s="28"/>
      <c r="E36" s="28"/>
      <c r="F36" s="28"/>
      <c r="G36" s="28"/>
      <c r="H36" s="28"/>
      <c r="I36" s="19">
        <f>ROUND(I31+I35,5)</f>
        <v>7796.86</v>
      </c>
      <c r="J36" s="29"/>
      <c r="K36" s="19">
        <f>ROUND(K31+K35,5)</f>
        <v>7796.86</v>
      </c>
      <c r="L36" s="29"/>
      <c r="M36" s="19">
        <f>ROUND((I36-K36),5)</f>
        <v>0</v>
      </c>
      <c r="N36" s="29"/>
      <c r="O36" s="14">
        <f>ROUND(IF(K36=0, IF(I36=0, 0, 1), I36/K36),5)</f>
        <v>1</v>
      </c>
    </row>
    <row r="37" spans="1:15" s="31" customFormat="1" ht="11" thickBot="1" x14ac:dyDescent="0.3">
      <c r="A37" s="28" t="s">
        <v>205</v>
      </c>
      <c r="B37" s="28"/>
      <c r="C37" s="28"/>
      <c r="D37" s="28"/>
      <c r="E37" s="28"/>
      <c r="F37" s="28"/>
      <c r="G37" s="28"/>
      <c r="H37" s="28"/>
      <c r="I37" s="30">
        <f>ROUND(I3+I30+I36,5)</f>
        <v>152761.93</v>
      </c>
      <c r="J37" s="28"/>
      <c r="K37" s="30">
        <f>ROUND(K3+K30+K36,5)</f>
        <v>176746.11</v>
      </c>
      <c r="L37" s="28"/>
      <c r="M37" s="30">
        <f>ROUND((I37-K37),5)</f>
        <v>-23984.18</v>
      </c>
      <c r="N37" s="28"/>
      <c r="O37" s="16">
        <f>ROUND(IF(K37=0, IF(I37=0, 0, 1), I37/K37),5)</f>
        <v>0.86429999999999996</v>
      </c>
    </row>
    <row r="38" spans="1:15" ht="15" thickTop="1" x14ac:dyDescent="0.35">
      <c r="A38" s="28" t="s">
        <v>206</v>
      </c>
      <c r="B38" s="28"/>
      <c r="C38" s="28"/>
      <c r="D38" s="28"/>
      <c r="E38" s="28"/>
      <c r="F38" s="28"/>
      <c r="G38" s="28"/>
      <c r="H38" s="28"/>
      <c r="I38" s="24"/>
      <c r="J38" s="29"/>
      <c r="K38" s="24"/>
      <c r="L38" s="29"/>
      <c r="M38" s="24"/>
      <c r="N38" s="29"/>
      <c r="O38" s="40"/>
    </row>
    <row r="39" spans="1:15" x14ac:dyDescent="0.35">
      <c r="A39" s="28"/>
      <c r="B39" s="28" t="s">
        <v>207</v>
      </c>
      <c r="C39" s="28"/>
      <c r="D39" s="28"/>
      <c r="E39" s="28"/>
      <c r="F39" s="28"/>
      <c r="G39" s="28"/>
      <c r="H39" s="28"/>
      <c r="I39" s="24"/>
      <c r="J39" s="29"/>
      <c r="K39" s="24"/>
      <c r="L39" s="29"/>
      <c r="M39" s="24"/>
      <c r="N39" s="29"/>
      <c r="O39" s="40"/>
    </row>
    <row r="40" spans="1:15" x14ac:dyDescent="0.35">
      <c r="A40" s="28"/>
      <c r="B40" s="28"/>
      <c r="C40" s="28" t="s">
        <v>208</v>
      </c>
      <c r="D40" s="28"/>
      <c r="E40" s="28"/>
      <c r="F40" s="28"/>
      <c r="G40" s="28"/>
      <c r="H40" s="28"/>
      <c r="I40" s="24"/>
      <c r="J40" s="29"/>
      <c r="K40" s="24"/>
      <c r="L40" s="29"/>
      <c r="M40" s="24"/>
      <c r="N40" s="29"/>
      <c r="O40" s="40"/>
    </row>
    <row r="41" spans="1:15" x14ac:dyDescent="0.35">
      <c r="A41" s="28"/>
      <c r="B41" s="28"/>
      <c r="C41" s="28"/>
      <c r="D41" s="28" t="s">
        <v>209</v>
      </c>
      <c r="E41" s="28"/>
      <c r="F41" s="28"/>
      <c r="G41" s="28"/>
      <c r="H41" s="28"/>
      <c r="I41" s="24"/>
      <c r="J41" s="29"/>
      <c r="K41" s="24"/>
      <c r="L41" s="29"/>
      <c r="M41" s="24"/>
      <c r="N41" s="29"/>
      <c r="O41" s="40"/>
    </row>
    <row r="42" spans="1:15" ht="15" thickBot="1" x14ac:dyDescent="0.4">
      <c r="A42" s="28"/>
      <c r="B42" s="28"/>
      <c r="C42" s="28"/>
      <c r="D42" s="28"/>
      <c r="E42" s="28" t="s">
        <v>111</v>
      </c>
      <c r="F42" s="28"/>
      <c r="G42" s="28"/>
      <c r="H42" s="28"/>
      <c r="I42" s="27">
        <v>15142.32</v>
      </c>
      <c r="J42" s="29"/>
      <c r="K42" s="27">
        <v>13151.24</v>
      </c>
      <c r="L42" s="29"/>
      <c r="M42" s="27">
        <f>ROUND((I42-K42),5)</f>
        <v>1991.08</v>
      </c>
      <c r="N42" s="29"/>
      <c r="O42" s="12">
        <f>ROUND(IF(K42=0, IF(I42=0, 0, 1), I42/K42),5)</f>
        <v>1.1514</v>
      </c>
    </row>
    <row r="43" spans="1:15" x14ac:dyDescent="0.35">
      <c r="A43" s="28"/>
      <c r="B43" s="28"/>
      <c r="C43" s="28"/>
      <c r="D43" s="28" t="s">
        <v>211</v>
      </c>
      <c r="E43" s="28"/>
      <c r="F43" s="28"/>
      <c r="G43" s="28"/>
      <c r="H43" s="28"/>
      <c r="I43" s="24">
        <f>ROUND(SUM(I41:I42),5)</f>
        <v>15142.32</v>
      </c>
      <c r="J43" s="29"/>
      <c r="K43" s="24">
        <f>ROUND(SUM(K41:K42),5)</f>
        <v>13151.24</v>
      </c>
      <c r="L43" s="29"/>
      <c r="M43" s="24">
        <f>ROUND((I43-K43),5)</f>
        <v>1991.08</v>
      </c>
      <c r="N43" s="29"/>
      <c r="O43" s="40">
        <f>ROUND(IF(K43=0, IF(I43=0, 0, 1), I43/K43),5)</f>
        <v>1.1514</v>
      </c>
    </row>
    <row r="44" spans="1:15" x14ac:dyDescent="0.35">
      <c r="A44" s="28"/>
      <c r="B44" s="28"/>
      <c r="C44" s="28"/>
      <c r="D44" s="28" t="s">
        <v>214</v>
      </c>
      <c r="E44" s="28"/>
      <c r="F44" s="28"/>
      <c r="G44" s="28"/>
      <c r="H44" s="28"/>
      <c r="I44" s="24"/>
      <c r="J44" s="29"/>
      <c r="K44" s="24"/>
      <c r="L44" s="29"/>
      <c r="M44" s="24"/>
      <c r="N44" s="29"/>
      <c r="O44" s="40"/>
    </row>
    <row r="45" spans="1:15" x14ac:dyDescent="0.35">
      <c r="A45" s="28"/>
      <c r="B45" s="28"/>
      <c r="C45" s="28"/>
      <c r="D45" s="28"/>
      <c r="E45" s="28" t="s">
        <v>215</v>
      </c>
      <c r="F45" s="28"/>
      <c r="G45" s="28"/>
      <c r="H45" s="28"/>
      <c r="I45" s="24"/>
      <c r="J45" s="29"/>
      <c r="K45" s="24"/>
      <c r="L45" s="29"/>
      <c r="M45" s="24"/>
      <c r="N45" s="29"/>
      <c r="O45" s="40"/>
    </row>
    <row r="46" spans="1:15" x14ac:dyDescent="0.35">
      <c r="A46" s="28"/>
      <c r="B46" s="28"/>
      <c r="C46" s="28"/>
      <c r="D46" s="28"/>
      <c r="E46" s="28"/>
      <c r="F46" s="28" t="s">
        <v>216</v>
      </c>
      <c r="G46" s="28"/>
      <c r="H46" s="28"/>
      <c r="I46" s="24"/>
      <c r="J46" s="29"/>
      <c r="K46" s="24"/>
      <c r="L46" s="29"/>
      <c r="M46" s="24"/>
      <c r="N46" s="29"/>
      <c r="O46" s="40"/>
    </row>
    <row r="47" spans="1:15" x14ac:dyDescent="0.35">
      <c r="A47" s="28"/>
      <c r="B47" s="28"/>
      <c r="C47" s="28"/>
      <c r="D47" s="28"/>
      <c r="E47" s="28"/>
      <c r="F47" s="28"/>
      <c r="G47" s="28" t="s">
        <v>144</v>
      </c>
      <c r="H47" s="28"/>
      <c r="I47" s="24">
        <v>13400.77</v>
      </c>
      <c r="J47" s="29"/>
      <c r="K47" s="24">
        <v>13297.81</v>
      </c>
      <c r="L47" s="29"/>
      <c r="M47" s="24">
        <f>ROUND((I47-K47),5)</f>
        <v>102.96</v>
      </c>
      <c r="N47" s="29"/>
      <c r="O47" s="40">
        <f>ROUND(IF(K47=0, IF(I47=0, 0, 1), I47/K47),5)</f>
        <v>1.0077400000000001</v>
      </c>
    </row>
    <row r="48" spans="1:15" x14ac:dyDescent="0.35">
      <c r="A48" s="28"/>
      <c r="B48" s="28"/>
      <c r="C48" s="28"/>
      <c r="D48" s="28"/>
      <c r="E48" s="28"/>
      <c r="F48" s="28"/>
      <c r="G48" s="28" t="s">
        <v>439</v>
      </c>
      <c r="H48" s="28"/>
      <c r="I48" s="24">
        <v>0</v>
      </c>
      <c r="J48" s="29"/>
      <c r="K48" s="24"/>
      <c r="L48" s="29"/>
      <c r="M48" s="24"/>
      <c r="N48" s="29"/>
      <c r="O48" s="40"/>
    </row>
    <row r="49" spans="1:15" x14ac:dyDescent="0.35">
      <c r="A49" s="28"/>
      <c r="B49" s="28"/>
      <c r="C49" s="28"/>
      <c r="D49" s="28"/>
      <c r="E49" s="28"/>
      <c r="F49" s="28"/>
      <c r="G49" s="28" t="s">
        <v>218</v>
      </c>
      <c r="H49" s="28"/>
      <c r="I49" s="24"/>
      <c r="J49" s="29"/>
      <c r="K49" s="24"/>
      <c r="L49" s="29"/>
      <c r="M49" s="24"/>
      <c r="N49" s="29"/>
      <c r="O49" s="40"/>
    </row>
    <row r="50" spans="1:15" x14ac:dyDescent="0.35">
      <c r="A50" s="28"/>
      <c r="B50" s="28"/>
      <c r="C50" s="28"/>
      <c r="D50" s="28"/>
      <c r="E50" s="28"/>
      <c r="F50" s="28"/>
      <c r="G50" s="28"/>
      <c r="H50" s="28" t="s">
        <v>141</v>
      </c>
      <c r="I50" s="24">
        <v>2585.96</v>
      </c>
      <c r="J50" s="29"/>
      <c r="K50" s="24">
        <v>2923.01</v>
      </c>
      <c r="L50" s="29"/>
      <c r="M50" s="24">
        <f t="shared" ref="M50:M58" si="2">ROUND((I50-K50),5)</f>
        <v>-337.05</v>
      </c>
      <c r="N50" s="29"/>
      <c r="O50" s="40">
        <f t="shared" ref="O50:O58" si="3">ROUND(IF(K50=0, IF(I50=0, 0, 1), I50/K50),5)</f>
        <v>0.88468999999999998</v>
      </c>
    </row>
    <row r="51" spans="1:15" x14ac:dyDescent="0.35">
      <c r="A51" s="28"/>
      <c r="B51" s="28"/>
      <c r="C51" s="28"/>
      <c r="D51" s="28"/>
      <c r="E51" s="28"/>
      <c r="F51" s="28"/>
      <c r="G51" s="28"/>
      <c r="H51" s="28" t="s">
        <v>220</v>
      </c>
      <c r="I51" s="24">
        <v>0</v>
      </c>
      <c r="J51" s="29"/>
      <c r="K51" s="24">
        <v>2135.17</v>
      </c>
      <c r="L51" s="29"/>
      <c r="M51" s="24">
        <f t="shared" si="2"/>
        <v>-2135.17</v>
      </c>
      <c r="N51" s="29"/>
      <c r="O51" s="40">
        <f t="shared" si="3"/>
        <v>0</v>
      </c>
    </row>
    <row r="52" spans="1:15" ht="15" thickBot="1" x14ac:dyDescent="0.4">
      <c r="A52" s="28"/>
      <c r="B52" s="28"/>
      <c r="C52" s="28"/>
      <c r="D52" s="28"/>
      <c r="E52" s="28"/>
      <c r="F52" s="28"/>
      <c r="G52" s="28"/>
      <c r="H52" s="28" t="s">
        <v>222</v>
      </c>
      <c r="I52" s="25">
        <v>0</v>
      </c>
      <c r="J52" s="29"/>
      <c r="K52" s="25">
        <v>0</v>
      </c>
      <c r="L52" s="29"/>
      <c r="M52" s="25">
        <f t="shared" si="2"/>
        <v>0</v>
      </c>
      <c r="N52" s="29"/>
      <c r="O52" s="13">
        <f t="shared" si="3"/>
        <v>0</v>
      </c>
    </row>
    <row r="53" spans="1:15" ht="15" thickBot="1" x14ac:dyDescent="0.4">
      <c r="A53" s="28"/>
      <c r="B53" s="28"/>
      <c r="C53" s="28"/>
      <c r="D53" s="28"/>
      <c r="E53" s="28"/>
      <c r="F53" s="28"/>
      <c r="G53" s="28" t="s">
        <v>226</v>
      </c>
      <c r="H53" s="28"/>
      <c r="I53" s="19">
        <f>ROUND(SUM(I49:I52),5)</f>
        <v>2585.96</v>
      </c>
      <c r="J53" s="29"/>
      <c r="K53" s="19">
        <f>ROUND(SUM(K49:K52),5)</f>
        <v>5058.18</v>
      </c>
      <c r="L53" s="29"/>
      <c r="M53" s="19">
        <f t="shared" si="2"/>
        <v>-2472.2199999999998</v>
      </c>
      <c r="N53" s="29"/>
      <c r="O53" s="14">
        <f t="shared" si="3"/>
        <v>0.51124000000000003</v>
      </c>
    </row>
    <row r="54" spans="1:15" ht="15" thickBot="1" x14ac:dyDescent="0.4">
      <c r="A54" s="28"/>
      <c r="B54" s="28"/>
      <c r="C54" s="28"/>
      <c r="D54" s="28"/>
      <c r="E54" s="28"/>
      <c r="F54" s="28" t="s">
        <v>229</v>
      </c>
      <c r="G54" s="28"/>
      <c r="H54" s="28"/>
      <c r="I54" s="19">
        <f>ROUND(SUM(I46:I48)+I53,5)</f>
        <v>15986.73</v>
      </c>
      <c r="J54" s="29"/>
      <c r="K54" s="19">
        <f>ROUND(SUM(K46:K48)+K53,5)</f>
        <v>18355.990000000002</v>
      </c>
      <c r="L54" s="29"/>
      <c r="M54" s="19">
        <f t="shared" si="2"/>
        <v>-2369.2600000000002</v>
      </c>
      <c r="N54" s="29"/>
      <c r="O54" s="14">
        <f t="shared" si="3"/>
        <v>0.87092999999999998</v>
      </c>
    </row>
    <row r="55" spans="1:15" ht="15" thickBot="1" x14ac:dyDescent="0.4">
      <c r="A55" s="28"/>
      <c r="B55" s="28"/>
      <c r="C55" s="28"/>
      <c r="D55" s="28"/>
      <c r="E55" s="28" t="s">
        <v>232</v>
      </c>
      <c r="F55" s="28"/>
      <c r="G55" s="28"/>
      <c r="H55" s="28"/>
      <c r="I55" s="19">
        <f>ROUND(I45+I54,5)</f>
        <v>15986.73</v>
      </c>
      <c r="J55" s="29"/>
      <c r="K55" s="19">
        <f>ROUND(K45+K54,5)</f>
        <v>18355.990000000002</v>
      </c>
      <c r="L55" s="29"/>
      <c r="M55" s="19">
        <f t="shared" si="2"/>
        <v>-2369.2600000000002</v>
      </c>
      <c r="N55" s="29"/>
      <c r="O55" s="14">
        <f t="shared" si="3"/>
        <v>0.87092999999999998</v>
      </c>
    </row>
    <row r="56" spans="1:15" ht="15" thickBot="1" x14ac:dyDescent="0.4">
      <c r="A56" s="28"/>
      <c r="B56" s="28"/>
      <c r="C56" s="28"/>
      <c r="D56" s="28" t="s">
        <v>233</v>
      </c>
      <c r="E56" s="28"/>
      <c r="F56" s="28"/>
      <c r="G56" s="28"/>
      <c r="H56" s="28"/>
      <c r="I56" s="19">
        <f>ROUND(I44+I55,5)</f>
        <v>15986.73</v>
      </c>
      <c r="J56" s="29"/>
      <c r="K56" s="19">
        <f>ROUND(K44+K55,5)</f>
        <v>18355.990000000002</v>
      </c>
      <c r="L56" s="29"/>
      <c r="M56" s="19">
        <f t="shared" si="2"/>
        <v>-2369.2600000000002</v>
      </c>
      <c r="N56" s="29"/>
      <c r="O56" s="14">
        <f t="shared" si="3"/>
        <v>0.87092999999999998</v>
      </c>
    </row>
    <row r="57" spans="1:15" ht="15" thickBot="1" x14ac:dyDescent="0.4">
      <c r="A57" s="28"/>
      <c r="B57" s="28"/>
      <c r="C57" s="28" t="s">
        <v>234</v>
      </c>
      <c r="D57" s="28"/>
      <c r="E57" s="28"/>
      <c r="F57" s="28"/>
      <c r="G57" s="28"/>
      <c r="H57" s="28"/>
      <c r="I57" s="26">
        <f>ROUND(I40+I43+I56,5)</f>
        <v>31129.05</v>
      </c>
      <c r="J57" s="29"/>
      <c r="K57" s="26">
        <f>ROUND(K40+K43+K56,5)</f>
        <v>31507.23</v>
      </c>
      <c r="L57" s="29"/>
      <c r="M57" s="26">
        <f t="shared" si="2"/>
        <v>-378.18</v>
      </c>
      <c r="N57" s="29"/>
      <c r="O57" s="15">
        <f t="shared" si="3"/>
        <v>0.98799999999999999</v>
      </c>
    </row>
    <row r="58" spans="1:15" x14ac:dyDescent="0.35">
      <c r="A58" s="28"/>
      <c r="B58" s="28" t="s">
        <v>235</v>
      </c>
      <c r="C58" s="28"/>
      <c r="D58" s="28"/>
      <c r="E58" s="28"/>
      <c r="F58" s="28"/>
      <c r="G58" s="28"/>
      <c r="H58" s="28"/>
      <c r="I58" s="24">
        <f>ROUND(I39+I57,5)</f>
        <v>31129.05</v>
      </c>
      <c r="J58" s="29"/>
      <c r="K58" s="24">
        <f>ROUND(K39+K57,5)</f>
        <v>31507.23</v>
      </c>
      <c r="L58" s="29"/>
      <c r="M58" s="24">
        <f t="shared" si="2"/>
        <v>-378.18</v>
      </c>
      <c r="N58" s="29"/>
      <c r="O58" s="40">
        <f t="shared" si="3"/>
        <v>0.98799999999999999</v>
      </c>
    </row>
    <row r="59" spans="1:15" x14ac:dyDescent="0.35">
      <c r="A59" s="28"/>
      <c r="B59" s="28" t="s">
        <v>236</v>
      </c>
      <c r="C59" s="28"/>
      <c r="D59" s="28"/>
      <c r="E59" s="28"/>
      <c r="F59" s="28"/>
      <c r="G59" s="28"/>
      <c r="H59" s="28"/>
      <c r="I59" s="24"/>
      <c r="J59" s="29"/>
      <c r="K59" s="24"/>
      <c r="L59" s="29"/>
      <c r="M59" s="24"/>
      <c r="N59" s="29"/>
      <c r="O59" s="40"/>
    </row>
    <row r="60" spans="1:15" x14ac:dyDescent="0.35">
      <c r="A60" s="28"/>
      <c r="B60" s="28"/>
      <c r="C60" s="28" t="s">
        <v>237</v>
      </c>
      <c r="D60" s="28"/>
      <c r="E60" s="28"/>
      <c r="F60" s="28"/>
      <c r="G60" s="28"/>
      <c r="H60" s="28"/>
      <c r="I60" s="24"/>
      <c r="J60" s="29"/>
      <c r="K60" s="24"/>
      <c r="L60" s="29"/>
      <c r="M60" s="24"/>
      <c r="N60" s="29"/>
      <c r="O60" s="40"/>
    </row>
    <row r="61" spans="1:15" x14ac:dyDescent="0.35">
      <c r="A61" s="28"/>
      <c r="B61" s="28"/>
      <c r="C61" s="28"/>
      <c r="D61" s="28" t="s">
        <v>238</v>
      </c>
      <c r="E61" s="28"/>
      <c r="F61" s="28"/>
      <c r="G61" s="28"/>
      <c r="H61" s="28"/>
      <c r="I61" s="24">
        <v>-9056.9500000000007</v>
      </c>
      <c r="J61" s="29"/>
      <c r="K61" s="24">
        <v>18721.400000000001</v>
      </c>
      <c r="L61" s="29"/>
      <c r="M61" s="24">
        <f>ROUND((I61-K61),5)</f>
        <v>-27778.35</v>
      </c>
      <c r="N61" s="29"/>
      <c r="O61" s="40">
        <f>ROUND(IF(K61=0, IF(I61=0, 0, 1), I61/K61),5)</f>
        <v>-0.48377999999999999</v>
      </c>
    </row>
    <row r="62" spans="1:15" x14ac:dyDescent="0.35">
      <c r="A62" s="28"/>
      <c r="B62" s="28"/>
      <c r="C62" s="28"/>
      <c r="D62" s="28" t="s">
        <v>240</v>
      </c>
      <c r="E62" s="28"/>
      <c r="F62" s="28"/>
      <c r="G62" s="28"/>
      <c r="H62" s="28"/>
      <c r="I62" s="24">
        <v>120846.1</v>
      </c>
      <c r="J62" s="29"/>
      <c r="K62" s="24">
        <v>127017.77</v>
      </c>
      <c r="L62" s="29"/>
      <c r="M62" s="24">
        <f>ROUND((I62-K62),5)</f>
        <v>-6171.67</v>
      </c>
      <c r="N62" s="29"/>
      <c r="O62" s="40">
        <f>ROUND(IF(K62=0, IF(I62=0, 0, 1), I62/K62),5)</f>
        <v>0.95140999999999998</v>
      </c>
    </row>
    <row r="63" spans="1:15" ht="15" thickBot="1" x14ac:dyDescent="0.4">
      <c r="A63" s="28"/>
      <c r="B63" s="28"/>
      <c r="C63" s="28"/>
      <c r="D63" s="28" t="s">
        <v>242</v>
      </c>
      <c r="E63" s="28"/>
      <c r="F63" s="28"/>
      <c r="G63" s="28"/>
      <c r="H63" s="28"/>
      <c r="I63" s="27">
        <v>22032.42</v>
      </c>
      <c r="J63" s="29"/>
      <c r="K63" s="27"/>
      <c r="L63" s="29"/>
      <c r="M63" s="27"/>
      <c r="N63" s="29"/>
      <c r="O63" s="12"/>
    </row>
    <row r="64" spans="1:15" x14ac:dyDescent="0.35">
      <c r="A64" s="28"/>
      <c r="B64" s="28"/>
      <c r="C64" s="28" t="s">
        <v>244</v>
      </c>
      <c r="D64" s="28"/>
      <c r="E64" s="28"/>
      <c r="F64" s="28"/>
      <c r="G64" s="28"/>
      <c r="H64" s="28"/>
      <c r="I64" s="24">
        <f>ROUND(SUM(I60:I63),5)</f>
        <v>133821.57</v>
      </c>
      <c r="J64" s="29"/>
      <c r="K64" s="24">
        <f>ROUND(SUM(K60:K63),5)</f>
        <v>145739.17000000001</v>
      </c>
      <c r="L64" s="29"/>
      <c r="M64" s="24">
        <f>ROUND((I64-K64),5)</f>
        <v>-11917.6</v>
      </c>
      <c r="N64" s="29"/>
      <c r="O64" s="40">
        <f>ROUND(IF(K64=0, IF(I64=0, 0, 1), I64/K64),5)</f>
        <v>0.91822999999999999</v>
      </c>
    </row>
    <row r="65" spans="1:15" x14ac:dyDescent="0.35">
      <c r="A65" s="28"/>
      <c r="B65" s="28"/>
      <c r="C65" s="28" t="s">
        <v>249</v>
      </c>
      <c r="D65" s="28"/>
      <c r="E65" s="28"/>
      <c r="F65" s="28"/>
      <c r="G65" s="28"/>
      <c r="H65" s="28"/>
      <c r="I65" s="24">
        <v>8083.36</v>
      </c>
      <c r="J65" s="29"/>
      <c r="K65" s="24"/>
      <c r="L65" s="29"/>
      <c r="M65" s="24"/>
      <c r="N65" s="29"/>
      <c r="O65" s="40"/>
    </row>
    <row r="66" spans="1:15" ht="15" thickBot="1" x14ac:dyDescent="0.4">
      <c r="A66" s="28"/>
      <c r="B66" s="28"/>
      <c r="C66" s="28" t="s">
        <v>79</v>
      </c>
      <c r="D66" s="28"/>
      <c r="E66" s="28"/>
      <c r="F66" s="28"/>
      <c r="G66" s="28"/>
      <c r="H66" s="28"/>
      <c r="I66" s="25">
        <v>-20272.05</v>
      </c>
      <c r="J66" s="29"/>
      <c r="K66" s="25">
        <v>0</v>
      </c>
      <c r="L66" s="29"/>
      <c r="M66" s="25">
        <f>ROUND((I66-K66),5)</f>
        <v>-20272.05</v>
      </c>
      <c r="N66" s="29"/>
      <c r="O66" s="13">
        <f>ROUND(IF(K66=0, IF(I66=0, 0, 1), I66/K66),5)</f>
        <v>1</v>
      </c>
    </row>
    <row r="67" spans="1:15" ht="15" thickBot="1" x14ac:dyDescent="0.4">
      <c r="A67" s="28"/>
      <c r="B67" s="28" t="s">
        <v>251</v>
      </c>
      <c r="C67" s="28"/>
      <c r="D67" s="28"/>
      <c r="E67" s="28"/>
      <c r="F67" s="28"/>
      <c r="G67" s="28"/>
      <c r="H67" s="28"/>
      <c r="I67" s="19">
        <f>ROUND(I59+SUM(I64:I66),5)</f>
        <v>121632.88</v>
      </c>
      <c r="J67" s="29"/>
      <c r="K67" s="19">
        <f>ROUND(K59+SUM(K64:K66),5)</f>
        <v>145739.17000000001</v>
      </c>
      <c r="L67" s="29"/>
      <c r="M67" s="19">
        <f>ROUND((I67-K67),5)</f>
        <v>-24106.29</v>
      </c>
      <c r="N67" s="29"/>
      <c r="O67" s="14">
        <f>ROUND(IF(K67=0, IF(I67=0, 0, 1), I67/K67),5)</f>
        <v>0.83459000000000005</v>
      </c>
    </row>
    <row r="68" spans="1:15" s="31" customFormat="1" ht="11" thickBot="1" x14ac:dyDescent="0.3">
      <c r="A68" s="28" t="s">
        <v>252</v>
      </c>
      <c r="B68" s="28"/>
      <c r="C68" s="28"/>
      <c r="D68" s="28"/>
      <c r="E68" s="28"/>
      <c r="F68" s="28"/>
      <c r="G68" s="28"/>
      <c r="H68" s="28"/>
      <c r="I68" s="30">
        <f>ROUND(I38+I58+I67,5)</f>
        <v>152761.93</v>
      </c>
      <c r="J68" s="28"/>
      <c r="K68" s="30">
        <f>ROUND(K38+K58+K67,5)</f>
        <v>177246.4</v>
      </c>
      <c r="L68" s="28"/>
      <c r="M68" s="30">
        <f>ROUND((I68-K68),5)</f>
        <v>-24484.47</v>
      </c>
      <c r="N68" s="28"/>
      <c r="O68" s="16">
        <f>ROUND(IF(K68=0, IF(I68=0, 0, 1), I68/K68),5)</f>
        <v>0.86185999999999996</v>
      </c>
    </row>
    <row r="69" spans="1:15" ht="15" thickTop="1" x14ac:dyDescent="0.35"/>
  </sheetData>
  <pageMargins left="0.7" right="0.7" top="0.75" bottom="0.75" header="0.1" footer="0.3"/>
  <pageSetup scale="58" orientation="portrait" r:id="rId1"/>
  <headerFooter>
    <oddHeader>&amp;C&amp;"Arial,Bold"&amp;12 Ten Thousand Villages Nashville
&amp;14 Balance Sheet Budget vs. Actual</oddHeader>
    <oddFooter>&amp;L&amp;F&amp;R&amp;"Arial,Bold"&amp;8 Page &amp;P of 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70"/>
  <sheetViews>
    <sheetView zoomScale="80" zoomScaleNormal="80" workbookViewId="0">
      <selection activeCell="I3" sqref="I3"/>
    </sheetView>
  </sheetViews>
  <sheetFormatPr defaultColWidth="9.1796875" defaultRowHeight="14.5" x14ac:dyDescent="0.35"/>
  <cols>
    <col min="1" max="7" width="3" style="1" customWidth="1"/>
    <col min="8" max="8" width="29.453125" style="1" customWidth="1"/>
    <col min="9" max="9" width="10.453125" style="23" bestFit="1" customWidth="1"/>
    <col min="10" max="10" width="2.453125" style="23" customWidth="1"/>
    <col min="11" max="11" width="10.81640625" style="23" bestFit="1" customWidth="1"/>
    <col min="12" max="12" width="2.453125" style="23" customWidth="1"/>
    <col min="13" max="13" width="12" style="23" bestFit="1" customWidth="1"/>
    <col min="14" max="14" width="2.453125" style="23" customWidth="1"/>
    <col min="15" max="15" width="12.1796875" style="23" bestFit="1" customWidth="1"/>
    <col min="16" max="16384" width="9.1796875" style="20"/>
  </cols>
  <sheetData>
    <row r="1" spans="1:15" s="47" customFormat="1" x14ac:dyDescent="0.35">
      <c r="A1" s="45" t="s">
        <v>454</v>
      </c>
      <c r="B1" s="45"/>
      <c r="C1" s="45"/>
      <c r="D1" s="45"/>
      <c r="E1" s="45"/>
      <c r="F1" s="45"/>
      <c r="G1" s="45"/>
      <c r="H1" s="45"/>
      <c r="I1" s="46"/>
      <c r="J1" s="46"/>
      <c r="K1" s="46"/>
      <c r="L1" s="46"/>
      <c r="M1" s="46"/>
      <c r="N1" s="46"/>
      <c r="O1" s="46"/>
    </row>
    <row r="2" spans="1:15" ht="15" thickBot="1" x14ac:dyDescent="0.4">
      <c r="A2" s="28"/>
      <c r="B2" s="28"/>
      <c r="C2" s="28"/>
      <c r="D2" s="17" t="s">
        <v>445</v>
      </c>
      <c r="E2" s="28"/>
      <c r="F2" s="28"/>
      <c r="G2" s="28"/>
      <c r="H2" s="28"/>
      <c r="I2" s="11"/>
      <c r="J2" s="11"/>
      <c r="K2" s="11"/>
      <c r="L2" s="11"/>
      <c r="M2" s="11"/>
      <c r="N2" s="11"/>
      <c r="O2" s="11"/>
    </row>
    <row r="3" spans="1:15" s="22" customFormat="1" ht="15" thickBot="1" x14ac:dyDescent="0.4">
      <c r="A3" s="18"/>
      <c r="B3" s="18"/>
      <c r="C3" s="18"/>
      <c r="D3" s="18"/>
      <c r="E3" s="18"/>
      <c r="F3" s="18"/>
      <c r="G3" s="18"/>
      <c r="H3" s="18"/>
      <c r="I3" s="37" t="s">
        <v>451</v>
      </c>
      <c r="J3" s="48"/>
      <c r="K3" s="38" t="s">
        <v>0</v>
      </c>
      <c r="L3" s="48"/>
      <c r="M3" s="38" t="s">
        <v>1</v>
      </c>
      <c r="N3" s="48"/>
      <c r="O3" s="39" t="s">
        <v>2</v>
      </c>
    </row>
    <row r="4" spans="1:15" x14ac:dyDescent="0.35">
      <c r="A4" s="28" t="s">
        <v>136</v>
      </c>
      <c r="B4" s="28"/>
      <c r="C4" s="28"/>
      <c r="D4" s="28"/>
      <c r="E4" s="28"/>
      <c r="F4" s="28"/>
      <c r="G4" s="28"/>
      <c r="H4" s="28"/>
      <c r="I4" s="24"/>
      <c r="J4" s="29"/>
      <c r="K4" s="24"/>
      <c r="L4" s="29"/>
      <c r="M4" s="24"/>
      <c r="N4" s="29"/>
      <c r="O4" s="40"/>
    </row>
    <row r="5" spans="1:15" x14ac:dyDescent="0.35">
      <c r="A5" s="28"/>
      <c r="B5" s="28" t="s">
        <v>137</v>
      </c>
      <c r="C5" s="28"/>
      <c r="D5" s="28"/>
      <c r="E5" s="28"/>
      <c r="F5" s="28"/>
      <c r="G5" s="28"/>
      <c r="H5" s="28"/>
      <c r="I5" s="24"/>
      <c r="J5" s="29"/>
      <c r="K5" s="24"/>
      <c r="L5" s="29"/>
      <c r="M5" s="24"/>
      <c r="N5" s="29"/>
      <c r="O5" s="40"/>
    </row>
    <row r="6" spans="1:15" x14ac:dyDescent="0.35">
      <c r="A6" s="28"/>
      <c r="B6" s="28"/>
      <c r="C6" s="28" t="s">
        <v>138</v>
      </c>
      <c r="D6" s="28"/>
      <c r="E6" s="28"/>
      <c r="F6" s="28"/>
      <c r="G6" s="28"/>
      <c r="H6" s="28"/>
      <c r="I6" s="24"/>
      <c r="J6" s="29"/>
      <c r="K6" s="24"/>
      <c r="L6" s="29"/>
      <c r="M6" s="24"/>
      <c r="N6" s="29"/>
      <c r="O6" s="40"/>
    </row>
    <row r="7" spans="1:15" x14ac:dyDescent="0.35">
      <c r="A7" s="28"/>
      <c r="B7" s="28"/>
      <c r="C7" s="28"/>
      <c r="D7" s="28" t="s">
        <v>417</v>
      </c>
      <c r="E7" s="28"/>
      <c r="F7" s="28"/>
      <c r="G7" s="28"/>
      <c r="H7" s="28"/>
      <c r="I7" s="24"/>
      <c r="J7" s="29"/>
      <c r="K7" s="24"/>
      <c r="L7" s="29"/>
      <c r="M7" s="24"/>
      <c r="N7" s="29"/>
      <c r="O7" s="40"/>
    </row>
    <row r="8" spans="1:15" x14ac:dyDescent="0.35">
      <c r="A8" s="28"/>
      <c r="B8" s="28"/>
      <c r="C8" s="28"/>
      <c r="D8" s="28"/>
      <c r="E8" s="28" t="s">
        <v>89</v>
      </c>
      <c r="F8" s="28"/>
      <c r="G8" s="28"/>
      <c r="H8" s="28"/>
      <c r="I8" s="24">
        <v>55393.59</v>
      </c>
      <c r="J8" s="29"/>
      <c r="K8" s="24">
        <v>74038.28</v>
      </c>
      <c r="L8" s="29"/>
      <c r="M8" s="24">
        <f t="shared" ref="M8:M16" si="0">ROUND((I8-K8),5)</f>
        <v>-18644.689999999999</v>
      </c>
      <c r="N8" s="29"/>
      <c r="O8" s="40">
        <f t="shared" ref="O8:O16" si="1">ROUND(IF(K8=0, IF(I8=0, 0, 1), I8/K8),5)</f>
        <v>0.74817</v>
      </c>
    </row>
    <row r="9" spans="1:15" x14ac:dyDescent="0.35">
      <c r="A9" s="28"/>
      <c r="B9" s="28"/>
      <c r="C9" s="28"/>
      <c r="D9" s="28"/>
      <c r="E9" s="28" t="s">
        <v>139</v>
      </c>
      <c r="F9" s="28"/>
      <c r="G9" s="28"/>
      <c r="H9" s="28"/>
      <c r="I9" s="24">
        <v>149</v>
      </c>
      <c r="J9" s="29"/>
      <c r="K9" s="24">
        <v>150</v>
      </c>
      <c r="L9" s="29"/>
      <c r="M9" s="24">
        <f t="shared" si="0"/>
        <v>-1</v>
      </c>
      <c r="N9" s="29"/>
      <c r="O9" s="40">
        <f t="shared" si="1"/>
        <v>0.99333000000000005</v>
      </c>
    </row>
    <row r="10" spans="1:15" x14ac:dyDescent="0.35">
      <c r="A10" s="28"/>
      <c r="B10" s="28"/>
      <c r="C10" s="28"/>
      <c r="D10" s="28"/>
      <c r="E10" s="28" t="s">
        <v>147</v>
      </c>
      <c r="F10" s="28"/>
      <c r="G10" s="28"/>
      <c r="H10" s="28"/>
      <c r="I10" s="24">
        <v>300</v>
      </c>
      <c r="J10" s="29"/>
      <c r="K10" s="24">
        <v>300</v>
      </c>
      <c r="L10" s="29"/>
      <c r="M10" s="24">
        <f t="shared" si="0"/>
        <v>0</v>
      </c>
      <c r="N10" s="29"/>
      <c r="O10" s="40">
        <f t="shared" si="1"/>
        <v>1</v>
      </c>
    </row>
    <row r="11" spans="1:15" x14ac:dyDescent="0.35">
      <c r="A11" s="28"/>
      <c r="B11" s="28"/>
      <c r="C11" s="28"/>
      <c r="D11" s="28"/>
      <c r="E11" s="28" t="s">
        <v>447</v>
      </c>
      <c r="F11" s="28"/>
      <c r="G11" s="28"/>
      <c r="H11" s="28"/>
      <c r="I11" s="24">
        <v>200</v>
      </c>
      <c r="J11" s="29"/>
      <c r="K11" s="24">
        <v>210.88</v>
      </c>
      <c r="L11" s="29"/>
      <c r="M11" s="24">
        <f t="shared" si="0"/>
        <v>-10.88</v>
      </c>
      <c r="N11" s="29"/>
      <c r="O11" s="40">
        <f t="shared" si="1"/>
        <v>0.94840999999999998</v>
      </c>
    </row>
    <row r="12" spans="1:15" x14ac:dyDescent="0.35">
      <c r="A12" s="28"/>
      <c r="B12" s="28"/>
      <c r="C12" s="28"/>
      <c r="D12" s="28"/>
      <c r="E12" s="28" t="s">
        <v>119</v>
      </c>
      <c r="F12" s="28"/>
      <c r="G12" s="28"/>
      <c r="H12" s="28"/>
      <c r="I12" s="24">
        <v>990.3</v>
      </c>
      <c r="J12" s="29"/>
      <c r="K12" s="24">
        <v>523.24</v>
      </c>
      <c r="L12" s="29"/>
      <c r="M12" s="24">
        <f t="shared" si="0"/>
        <v>467.06</v>
      </c>
      <c r="N12" s="29"/>
      <c r="O12" s="40">
        <f t="shared" si="1"/>
        <v>1.89263</v>
      </c>
    </row>
    <row r="13" spans="1:15" ht="15" thickBot="1" x14ac:dyDescent="0.4">
      <c r="A13" s="28"/>
      <c r="B13" s="28"/>
      <c r="C13" s="28"/>
      <c r="D13" s="28"/>
      <c r="E13" s="28" t="s">
        <v>149</v>
      </c>
      <c r="F13" s="28"/>
      <c r="G13" s="28"/>
      <c r="H13" s="28"/>
      <c r="I13" s="27">
        <v>0</v>
      </c>
      <c r="J13" s="29"/>
      <c r="K13" s="27">
        <v>0</v>
      </c>
      <c r="L13" s="29"/>
      <c r="M13" s="27">
        <f t="shared" si="0"/>
        <v>0</v>
      </c>
      <c r="N13" s="29"/>
      <c r="O13" s="12">
        <f t="shared" si="1"/>
        <v>0</v>
      </c>
    </row>
    <row r="14" spans="1:15" x14ac:dyDescent="0.35">
      <c r="A14" s="28"/>
      <c r="B14" s="28"/>
      <c r="C14" s="28"/>
      <c r="D14" s="28" t="s">
        <v>420</v>
      </c>
      <c r="E14" s="28"/>
      <c r="F14" s="28"/>
      <c r="G14" s="28"/>
      <c r="H14" s="28"/>
      <c r="I14" s="24">
        <f>ROUND(SUM(I7:I13),5)</f>
        <v>57032.89</v>
      </c>
      <c r="J14" s="29"/>
      <c r="K14" s="24">
        <f>ROUND(SUM(K7:K13),5)</f>
        <v>75222.399999999994</v>
      </c>
      <c r="L14" s="29"/>
      <c r="M14" s="24">
        <f t="shared" si="0"/>
        <v>-18189.509999999998</v>
      </c>
      <c r="N14" s="29"/>
      <c r="O14" s="40">
        <f t="shared" si="1"/>
        <v>0.75819000000000003</v>
      </c>
    </row>
    <row r="15" spans="1:15" ht="15" thickBot="1" x14ac:dyDescent="0.4">
      <c r="A15" s="28"/>
      <c r="B15" s="28"/>
      <c r="C15" s="28"/>
      <c r="D15" s="28" t="s">
        <v>134</v>
      </c>
      <c r="E15" s="28"/>
      <c r="F15" s="28"/>
      <c r="G15" s="28"/>
      <c r="H15" s="28"/>
      <c r="I15" s="27">
        <v>15093.77</v>
      </c>
      <c r="J15" s="29"/>
      <c r="K15" s="27">
        <v>15092.27</v>
      </c>
      <c r="L15" s="29"/>
      <c r="M15" s="27">
        <f t="shared" si="0"/>
        <v>1.5</v>
      </c>
      <c r="N15" s="29"/>
      <c r="O15" s="12">
        <f t="shared" si="1"/>
        <v>1.0001</v>
      </c>
    </row>
    <row r="16" spans="1:15" x14ac:dyDescent="0.35">
      <c r="A16" s="28"/>
      <c r="B16" s="28"/>
      <c r="C16" s="28" t="s">
        <v>153</v>
      </c>
      <c r="D16" s="28"/>
      <c r="E16" s="28"/>
      <c r="F16" s="28"/>
      <c r="G16" s="28"/>
      <c r="H16" s="28"/>
      <c r="I16" s="24">
        <f>ROUND(I6+SUM(I14:I15),5)</f>
        <v>72126.66</v>
      </c>
      <c r="J16" s="29"/>
      <c r="K16" s="24">
        <f>ROUND(K6+SUM(K14:K15),5)</f>
        <v>90314.67</v>
      </c>
      <c r="L16" s="29"/>
      <c r="M16" s="24">
        <f t="shared" si="0"/>
        <v>-18188.009999999998</v>
      </c>
      <c r="N16" s="29"/>
      <c r="O16" s="40">
        <f t="shared" si="1"/>
        <v>0.79862</v>
      </c>
    </row>
    <row r="17" spans="1:15" x14ac:dyDescent="0.35">
      <c r="A17" s="28"/>
      <c r="B17" s="28"/>
      <c r="C17" s="28" t="s">
        <v>156</v>
      </c>
      <c r="D17" s="28"/>
      <c r="E17" s="28"/>
      <c r="F17" s="28"/>
      <c r="G17" s="28"/>
      <c r="H17" s="28"/>
      <c r="I17" s="24"/>
      <c r="J17" s="29"/>
      <c r="K17" s="24"/>
      <c r="L17" s="29"/>
      <c r="M17" s="24"/>
      <c r="N17" s="29"/>
      <c r="O17" s="40"/>
    </row>
    <row r="18" spans="1:15" x14ac:dyDescent="0.35">
      <c r="A18" s="28"/>
      <c r="B18" s="28"/>
      <c r="C18" s="28"/>
      <c r="D18" s="28" t="s">
        <v>157</v>
      </c>
      <c r="E18" s="28"/>
      <c r="F18" s="28"/>
      <c r="G18" s="28"/>
      <c r="H18" s="28"/>
      <c r="I18" s="24"/>
      <c r="J18" s="29"/>
      <c r="K18" s="24"/>
      <c r="L18" s="29"/>
      <c r="M18" s="24"/>
      <c r="N18" s="29"/>
      <c r="O18" s="40"/>
    </row>
    <row r="19" spans="1:15" x14ac:dyDescent="0.35">
      <c r="A19" s="28"/>
      <c r="B19" s="28"/>
      <c r="C19" s="28"/>
      <c r="D19" s="28"/>
      <c r="E19" s="28" t="s">
        <v>158</v>
      </c>
      <c r="F19" s="28"/>
      <c r="G19" s="28"/>
      <c r="H19" s="28"/>
      <c r="I19" s="24"/>
      <c r="J19" s="29"/>
      <c r="K19" s="24"/>
      <c r="L19" s="29"/>
      <c r="M19" s="24"/>
      <c r="N19" s="29"/>
      <c r="O19" s="40"/>
    </row>
    <row r="20" spans="1:15" x14ac:dyDescent="0.35">
      <c r="A20" s="28"/>
      <c r="B20" s="28"/>
      <c r="C20" s="28"/>
      <c r="D20" s="28"/>
      <c r="E20" s="28"/>
      <c r="F20" s="28" t="s">
        <v>161</v>
      </c>
      <c r="G20" s="28"/>
      <c r="H20" s="28"/>
      <c r="I20" s="24"/>
      <c r="J20" s="29"/>
      <c r="K20" s="24"/>
      <c r="L20" s="29"/>
      <c r="M20" s="24"/>
      <c r="N20" s="29"/>
      <c r="O20" s="40"/>
    </row>
    <row r="21" spans="1:15" ht="15" thickBot="1" x14ac:dyDescent="0.4">
      <c r="A21" s="28"/>
      <c r="B21" s="28"/>
      <c r="C21" s="28"/>
      <c r="D21" s="28"/>
      <c r="E21" s="28"/>
      <c r="F21" s="28"/>
      <c r="G21" s="28" t="s">
        <v>95</v>
      </c>
      <c r="H21" s="28"/>
      <c r="I21" s="27">
        <v>69351.740000000005</v>
      </c>
      <c r="J21" s="29"/>
      <c r="K21" s="27">
        <v>74947.91</v>
      </c>
      <c r="L21" s="29"/>
      <c r="M21" s="27">
        <f>ROUND((I21-K21),5)</f>
        <v>-5596.17</v>
      </c>
      <c r="N21" s="29"/>
      <c r="O21" s="12">
        <f>ROUND(IF(K21=0, IF(I21=0, 0, 1), I21/K21),5)</f>
        <v>0.92532999999999999</v>
      </c>
    </row>
    <row r="22" spans="1:15" x14ac:dyDescent="0.35">
      <c r="A22" s="28"/>
      <c r="B22" s="28"/>
      <c r="C22" s="28"/>
      <c r="D22" s="28"/>
      <c r="E22" s="28"/>
      <c r="F22" s="28" t="s">
        <v>168</v>
      </c>
      <c r="G22" s="28"/>
      <c r="H22" s="28"/>
      <c r="I22" s="24">
        <f>ROUND(SUM(I20:I21),5)</f>
        <v>69351.740000000005</v>
      </c>
      <c r="J22" s="29"/>
      <c r="K22" s="24">
        <f>ROUND(SUM(K20:K21),5)</f>
        <v>74947.91</v>
      </c>
      <c r="L22" s="29"/>
      <c r="M22" s="24">
        <f>ROUND((I22-K22),5)</f>
        <v>-5596.17</v>
      </c>
      <c r="N22" s="29"/>
      <c r="O22" s="40">
        <f>ROUND(IF(K22=0, IF(I22=0, 0, 1), I22/K22),5)</f>
        <v>0.92532999999999999</v>
      </c>
    </row>
    <row r="23" spans="1:15" x14ac:dyDescent="0.35">
      <c r="A23" s="28"/>
      <c r="B23" s="28"/>
      <c r="C23" s="28"/>
      <c r="D23" s="28"/>
      <c r="E23" s="28"/>
      <c r="F23" s="28" t="s">
        <v>169</v>
      </c>
      <c r="G23" s="28"/>
      <c r="H23" s="28"/>
      <c r="I23" s="24"/>
      <c r="J23" s="29"/>
      <c r="K23" s="24"/>
      <c r="L23" s="29"/>
      <c r="M23" s="24"/>
      <c r="N23" s="29"/>
      <c r="O23" s="40"/>
    </row>
    <row r="24" spans="1:15" ht="15" thickBot="1" x14ac:dyDescent="0.4">
      <c r="A24" s="28"/>
      <c r="B24" s="28"/>
      <c r="C24" s="28"/>
      <c r="D24" s="28"/>
      <c r="E24" s="28"/>
      <c r="F24" s="28"/>
      <c r="G24" s="28" t="s">
        <v>172</v>
      </c>
      <c r="H24" s="28"/>
      <c r="I24" s="25">
        <v>3686.67</v>
      </c>
      <c r="J24" s="29"/>
      <c r="K24" s="25">
        <v>3686.67</v>
      </c>
      <c r="L24" s="29"/>
      <c r="M24" s="25">
        <f>ROUND((I24-K24),5)</f>
        <v>0</v>
      </c>
      <c r="N24" s="29"/>
      <c r="O24" s="13">
        <f>ROUND(IF(K24=0, IF(I24=0, 0, 1), I24/K24),5)</f>
        <v>1</v>
      </c>
    </row>
    <row r="25" spans="1:15" ht="15" thickBot="1" x14ac:dyDescent="0.4">
      <c r="A25" s="28"/>
      <c r="B25" s="28"/>
      <c r="C25" s="28"/>
      <c r="D25" s="28"/>
      <c r="E25" s="28"/>
      <c r="F25" s="28" t="s">
        <v>178</v>
      </c>
      <c r="G25" s="28"/>
      <c r="H25" s="28"/>
      <c r="I25" s="19">
        <f>ROUND(SUM(I23:I24),5)</f>
        <v>3686.67</v>
      </c>
      <c r="J25" s="29"/>
      <c r="K25" s="19">
        <f>ROUND(SUM(K23:K24),5)</f>
        <v>3686.67</v>
      </c>
      <c r="L25" s="29"/>
      <c r="M25" s="19">
        <f>ROUND((I25-K25),5)</f>
        <v>0</v>
      </c>
      <c r="N25" s="29"/>
      <c r="O25" s="14">
        <f>ROUND(IF(K25=0, IF(I25=0, 0, 1), I25/K25),5)</f>
        <v>1</v>
      </c>
    </row>
    <row r="26" spans="1:15" ht="15" thickBot="1" x14ac:dyDescent="0.4">
      <c r="A26" s="28"/>
      <c r="B26" s="28"/>
      <c r="C26" s="28"/>
      <c r="D26" s="28"/>
      <c r="E26" s="28" t="s">
        <v>181</v>
      </c>
      <c r="F26" s="28"/>
      <c r="G26" s="28"/>
      <c r="H26" s="28"/>
      <c r="I26" s="26">
        <f>ROUND(I19+I22+I25,5)</f>
        <v>73038.41</v>
      </c>
      <c r="J26" s="29"/>
      <c r="K26" s="26">
        <f>ROUND(K19+K22+K25,5)</f>
        <v>78634.58</v>
      </c>
      <c r="L26" s="29"/>
      <c r="M26" s="26">
        <f>ROUND((I26-K26),5)</f>
        <v>-5596.17</v>
      </c>
      <c r="N26" s="29"/>
      <c r="O26" s="15">
        <f>ROUND(IF(K26=0, IF(I26=0, 0, 1), I26/K26),5)</f>
        <v>0.92883000000000004</v>
      </c>
    </row>
    <row r="27" spans="1:15" x14ac:dyDescent="0.35">
      <c r="A27" s="28"/>
      <c r="B27" s="28"/>
      <c r="C27" s="28"/>
      <c r="D27" s="28" t="s">
        <v>184</v>
      </c>
      <c r="E27" s="28"/>
      <c r="F27" s="28"/>
      <c r="G27" s="28"/>
      <c r="H27" s="28"/>
      <c r="I27" s="24">
        <f>ROUND(I18+I26,5)</f>
        <v>73038.41</v>
      </c>
      <c r="J27" s="29"/>
      <c r="K27" s="24">
        <f>ROUND(K18+K26,5)</f>
        <v>78634.58</v>
      </c>
      <c r="L27" s="29"/>
      <c r="M27" s="24">
        <f>ROUND((I27-K27),5)</f>
        <v>-5596.17</v>
      </c>
      <c r="N27" s="29"/>
      <c r="O27" s="40">
        <f>ROUND(IF(K27=0, IF(I27=0, 0, 1), I27/K27),5)</f>
        <v>0.92883000000000004</v>
      </c>
    </row>
    <row r="28" spans="1:15" x14ac:dyDescent="0.35">
      <c r="A28" s="28"/>
      <c r="B28" s="28"/>
      <c r="C28" s="28"/>
      <c r="D28" s="28" t="s">
        <v>185</v>
      </c>
      <c r="E28" s="28"/>
      <c r="F28" s="28"/>
      <c r="G28" s="28"/>
      <c r="H28" s="28"/>
      <c r="I28" s="24">
        <v>-200</v>
      </c>
      <c r="J28" s="29"/>
      <c r="K28" s="24"/>
      <c r="L28" s="29"/>
      <c r="M28" s="24"/>
      <c r="N28" s="29"/>
      <c r="O28" s="40"/>
    </row>
    <row r="29" spans="1:15" ht="15" thickBot="1" x14ac:dyDescent="0.4">
      <c r="A29" s="28"/>
      <c r="B29" s="28"/>
      <c r="C29" s="28"/>
      <c r="D29" s="28" t="s">
        <v>187</v>
      </c>
      <c r="E29" s="28"/>
      <c r="F29" s="28"/>
      <c r="G29" s="28"/>
      <c r="H29" s="28"/>
      <c r="I29" s="25">
        <v>0</v>
      </c>
      <c r="J29" s="29"/>
      <c r="K29" s="25"/>
      <c r="L29" s="29"/>
      <c r="M29" s="25"/>
      <c r="N29" s="29"/>
      <c r="O29" s="13"/>
    </row>
    <row r="30" spans="1:15" ht="15" thickBot="1" x14ac:dyDescent="0.4">
      <c r="A30" s="28"/>
      <c r="B30" s="28"/>
      <c r="C30" s="28" t="s">
        <v>189</v>
      </c>
      <c r="D30" s="28"/>
      <c r="E30" s="28"/>
      <c r="F30" s="28"/>
      <c r="G30" s="28"/>
      <c r="H30" s="28"/>
      <c r="I30" s="26">
        <f>ROUND(I17+SUM(I27:I29),5)</f>
        <v>72838.41</v>
      </c>
      <c r="J30" s="29"/>
      <c r="K30" s="26">
        <f>ROUND(K17+SUM(K27:K29),5)</f>
        <v>78634.58</v>
      </c>
      <c r="L30" s="29"/>
      <c r="M30" s="26">
        <f>ROUND((I30-K30),5)</f>
        <v>-5796.17</v>
      </c>
      <c r="N30" s="29"/>
      <c r="O30" s="15">
        <f>ROUND(IF(K30=0, IF(I30=0, 0, 1), I30/K30),5)</f>
        <v>0.92628999999999995</v>
      </c>
    </row>
    <row r="31" spans="1:15" x14ac:dyDescent="0.35">
      <c r="A31" s="28"/>
      <c r="B31" s="28" t="s">
        <v>190</v>
      </c>
      <c r="C31" s="28"/>
      <c r="D31" s="28"/>
      <c r="E31" s="28"/>
      <c r="F31" s="28"/>
      <c r="G31" s="28"/>
      <c r="H31" s="28"/>
      <c r="I31" s="24">
        <f>ROUND(I5+I16+I30,5)</f>
        <v>144965.07</v>
      </c>
      <c r="J31" s="29"/>
      <c r="K31" s="24">
        <f>ROUND(K5+K16+K30,5)</f>
        <v>168949.25</v>
      </c>
      <c r="L31" s="29"/>
      <c r="M31" s="24">
        <f>ROUND((I31-K31),5)</f>
        <v>-23984.18</v>
      </c>
      <c r="N31" s="29"/>
      <c r="O31" s="40">
        <f>ROUND(IF(K31=0, IF(I31=0, 0, 1), I31/K31),5)</f>
        <v>0.85804000000000002</v>
      </c>
    </row>
    <row r="32" spans="1:15" x14ac:dyDescent="0.35">
      <c r="A32" s="28"/>
      <c r="B32" s="28" t="s">
        <v>191</v>
      </c>
      <c r="C32" s="28"/>
      <c r="D32" s="28"/>
      <c r="E32" s="28"/>
      <c r="F32" s="28"/>
      <c r="G32" s="28"/>
      <c r="H32" s="28"/>
      <c r="I32" s="24"/>
      <c r="J32" s="29"/>
      <c r="K32" s="24"/>
      <c r="L32" s="29"/>
      <c r="M32" s="24"/>
      <c r="N32" s="29"/>
      <c r="O32" s="40"/>
    </row>
    <row r="33" spans="1:15" x14ac:dyDescent="0.35">
      <c r="A33" s="28"/>
      <c r="B33" s="28"/>
      <c r="C33" s="28" t="s">
        <v>192</v>
      </c>
      <c r="D33" s="28"/>
      <c r="E33" s="28"/>
      <c r="F33" s="28"/>
      <c r="G33" s="28"/>
      <c r="H33" s="28"/>
      <c r="I33" s="24"/>
      <c r="J33" s="29"/>
      <c r="K33" s="24"/>
      <c r="L33" s="29"/>
      <c r="M33" s="24"/>
      <c r="N33" s="29"/>
      <c r="O33" s="40"/>
    </row>
    <row r="34" spans="1:15" x14ac:dyDescent="0.35">
      <c r="A34" s="28"/>
      <c r="B34" s="28"/>
      <c r="C34" s="28"/>
      <c r="D34" s="28" t="s">
        <v>193</v>
      </c>
      <c r="E34" s="28"/>
      <c r="F34" s="28"/>
      <c r="G34" s="28"/>
      <c r="H34" s="28"/>
      <c r="I34" s="24">
        <v>45483.87</v>
      </c>
      <c r="J34" s="29"/>
      <c r="K34" s="24">
        <v>45483.87</v>
      </c>
      <c r="L34" s="29"/>
      <c r="M34" s="24">
        <f>ROUND((I34-K34),5)</f>
        <v>0</v>
      </c>
      <c r="N34" s="29"/>
      <c r="O34" s="40">
        <f>ROUND(IF(K34=0, IF(I34=0, 0, 1), I34/K34),5)</f>
        <v>1</v>
      </c>
    </row>
    <row r="35" spans="1:15" ht="15" thickBot="1" x14ac:dyDescent="0.4">
      <c r="A35" s="28"/>
      <c r="B35" s="28"/>
      <c r="C35" s="28"/>
      <c r="D35" s="28" t="s">
        <v>195</v>
      </c>
      <c r="E35" s="28"/>
      <c r="F35" s="28"/>
      <c r="G35" s="28"/>
      <c r="H35" s="28"/>
      <c r="I35" s="25">
        <v>-37687.01</v>
      </c>
      <c r="J35" s="29"/>
      <c r="K35" s="25">
        <v>-37687.01</v>
      </c>
      <c r="L35" s="29"/>
      <c r="M35" s="25">
        <f>ROUND((I35-K35),5)</f>
        <v>0</v>
      </c>
      <c r="N35" s="29"/>
      <c r="O35" s="13">
        <f>ROUND(IF(K35=0, IF(I35=0, 0, 1), I35/K35),5)</f>
        <v>1</v>
      </c>
    </row>
    <row r="36" spans="1:15" ht="15" thickBot="1" x14ac:dyDescent="0.4">
      <c r="A36" s="28"/>
      <c r="B36" s="28"/>
      <c r="C36" s="28" t="s">
        <v>199</v>
      </c>
      <c r="D36" s="28"/>
      <c r="E36" s="28"/>
      <c r="F36" s="28"/>
      <c r="G36" s="28"/>
      <c r="H36" s="28"/>
      <c r="I36" s="19">
        <f>ROUND(SUM(I33:I35),5)</f>
        <v>7796.86</v>
      </c>
      <c r="J36" s="29"/>
      <c r="K36" s="19">
        <f>ROUND(SUM(K33:K35),5)</f>
        <v>7796.86</v>
      </c>
      <c r="L36" s="29"/>
      <c r="M36" s="19">
        <f>ROUND((I36-K36),5)</f>
        <v>0</v>
      </c>
      <c r="N36" s="29"/>
      <c r="O36" s="14">
        <f>ROUND(IF(K36=0, IF(I36=0, 0, 1), I36/K36),5)</f>
        <v>1</v>
      </c>
    </row>
    <row r="37" spans="1:15" ht="15" thickBot="1" x14ac:dyDescent="0.4">
      <c r="A37" s="28"/>
      <c r="B37" s="28" t="s">
        <v>200</v>
      </c>
      <c r="C37" s="28"/>
      <c r="D37" s="28"/>
      <c r="E37" s="28"/>
      <c r="F37" s="28"/>
      <c r="G37" s="28"/>
      <c r="H37" s="28"/>
      <c r="I37" s="19">
        <f>ROUND(I32+I36,5)</f>
        <v>7796.86</v>
      </c>
      <c r="J37" s="29"/>
      <c r="K37" s="19">
        <f>ROUND(K32+K36,5)</f>
        <v>7796.86</v>
      </c>
      <c r="L37" s="29"/>
      <c r="M37" s="19">
        <f>ROUND((I37-K37),5)</f>
        <v>0</v>
      </c>
      <c r="N37" s="29"/>
      <c r="O37" s="14">
        <f>ROUND(IF(K37=0, IF(I37=0, 0, 1), I37/K37),5)</f>
        <v>1</v>
      </c>
    </row>
    <row r="38" spans="1:15" s="31" customFormat="1" ht="11" thickBot="1" x14ac:dyDescent="0.3">
      <c r="A38" s="28" t="s">
        <v>205</v>
      </c>
      <c r="B38" s="28"/>
      <c r="C38" s="28"/>
      <c r="D38" s="28"/>
      <c r="E38" s="28"/>
      <c r="F38" s="28"/>
      <c r="G38" s="28"/>
      <c r="H38" s="28"/>
      <c r="I38" s="30">
        <f>ROUND(I4+I31+I37,5)</f>
        <v>152761.93</v>
      </c>
      <c r="J38" s="28"/>
      <c r="K38" s="30">
        <f>ROUND(K4+K31+K37,5)</f>
        <v>176746.11</v>
      </c>
      <c r="L38" s="28"/>
      <c r="M38" s="30">
        <f>ROUND((I38-K38),5)</f>
        <v>-23984.18</v>
      </c>
      <c r="N38" s="28"/>
      <c r="O38" s="16">
        <f>ROUND(IF(K38=0, IF(I38=0, 0, 1), I38/K38),5)</f>
        <v>0.86429999999999996</v>
      </c>
    </row>
    <row r="39" spans="1:15" ht="15" thickTop="1" x14ac:dyDescent="0.35">
      <c r="A39" s="28" t="s">
        <v>206</v>
      </c>
      <c r="B39" s="28"/>
      <c r="C39" s="28"/>
      <c r="D39" s="28"/>
      <c r="E39" s="28"/>
      <c r="F39" s="28"/>
      <c r="G39" s="28"/>
      <c r="H39" s="28"/>
      <c r="I39" s="24"/>
      <c r="J39" s="29"/>
      <c r="K39" s="24"/>
      <c r="L39" s="29"/>
      <c r="M39" s="24"/>
      <c r="N39" s="29"/>
      <c r="O39" s="40"/>
    </row>
    <row r="40" spans="1:15" x14ac:dyDescent="0.35">
      <c r="A40" s="28"/>
      <c r="B40" s="28" t="s">
        <v>207</v>
      </c>
      <c r="C40" s="28"/>
      <c r="D40" s="28"/>
      <c r="E40" s="28"/>
      <c r="F40" s="28"/>
      <c r="G40" s="28"/>
      <c r="H40" s="28"/>
      <c r="I40" s="24"/>
      <c r="J40" s="29"/>
      <c r="K40" s="24"/>
      <c r="L40" s="29"/>
      <c r="M40" s="24"/>
      <c r="N40" s="29"/>
      <c r="O40" s="40"/>
    </row>
    <row r="41" spans="1:15" x14ac:dyDescent="0.35">
      <c r="A41" s="28"/>
      <c r="B41" s="28"/>
      <c r="C41" s="28" t="s">
        <v>208</v>
      </c>
      <c r="D41" s="28"/>
      <c r="E41" s="28"/>
      <c r="F41" s="28"/>
      <c r="G41" s="28"/>
      <c r="H41" s="28"/>
      <c r="I41" s="24"/>
      <c r="J41" s="29"/>
      <c r="K41" s="24"/>
      <c r="L41" s="29"/>
      <c r="M41" s="24"/>
      <c r="N41" s="29"/>
      <c r="O41" s="40"/>
    </row>
    <row r="42" spans="1:15" x14ac:dyDescent="0.35">
      <c r="A42" s="28"/>
      <c r="B42" s="28"/>
      <c r="C42" s="28"/>
      <c r="D42" s="28" t="s">
        <v>209</v>
      </c>
      <c r="E42" s="28"/>
      <c r="F42" s="28"/>
      <c r="G42" s="28"/>
      <c r="H42" s="28"/>
      <c r="I42" s="24"/>
      <c r="J42" s="29"/>
      <c r="K42" s="24"/>
      <c r="L42" s="29"/>
      <c r="M42" s="24"/>
      <c r="N42" s="29"/>
      <c r="O42" s="40"/>
    </row>
    <row r="43" spans="1:15" ht="15" thickBot="1" x14ac:dyDescent="0.4">
      <c r="A43" s="28"/>
      <c r="B43" s="28"/>
      <c r="C43" s="28"/>
      <c r="D43" s="28"/>
      <c r="E43" s="28" t="s">
        <v>111</v>
      </c>
      <c r="F43" s="28"/>
      <c r="G43" s="28"/>
      <c r="H43" s="28"/>
      <c r="I43" s="27">
        <v>15142.32</v>
      </c>
      <c r="J43" s="29"/>
      <c r="K43" s="27">
        <v>13151.24</v>
      </c>
      <c r="L43" s="29"/>
      <c r="M43" s="27">
        <f>ROUND((I43-K43),5)</f>
        <v>1991.08</v>
      </c>
      <c r="N43" s="29"/>
      <c r="O43" s="12">
        <f>ROUND(IF(K43=0, IF(I43=0, 0, 1), I43/K43),5)</f>
        <v>1.1514</v>
      </c>
    </row>
    <row r="44" spans="1:15" x14ac:dyDescent="0.35">
      <c r="A44" s="28"/>
      <c r="B44" s="28"/>
      <c r="C44" s="28"/>
      <c r="D44" s="28" t="s">
        <v>211</v>
      </c>
      <c r="E44" s="28"/>
      <c r="F44" s="28"/>
      <c r="G44" s="28"/>
      <c r="H44" s="28"/>
      <c r="I44" s="24">
        <f>ROUND(SUM(I42:I43),5)</f>
        <v>15142.32</v>
      </c>
      <c r="J44" s="29"/>
      <c r="K44" s="24">
        <f>ROUND(SUM(K42:K43),5)</f>
        <v>13151.24</v>
      </c>
      <c r="L44" s="29"/>
      <c r="M44" s="24">
        <f>ROUND((I44-K44),5)</f>
        <v>1991.08</v>
      </c>
      <c r="N44" s="29"/>
      <c r="O44" s="40">
        <f>ROUND(IF(K44=0, IF(I44=0, 0, 1), I44/K44),5)</f>
        <v>1.1514</v>
      </c>
    </row>
    <row r="45" spans="1:15" x14ac:dyDescent="0.35">
      <c r="A45" s="28"/>
      <c r="B45" s="28"/>
      <c r="C45" s="28"/>
      <c r="D45" s="28" t="s">
        <v>214</v>
      </c>
      <c r="E45" s="28"/>
      <c r="F45" s="28"/>
      <c r="G45" s="28"/>
      <c r="H45" s="28"/>
      <c r="I45" s="24"/>
      <c r="J45" s="29"/>
      <c r="K45" s="24"/>
      <c r="L45" s="29"/>
      <c r="M45" s="24"/>
      <c r="N45" s="29"/>
      <c r="O45" s="40"/>
    </row>
    <row r="46" spans="1:15" x14ac:dyDescent="0.35">
      <c r="A46" s="28"/>
      <c r="B46" s="28"/>
      <c r="C46" s="28"/>
      <c r="D46" s="28"/>
      <c r="E46" s="28" t="s">
        <v>215</v>
      </c>
      <c r="F46" s="28"/>
      <c r="G46" s="28"/>
      <c r="H46" s="28"/>
      <c r="I46" s="24"/>
      <c r="J46" s="29"/>
      <c r="K46" s="24"/>
      <c r="L46" s="29"/>
      <c r="M46" s="24"/>
      <c r="N46" s="29"/>
      <c r="O46" s="40"/>
    </row>
    <row r="47" spans="1:15" x14ac:dyDescent="0.35">
      <c r="A47" s="28"/>
      <c r="B47" s="28"/>
      <c r="C47" s="28"/>
      <c r="D47" s="28"/>
      <c r="E47" s="28"/>
      <c r="F47" s="28" t="s">
        <v>216</v>
      </c>
      <c r="G47" s="28"/>
      <c r="H47" s="28"/>
      <c r="I47" s="24"/>
      <c r="J47" s="29"/>
      <c r="K47" s="24"/>
      <c r="L47" s="29"/>
      <c r="M47" s="24"/>
      <c r="N47" s="29"/>
      <c r="O47" s="40"/>
    </row>
    <row r="48" spans="1:15" x14ac:dyDescent="0.35">
      <c r="A48" s="28"/>
      <c r="B48" s="28"/>
      <c r="C48" s="28"/>
      <c r="D48" s="28"/>
      <c r="E48" s="28"/>
      <c r="F48" s="28"/>
      <c r="G48" s="28" t="s">
        <v>144</v>
      </c>
      <c r="H48" s="28"/>
      <c r="I48" s="24">
        <v>13400.77</v>
      </c>
      <c r="J48" s="29"/>
      <c r="K48" s="24">
        <v>13297.81</v>
      </c>
      <c r="L48" s="29"/>
      <c r="M48" s="24">
        <f>ROUND((I48-K48),5)</f>
        <v>102.96</v>
      </c>
      <c r="N48" s="29"/>
      <c r="O48" s="40">
        <f>ROUND(IF(K48=0, IF(I48=0, 0, 1), I48/K48),5)</f>
        <v>1.0077400000000001</v>
      </c>
    </row>
    <row r="49" spans="1:15" x14ac:dyDescent="0.35">
      <c r="A49" s="28"/>
      <c r="B49" s="28"/>
      <c r="C49" s="28"/>
      <c r="D49" s="28"/>
      <c r="E49" s="28"/>
      <c r="F49" s="28"/>
      <c r="G49" s="28" t="s">
        <v>439</v>
      </c>
      <c r="H49" s="28"/>
      <c r="I49" s="24">
        <v>0</v>
      </c>
      <c r="J49" s="29"/>
      <c r="K49" s="24"/>
      <c r="L49" s="29"/>
      <c r="M49" s="24"/>
      <c r="N49" s="29"/>
      <c r="O49" s="40"/>
    </row>
    <row r="50" spans="1:15" x14ac:dyDescent="0.35">
      <c r="A50" s="28"/>
      <c r="B50" s="28"/>
      <c r="C50" s="28"/>
      <c r="D50" s="28"/>
      <c r="E50" s="28"/>
      <c r="F50" s="28"/>
      <c r="G50" s="28" t="s">
        <v>218</v>
      </c>
      <c r="H50" s="28"/>
      <c r="I50" s="24"/>
      <c r="J50" s="29"/>
      <c r="K50" s="24"/>
      <c r="L50" s="29"/>
      <c r="M50" s="24"/>
      <c r="N50" s="29"/>
      <c r="O50" s="40"/>
    </row>
    <row r="51" spans="1:15" x14ac:dyDescent="0.35">
      <c r="A51" s="28"/>
      <c r="B51" s="28"/>
      <c r="C51" s="28"/>
      <c r="D51" s="28"/>
      <c r="E51" s="28"/>
      <c r="F51" s="28"/>
      <c r="G51" s="28"/>
      <c r="H51" s="28" t="s">
        <v>141</v>
      </c>
      <c r="I51" s="24">
        <v>2585.96</v>
      </c>
      <c r="J51" s="29"/>
      <c r="K51" s="24">
        <v>2923.01</v>
      </c>
      <c r="L51" s="29"/>
      <c r="M51" s="24">
        <f t="shared" ref="M51:M59" si="2">ROUND((I51-K51),5)</f>
        <v>-337.05</v>
      </c>
      <c r="N51" s="29"/>
      <c r="O51" s="40">
        <f t="shared" ref="O51:O59" si="3">ROUND(IF(K51=0, IF(I51=0, 0, 1), I51/K51),5)</f>
        <v>0.88468999999999998</v>
      </c>
    </row>
    <row r="52" spans="1:15" x14ac:dyDescent="0.35">
      <c r="A52" s="28"/>
      <c r="B52" s="28"/>
      <c r="C52" s="28"/>
      <c r="D52" s="28"/>
      <c r="E52" s="28"/>
      <c r="F52" s="28"/>
      <c r="G52" s="28"/>
      <c r="H52" s="28" t="s">
        <v>220</v>
      </c>
      <c r="I52" s="24">
        <v>0</v>
      </c>
      <c r="J52" s="29"/>
      <c r="K52" s="24">
        <v>2135.17</v>
      </c>
      <c r="L52" s="29"/>
      <c r="M52" s="24">
        <f t="shared" si="2"/>
        <v>-2135.17</v>
      </c>
      <c r="N52" s="29"/>
      <c r="O52" s="40">
        <f t="shared" si="3"/>
        <v>0</v>
      </c>
    </row>
    <row r="53" spans="1:15" ht="15" thickBot="1" x14ac:dyDescent="0.4">
      <c r="A53" s="28"/>
      <c r="B53" s="28"/>
      <c r="C53" s="28"/>
      <c r="D53" s="28"/>
      <c r="E53" s="28"/>
      <c r="F53" s="28"/>
      <c r="G53" s="28"/>
      <c r="H53" s="28" t="s">
        <v>222</v>
      </c>
      <c r="I53" s="25">
        <v>0</v>
      </c>
      <c r="J53" s="29"/>
      <c r="K53" s="25">
        <v>0</v>
      </c>
      <c r="L53" s="29"/>
      <c r="M53" s="25">
        <f t="shared" si="2"/>
        <v>0</v>
      </c>
      <c r="N53" s="29"/>
      <c r="O53" s="13">
        <f t="shared" si="3"/>
        <v>0</v>
      </c>
    </row>
    <row r="54" spans="1:15" ht="15" thickBot="1" x14ac:dyDescent="0.4">
      <c r="A54" s="28"/>
      <c r="B54" s="28"/>
      <c r="C54" s="28"/>
      <c r="D54" s="28"/>
      <c r="E54" s="28"/>
      <c r="F54" s="28"/>
      <c r="G54" s="28" t="s">
        <v>226</v>
      </c>
      <c r="H54" s="28"/>
      <c r="I54" s="19">
        <f>ROUND(SUM(I50:I53),5)</f>
        <v>2585.96</v>
      </c>
      <c r="J54" s="29"/>
      <c r="K54" s="19">
        <f>ROUND(SUM(K50:K53),5)</f>
        <v>5058.18</v>
      </c>
      <c r="L54" s="29"/>
      <c r="M54" s="19">
        <f t="shared" si="2"/>
        <v>-2472.2199999999998</v>
      </c>
      <c r="N54" s="29"/>
      <c r="O54" s="14">
        <f t="shared" si="3"/>
        <v>0.51124000000000003</v>
      </c>
    </row>
    <row r="55" spans="1:15" ht="15" thickBot="1" x14ac:dyDescent="0.4">
      <c r="A55" s="28"/>
      <c r="B55" s="28"/>
      <c r="C55" s="28"/>
      <c r="D55" s="28"/>
      <c r="E55" s="28"/>
      <c r="F55" s="28" t="s">
        <v>229</v>
      </c>
      <c r="G55" s="28"/>
      <c r="H55" s="28"/>
      <c r="I55" s="19">
        <f>ROUND(SUM(I47:I49)+I54,5)</f>
        <v>15986.73</v>
      </c>
      <c r="J55" s="29"/>
      <c r="K55" s="19">
        <f>ROUND(SUM(K47:K49)+K54,5)</f>
        <v>18355.990000000002</v>
      </c>
      <c r="L55" s="29"/>
      <c r="M55" s="19">
        <f t="shared" si="2"/>
        <v>-2369.2600000000002</v>
      </c>
      <c r="N55" s="29"/>
      <c r="O55" s="14">
        <f t="shared" si="3"/>
        <v>0.87092999999999998</v>
      </c>
    </row>
    <row r="56" spans="1:15" ht="15" thickBot="1" x14ac:dyDescent="0.4">
      <c r="A56" s="28"/>
      <c r="B56" s="28"/>
      <c r="C56" s="28"/>
      <c r="D56" s="28"/>
      <c r="E56" s="28" t="s">
        <v>232</v>
      </c>
      <c r="F56" s="28"/>
      <c r="G56" s="28"/>
      <c r="H56" s="28"/>
      <c r="I56" s="19">
        <f>ROUND(I46+I55,5)</f>
        <v>15986.73</v>
      </c>
      <c r="J56" s="29"/>
      <c r="K56" s="19">
        <f>ROUND(K46+K55,5)</f>
        <v>18355.990000000002</v>
      </c>
      <c r="L56" s="29"/>
      <c r="M56" s="19">
        <f t="shared" si="2"/>
        <v>-2369.2600000000002</v>
      </c>
      <c r="N56" s="29"/>
      <c r="O56" s="14">
        <f t="shared" si="3"/>
        <v>0.87092999999999998</v>
      </c>
    </row>
    <row r="57" spans="1:15" ht="15" thickBot="1" x14ac:dyDescent="0.4">
      <c r="A57" s="28"/>
      <c r="B57" s="28"/>
      <c r="C57" s="28"/>
      <c r="D57" s="28" t="s">
        <v>233</v>
      </c>
      <c r="E57" s="28"/>
      <c r="F57" s="28"/>
      <c r="G57" s="28"/>
      <c r="H57" s="28"/>
      <c r="I57" s="19">
        <f>ROUND(I45+I56,5)</f>
        <v>15986.73</v>
      </c>
      <c r="J57" s="29"/>
      <c r="K57" s="19">
        <f>ROUND(K45+K56,5)</f>
        <v>18355.990000000002</v>
      </c>
      <c r="L57" s="29"/>
      <c r="M57" s="19">
        <f t="shared" si="2"/>
        <v>-2369.2600000000002</v>
      </c>
      <c r="N57" s="29"/>
      <c r="O57" s="14">
        <f t="shared" si="3"/>
        <v>0.87092999999999998</v>
      </c>
    </row>
    <row r="58" spans="1:15" ht="15" thickBot="1" x14ac:dyDescent="0.4">
      <c r="A58" s="28"/>
      <c r="B58" s="28"/>
      <c r="C58" s="28" t="s">
        <v>234</v>
      </c>
      <c r="D58" s="28"/>
      <c r="E58" s="28"/>
      <c r="F58" s="28"/>
      <c r="G58" s="28"/>
      <c r="H58" s="28"/>
      <c r="I58" s="26">
        <f>ROUND(I41+I44+I57,5)</f>
        <v>31129.05</v>
      </c>
      <c r="J58" s="29"/>
      <c r="K58" s="26">
        <f>ROUND(K41+K44+K57,5)</f>
        <v>31507.23</v>
      </c>
      <c r="L58" s="29"/>
      <c r="M58" s="26">
        <f t="shared" si="2"/>
        <v>-378.18</v>
      </c>
      <c r="N58" s="29"/>
      <c r="O58" s="15">
        <f t="shared" si="3"/>
        <v>0.98799999999999999</v>
      </c>
    </row>
    <row r="59" spans="1:15" x14ac:dyDescent="0.35">
      <c r="A59" s="28"/>
      <c r="B59" s="28" t="s">
        <v>235</v>
      </c>
      <c r="C59" s="28"/>
      <c r="D59" s="28"/>
      <c r="E59" s="28"/>
      <c r="F59" s="28"/>
      <c r="G59" s="28"/>
      <c r="H59" s="28"/>
      <c r="I59" s="24">
        <f>ROUND(I40+I58,5)</f>
        <v>31129.05</v>
      </c>
      <c r="J59" s="29"/>
      <c r="K59" s="24">
        <f>ROUND(K40+K58,5)</f>
        <v>31507.23</v>
      </c>
      <c r="L59" s="29"/>
      <c r="M59" s="24">
        <f t="shared" si="2"/>
        <v>-378.18</v>
      </c>
      <c r="N59" s="29"/>
      <c r="O59" s="40">
        <f t="shared" si="3"/>
        <v>0.98799999999999999</v>
      </c>
    </row>
    <row r="60" spans="1:15" x14ac:dyDescent="0.35">
      <c r="A60" s="28"/>
      <c r="B60" s="28" t="s">
        <v>236</v>
      </c>
      <c r="C60" s="28"/>
      <c r="D60" s="28"/>
      <c r="E60" s="28"/>
      <c r="F60" s="28"/>
      <c r="G60" s="28"/>
      <c r="H60" s="28"/>
      <c r="I60" s="24"/>
      <c r="J60" s="29"/>
      <c r="K60" s="24"/>
      <c r="L60" s="29"/>
      <c r="M60" s="24"/>
      <c r="N60" s="29"/>
      <c r="O60" s="40"/>
    </row>
    <row r="61" spans="1:15" x14ac:dyDescent="0.35">
      <c r="A61" s="28"/>
      <c r="B61" s="28"/>
      <c r="C61" s="28" t="s">
        <v>237</v>
      </c>
      <c r="D61" s="28"/>
      <c r="E61" s="28"/>
      <c r="F61" s="28"/>
      <c r="G61" s="28"/>
      <c r="H61" s="28"/>
      <c r="I61" s="24"/>
      <c r="J61" s="29"/>
      <c r="K61" s="24"/>
      <c r="L61" s="29"/>
      <c r="M61" s="24"/>
      <c r="N61" s="29"/>
      <c r="O61" s="40"/>
    </row>
    <row r="62" spans="1:15" x14ac:dyDescent="0.35">
      <c r="A62" s="28"/>
      <c r="B62" s="28"/>
      <c r="C62" s="28"/>
      <c r="D62" s="28" t="s">
        <v>238</v>
      </c>
      <c r="E62" s="28"/>
      <c r="F62" s="28"/>
      <c r="G62" s="28"/>
      <c r="H62" s="28"/>
      <c r="I62" s="24">
        <v>-9056.9500000000007</v>
      </c>
      <c r="J62" s="29"/>
      <c r="K62" s="24">
        <v>18721.400000000001</v>
      </c>
      <c r="L62" s="29"/>
      <c r="M62" s="24">
        <f>ROUND((I62-K62),5)</f>
        <v>-27778.35</v>
      </c>
      <c r="N62" s="29"/>
      <c r="O62" s="40">
        <f>ROUND(IF(K62=0, IF(I62=0, 0, 1), I62/K62),5)</f>
        <v>-0.48377999999999999</v>
      </c>
    </row>
    <row r="63" spans="1:15" x14ac:dyDescent="0.35">
      <c r="A63" s="28"/>
      <c r="B63" s="28"/>
      <c r="C63" s="28"/>
      <c r="D63" s="28" t="s">
        <v>240</v>
      </c>
      <c r="E63" s="28"/>
      <c r="F63" s="28"/>
      <c r="G63" s="28"/>
      <c r="H63" s="28"/>
      <c r="I63" s="24">
        <v>120846.1</v>
      </c>
      <c r="J63" s="29"/>
      <c r="K63" s="24">
        <v>127017.77</v>
      </c>
      <c r="L63" s="29"/>
      <c r="M63" s="24">
        <f>ROUND((I63-K63),5)</f>
        <v>-6171.67</v>
      </c>
      <c r="N63" s="29"/>
      <c r="O63" s="40">
        <f>ROUND(IF(K63=0, IF(I63=0, 0, 1), I63/K63),5)</f>
        <v>0.95140999999999998</v>
      </c>
    </row>
    <row r="64" spans="1:15" ht="15" thickBot="1" x14ac:dyDescent="0.4">
      <c r="A64" s="28"/>
      <c r="B64" s="28"/>
      <c r="C64" s="28"/>
      <c r="D64" s="28" t="s">
        <v>242</v>
      </c>
      <c r="E64" s="28"/>
      <c r="F64" s="28"/>
      <c r="G64" s="28"/>
      <c r="H64" s="28"/>
      <c r="I64" s="27">
        <v>22032.42</v>
      </c>
      <c r="J64" s="29"/>
      <c r="K64" s="27"/>
      <c r="L64" s="29"/>
      <c r="M64" s="27"/>
      <c r="N64" s="29"/>
      <c r="O64" s="12"/>
    </row>
    <row r="65" spans="1:15" x14ac:dyDescent="0.35">
      <c r="A65" s="28"/>
      <c r="B65" s="28"/>
      <c r="C65" s="28" t="s">
        <v>244</v>
      </c>
      <c r="D65" s="28"/>
      <c r="E65" s="28"/>
      <c r="F65" s="28"/>
      <c r="G65" s="28"/>
      <c r="H65" s="28"/>
      <c r="I65" s="24">
        <f>ROUND(SUM(I61:I64),5)</f>
        <v>133821.57</v>
      </c>
      <c r="J65" s="29"/>
      <c r="K65" s="24">
        <f>ROUND(SUM(K61:K64),5)</f>
        <v>145739.17000000001</v>
      </c>
      <c r="L65" s="29"/>
      <c r="M65" s="24">
        <f>ROUND((I65-K65),5)</f>
        <v>-11917.6</v>
      </c>
      <c r="N65" s="29"/>
      <c r="O65" s="40">
        <f>ROUND(IF(K65=0, IF(I65=0, 0, 1), I65/K65),5)</f>
        <v>0.91822999999999999</v>
      </c>
    </row>
    <row r="66" spans="1:15" x14ac:dyDescent="0.35">
      <c r="A66" s="28"/>
      <c r="B66" s="28"/>
      <c r="C66" s="28" t="s">
        <v>249</v>
      </c>
      <c r="D66" s="28"/>
      <c r="E66" s="28"/>
      <c r="F66" s="28"/>
      <c r="G66" s="28"/>
      <c r="H66" s="28"/>
      <c r="I66" s="24">
        <v>8083.36</v>
      </c>
      <c r="J66" s="29"/>
      <c r="K66" s="24"/>
      <c r="L66" s="29"/>
      <c r="M66" s="24"/>
      <c r="N66" s="29"/>
      <c r="O66" s="40"/>
    </row>
    <row r="67" spans="1:15" ht="15" thickBot="1" x14ac:dyDescent="0.4">
      <c r="A67" s="28"/>
      <c r="B67" s="28"/>
      <c r="C67" s="28" t="s">
        <v>79</v>
      </c>
      <c r="D67" s="28"/>
      <c r="E67" s="28"/>
      <c r="F67" s="28"/>
      <c r="G67" s="28"/>
      <c r="H67" s="28"/>
      <c r="I67" s="25">
        <v>-20272.05</v>
      </c>
      <c r="J67" s="29"/>
      <c r="K67" s="25">
        <v>0</v>
      </c>
      <c r="L67" s="29"/>
      <c r="M67" s="25">
        <f>ROUND((I67-K67),5)</f>
        <v>-20272.05</v>
      </c>
      <c r="N67" s="29"/>
      <c r="O67" s="13">
        <f>ROUND(IF(K67=0, IF(I67=0, 0, 1), I67/K67),5)</f>
        <v>1</v>
      </c>
    </row>
    <row r="68" spans="1:15" ht="15" thickBot="1" x14ac:dyDescent="0.4">
      <c r="A68" s="28"/>
      <c r="B68" s="28" t="s">
        <v>251</v>
      </c>
      <c r="C68" s="28"/>
      <c r="D68" s="28"/>
      <c r="E68" s="28"/>
      <c r="F68" s="28"/>
      <c r="G68" s="28"/>
      <c r="H68" s="28"/>
      <c r="I68" s="19">
        <f>ROUND(I60+SUM(I65:I67),5)</f>
        <v>121632.88</v>
      </c>
      <c r="J68" s="29"/>
      <c r="K68" s="19">
        <f>ROUND(K60+SUM(K65:K67),5)</f>
        <v>145739.17000000001</v>
      </c>
      <c r="L68" s="29"/>
      <c r="M68" s="19">
        <f>ROUND((I68-K68),5)</f>
        <v>-24106.29</v>
      </c>
      <c r="N68" s="29"/>
      <c r="O68" s="14">
        <f>ROUND(IF(K68=0, IF(I68=0, 0, 1), I68/K68),5)</f>
        <v>0.83459000000000005</v>
      </c>
    </row>
    <row r="69" spans="1:15" s="31" customFormat="1" ht="11" thickBot="1" x14ac:dyDescent="0.3">
      <c r="A69" s="28" t="s">
        <v>252</v>
      </c>
      <c r="B69" s="28"/>
      <c r="C69" s="28"/>
      <c r="D69" s="28"/>
      <c r="E69" s="28"/>
      <c r="F69" s="28"/>
      <c r="G69" s="28"/>
      <c r="H69" s="28"/>
      <c r="I69" s="30">
        <f>ROUND(I39+I59+I68,5)</f>
        <v>152761.93</v>
      </c>
      <c r="J69" s="28"/>
      <c r="K69" s="30">
        <f>ROUND(K39+K59+K68,5)</f>
        <v>177246.4</v>
      </c>
      <c r="L69" s="28"/>
      <c r="M69" s="30">
        <f>ROUND((I69-K69),5)</f>
        <v>-24484.47</v>
      </c>
      <c r="N69" s="28"/>
      <c r="O69" s="16">
        <f>ROUND(IF(K69=0, IF(I69=0, 0, 1), I69/K69),5)</f>
        <v>0.86185999999999996</v>
      </c>
    </row>
    <row r="70" spans="1:15" ht="15" thickTop="1" x14ac:dyDescent="0.35"/>
  </sheetData>
  <pageMargins left="0.7" right="0.7" top="0.75" bottom="0.75" header="0.1" footer="0.3"/>
  <pageSetup scale="58" orientation="portrait" r:id="rId1"/>
  <headerFooter>
    <oddHeader>&amp;C&amp;"Arial,Bold"&amp;12 Ten Thousand Villages Nashville
&amp;14 Balance Sheet Budget vs. Actual</oddHeader>
    <oddFooter>&amp;L&amp;F&amp;R&amp;"Arial,Bold"&amp;8 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15"/>
  <sheetViews>
    <sheetView workbookViewId="0"/>
  </sheetViews>
  <sheetFormatPr defaultColWidth="9.1796875" defaultRowHeight="14.5" x14ac:dyDescent="0.35"/>
  <cols>
    <col min="1" max="4" width="3" style="1" customWidth="1"/>
    <col min="5" max="5" width="29.453125" style="1" customWidth="1"/>
    <col min="6" max="6" width="7.81640625" style="23" bestFit="1" customWidth="1"/>
    <col min="7" max="16384" width="9.1796875" style="20"/>
  </cols>
  <sheetData>
    <row r="1" spans="1:6" s="47" customFormat="1" x14ac:dyDescent="0.35">
      <c r="A1" s="45" t="s">
        <v>454</v>
      </c>
      <c r="B1" s="45"/>
      <c r="C1" s="45"/>
      <c r="D1" s="45"/>
      <c r="E1" s="45"/>
      <c r="F1" s="46"/>
    </row>
    <row r="2" spans="1:6" s="22" customFormat="1" ht="15" thickBot="1" x14ac:dyDescent="0.4">
      <c r="A2" s="18"/>
      <c r="B2" s="18"/>
      <c r="C2" s="18"/>
      <c r="D2" s="18"/>
      <c r="E2" s="18" t="s">
        <v>440</v>
      </c>
      <c r="F2" s="32" t="s">
        <v>449</v>
      </c>
    </row>
    <row r="3" spans="1:6" ht="15" thickTop="1" x14ac:dyDescent="0.35">
      <c r="A3" s="28"/>
      <c r="B3" s="28"/>
      <c r="C3" s="28" t="s">
        <v>399</v>
      </c>
      <c r="D3" s="28"/>
      <c r="E3" s="28"/>
      <c r="F3" s="24"/>
    </row>
    <row r="4" spans="1:6" x14ac:dyDescent="0.35">
      <c r="A4" s="28"/>
      <c r="B4" s="28"/>
      <c r="C4" s="28"/>
      <c r="D4" s="28" t="s">
        <v>79</v>
      </c>
      <c r="E4" s="28"/>
      <c r="F4" s="24">
        <v>-5644.81</v>
      </c>
    </row>
    <row r="5" spans="1:6" x14ac:dyDescent="0.35">
      <c r="A5" s="28"/>
      <c r="B5" s="28"/>
      <c r="C5" s="28"/>
      <c r="D5" s="28" t="s">
        <v>400</v>
      </c>
      <c r="E5" s="28"/>
      <c r="F5" s="24"/>
    </row>
    <row r="6" spans="1:6" x14ac:dyDescent="0.35">
      <c r="A6" s="28"/>
      <c r="B6" s="28"/>
      <c r="C6" s="28"/>
      <c r="D6" s="28" t="s">
        <v>401</v>
      </c>
      <c r="E6" s="28"/>
      <c r="F6" s="24"/>
    </row>
    <row r="7" spans="1:6" x14ac:dyDescent="0.35">
      <c r="A7" s="28"/>
      <c r="B7" s="28"/>
      <c r="C7" s="28"/>
      <c r="D7" s="28"/>
      <c r="E7" s="28" t="s">
        <v>95</v>
      </c>
      <c r="F7" s="24">
        <v>3586.63</v>
      </c>
    </row>
    <row r="8" spans="1:6" x14ac:dyDescent="0.35">
      <c r="A8" s="28"/>
      <c r="B8" s="28"/>
      <c r="C8" s="28"/>
      <c r="D8" s="28"/>
      <c r="E8" s="28" t="s">
        <v>111</v>
      </c>
      <c r="F8" s="24">
        <v>-3497.65</v>
      </c>
    </row>
    <row r="9" spans="1:6" x14ac:dyDescent="0.35">
      <c r="A9" s="28"/>
      <c r="B9" s="28"/>
      <c r="C9" s="28"/>
      <c r="D9" s="28"/>
      <c r="E9" s="28" t="s">
        <v>144</v>
      </c>
      <c r="F9" s="24">
        <v>-54.12</v>
      </c>
    </row>
    <row r="10" spans="1:6" ht="15" thickBot="1" x14ac:dyDescent="0.4">
      <c r="A10" s="28"/>
      <c r="B10" s="28"/>
      <c r="C10" s="28"/>
      <c r="D10" s="28"/>
      <c r="E10" s="28" t="s">
        <v>141</v>
      </c>
      <c r="F10" s="25">
        <v>222.88</v>
      </c>
    </row>
    <row r="11" spans="1:6" ht="15" thickBot="1" x14ac:dyDescent="0.4">
      <c r="A11" s="28"/>
      <c r="B11" s="28"/>
      <c r="C11" s="28" t="s">
        <v>402</v>
      </c>
      <c r="D11" s="28"/>
      <c r="E11" s="28"/>
      <c r="F11" s="26">
        <f>ROUND(SUM(F3:F4)+SUM(F7:F10),5)</f>
        <v>-5387.07</v>
      </c>
    </row>
    <row r="12" spans="1:6" x14ac:dyDescent="0.35">
      <c r="A12" s="28"/>
      <c r="B12" s="28" t="s">
        <v>403</v>
      </c>
      <c r="C12" s="28"/>
      <c r="D12" s="28"/>
      <c r="E12" s="28"/>
      <c r="F12" s="24">
        <f>F11</f>
        <v>-5387.07</v>
      </c>
    </row>
    <row r="13" spans="1:6" ht="15" thickBot="1" x14ac:dyDescent="0.4">
      <c r="A13" s="28"/>
      <c r="B13" s="28" t="s">
        <v>404</v>
      </c>
      <c r="C13" s="28"/>
      <c r="D13" s="28"/>
      <c r="E13" s="28"/>
      <c r="F13" s="25">
        <v>77313.73</v>
      </c>
    </row>
    <row r="14" spans="1:6" s="31" customFormat="1" ht="11" thickBot="1" x14ac:dyDescent="0.3">
      <c r="A14" s="28" t="s">
        <v>405</v>
      </c>
      <c r="B14" s="28"/>
      <c r="C14" s="28"/>
      <c r="D14" s="28"/>
      <c r="E14" s="28"/>
      <c r="F14" s="30">
        <f>ROUND(SUM(F12:F13),5)</f>
        <v>71926.66</v>
      </c>
    </row>
    <row r="15" spans="1:6" ht="15" thickTop="1" x14ac:dyDescent="0.35"/>
  </sheetData>
  <pageMargins left="0.7" right="0.7" top="0.75" bottom="0.75" header="0.1" footer="0.3"/>
  <pageSetup orientation="portrait" r:id="rId1"/>
  <headerFooter>
    <oddHeader>&amp;C&amp;"Arial,Bold"&amp;12 Ten Thousand Villages Nashville
&amp;14 Statement of Cash Flows</oddHeader>
    <oddFooter>&amp;L&amp;F&amp;R&amp;"Arial,Bold"&amp;8 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F16"/>
  <sheetViews>
    <sheetView workbookViewId="0">
      <selection activeCell="E18" sqref="E18"/>
    </sheetView>
  </sheetViews>
  <sheetFormatPr defaultColWidth="9.1796875" defaultRowHeight="14.5" x14ac:dyDescent="0.35"/>
  <cols>
    <col min="1" max="4" width="3" style="1" customWidth="1"/>
    <col min="5" max="5" width="29.453125" style="1" customWidth="1"/>
    <col min="6" max="6" width="7.81640625" style="23" bestFit="1" customWidth="1"/>
    <col min="7" max="16384" width="9.1796875" style="20"/>
  </cols>
  <sheetData>
    <row r="1" spans="1:6" s="47" customFormat="1" x14ac:dyDescent="0.35">
      <c r="A1" s="45" t="s">
        <v>454</v>
      </c>
      <c r="B1" s="45"/>
      <c r="C1" s="45"/>
      <c r="D1" s="45"/>
      <c r="E1" s="45"/>
      <c r="F1" s="46"/>
    </row>
    <row r="2" spans="1:6" s="22" customFormat="1" ht="15" thickBot="1" x14ac:dyDescent="0.4">
      <c r="A2" s="18"/>
      <c r="B2" s="18"/>
      <c r="C2" s="18"/>
      <c r="D2" s="18"/>
      <c r="E2" s="18"/>
      <c r="F2" s="32" t="s">
        <v>480</v>
      </c>
    </row>
    <row r="3" spans="1:6" ht="15" thickTop="1" x14ac:dyDescent="0.35">
      <c r="A3" s="28"/>
      <c r="B3" s="28"/>
      <c r="C3" s="28" t="s">
        <v>399</v>
      </c>
      <c r="D3" s="28"/>
      <c r="E3" s="28"/>
      <c r="F3" s="24"/>
    </row>
    <row r="4" spans="1:6" x14ac:dyDescent="0.35">
      <c r="A4" s="28"/>
      <c r="B4" s="28"/>
      <c r="C4" s="28"/>
      <c r="D4" s="28" t="s">
        <v>79</v>
      </c>
      <c r="E4" s="28"/>
      <c r="F4" s="24">
        <v>6811.53</v>
      </c>
    </row>
    <row r="5" spans="1:6" x14ac:dyDescent="0.35">
      <c r="A5" s="28"/>
      <c r="B5" s="28"/>
      <c r="C5" s="28"/>
      <c r="D5" s="28" t="s">
        <v>400</v>
      </c>
      <c r="E5" s="28"/>
      <c r="F5" s="24"/>
    </row>
    <row r="6" spans="1:6" x14ac:dyDescent="0.35">
      <c r="A6" s="28"/>
      <c r="B6" s="28"/>
      <c r="C6" s="28"/>
      <c r="D6" s="28" t="s">
        <v>401</v>
      </c>
      <c r="E6" s="28"/>
      <c r="F6" s="24"/>
    </row>
    <row r="7" spans="1:6" x14ac:dyDescent="0.35">
      <c r="A7" s="28"/>
      <c r="B7" s="28"/>
      <c r="C7" s="28"/>
      <c r="D7" s="28"/>
      <c r="E7" s="28" t="s">
        <v>95</v>
      </c>
      <c r="F7" s="24">
        <v>8322.82</v>
      </c>
    </row>
    <row r="8" spans="1:6" x14ac:dyDescent="0.35">
      <c r="A8" s="28"/>
      <c r="B8" s="28"/>
      <c r="C8" s="28"/>
      <c r="D8" s="28"/>
      <c r="E8" s="28" t="s">
        <v>111</v>
      </c>
      <c r="F8" s="24">
        <v>3506.54</v>
      </c>
    </row>
    <row r="9" spans="1:6" x14ac:dyDescent="0.35">
      <c r="A9" s="28"/>
      <c r="B9" s="28"/>
      <c r="C9" s="28"/>
      <c r="D9" s="28"/>
      <c r="E9" s="28" t="s">
        <v>144</v>
      </c>
      <c r="F9" s="24">
        <v>-85.76</v>
      </c>
    </row>
    <row r="10" spans="1:6" x14ac:dyDescent="0.35">
      <c r="A10" s="28"/>
      <c r="B10" s="28"/>
      <c r="C10" s="28"/>
      <c r="D10" s="28"/>
      <c r="E10" s="28" t="s">
        <v>141</v>
      </c>
      <c r="F10" s="24">
        <v>2225.23</v>
      </c>
    </row>
    <row r="11" spans="1:6" ht="15" thickBot="1" x14ac:dyDescent="0.4">
      <c r="A11" s="28"/>
      <c r="B11" s="28"/>
      <c r="C11" s="28"/>
      <c r="D11" s="28"/>
      <c r="E11" s="28" t="s">
        <v>220</v>
      </c>
      <c r="F11" s="25">
        <v>532.49</v>
      </c>
    </row>
    <row r="12" spans="1:6" ht="15" thickBot="1" x14ac:dyDescent="0.4">
      <c r="A12" s="28"/>
      <c r="B12" s="28"/>
      <c r="C12" s="28" t="s">
        <v>402</v>
      </c>
      <c r="D12" s="28"/>
      <c r="E12" s="28"/>
      <c r="F12" s="26">
        <f>ROUND(SUM(F3:F4)+SUM(F7:F11),5)</f>
        <v>21312.85</v>
      </c>
    </row>
    <row r="13" spans="1:6" x14ac:dyDescent="0.35">
      <c r="A13" s="28"/>
      <c r="B13" s="28" t="s">
        <v>403</v>
      </c>
      <c r="C13" s="28"/>
      <c r="D13" s="28"/>
      <c r="E13" s="28"/>
      <c r="F13" s="24">
        <f>F12</f>
        <v>21312.85</v>
      </c>
    </row>
    <row r="14" spans="1:6" s="31" customFormat="1" ht="11" thickBot="1" x14ac:dyDescent="0.3">
      <c r="A14" s="28"/>
      <c r="B14" s="28" t="s">
        <v>404</v>
      </c>
      <c r="C14" s="28"/>
      <c r="D14" s="28"/>
      <c r="E14" s="28"/>
      <c r="F14" s="25">
        <v>58781.24</v>
      </c>
    </row>
    <row r="15" spans="1:6" s="31" customFormat="1" ht="11" thickBot="1" x14ac:dyDescent="0.3">
      <c r="A15" s="28" t="s">
        <v>405</v>
      </c>
      <c r="B15" s="28"/>
      <c r="C15" s="28"/>
      <c r="D15" s="28"/>
      <c r="E15" s="28"/>
      <c r="F15" s="30">
        <f>ROUND(SUM(F13:F14),5)</f>
        <v>80094.09</v>
      </c>
    </row>
    <row r="16" spans="1:6" ht="15" thickTop="1" x14ac:dyDescent="0.35"/>
  </sheetData>
  <pageMargins left="0.7" right="0.7" top="0.75" bottom="0.75" header="0.1" footer="0.3"/>
  <pageSetup orientation="portrait" r:id="rId1"/>
  <headerFooter>
    <oddHeader>&amp;L&amp;"Arial,Bold"&amp;8 5:40 PM
&amp;"Arial,Bold"&amp;8 12/13/16
&amp;"Arial,Bold"&amp;8 &amp;C&amp;"Arial,Bold"&amp;12 Ten Thousand Villages Nashville
&amp;"Arial,Bold"&amp;14 Statement of Cash Flows
&amp;"Arial,Bold"&amp;10 November 2016</oddHeader>
    <oddFooter>&amp;L&amp;F&amp;R&amp;"Arial,Bold"&amp;8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Annualize</vt:lpstr>
      <vt:lpstr>P&amp;L Budget</vt:lpstr>
      <vt:lpstr>Bank Forecast</vt:lpstr>
      <vt:lpstr>Cash Flow Budget</vt:lpstr>
      <vt:lpstr>P&amp;L vs LY2</vt:lpstr>
      <vt:lpstr>Balance vs Budget_Log</vt:lpstr>
      <vt:lpstr>Balance vs Budget_Original</vt:lpstr>
      <vt:lpstr>Cash Flow_Original</vt:lpstr>
      <vt:lpstr>Cash Flow _Original</vt:lpstr>
      <vt:lpstr>GL_Original</vt:lpstr>
      <vt:lpstr> Loan Activity</vt:lpstr>
      <vt:lpstr>Alert</vt:lpstr>
      <vt:lpstr>Balance Detail_Original</vt:lpstr>
      <vt:lpstr>'Balance vs Budget_Log'!Print_Area</vt:lpstr>
      <vt:lpstr>'Balance vs Budget_Original'!Print_Area</vt:lpstr>
      <vt:lpstr>'Cash Flow_Original'!Print_Area</vt:lpstr>
      <vt:lpstr>'P&amp;L Budget'!Print_Area</vt:lpstr>
      <vt:lpstr>'P&amp;L vs LY2'!Print_Area</vt:lpstr>
      <vt:lpstr>' Loan Activity'!Print_Titles</vt:lpstr>
      <vt:lpstr>'Balance Detail_Original'!Print_Titles</vt:lpstr>
      <vt:lpstr>'Balance vs Budget_Log'!Print_Titles</vt:lpstr>
      <vt:lpstr>'Balance vs Budget_Original'!Print_Titles</vt:lpstr>
      <vt:lpstr>'Cash Flow _Original'!Print_Titles</vt:lpstr>
      <vt:lpstr>'Cash Flow_Original'!Print_Titles</vt:lpstr>
      <vt:lpstr>GL_Original!Print_Titles</vt:lpstr>
      <vt:lpstr>'P&amp;L vs LY2'!Print_Titles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Judy</cp:lastModifiedBy>
  <cp:lastPrinted>2021-05-24T17:47:07Z</cp:lastPrinted>
  <dcterms:created xsi:type="dcterms:W3CDTF">2016-02-21T23:40:10Z</dcterms:created>
  <dcterms:modified xsi:type="dcterms:W3CDTF">2021-11-03T14:41:20Z</dcterms:modified>
</cp:coreProperties>
</file>