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45" tabRatio="934" activeTab="0"/>
  </bookViews>
  <sheets>
    <sheet name="Summary" sheetId="1" r:id="rId1"/>
    <sheet name="Operating" sheetId="2" r:id="rId2"/>
    <sheet name="Designated" sheetId="3" r:id="rId3"/>
    <sheet name="Schedule A" sheetId="4" r:id="rId4"/>
    <sheet name="Schedule B" sheetId="5" r:id="rId5"/>
    <sheet name="Schedule C" sheetId="6" r:id="rId6"/>
    <sheet name="Schedules D, E &amp; F" sheetId="7" r:id="rId7"/>
  </sheets>
  <definedNames>
    <definedName name="_xlnm.Print_Area" localSheetId="3">'Schedule A'!$A$1:$P$122</definedName>
    <definedName name="_xlnm.Print_Area" localSheetId="6">'Schedules D, E &amp; F'!$A$1:$P$52</definedName>
    <definedName name="_xlnm.Print_Area" localSheetId="0">'Summary'!$A$1:$P$19</definedName>
  </definedNames>
  <calcPr fullCalcOnLoad="1"/>
</workbook>
</file>

<file path=xl/sharedStrings.xml><?xml version="1.0" encoding="utf-8"?>
<sst xmlns="http://schemas.openxmlformats.org/spreadsheetml/2006/main" count="470" uniqueCount="250">
  <si>
    <t>Operating Revenues</t>
  </si>
  <si>
    <t>Budget</t>
  </si>
  <si>
    <t>Fundraising Events (Schedule A)</t>
  </si>
  <si>
    <t>General Donations</t>
  </si>
  <si>
    <t>Room Rental</t>
  </si>
  <si>
    <t>Total Operating Revenue</t>
  </si>
  <si>
    <t>Operating Expenses</t>
  </si>
  <si>
    <t>House Operations (Schedule B)</t>
  </si>
  <si>
    <t>Administration (Schedule C)</t>
  </si>
  <si>
    <t>Communications (Schedule D)</t>
  </si>
  <si>
    <t>Volunteer (Schedule E)</t>
  </si>
  <si>
    <t>Human Resources (Schedule F)</t>
  </si>
  <si>
    <t>Total Operating Expenses</t>
  </si>
  <si>
    <t>Excess Operating Revenues</t>
  </si>
  <si>
    <t>House Refurbishing</t>
  </si>
  <si>
    <t>Fundraising Revenue</t>
  </si>
  <si>
    <t>Total Fundraising Revenue</t>
  </si>
  <si>
    <t>Schedule A</t>
  </si>
  <si>
    <t>Schedule D</t>
  </si>
  <si>
    <t>Communication Expenses</t>
  </si>
  <si>
    <t>Total Communications Expenses</t>
  </si>
  <si>
    <t>Open House</t>
  </si>
  <si>
    <t>Schedule E</t>
  </si>
  <si>
    <t>Volunteer Expenses</t>
  </si>
  <si>
    <t>Total Volunteer Expenses</t>
  </si>
  <si>
    <t>Recognition - Promo Gifts</t>
  </si>
  <si>
    <t xml:space="preserve">Postage </t>
  </si>
  <si>
    <t>Name Tags</t>
  </si>
  <si>
    <t>Volunteer Training Manual</t>
  </si>
  <si>
    <t>Schedule F</t>
  </si>
  <si>
    <t>Human Resource Expenses</t>
  </si>
  <si>
    <t>Total Human Resource Expenses</t>
  </si>
  <si>
    <t>Personnel</t>
  </si>
  <si>
    <t>Schedule B</t>
  </si>
  <si>
    <t>House Operations Expense</t>
  </si>
  <si>
    <t>Total House Operations Expense</t>
  </si>
  <si>
    <t>Electricity</t>
  </si>
  <si>
    <t>Telephone</t>
  </si>
  <si>
    <t>Water / Sewer</t>
  </si>
  <si>
    <t>House Supplies</t>
  </si>
  <si>
    <t>Insurance</t>
  </si>
  <si>
    <t>Gas</t>
  </si>
  <si>
    <t>Van Insurance / Tags</t>
  </si>
  <si>
    <t>Mileage / Van Gas</t>
  </si>
  <si>
    <t>Education / Travel / Meals</t>
  </si>
  <si>
    <t>Temporary Labor</t>
  </si>
  <si>
    <t>House Forms / Printing</t>
  </si>
  <si>
    <t>Alarm Contract</t>
  </si>
  <si>
    <t>Alarm / Elevator Permits</t>
  </si>
  <si>
    <t>Family Emergency Fund</t>
  </si>
  <si>
    <t>Schedule C</t>
  </si>
  <si>
    <t>Administration Expense</t>
  </si>
  <si>
    <t>Total Administration Expense</t>
  </si>
  <si>
    <t>Printing</t>
  </si>
  <si>
    <t>Postage - General</t>
  </si>
  <si>
    <t>Supplies - General Office</t>
  </si>
  <si>
    <t>Office Equipment</t>
  </si>
  <si>
    <t>Annual Bulk Mail Permit</t>
  </si>
  <si>
    <t>Plaques and Other Recognition</t>
  </si>
  <si>
    <t>Mileage Expense Allowance</t>
  </si>
  <si>
    <t>Meals and Entertainment</t>
  </si>
  <si>
    <t>Professional Membership / Journals</t>
  </si>
  <si>
    <t>State Solicitation Permit</t>
  </si>
  <si>
    <t>Payroll Service</t>
  </si>
  <si>
    <t>Telecast</t>
  </si>
  <si>
    <t>Golf Ball</t>
  </si>
  <si>
    <t>TV Cost</t>
  </si>
  <si>
    <t>Postage</t>
  </si>
  <si>
    <t>Phones</t>
  </si>
  <si>
    <t>Office Supplies</t>
  </si>
  <si>
    <t>Recognition</t>
  </si>
  <si>
    <t>Hospitality</t>
  </si>
  <si>
    <t>Total Telecast Expenses</t>
  </si>
  <si>
    <t>Total Golf Ball Expenses</t>
  </si>
  <si>
    <t>Tournament Cost</t>
  </si>
  <si>
    <t>Awards</t>
  </si>
  <si>
    <t>Operating Revenue</t>
  </si>
  <si>
    <t>Operating Expense</t>
  </si>
  <si>
    <t>Net Operating</t>
  </si>
  <si>
    <r>
      <t>Schedule of</t>
    </r>
    <r>
      <rPr>
        <b/>
        <sz val="10"/>
        <rFont val="Arial"/>
        <family val="2"/>
      </rPr>
      <t xml:space="preserve"> Telecast Expense </t>
    </r>
  </si>
  <si>
    <r>
      <t>Schedule of</t>
    </r>
    <r>
      <rPr>
        <b/>
        <sz val="10"/>
        <rFont val="Arial"/>
        <family val="2"/>
      </rPr>
      <t xml:space="preserve"> Golf Ball Expense </t>
    </r>
  </si>
  <si>
    <t>Unrealized Gain McCIP</t>
  </si>
  <si>
    <t>Bank Charges &amp; Credit Card Fees</t>
  </si>
  <si>
    <t>Volunteer Award Board</t>
  </si>
  <si>
    <t>Directors &amp; Officers Insurance</t>
  </si>
  <si>
    <t>Meetings</t>
  </si>
  <si>
    <t>Gifts &amp; Grants for Building</t>
  </si>
  <si>
    <t>Food</t>
  </si>
  <si>
    <t>Liquor License</t>
  </si>
  <si>
    <t>Total D'Vine Selection Expenses</t>
  </si>
  <si>
    <t>Dillards</t>
  </si>
  <si>
    <t>Pull Tabs</t>
  </si>
  <si>
    <t>Quarterly Newsletter Donations</t>
  </si>
  <si>
    <t xml:space="preserve">Janitorial Services </t>
  </si>
  <si>
    <t>Maintenance / Service &amp; Contracts</t>
  </si>
  <si>
    <t>Tennessee Trucking</t>
  </si>
  <si>
    <t>Depreciation Expense</t>
  </si>
  <si>
    <t>Interest &amp; Dividend Income</t>
  </si>
  <si>
    <t>Miscellaneous Events</t>
  </si>
  <si>
    <t>Other Fundraising</t>
  </si>
  <si>
    <t>Other Fundraising Expenses</t>
  </si>
  <si>
    <t>Total Other Fundraising Expenses</t>
  </si>
  <si>
    <t>Giving Tree Income</t>
  </si>
  <si>
    <t>Giving Tree Expenses</t>
  </si>
  <si>
    <t>Donations in Honor &amp; Memory</t>
  </si>
  <si>
    <t>Family Room Income</t>
  </si>
  <si>
    <t>Total Family Room Income</t>
  </si>
  <si>
    <t>Family Room Expenses</t>
  </si>
  <si>
    <t>Sign-In Forms &amp; Office Supplies</t>
  </si>
  <si>
    <t>Family Room (Schedule B)</t>
  </si>
  <si>
    <t>Education / Travel: Executive Director/Development Director</t>
  </si>
  <si>
    <t>Family Room Brochure (1000 x $.20)</t>
  </si>
  <si>
    <t>House Brochure (5,000 x $.20)</t>
  </si>
  <si>
    <t>Total Operating Expenses before Depreciation</t>
  </si>
  <si>
    <t>Annual Benefits</t>
  </si>
  <si>
    <t>Outside Benefits</t>
  </si>
  <si>
    <t>Southwest Airlines Golf</t>
  </si>
  <si>
    <t>House Equipment and Furnishings</t>
  </si>
  <si>
    <t>County Campaign Expense</t>
  </si>
  <si>
    <t>Rentals</t>
  </si>
  <si>
    <t>Entertainment</t>
  </si>
  <si>
    <t>Advertising/PR</t>
  </si>
  <si>
    <t>Beer/Wine/Liquor</t>
  </si>
  <si>
    <t>Hole Sign Printing</t>
  </si>
  <si>
    <t>Parking</t>
  </si>
  <si>
    <t>Staff/Volunteer Shots (30 x $227) (40 x $40)</t>
  </si>
  <si>
    <t>Volunteer Recognition</t>
  </si>
  <si>
    <t>Birthday Party Expenses</t>
  </si>
  <si>
    <t>Postage Meter</t>
  </si>
  <si>
    <t>Annual Board Event</t>
  </si>
  <si>
    <t>Strategic Planning</t>
  </si>
  <si>
    <t xml:space="preserve">McDonald's Drive Thru Canisters </t>
  </si>
  <si>
    <t>Signage Printing</t>
  </si>
  <si>
    <t>RMH "101" Open House</t>
  </si>
  <si>
    <t>Actual</t>
  </si>
  <si>
    <t>Total Family Room Expenses</t>
  </si>
  <si>
    <t>Regional Conference</t>
  </si>
  <si>
    <t>E-newsletter service</t>
  </si>
  <si>
    <t>McDonald's ProAm Golf</t>
  </si>
  <si>
    <t>Capital Campaign Consultant</t>
  </si>
  <si>
    <t>Additional Human Resources Assistance 1/2 in House Ops</t>
  </si>
  <si>
    <t>Additional Human Resources Assistance 1/2 in Administration</t>
  </si>
  <si>
    <t>Capital Campaign Feasibility Study</t>
  </si>
  <si>
    <t>Wine Glasses</t>
  </si>
  <si>
    <t>Location Rental/Cleaning</t>
  </si>
  <si>
    <t>Color Printer Ink</t>
  </si>
  <si>
    <t>McDonald's Canister Pick Ups</t>
  </si>
  <si>
    <t>Share A Night</t>
  </si>
  <si>
    <t>Volunteer Background Checks</t>
  </si>
  <si>
    <t>Direct Mail Appeal Expense</t>
  </si>
  <si>
    <t>Direct Mail Income</t>
  </si>
  <si>
    <t>Hole In One Insurance</t>
  </si>
  <si>
    <t xml:space="preserve">McCIP Interest &amp; Dividends </t>
  </si>
  <si>
    <t xml:space="preserve">ADPi </t>
  </si>
  <si>
    <t>Staff/Volunteer Background Checks (@ $ 52 each)</t>
  </si>
  <si>
    <t>Hustle for the House</t>
  </si>
  <si>
    <t>Schedule of Hustle for the House Expense</t>
  </si>
  <si>
    <t xml:space="preserve"> </t>
  </si>
  <si>
    <t>Road Closure Cost / Police Security</t>
  </si>
  <si>
    <t xml:space="preserve">Start Finish / Chip Timing </t>
  </si>
  <si>
    <t>Bibs</t>
  </si>
  <si>
    <t>Participants Shirts</t>
  </si>
  <si>
    <t>Volunteer Shirts</t>
  </si>
  <si>
    <t>Milk for Families</t>
  </si>
  <si>
    <t>Total Hustle for the House Expenses</t>
  </si>
  <si>
    <t>Wells Fargo Golf</t>
  </si>
  <si>
    <t>PortaJohns/Cones/Barricades</t>
  </si>
  <si>
    <t>Red Shoe Crew</t>
  </si>
  <si>
    <t>Pull Tab House Expenses</t>
  </si>
  <si>
    <t>Red Shoe Crew Expenses</t>
  </si>
  <si>
    <t>Parents Night Out</t>
  </si>
  <si>
    <t>Donations in Family Room</t>
  </si>
  <si>
    <t>Promotional Ads &amp; Materials</t>
  </si>
  <si>
    <t>Kids &amp; Clays Sporting Clays</t>
  </si>
  <si>
    <t>Vehicle Donation</t>
  </si>
  <si>
    <t>Stand Sign Printing</t>
  </si>
  <si>
    <t>Shipping</t>
  </si>
  <si>
    <t>Shooters Cost + C&amp;C per shooter</t>
  </si>
  <si>
    <t>Family Background Checks</t>
  </si>
  <si>
    <t>Family Room Computer/Ink</t>
  </si>
  <si>
    <t xml:space="preserve">Schedule of Kids &amp; Clays Expenses </t>
  </si>
  <si>
    <t>2017</t>
  </si>
  <si>
    <t>Schedule of Triple Sip Expenses</t>
  </si>
  <si>
    <t>The Triple Sip</t>
  </si>
  <si>
    <t>McDonalds 365, Coinstar, USA Today</t>
  </si>
  <si>
    <t>McDonald's Collection Boxes (75%)</t>
  </si>
  <si>
    <t>Pet Therapy Dog</t>
  </si>
  <si>
    <t>Newsletter Printing (4 @ $ 8000)</t>
  </si>
  <si>
    <t>Newsletter Postage (4 @ 3500)</t>
  </si>
  <si>
    <t>Newsletter Bulk Mail/Label Service (4 @ 1875)</t>
  </si>
  <si>
    <t>2018</t>
  </si>
  <si>
    <t>Shooter/Volunteer Shirts</t>
  </si>
  <si>
    <t>Side Games</t>
  </si>
  <si>
    <t>Safety Officers</t>
  </si>
  <si>
    <t>Online Fundraising Expenses</t>
  </si>
  <si>
    <t>Computer Accessibility/Atiba</t>
  </si>
  <si>
    <t>Bookkeeping Service / Audit / Legal ($30/hour)</t>
  </si>
  <si>
    <t>Website Administration/Atiba</t>
  </si>
  <si>
    <t>Night Security Guard ($18 per hour, 7 hours per day, 365 days)</t>
  </si>
  <si>
    <t>2019</t>
  </si>
  <si>
    <t>Sponsors/Grants - VCH</t>
  </si>
  <si>
    <t>Restricted Coca Cola Funds</t>
  </si>
  <si>
    <t>Adopt-a-Room Expenses</t>
  </si>
  <si>
    <t>Replacement Furnishings/Equipment/Dish Towels/Mugs</t>
  </si>
  <si>
    <t>Other Family Room Food / Kitchen Supplies (12 x $208)</t>
  </si>
  <si>
    <t>VCH Family Room - Food / Kitchen Supplies (12 x $500)</t>
  </si>
  <si>
    <t>Associate Board Expense</t>
  </si>
  <si>
    <t>Player Gift</t>
  </si>
  <si>
    <t>Sponsors/Grants - Other Family Rooms</t>
  </si>
  <si>
    <t>Adopt a Room Income</t>
  </si>
  <si>
    <t>Associate Board Dues</t>
  </si>
  <si>
    <t>General Social Media / Publications Promos</t>
  </si>
  <si>
    <t>Administration Salaries</t>
  </si>
  <si>
    <t>Administrative Benefits &amp; Taxes</t>
  </si>
  <si>
    <t>Family Room Salaries</t>
  </si>
  <si>
    <t>Family Room Benefits &amp; Taxes</t>
  </si>
  <si>
    <t>House Salaries</t>
  </si>
  <si>
    <t>House Benefits &amp; Taxes</t>
  </si>
  <si>
    <t>Fundraising Salaries</t>
  </si>
  <si>
    <t>Fundraising Benefits &amp; Taxes</t>
  </si>
  <si>
    <t>Designated Revenue</t>
  </si>
  <si>
    <t>Other Designated Income</t>
  </si>
  <si>
    <t>Other Designated Expenses</t>
  </si>
  <si>
    <t>Excess Designated Revenue</t>
  </si>
  <si>
    <t>Total Designated Expenses</t>
  </si>
  <si>
    <t>Designated Expenses</t>
  </si>
  <si>
    <t>Net Designated</t>
  </si>
  <si>
    <t>Net Operating plus Net Designated</t>
  </si>
  <si>
    <t>2020</t>
  </si>
  <si>
    <t>Communications Expenses - Budget  2020</t>
  </si>
  <si>
    <t>Volunteer Expenses - Budget  2020</t>
  </si>
  <si>
    <t>Human Resources Expenses - Budget  2020</t>
  </si>
  <si>
    <t>Administration Expense - Budget  2020</t>
  </si>
  <si>
    <t>Designated - Budget  2020</t>
  </si>
  <si>
    <t>House Operations Expense - Budget  2020</t>
  </si>
  <si>
    <t>Publicity</t>
  </si>
  <si>
    <t>Fundraising Revenue &amp; Expense - Budget  2020</t>
  </si>
  <si>
    <t>Associate Board Event</t>
  </si>
  <si>
    <t>Operating - Budget  2020</t>
  </si>
  <si>
    <t>Budget  2020 - Summary</t>
  </si>
  <si>
    <t>Computer Maintenance/Concept Technologies</t>
  </si>
  <si>
    <t>Volunteer Computer</t>
  </si>
  <si>
    <t>McDonald's Round-Up for RMHC (75%)</t>
  </si>
  <si>
    <t>McDonald's National Fundraiser</t>
  </si>
  <si>
    <t>RMHC Merchandise Sales</t>
  </si>
  <si>
    <t>Entertainment/Photo Booth</t>
  </si>
  <si>
    <t>RMHC Merchandise Sale Expenses</t>
  </si>
  <si>
    <t>Associate Board Event Expenses</t>
  </si>
  <si>
    <t>McDonald's National Fundraiser/Pull Tab Challenge</t>
  </si>
  <si>
    <t>As of 8/31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</si>
</sst>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0_);_(* \(#,##0.000\);_(* &quot;-&quot;??_);_(@_)"/>
    <numFmt numFmtId="16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65" fontId="1" fillId="0" borderId="11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Alignment="1">
      <alignment horizontal="center"/>
    </xf>
    <xf numFmtId="165" fontId="0" fillId="0" borderId="0" xfId="42" applyNumberFormat="1" applyFill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165" fontId="1" fillId="0" borderId="11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1" fillId="0" borderId="0" xfId="42" applyNumberFormat="1" applyFont="1" applyFill="1" applyAlignment="1" quotePrefix="1">
      <alignment horizontal="center"/>
    </xf>
    <xf numFmtId="0" fontId="1" fillId="0" borderId="0" xfId="0" applyFont="1" applyFill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165" fontId="2" fillId="0" borderId="0" xfId="42" applyNumberFormat="1" applyFont="1" applyAlignment="1">
      <alignment horizontal="center"/>
    </xf>
    <xf numFmtId="165" fontId="1" fillId="0" borderId="0" xfId="42" applyNumberFormat="1" applyFont="1" applyFill="1" applyAlignment="1">
      <alignment horizontal="center"/>
    </xf>
    <xf numFmtId="165" fontId="1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0" fillId="0" borderId="10" xfId="42" applyNumberFormat="1" applyFill="1" applyBorder="1" applyAlignment="1">
      <alignment/>
    </xf>
    <xf numFmtId="165" fontId="0" fillId="4" borderId="0" xfId="42" applyNumberFormat="1" applyFont="1" applyFill="1" applyAlignment="1">
      <alignment/>
    </xf>
    <xf numFmtId="165" fontId="0" fillId="4" borderId="0" xfId="42" applyNumberFormat="1" applyFill="1" applyAlignment="1">
      <alignment/>
    </xf>
    <xf numFmtId="165" fontId="0" fillId="4" borderId="10" xfId="42" applyNumberForma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65" fontId="0" fillId="4" borderId="10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43" fontId="1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4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.8515625" style="0" customWidth="1"/>
    <col min="4" max="4" width="13.8515625" style="0" customWidth="1"/>
    <col min="5" max="5" width="1.7109375" style="0" customWidth="1"/>
    <col min="6" max="6" width="13.8515625" style="13" customWidth="1"/>
    <col min="7" max="7" width="2.00390625" style="0" customWidth="1"/>
    <col min="8" max="8" width="13.8515625" style="0" customWidth="1"/>
    <col min="9" max="9" width="1.421875" style="0" customWidth="1"/>
    <col min="10" max="10" width="12.7109375" style="13" customWidth="1"/>
    <col min="11" max="11" width="1.421875" style="0" customWidth="1"/>
    <col min="12" max="12" width="12.421875" style="0" customWidth="1"/>
    <col min="13" max="13" width="2.00390625" style="0" customWidth="1"/>
    <col min="14" max="14" width="12.421875" style="0" customWidth="1"/>
    <col min="15" max="15" width="1.7109375" style="0" customWidth="1"/>
    <col min="16" max="16" width="1.8515625" style="0" customWidth="1"/>
  </cols>
  <sheetData>
    <row r="2" spans="1:16" ht="15.75">
      <c r="A2" s="61" t="s">
        <v>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.75">
      <c r="A3" s="42"/>
      <c r="B3" s="42"/>
      <c r="C3" s="42"/>
      <c r="D3" s="5"/>
      <c r="E3" s="5"/>
      <c r="F3" s="31"/>
      <c r="G3" s="5"/>
      <c r="H3" s="5"/>
      <c r="I3" s="5"/>
      <c r="J3" s="31"/>
      <c r="K3" s="5"/>
      <c r="L3" s="5"/>
      <c r="M3" s="5"/>
      <c r="N3" s="5"/>
      <c r="O3" s="5"/>
      <c r="P3" s="5"/>
    </row>
    <row r="5" spans="2:16" ht="12.75">
      <c r="B5" s="22" t="s">
        <v>228</v>
      </c>
      <c r="D5" s="22" t="s">
        <v>199</v>
      </c>
      <c r="E5" s="22"/>
      <c r="F5" s="22" t="s">
        <v>199</v>
      </c>
      <c r="G5" s="22"/>
      <c r="H5" s="22" t="s">
        <v>190</v>
      </c>
      <c r="I5" s="22"/>
      <c r="J5" s="22" t="s">
        <v>190</v>
      </c>
      <c r="L5" s="22" t="s">
        <v>181</v>
      </c>
      <c r="M5" s="22"/>
      <c r="N5" s="22" t="s">
        <v>181</v>
      </c>
      <c r="O5" s="22"/>
      <c r="P5" s="22"/>
    </row>
    <row r="6" spans="2:16" ht="12.75">
      <c r="B6" s="11" t="s">
        <v>1</v>
      </c>
      <c r="D6" s="11" t="s">
        <v>1</v>
      </c>
      <c r="E6" s="11"/>
      <c r="F6" s="29" t="s">
        <v>249</v>
      </c>
      <c r="G6" s="11"/>
      <c r="H6" s="11" t="s">
        <v>1</v>
      </c>
      <c r="I6" s="11"/>
      <c r="J6" s="29" t="s">
        <v>134</v>
      </c>
      <c r="L6" s="11" t="s">
        <v>1</v>
      </c>
      <c r="M6" s="11"/>
      <c r="N6" s="11" t="s">
        <v>134</v>
      </c>
      <c r="O6" s="29"/>
      <c r="P6" s="11"/>
    </row>
    <row r="7" spans="1:16" ht="12.75">
      <c r="A7" s="3"/>
      <c r="B7" s="3"/>
      <c r="C7" s="23"/>
      <c r="D7" s="23"/>
      <c r="E7" s="23"/>
      <c r="F7" s="23"/>
      <c r="G7" s="3"/>
      <c r="H7" s="3"/>
      <c r="I7" s="3"/>
      <c r="J7" s="23"/>
      <c r="K7" s="3"/>
      <c r="L7" s="3"/>
      <c r="M7" s="3"/>
      <c r="N7" s="3"/>
      <c r="O7" s="3"/>
      <c r="P7" s="3"/>
    </row>
    <row r="8" spans="1:17" ht="12.75">
      <c r="A8" t="s">
        <v>76</v>
      </c>
      <c r="B8" s="34">
        <f>+Operating!B18</f>
        <v>1382900</v>
      </c>
      <c r="C8" s="13"/>
      <c r="D8" s="12">
        <f>+Operating!D18</f>
        <v>1337900</v>
      </c>
      <c r="E8" s="12"/>
      <c r="F8" s="12">
        <f>+Operating!F18</f>
        <v>1030053.5</v>
      </c>
      <c r="G8" s="12"/>
      <c r="H8" s="12">
        <f>+Operating!H18</f>
        <v>1295800</v>
      </c>
      <c r="I8" s="12"/>
      <c r="J8" s="12">
        <f>+Operating!J18</f>
        <v>1945342.46</v>
      </c>
      <c r="K8" s="13"/>
      <c r="L8" s="12">
        <f>+Operating!L18</f>
        <v>1252800</v>
      </c>
      <c r="M8" s="12"/>
      <c r="N8" s="12">
        <f>+Operating!N18</f>
        <v>1752697.9200000002</v>
      </c>
      <c r="O8" s="13"/>
      <c r="P8" s="12"/>
      <c r="Q8" s="13"/>
    </row>
    <row r="9" spans="1:17" ht="12.75">
      <c r="A9" t="s">
        <v>77</v>
      </c>
      <c r="B9" s="35">
        <f>-Operating!B32</f>
        <v>-1665704</v>
      </c>
      <c r="C9" s="37">
        <f>-Operating!C32</f>
        <v>0</v>
      </c>
      <c r="D9" s="32">
        <f>-Operating!D32</f>
        <v>-1589864</v>
      </c>
      <c r="E9" s="37"/>
      <c r="F9" s="32">
        <f>-Operating!F32</f>
        <v>-713002.5299999999</v>
      </c>
      <c r="G9" s="37"/>
      <c r="H9" s="32">
        <f>-Operating!H32</f>
        <v>-1547834</v>
      </c>
      <c r="I9" s="37"/>
      <c r="J9" s="32">
        <f>-Operating!J32</f>
        <v>-1670372.7899999996</v>
      </c>
      <c r="K9" s="13"/>
      <c r="L9" s="32">
        <f>-Operating!L32</f>
        <v>-1397652</v>
      </c>
      <c r="M9" s="37"/>
      <c r="N9" s="32">
        <f>-Operating!N32</f>
        <v>-1321542.918</v>
      </c>
      <c r="O9" s="13"/>
      <c r="P9" s="37"/>
      <c r="Q9" s="13"/>
    </row>
    <row r="10" spans="1:17" ht="12.75">
      <c r="A10" s="3" t="s">
        <v>78</v>
      </c>
      <c r="B10" s="30">
        <f>+B8+B9</f>
        <v>-282804</v>
      </c>
      <c r="C10" s="49"/>
      <c r="D10" s="30">
        <f>+D8+D9</f>
        <v>-251964</v>
      </c>
      <c r="E10" s="30"/>
      <c r="F10" s="30">
        <f>+F8+F9</f>
        <v>317050.9700000001</v>
      </c>
      <c r="G10" s="30"/>
      <c r="H10" s="30">
        <f>+H8+H9</f>
        <v>-252034</v>
      </c>
      <c r="I10" s="30"/>
      <c r="J10" s="30">
        <f>+J8+J9</f>
        <v>274969.6700000004</v>
      </c>
      <c r="K10" s="23"/>
      <c r="L10" s="30">
        <f>+L8+L9</f>
        <v>-144852</v>
      </c>
      <c r="M10" s="30"/>
      <c r="N10" s="30">
        <f>+N8+N9</f>
        <v>431155.0020000001</v>
      </c>
      <c r="O10" s="23"/>
      <c r="P10" s="30"/>
      <c r="Q10" s="13"/>
    </row>
    <row r="11" spans="2:17" ht="12.75">
      <c r="B11" s="13"/>
      <c r="C11" s="50"/>
      <c r="D11" s="13"/>
      <c r="E11" s="13"/>
      <c r="G11" s="13"/>
      <c r="H11" s="13"/>
      <c r="I11" s="13"/>
      <c r="K11" s="13"/>
      <c r="L11" s="13"/>
      <c r="M11" s="13"/>
      <c r="N11" s="13"/>
      <c r="O11" s="13"/>
      <c r="P11" s="13"/>
      <c r="Q11" s="13"/>
    </row>
    <row r="12" spans="1:17" ht="12.75">
      <c r="A12" s="7" t="s">
        <v>220</v>
      </c>
      <c r="B12" s="34">
        <f>+Designated!B16</f>
        <v>332000</v>
      </c>
      <c r="C12" s="13"/>
      <c r="D12" s="12">
        <f>+Designated!D16</f>
        <v>334000</v>
      </c>
      <c r="E12" s="12"/>
      <c r="F12" s="12">
        <f>+Designated!F16</f>
        <v>169928.21000000002</v>
      </c>
      <c r="G12" s="12"/>
      <c r="H12" s="12">
        <f>+Designated!H16</f>
        <v>356000</v>
      </c>
      <c r="I12" s="12"/>
      <c r="J12" s="12">
        <f>+Designated!J16</f>
        <v>640509.44</v>
      </c>
      <c r="K12" s="13"/>
      <c r="L12" s="12">
        <f>+Designated!L16</f>
        <v>399000</v>
      </c>
      <c r="M12" s="12"/>
      <c r="N12" s="12">
        <f>+Designated!N16</f>
        <v>603747.46</v>
      </c>
      <c r="O12" s="13"/>
      <c r="P12" s="12"/>
      <c r="Q12" s="13"/>
    </row>
    <row r="13" spans="1:17" ht="12.75">
      <c r="A13" s="7" t="s">
        <v>225</v>
      </c>
      <c r="B13" s="35">
        <f>-Designated!B26</f>
        <v>-261500</v>
      </c>
      <c r="C13" s="13"/>
      <c r="D13" s="32">
        <f>-Designated!D26</f>
        <v>-390000</v>
      </c>
      <c r="E13" s="12"/>
      <c r="F13" s="32">
        <f>-Designated!F26</f>
        <v>-53678.24</v>
      </c>
      <c r="G13" s="12"/>
      <c r="H13" s="32">
        <f>-Designated!H26</f>
        <v>-241500</v>
      </c>
      <c r="I13" s="12"/>
      <c r="J13" s="32">
        <f>-Designated!J26</f>
        <v>-65738.33</v>
      </c>
      <c r="K13" s="13"/>
      <c r="L13" s="32">
        <f>-Designated!L26</f>
        <v>-360000</v>
      </c>
      <c r="M13" s="12"/>
      <c r="N13" s="32">
        <f>-Designated!N26</f>
        <v>-65738.33</v>
      </c>
      <c r="O13" s="13"/>
      <c r="P13" s="12"/>
      <c r="Q13" s="13"/>
    </row>
    <row r="14" spans="1:17" ht="12.75">
      <c r="A14" s="3" t="s">
        <v>226</v>
      </c>
      <c r="B14" s="30">
        <f>SUM(B12:B13)</f>
        <v>70500</v>
      </c>
      <c r="C14" s="23"/>
      <c r="D14" s="30">
        <f>SUM(D12:D13)</f>
        <v>-56000</v>
      </c>
      <c r="E14" s="30"/>
      <c r="F14" s="30">
        <f>SUM(F12:F13)</f>
        <v>116249.97000000003</v>
      </c>
      <c r="G14" s="30"/>
      <c r="H14" s="30">
        <f>SUM(H12:H13)</f>
        <v>114500</v>
      </c>
      <c r="I14" s="30"/>
      <c r="J14" s="30">
        <f>SUM(J12:J13)</f>
        <v>574771.11</v>
      </c>
      <c r="K14" s="23"/>
      <c r="L14" s="30">
        <f>SUM(L12:L13)</f>
        <v>39000</v>
      </c>
      <c r="M14" s="30"/>
      <c r="N14" s="30">
        <f>SUM(N12:N13)</f>
        <v>538009.13</v>
      </c>
      <c r="O14" s="23"/>
      <c r="P14" s="30"/>
      <c r="Q14" s="13"/>
    </row>
    <row r="15" spans="2:17" ht="12.75">
      <c r="B15" s="13"/>
      <c r="C15" s="13"/>
      <c r="D15" s="13"/>
      <c r="E15" s="13"/>
      <c r="G15" s="13"/>
      <c r="H15" s="13"/>
      <c r="I15" s="13"/>
      <c r="K15" s="13"/>
      <c r="L15" s="13"/>
      <c r="M15" s="13"/>
      <c r="N15" s="13"/>
      <c r="O15" s="13"/>
      <c r="P15" s="13"/>
      <c r="Q15" s="13"/>
    </row>
    <row r="16" spans="2:17" ht="12.75">
      <c r="B16" s="13"/>
      <c r="C16" s="13"/>
      <c r="D16" s="13"/>
      <c r="E16" s="13"/>
      <c r="G16" s="13"/>
      <c r="H16" s="13"/>
      <c r="I16" s="13"/>
      <c r="K16" s="13"/>
      <c r="L16" s="13"/>
      <c r="M16" s="13"/>
      <c r="N16" s="13"/>
      <c r="O16" s="13"/>
      <c r="P16" s="13"/>
      <c r="Q16" s="13"/>
    </row>
    <row r="17" spans="1:17" ht="13.5" thickBot="1">
      <c r="A17" s="3" t="s">
        <v>227</v>
      </c>
      <c r="B17" s="24">
        <f>+B10+B14</f>
        <v>-212304</v>
      </c>
      <c r="C17" s="23"/>
      <c r="D17" s="24">
        <f>+D10+D14</f>
        <v>-307964</v>
      </c>
      <c r="E17" s="25"/>
      <c r="F17" s="24">
        <f>+F10+F14</f>
        <v>433300.9400000001</v>
      </c>
      <c r="G17" s="25"/>
      <c r="H17" s="24">
        <f>+H10+H14</f>
        <v>-137534</v>
      </c>
      <c r="I17" s="25"/>
      <c r="J17" s="24">
        <f>+J10+J14</f>
        <v>849740.7800000004</v>
      </c>
      <c r="K17" s="23"/>
      <c r="L17" s="24">
        <f>+L10+L14</f>
        <v>-105852</v>
      </c>
      <c r="M17" s="25"/>
      <c r="N17" s="24">
        <f>+N10+N14</f>
        <v>969164.1320000001</v>
      </c>
      <c r="O17" s="23"/>
      <c r="P17" s="25"/>
      <c r="Q17" s="13"/>
    </row>
    <row r="18" spans="3:17" ht="13.5" thickTop="1">
      <c r="C18" s="13"/>
      <c r="D18" s="13"/>
      <c r="E18" s="13"/>
      <c r="G18" s="13"/>
      <c r="H18" s="13"/>
      <c r="I18" s="13"/>
      <c r="K18" s="13"/>
      <c r="L18" s="13"/>
      <c r="M18" s="13"/>
      <c r="N18" s="13"/>
      <c r="O18" s="13"/>
      <c r="P18" s="13"/>
      <c r="Q18" s="13"/>
    </row>
    <row r="19" spans="3:5" ht="12.75">
      <c r="C19" s="13"/>
      <c r="D19" s="13"/>
      <c r="E19" s="13"/>
    </row>
    <row r="21" spans="1:16" ht="12.75">
      <c r="A21" s="3"/>
      <c r="B21" s="3"/>
      <c r="C21" s="3"/>
      <c r="D21" s="3"/>
      <c r="E21" s="3"/>
      <c r="F21" s="23"/>
      <c r="G21" s="3"/>
      <c r="H21" s="3"/>
      <c r="I21" s="3"/>
      <c r="J21" s="2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23"/>
      <c r="G22" s="3"/>
      <c r="H22" s="3"/>
      <c r="I22" s="3"/>
      <c r="J22" s="2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23"/>
      <c r="G23" s="3"/>
      <c r="H23" s="3"/>
      <c r="I23" s="3"/>
      <c r="J23" s="23"/>
      <c r="K23" s="3"/>
      <c r="L23" s="3"/>
      <c r="M23" s="3"/>
      <c r="N23" s="3"/>
      <c r="O23" s="3"/>
      <c r="P23" s="3"/>
    </row>
    <row r="24" spans="1:1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"/>
    </row>
    <row r="25" spans="1:1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"/>
    </row>
    <row r="26" spans="1:1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"/>
    </row>
  </sheetData>
  <sheetProtection/>
  <mergeCells count="1">
    <mergeCell ref="A2:P2"/>
  </mergeCells>
  <printOptions horizontalCentered="1"/>
  <pageMargins left="0.75" right="0.75" top="1" bottom="1" header="0.5" footer="0.5"/>
  <pageSetup cellComments="asDisplayed" fitToHeight="1" fitToWidth="1" horizontalDpi="600" verticalDpi="600" orientation="landscape" scale="89" r:id="rId1"/>
  <headerFooter alignWithMargins="0">
    <oddFooter>&amp;LPage 3&amp;CFor Internal Use Only&amp;R&amp;D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42.7109375" style="0" customWidth="1"/>
    <col min="2" max="2" width="15.8515625" style="0" customWidth="1"/>
    <col min="3" max="3" width="1.7109375" style="0" customWidth="1"/>
    <col min="4" max="4" width="15.140625" style="0" customWidth="1"/>
    <col min="5" max="5" width="1.7109375" style="0" customWidth="1"/>
    <col min="6" max="6" width="13.00390625" style="13" customWidth="1"/>
    <col min="7" max="7" width="1.7109375" style="0" customWidth="1"/>
    <col min="8" max="8" width="12.7109375" style="0" customWidth="1"/>
    <col min="9" max="9" width="1.57421875" style="0" customWidth="1"/>
    <col min="10" max="10" width="12.421875" style="13" customWidth="1"/>
    <col min="11" max="11" width="1.1484375" style="0" customWidth="1"/>
    <col min="12" max="12" width="12.28125" style="0" customWidth="1"/>
    <col min="13" max="13" width="2.00390625" style="0" customWidth="1"/>
    <col min="14" max="14" width="12.28125" style="0" customWidth="1"/>
    <col min="15" max="15" width="1.8515625" style="13" customWidth="1"/>
    <col min="16" max="16" width="1.421875" style="0" customWidth="1"/>
    <col min="17" max="17" width="10.28125" style="0" bestFit="1" customWidth="1"/>
    <col min="18" max="18" width="9.28125" style="0" bestFit="1" customWidth="1"/>
  </cols>
  <sheetData>
    <row r="2" spans="1:16" ht="15.75">
      <c r="A2" s="62" t="s">
        <v>238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5"/>
      <c r="B3" s="5"/>
      <c r="C3" s="5"/>
      <c r="D3" s="5"/>
      <c r="E3" s="5"/>
      <c r="F3" s="31"/>
      <c r="G3" s="5"/>
      <c r="H3" s="5"/>
      <c r="I3" s="5"/>
      <c r="J3" s="31"/>
      <c r="K3" s="5"/>
      <c r="L3" s="5"/>
      <c r="M3" s="5"/>
      <c r="N3" s="5"/>
      <c r="O3" s="31"/>
      <c r="P3" s="5"/>
    </row>
    <row r="5" spans="2:16" ht="12.75">
      <c r="B5" s="22" t="s">
        <v>228</v>
      </c>
      <c r="D5" s="22" t="s">
        <v>199</v>
      </c>
      <c r="E5" s="22"/>
      <c r="F5" s="22" t="s">
        <v>199</v>
      </c>
      <c r="G5" s="22"/>
      <c r="H5" s="22" t="s">
        <v>190</v>
      </c>
      <c r="I5" s="22"/>
      <c r="J5" s="22" t="s">
        <v>190</v>
      </c>
      <c r="L5" s="22" t="s">
        <v>181</v>
      </c>
      <c r="M5" s="22"/>
      <c r="N5" s="22" t="s">
        <v>181</v>
      </c>
      <c r="O5" s="22"/>
      <c r="P5" s="22"/>
    </row>
    <row r="6" spans="2:16" ht="12.75">
      <c r="B6" s="11" t="s">
        <v>1</v>
      </c>
      <c r="D6" s="11" t="s">
        <v>1</v>
      </c>
      <c r="E6" s="11"/>
      <c r="F6" s="29" t="s">
        <v>249</v>
      </c>
      <c r="G6" s="11"/>
      <c r="H6" s="11" t="s">
        <v>1</v>
      </c>
      <c r="I6" s="11"/>
      <c r="J6" s="29" t="s">
        <v>134</v>
      </c>
      <c r="L6" s="11" t="s">
        <v>1</v>
      </c>
      <c r="M6" s="11"/>
      <c r="N6" s="29" t="s">
        <v>134</v>
      </c>
      <c r="O6" s="29"/>
      <c r="P6" s="29"/>
    </row>
    <row r="7" spans="1:17" ht="12.75">
      <c r="A7" s="3" t="s">
        <v>0</v>
      </c>
      <c r="B7" s="3"/>
      <c r="C7" s="3"/>
      <c r="D7" s="3"/>
      <c r="E7" s="3"/>
      <c r="F7" s="23"/>
      <c r="G7" s="3"/>
      <c r="H7" s="3"/>
      <c r="I7" s="3"/>
      <c r="J7" s="23"/>
      <c r="K7" s="3"/>
      <c r="L7" s="3"/>
      <c r="M7" s="3"/>
      <c r="N7" s="23"/>
      <c r="O7" s="23"/>
      <c r="P7" s="23"/>
      <c r="Q7" s="1"/>
    </row>
    <row r="8" spans="1:17" ht="12.75">
      <c r="A8" t="s">
        <v>2</v>
      </c>
      <c r="B8" s="33">
        <f>+'Schedule A'!B31</f>
        <v>479600</v>
      </c>
      <c r="D8" s="33">
        <f>+'Schedule A'!D31</f>
        <v>479600</v>
      </c>
      <c r="E8" s="36"/>
      <c r="F8" s="36">
        <f>+'Schedule A'!F31</f>
        <v>318416.25</v>
      </c>
      <c r="G8" s="36"/>
      <c r="H8" s="36">
        <f>+'Schedule A'!H31</f>
        <v>492000</v>
      </c>
      <c r="I8" s="36"/>
      <c r="J8" s="36">
        <f>+'Schedule A'!J31</f>
        <v>504465.13</v>
      </c>
      <c r="K8" s="13"/>
      <c r="L8" s="36">
        <f>+'Schedule A'!L31</f>
        <v>509000</v>
      </c>
      <c r="M8" s="36"/>
      <c r="N8" s="36">
        <f>+'Schedule A'!N31</f>
        <v>454227.41000000003</v>
      </c>
      <c r="P8" s="14"/>
      <c r="Q8" s="1"/>
    </row>
    <row r="9" spans="1:17" ht="12.75">
      <c r="A9" t="s">
        <v>3</v>
      </c>
      <c r="B9" s="1">
        <v>400000</v>
      </c>
      <c r="D9" s="1">
        <v>390000</v>
      </c>
      <c r="E9" s="14"/>
      <c r="F9" s="51">
        <v>252991.22</v>
      </c>
      <c r="G9" s="14"/>
      <c r="H9" s="14">
        <v>390000</v>
      </c>
      <c r="I9" s="14"/>
      <c r="J9" s="51">
        <v>701175.52</v>
      </c>
      <c r="K9" s="13"/>
      <c r="L9" s="14">
        <v>375000</v>
      </c>
      <c r="M9" s="14"/>
      <c r="N9" s="14">
        <v>682588.05</v>
      </c>
      <c r="P9" s="14"/>
      <c r="Q9" s="1"/>
    </row>
    <row r="10" spans="1:17" ht="12.75">
      <c r="A10" t="s">
        <v>104</v>
      </c>
      <c r="B10" s="1">
        <v>60000</v>
      </c>
      <c r="D10" s="1">
        <v>45000</v>
      </c>
      <c r="E10" s="14"/>
      <c r="F10" s="51">
        <v>73315.38</v>
      </c>
      <c r="G10" s="14"/>
      <c r="H10" s="14">
        <v>42000</v>
      </c>
      <c r="I10" s="14"/>
      <c r="J10" s="51">
        <v>79250.64</v>
      </c>
      <c r="K10" s="13"/>
      <c r="L10" s="14">
        <v>42000</v>
      </c>
      <c r="M10" s="14"/>
      <c r="N10" s="14">
        <v>79597.75</v>
      </c>
      <c r="P10" s="14"/>
      <c r="Q10" s="1"/>
    </row>
    <row r="11" spans="1:17" ht="12.75">
      <c r="A11" s="7" t="s">
        <v>210</v>
      </c>
      <c r="B11" s="1">
        <v>2000</v>
      </c>
      <c r="D11" s="1">
        <v>1500</v>
      </c>
      <c r="E11" s="14"/>
      <c r="F11" s="51">
        <v>3500</v>
      </c>
      <c r="G11" s="14"/>
      <c r="H11" s="14">
        <v>0</v>
      </c>
      <c r="I11" s="14"/>
      <c r="J11" s="51">
        <v>0</v>
      </c>
      <c r="K11" s="13"/>
      <c r="L11" s="14">
        <v>0</v>
      </c>
      <c r="M11" s="14"/>
      <c r="N11" s="14">
        <v>0</v>
      </c>
      <c r="P11" s="14"/>
      <c r="Q11" s="1"/>
    </row>
    <row r="12" spans="1:17" ht="12.75">
      <c r="A12" t="s">
        <v>92</v>
      </c>
      <c r="B12" s="14">
        <v>60000</v>
      </c>
      <c r="D12" s="14">
        <v>60000</v>
      </c>
      <c r="E12" s="14"/>
      <c r="F12" s="51">
        <v>37661</v>
      </c>
      <c r="G12" s="14"/>
      <c r="H12" s="1">
        <v>60000</v>
      </c>
      <c r="I12" s="14"/>
      <c r="J12" s="51">
        <v>66027.86</v>
      </c>
      <c r="K12" s="13"/>
      <c r="L12" s="1">
        <v>60000</v>
      </c>
      <c r="M12" s="14"/>
      <c r="N12" s="14">
        <v>89655.31</v>
      </c>
      <c r="P12" s="14"/>
      <c r="Q12" s="1"/>
    </row>
    <row r="13" spans="1:17" ht="12.75">
      <c r="A13" t="s">
        <v>150</v>
      </c>
      <c r="B13" s="1">
        <v>275000</v>
      </c>
      <c r="D13" s="1">
        <v>275000</v>
      </c>
      <c r="E13" s="14"/>
      <c r="F13" s="51">
        <v>193046.87</v>
      </c>
      <c r="G13" s="14"/>
      <c r="H13" s="1">
        <v>260000</v>
      </c>
      <c r="I13" s="14"/>
      <c r="J13" s="51">
        <v>356846.82</v>
      </c>
      <c r="K13" s="13"/>
      <c r="L13" s="1">
        <v>220000</v>
      </c>
      <c r="M13" s="14"/>
      <c r="N13" s="14">
        <v>299562.32</v>
      </c>
      <c r="P13" s="14"/>
      <c r="Q13" s="1"/>
    </row>
    <row r="14" spans="1:17" ht="12.75">
      <c r="A14" t="s">
        <v>4</v>
      </c>
      <c r="B14" s="1">
        <v>20000</v>
      </c>
      <c r="D14" s="1">
        <v>20000</v>
      </c>
      <c r="E14" s="14"/>
      <c r="F14" s="51">
        <v>6615</v>
      </c>
      <c r="G14" s="14"/>
      <c r="H14" s="14">
        <v>20000</v>
      </c>
      <c r="I14" s="14"/>
      <c r="J14" s="51">
        <v>17745</v>
      </c>
      <c r="K14" s="13"/>
      <c r="L14" s="14">
        <v>15000</v>
      </c>
      <c r="M14" s="14"/>
      <c r="N14" s="14">
        <v>20980</v>
      </c>
      <c r="P14" s="14"/>
      <c r="Q14" s="1"/>
    </row>
    <row r="15" spans="1:17" ht="12.75">
      <c r="A15" t="s">
        <v>105</v>
      </c>
      <c r="B15" s="33">
        <f>+'Schedule B'!B43</f>
        <v>21300</v>
      </c>
      <c r="D15" s="33">
        <f>+'Schedule B'!D43</f>
        <v>21800</v>
      </c>
      <c r="E15" s="36"/>
      <c r="F15" s="36">
        <f>+'Schedule B'!F43</f>
        <v>17651</v>
      </c>
      <c r="G15" s="36"/>
      <c r="H15" s="36">
        <f>16000+800</f>
        <v>16800</v>
      </c>
      <c r="I15" s="36"/>
      <c r="J15" s="36">
        <f>24283.5+5000+30</f>
        <v>29313.5</v>
      </c>
      <c r="K15" s="13"/>
      <c r="L15" s="36">
        <f>+'Schedule B'!L43</f>
        <v>16800</v>
      </c>
      <c r="M15" s="36"/>
      <c r="N15" s="36">
        <f>+'Schedule B'!N43</f>
        <v>24255</v>
      </c>
      <c r="P15" s="14"/>
      <c r="Q15" s="1"/>
    </row>
    <row r="16" spans="1:17" ht="12.75">
      <c r="A16" s="7" t="s">
        <v>209</v>
      </c>
      <c r="B16" s="36">
        <v>50000</v>
      </c>
      <c r="D16" s="36">
        <v>30000</v>
      </c>
      <c r="E16" s="36"/>
      <c r="F16" s="36">
        <v>31250</v>
      </c>
      <c r="G16" s="36"/>
      <c r="H16" s="36">
        <v>0</v>
      </c>
      <c r="I16" s="36"/>
      <c r="J16" s="36">
        <v>27605</v>
      </c>
      <c r="K16" s="13"/>
      <c r="L16" s="36">
        <v>0</v>
      </c>
      <c r="M16" s="36"/>
      <c r="N16" s="36">
        <v>0</v>
      </c>
      <c r="P16" s="14"/>
      <c r="Q16" s="1"/>
    </row>
    <row r="17" spans="1:17" ht="12.75">
      <c r="A17" t="s">
        <v>97</v>
      </c>
      <c r="B17" s="2">
        <v>15000</v>
      </c>
      <c r="D17" s="2">
        <v>15000</v>
      </c>
      <c r="E17" s="38"/>
      <c r="F17" s="60">
        <v>95606.78</v>
      </c>
      <c r="G17" s="38"/>
      <c r="H17" s="39">
        <v>15000</v>
      </c>
      <c r="I17" s="38"/>
      <c r="J17" s="39">
        <v>162912.99</v>
      </c>
      <c r="L17" s="39">
        <v>15000</v>
      </c>
      <c r="M17" s="38"/>
      <c r="N17" s="39">
        <v>101832.08</v>
      </c>
      <c r="P17" s="21"/>
      <c r="Q17" s="1"/>
    </row>
    <row r="18" spans="1:18" ht="12.75">
      <c r="A18" s="3" t="s">
        <v>5</v>
      </c>
      <c r="B18" s="4">
        <f>SUM(B8:B17)</f>
        <v>1382900</v>
      </c>
      <c r="C18" s="3"/>
      <c r="D18" s="4">
        <f>SUM(D8:D17)</f>
        <v>1337900</v>
      </c>
      <c r="E18" s="4"/>
      <c r="F18" s="30">
        <f>SUM(F8:F17)</f>
        <v>1030053.5</v>
      </c>
      <c r="G18" s="4"/>
      <c r="H18" s="4">
        <f>SUM(H8:H17)</f>
        <v>1295800</v>
      </c>
      <c r="I18" s="4"/>
      <c r="J18" s="30">
        <f>SUM(J8:J17)</f>
        <v>1945342.46</v>
      </c>
      <c r="K18" s="3"/>
      <c r="L18" s="4">
        <f>SUM(L8:L17)</f>
        <v>1252800</v>
      </c>
      <c r="M18" s="4"/>
      <c r="N18" s="4">
        <f>SUM(N8:N17)</f>
        <v>1752697.9200000002</v>
      </c>
      <c r="O18" s="23"/>
      <c r="P18" s="30"/>
      <c r="Q18" s="1"/>
      <c r="R18" s="9"/>
    </row>
    <row r="19" spans="2:17" ht="12.75">
      <c r="B19" s="1"/>
      <c r="F19" s="45"/>
      <c r="G19" s="43"/>
      <c r="H19" s="43"/>
      <c r="I19" s="43"/>
      <c r="J19" s="45"/>
      <c r="L19" s="43"/>
      <c r="M19" s="43"/>
      <c r="N19" s="45"/>
      <c r="P19" s="13"/>
      <c r="Q19" s="1"/>
    </row>
    <row r="20" spans="1:17" ht="12.75">
      <c r="A20" s="3" t="s">
        <v>6</v>
      </c>
      <c r="B20" s="4"/>
      <c r="C20" s="3"/>
      <c r="D20" s="3"/>
      <c r="E20" s="3"/>
      <c r="F20" s="46"/>
      <c r="G20" s="44"/>
      <c r="H20" s="44"/>
      <c r="I20" s="44"/>
      <c r="J20" s="46"/>
      <c r="K20" s="3"/>
      <c r="L20" s="44"/>
      <c r="M20" s="44"/>
      <c r="N20" s="46"/>
      <c r="O20" s="23"/>
      <c r="P20" s="23"/>
      <c r="Q20" s="1"/>
    </row>
    <row r="21" spans="1:17" ht="12.75">
      <c r="A21" t="s">
        <v>7</v>
      </c>
      <c r="B21" s="33">
        <f>+'Schedule B'!B37</f>
        <v>775158</v>
      </c>
      <c r="D21" s="33">
        <f>+'Schedule B'!D37</f>
        <v>745465</v>
      </c>
      <c r="E21" s="36"/>
      <c r="F21" s="36">
        <f>+'Schedule B'!F37</f>
        <v>456758.63000000006</v>
      </c>
      <c r="G21" s="36"/>
      <c r="H21" s="36">
        <f>+'Schedule B'!H37</f>
        <v>715655</v>
      </c>
      <c r="I21" s="36"/>
      <c r="J21" s="36">
        <f>+'Schedule B'!J37</f>
        <v>730702.1299999998</v>
      </c>
      <c r="K21" s="13"/>
      <c r="L21" s="36">
        <f>+'Schedule B'!L37</f>
        <v>618993</v>
      </c>
      <c r="M21" s="36"/>
      <c r="N21" s="36">
        <f>+'Schedule B'!N37</f>
        <v>678776.2</v>
      </c>
      <c r="P21" s="14"/>
      <c r="Q21" s="1"/>
    </row>
    <row r="22" spans="1:17" ht="12.75">
      <c r="A22" t="s">
        <v>109</v>
      </c>
      <c r="B22" s="33">
        <f>+'Schedule B'!B57</f>
        <v>60495</v>
      </c>
      <c r="D22" s="33">
        <f>+'Schedule B'!D57</f>
        <v>66995</v>
      </c>
      <c r="E22" s="36"/>
      <c r="F22" s="36">
        <f>+'Schedule B'!F57</f>
        <v>22921.249999999996</v>
      </c>
      <c r="G22" s="36"/>
      <c r="H22" s="36">
        <f>+'Schedule B'!H57</f>
        <v>62200</v>
      </c>
      <c r="I22" s="36"/>
      <c r="J22" s="36">
        <f>+'Schedule B'!J57</f>
        <v>34172.41</v>
      </c>
      <c r="K22" s="13"/>
      <c r="L22" s="36">
        <f>+'Schedule B'!L57</f>
        <v>59200</v>
      </c>
      <c r="M22" s="36"/>
      <c r="N22" s="36">
        <f>+'Schedule B'!N57</f>
        <v>32695.43</v>
      </c>
      <c r="P22" s="14"/>
      <c r="Q22" s="1"/>
    </row>
    <row r="23" spans="1:17" ht="12.75">
      <c r="A23" t="s">
        <v>8</v>
      </c>
      <c r="B23" s="33">
        <f>+'Schedule C'!B30</f>
        <v>188001</v>
      </c>
      <c r="D23" s="33">
        <f>+'Schedule C'!D30</f>
        <v>175631</v>
      </c>
      <c r="E23" s="36"/>
      <c r="F23" s="36">
        <f>+'Schedule C'!F30</f>
        <v>111673.27</v>
      </c>
      <c r="G23" s="36"/>
      <c r="H23" s="36">
        <f>+'Schedule C'!H30</f>
        <v>225194</v>
      </c>
      <c r="I23" s="36"/>
      <c r="J23" s="36">
        <f>+'Schedule C'!J30</f>
        <v>176118.06</v>
      </c>
      <c r="K23" s="13"/>
      <c r="L23" s="36">
        <f>+'Schedule C'!L30</f>
        <v>212129</v>
      </c>
      <c r="M23" s="36"/>
      <c r="N23" s="36">
        <f>+'Schedule C'!N30</f>
        <v>229474.74000000002</v>
      </c>
      <c r="P23" s="14"/>
      <c r="Q23" s="1"/>
    </row>
    <row r="24" spans="1:17" ht="12.75">
      <c r="A24" s="7" t="s">
        <v>2</v>
      </c>
      <c r="B24" s="33">
        <f>+'Schedule A'!B43+'Schedule A'!B56+'Schedule A'!B70+'Schedule A'!B87+'Schedule A'!B105+'Schedule A'!B121</f>
        <v>193990</v>
      </c>
      <c r="C24" s="7"/>
      <c r="D24" s="33">
        <f>+'Schedule A'!D43+'Schedule A'!D56+'Schedule A'!D70+'Schedule A'!D87+'Schedule A'!D105+'Schedule A'!D121</f>
        <v>179513</v>
      </c>
      <c r="E24" s="36"/>
      <c r="F24" s="36">
        <f>+'Schedule A'!F43+'Schedule A'!F56+'Schedule A'!F70+'Schedule A'!F87+'Schedule A'!F105+'Schedule A'!F121</f>
        <v>81700.23000000001</v>
      </c>
      <c r="G24" s="36"/>
      <c r="H24" s="36">
        <f>+'Schedule A'!H43+'Schedule A'!H56+'Schedule A'!H70+'Schedule A'!H87+'Schedule A'!H105+'Schedule A'!H121</f>
        <v>119025</v>
      </c>
      <c r="I24" s="36"/>
      <c r="J24" s="36">
        <f>+'Schedule A'!J43+'Schedule A'!J56+'Schedule A'!J70+'Schedule A'!J87+'Schedule A'!J105+'Schedule A'!J121</f>
        <v>166680.24</v>
      </c>
      <c r="K24" s="20"/>
      <c r="L24" s="36">
        <f>+'Schedule A'!L43+'Schedule A'!L56+'Schedule A'!L70+'Schedule A'!L87+'Schedule A'!L105+'Schedule A'!L121</f>
        <v>120950</v>
      </c>
      <c r="M24" s="36"/>
      <c r="N24" s="36">
        <f>+'Schedule A'!N43+'Schedule A'!N56+'Schedule A'!N70+'Schedule A'!N87+'Schedule A'!N105+'Schedule A'!N121</f>
        <v>104183.798</v>
      </c>
      <c r="O24" s="20"/>
      <c r="P24" s="14"/>
      <c r="Q24" s="1"/>
    </row>
    <row r="25" spans="1:17" ht="12.75">
      <c r="A25" t="s">
        <v>9</v>
      </c>
      <c r="B25" s="33">
        <f>+'Schedules D, E &amp; F'!B21</f>
        <v>280900</v>
      </c>
      <c r="D25" s="33">
        <f>+'Schedules D, E &amp; F'!D21</f>
        <v>260400</v>
      </c>
      <c r="E25" s="36"/>
      <c r="F25" s="36">
        <f>+'Schedules D, E &amp; F'!F21</f>
        <v>117807.20999999999</v>
      </c>
      <c r="G25" s="36"/>
      <c r="H25" s="36">
        <f>+'Schedules D, E &amp; F'!H21</f>
        <v>271000</v>
      </c>
      <c r="I25" s="36"/>
      <c r="J25" s="36">
        <f>+'Schedules D, E &amp; F'!J21</f>
        <v>228595.18</v>
      </c>
      <c r="K25" s="13"/>
      <c r="L25" s="36">
        <f>+'Schedules D, E &amp; F'!L21</f>
        <v>221500</v>
      </c>
      <c r="M25" s="36"/>
      <c r="N25" s="36">
        <f>+'Schedules D, E &amp; F'!N21</f>
        <v>226709.81</v>
      </c>
      <c r="P25" s="14"/>
      <c r="Q25" s="1"/>
    </row>
    <row r="26" spans="1:17" ht="12.75">
      <c r="A26" t="s">
        <v>10</v>
      </c>
      <c r="B26" s="33">
        <f>+'Schedules D, E &amp; F'!B36</f>
        <v>7360</v>
      </c>
      <c r="D26" s="33">
        <f>+'Schedules D, E &amp; F'!D36</f>
        <v>3360</v>
      </c>
      <c r="E26" s="36"/>
      <c r="F26" s="36">
        <f>+'Schedules D, E &amp; F'!F36</f>
        <v>25.27</v>
      </c>
      <c r="G26" s="36"/>
      <c r="H26" s="36">
        <f>+'Schedules D, E &amp; F'!H36</f>
        <v>1760</v>
      </c>
      <c r="I26" s="36"/>
      <c r="J26" s="36">
        <f>+'Schedules D, E &amp; F'!J36</f>
        <v>307.88</v>
      </c>
      <c r="K26" s="13"/>
      <c r="L26" s="36">
        <f>+'Schedules D, E &amp; F'!L36</f>
        <v>4160</v>
      </c>
      <c r="M26" s="36"/>
      <c r="N26" s="36">
        <f>+'Schedules D, E &amp; F'!N36</f>
        <v>2092.11</v>
      </c>
      <c r="P26" s="14"/>
      <c r="Q26" s="1"/>
    </row>
    <row r="27" spans="1:17" ht="12.75">
      <c r="A27" t="s">
        <v>11</v>
      </c>
      <c r="B27" s="41">
        <f>+'Schedules D, E &amp; F'!B51</f>
        <v>19800</v>
      </c>
      <c r="D27" s="41">
        <f>+'Schedules D, E &amp; F'!D51</f>
        <v>18500</v>
      </c>
      <c r="E27" s="38"/>
      <c r="F27" s="39">
        <f>+'Schedules D, E &amp; F'!F51</f>
        <v>5600.21</v>
      </c>
      <c r="G27" s="38"/>
      <c r="H27" s="39">
        <f>+'Schedules D, E &amp; F'!H51</f>
        <v>13000</v>
      </c>
      <c r="I27" s="38"/>
      <c r="J27" s="39">
        <f>+'Schedules D, E &amp; F'!J51</f>
        <v>8211.160000000002</v>
      </c>
      <c r="K27" s="13"/>
      <c r="L27" s="39">
        <f>+'Schedules D, E &amp; F'!L51</f>
        <v>20720</v>
      </c>
      <c r="M27" s="38"/>
      <c r="N27" s="39">
        <f>+'Schedules D, E &amp; F'!N51</f>
        <v>6384.110000000001</v>
      </c>
      <c r="P27" s="21"/>
      <c r="Q27" s="1"/>
    </row>
    <row r="28" spans="1:18" ht="12.75">
      <c r="A28" s="3" t="s">
        <v>113</v>
      </c>
      <c r="B28" s="4">
        <f>SUM(B21:B27)</f>
        <v>1525704</v>
      </c>
      <c r="C28" s="3"/>
      <c r="D28" s="4">
        <f>SUM(D21:D27)</f>
        <v>1449864</v>
      </c>
      <c r="E28" s="4"/>
      <c r="F28" s="30">
        <f>SUM(F21:F27)</f>
        <v>796486.07</v>
      </c>
      <c r="G28" s="4"/>
      <c r="H28" s="4">
        <f>SUM(H21:H27)</f>
        <v>1407834</v>
      </c>
      <c r="I28" s="4"/>
      <c r="J28" s="30">
        <f>SUM(J21:J27)</f>
        <v>1344787.0599999996</v>
      </c>
      <c r="K28" s="3"/>
      <c r="L28" s="4">
        <f>SUM(L21:L27)</f>
        <v>1257652</v>
      </c>
      <c r="M28" s="4"/>
      <c r="N28" s="30">
        <f>SUM(N21:N27)</f>
        <v>1280316.198</v>
      </c>
      <c r="O28" s="23"/>
      <c r="P28" s="30"/>
      <c r="Q28" s="1"/>
      <c r="R28" s="9"/>
    </row>
    <row r="29" spans="2:17" ht="12.75">
      <c r="B29" s="1"/>
      <c r="F29" s="45"/>
      <c r="G29" s="43"/>
      <c r="H29" s="43"/>
      <c r="I29" s="43"/>
      <c r="J29" s="45"/>
      <c r="L29" s="43"/>
      <c r="M29" s="43"/>
      <c r="N29" s="45"/>
      <c r="P29" s="13"/>
      <c r="Q29" s="1"/>
    </row>
    <row r="30" spans="1:17" ht="12.75">
      <c r="A30" t="s">
        <v>81</v>
      </c>
      <c r="B30" s="1">
        <v>0</v>
      </c>
      <c r="D30" s="1">
        <v>0</v>
      </c>
      <c r="E30" s="1"/>
      <c r="F30" s="51">
        <v>176811.54</v>
      </c>
      <c r="G30" s="1"/>
      <c r="H30" s="1">
        <v>0</v>
      </c>
      <c r="I30" s="1"/>
      <c r="J30" s="51">
        <v>-183597.48</v>
      </c>
      <c r="L30" s="1">
        <v>0</v>
      </c>
      <c r="M30" s="1"/>
      <c r="N30" s="14">
        <v>149541.22</v>
      </c>
      <c r="P30" s="14"/>
      <c r="Q30" s="1"/>
    </row>
    <row r="31" spans="1:17" ht="12.75">
      <c r="A31" t="s">
        <v>96</v>
      </c>
      <c r="B31" s="2">
        <v>140000</v>
      </c>
      <c r="D31" s="2">
        <v>140000</v>
      </c>
      <c r="E31" s="6"/>
      <c r="F31" s="58">
        <v>93328</v>
      </c>
      <c r="G31" s="6"/>
      <c r="H31" s="2">
        <v>140000</v>
      </c>
      <c r="I31" s="6"/>
      <c r="J31" s="58">
        <v>141988.25</v>
      </c>
      <c r="L31" s="2">
        <v>140000</v>
      </c>
      <c r="M31" s="6"/>
      <c r="N31" s="19">
        <v>190767.94</v>
      </c>
      <c r="P31" s="21"/>
      <c r="Q31" s="1"/>
    </row>
    <row r="32" spans="1:17" ht="12.75">
      <c r="A32" s="3" t="s">
        <v>12</v>
      </c>
      <c r="B32" s="4">
        <f>+B28+B31-B30</f>
        <v>1665704</v>
      </c>
      <c r="C32" s="3"/>
      <c r="D32" s="4">
        <f>+D28+D31-D30</f>
        <v>1589864</v>
      </c>
      <c r="E32" s="4"/>
      <c r="F32" s="30">
        <f>+F28-F30+F31</f>
        <v>713002.5299999999</v>
      </c>
      <c r="G32" s="4"/>
      <c r="H32" s="4">
        <f>+H28-H30+H31</f>
        <v>1547834</v>
      </c>
      <c r="I32" s="4"/>
      <c r="J32" s="30">
        <f>+J28+J31-J30</f>
        <v>1670372.7899999996</v>
      </c>
      <c r="K32" s="3"/>
      <c r="L32" s="4">
        <f>+L28-L30+L31</f>
        <v>1397652</v>
      </c>
      <c r="M32" s="4"/>
      <c r="N32" s="30">
        <f>+N28+N31-N30</f>
        <v>1321542.918</v>
      </c>
      <c r="O32" s="23"/>
      <c r="P32" s="30"/>
      <c r="Q32" s="1"/>
    </row>
    <row r="33" spans="2:17" ht="12.75">
      <c r="B33" s="1"/>
      <c r="D33" s="1"/>
      <c r="E33" s="1"/>
      <c r="F33" s="51"/>
      <c r="G33" s="1"/>
      <c r="H33" s="1"/>
      <c r="I33" s="1"/>
      <c r="J33" s="14"/>
      <c r="L33" s="1"/>
      <c r="M33" s="1"/>
      <c r="N33" s="14"/>
      <c r="P33" s="13"/>
      <c r="Q33" s="1"/>
    </row>
    <row r="34" spans="1:16" ht="13.5" thickBot="1">
      <c r="A34" s="3" t="s">
        <v>13</v>
      </c>
      <c r="B34" s="15">
        <f>+B18-B32</f>
        <v>-282804</v>
      </c>
      <c r="C34" s="3"/>
      <c r="D34" s="15">
        <f>+D18-D32</f>
        <v>-251964</v>
      </c>
      <c r="E34" s="26"/>
      <c r="F34" s="15">
        <f>+F18-F32</f>
        <v>317050.9700000001</v>
      </c>
      <c r="G34" s="26"/>
      <c r="H34" s="15">
        <f>+H18-H32</f>
        <v>-252034</v>
      </c>
      <c r="I34" s="26"/>
      <c r="J34" s="15">
        <f>+J18-J32</f>
        <v>274969.6700000004</v>
      </c>
      <c r="K34" s="3"/>
      <c r="L34" s="15">
        <f>+L18-L32</f>
        <v>-144852</v>
      </c>
      <c r="M34" s="26"/>
      <c r="N34" s="15">
        <f>+N18-N32</f>
        <v>431155.0020000001</v>
      </c>
      <c r="O34" s="26">
        <f>+O18-O32</f>
        <v>0</v>
      </c>
      <c r="P34" s="26"/>
    </row>
    <row r="35" spans="2:16" ht="13.5" thickTop="1">
      <c r="B35" s="1"/>
      <c r="D35" s="1"/>
      <c r="E35" s="1"/>
      <c r="F35" s="14"/>
      <c r="G35" s="1"/>
      <c r="H35" s="1"/>
      <c r="I35" s="1"/>
      <c r="J35" s="14"/>
      <c r="L35" s="1"/>
      <c r="M35" s="1"/>
      <c r="N35" s="14"/>
      <c r="P35" s="13"/>
    </row>
    <row r="36" spans="2:16" ht="12.75">
      <c r="B36" s="1"/>
      <c r="D36" s="1"/>
      <c r="E36" s="1"/>
      <c r="F36" s="14"/>
      <c r="G36" s="1"/>
      <c r="H36" s="1"/>
      <c r="I36" s="1"/>
      <c r="J36" s="14"/>
      <c r="L36" s="1"/>
      <c r="M36" s="1"/>
      <c r="N36" s="14"/>
      <c r="P36" s="13"/>
    </row>
    <row r="37" spans="2:16" ht="12.75">
      <c r="B37" s="1"/>
      <c r="D37" s="9"/>
      <c r="F37" s="59"/>
      <c r="G37" s="9"/>
      <c r="H37" s="9"/>
      <c r="I37" s="9"/>
      <c r="J37" s="47"/>
      <c r="L37" s="9"/>
      <c r="M37" s="9"/>
      <c r="N37" s="47"/>
      <c r="P37" s="13"/>
    </row>
    <row r="38" spans="2:16" ht="12.75">
      <c r="B38" s="1"/>
      <c r="N38" s="13"/>
      <c r="P38" s="13"/>
    </row>
    <row r="39" spans="6:14" ht="12.75">
      <c r="F39" s="47"/>
      <c r="G39" s="9"/>
      <c r="H39" s="9"/>
      <c r="I39" s="9"/>
      <c r="J39" s="47"/>
      <c r="L39" s="9"/>
      <c r="M39" s="9"/>
      <c r="N39" s="47"/>
    </row>
  </sheetData>
  <sheetProtection/>
  <mergeCells count="1">
    <mergeCell ref="A2:P2"/>
  </mergeCells>
  <printOptions horizontalCentered="1"/>
  <pageMargins left="0.5" right="0.5" top="1" bottom="1" header="0.5" footer="0.5"/>
  <pageSetup cellComments="asDisplayed" horizontalDpi="600" verticalDpi="600" orientation="landscape" scale="85" r:id="rId1"/>
  <headerFooter alignWithMargins="0">
    <oddFooter>&amp;LPage 3&amp;CFor Internal Use Only&amp;R&amp;D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5.28125" style="0" customWidth="1"/>
    <col min="2" max="2" width="14.140625" style="0" customWidth="1"/>
    <col min="3" max="3" width="2.140625" style="0" customWidth="1"/>
    <col min="4" max="4" width="13.140625" style="0" customWidth="1"/>
    <col min="5" max="5" width="1.7109375" style="0" customWidth="1"/>
    <col min="6" max="6" width="13.140625" style="13" customWidth="1"/>
    <col min="7" max="7" width="1.7109375" style="0" customWidth="1"/>
    <col min="8" max="8" width="13.140625" style="0" customWidth="1"/>
    <col min="9" max="9" width="1.57421875" style="0" customWidth="1"/>
    <col min="10" max="10" width="11.8515625" style="13" customWidth="1"/>
    <col min="11" max="11" width="1.28515625" style="0" customWidth="1"/>
    <col min="12" max="12" width="12.28125" style="0" customWidth="1"/>
    <col min="13" max="13" width="1.57421875" style="0" customWidth="1"/>
    <col min="14" max="14" width="10.8515625" style="0" customWidth="1"/>
    <col min="15" max="15" width="1.28515625" style="0" customWidth="1"/>
    <col min="16" max="16" width="0.9921875" style="0" customWidth="1"/>
    <col min="17" max="17" width="10.28125" style="0" bestFit="1" customWidth="1"/>
  </cols>
  <sheetData>
    <row r="2" spans="1:16" ht="15.75">
      <c r="A2" s="62" t="s">
        <v>233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5"/>
      <c r="B3" s="5"/>
      <c r="C3" s="5"/>
      <c r="D3" s="5"/>
      <c r="E3" s="5"/>
      <c r="F3" s="31"/>
      <c r="G3" s="5"/>
      <c r="H3" s="5"/>
      <c r="I3" s="5"/>
      <c r="J3" s="31"/>
      <c r="K3" s="5"/>
      <c r="L3" s="5"/>
      <c r="M3" s="5"/>
      <c r="N3" s="5"/>
      <c r="O3" s="5"/>
      <c r="P3" s="5"/>
    </row>
    <row r="5" spans="2:16" ht="12.75">
      <c r="B5" s="22" t="s">
        <v>228</v>
      </c>
      <c r="D5" s="22" t="s">
        <v>199</v>
      </c>
      <c r="E5" s="22"/>
      <c r="F5" s="22" t="s">
        <v>199</v>
      </c>
      <c r="G5" s="22"/>
      <c r="H5" s="22" t="s">
        <v>190</v>
      </c>
      <c r="I5" s="22"/>
      <c r="J5" s="22" t="s">
        <v>190</v>
      </c>
      <c r="L5" s="22" t="s">
        <v>181</v>
      </c>
      <c r="M5" s="22"/>
      <c r="N5" s="22" t="s">
        <v>181</v>
      </c>
      <c r="P5" s="22"/>
    </row>
    <row r="6" spans="2:16" ht="12.75">
      <c r="B6" s="11" t="s">
        <v>1</v>
      </c>
      <c r="D6" s="11" t="s">
        <v>1</v>
      </c>
      <c r="E6" s="11"/>
      <c r="F6" s="29" t="s">
        <v>249</v>
      </c>
      <c r="G6" s="11"/>
      <c r="H6" s="11" t="s">
        <v>1</v>
      </c>
      <c r="I6" s="11"/>
      <c r="J6" s="29" t="s">
        <v>134</v>
      </c>
      <c r="L6" s="11" t="s">
        <v>1</v>
      </c>
      <c r="M6" s="11"/>
      <c r="N6" s="29" t="s">
        <v>134</v>
      </c>
      <c r="P6" s="11"/>
    </row>
    <row r="7" spans="1:17" ht="12.75">
      <c r="A7" s="3" t="s">
        <v>220</v>
      </c>
      <c r="B7" s="3"/>
      <c r="C7" s="3"/>
      <c r="D7" s="3"/>
      <c r="E7" s="3"/>
      <c r="F7" s="23"/>
      <c r="G7" s="3"/>
      <c r="H7" s="3"/>
      <c r="I7" s="3"/>
      <c r="J7" s="23"/>
      <c r="K7" s="3"/>
      <c r="L7" s="3"/>
      <c r="M7" s="3"/>
      <c r="N7" s="23"/>
      <c r="O7" s="3"/>
      <c r="P7" s="3"/>
      <c r="Q7" s="1"/>
    </row>
    <row r="8" spans="1:17" ht="12.75">
      <c r="A8" t="s">
        <v>185</v>
      </c>
      <c r="B8" s="1">
        <v>180000</v>
      </c>
      <c r="D8" s="1">
        <v>230000</v>
      </c>
      <c r="E8" s="1"/>
      <c r="F8" s="14">
        <v>89705.57</v>
      </c>
      <c r="G8" s="1"/>
      <c r="H8" s="1">
        <v>250000</v>
      </c>
      <c r="I8" s="1"/>
      <c r="J8" s="14">
        <v>211091.03</v>
      </c>
      <c r="L8" s="1">
        <v>255000</v>
      </c>
      <c r="M8" s="1"/>
      <c r="N8" s="14">
        <f>355366.59-72206</f>
        <v>283160.59</v>
      </c>
      <c r="P8" s="1"/>
      <c r="Q8" s="1"/>
    </row>
    <row r="9" spans="1:17" ht="12.75">
      <c r="A9" t="s">
        <v>242</v>
      </c>
      <c r="B9" s="1">
        <v>50000</v>
      </c>
      <c r="D9" s="1">
        <v>0</v>
      </c>
      <c r="E9" s="1"/>
      <c r="F9" s="14">
        <v>1800.47</v>
      </c>
      <c r="G9" s="1"/>
      <c r="H9" s="1">
        <v>0</v>
      </c>
      <c r="I9" s="1"/>
      <c r="J9" s="14">
        <v>0</v>
      </c>
      <c r="L9" s="1">
        <v>0</v>
      </c>
      <c r="M9" s="1"/>
      <c r="N9" s="14">
        <v>0</v>
      </c>
      <c r="P9" s="1"/>
      <c r="Q9" s="1"/>
    </row>
    <row r="10" spans="1:17" ht="12.75">
      <c r="A10" t="s">
        <v>138</v>
      </c>
      <c r="B10" s="1">
        <v>100000</v>
      </c>
      <c r="D10" s="1">
        <v>100000</v>
      </c>
      <c r="E10" s="1"/>
      <c r="F10" s="14">
        <v>-2598.09</v>
      </c>
      <c r="G10" s="1"/>
      <c r="H10" s="1">
        <v>100000</v>
      </c>
      <c r="I10" s="1"/>
      <c r="J10" s="14">
        <v>113319.6</v>
      </c>
      <c r="L10" s="1">
        <v>120000</v>
      </c>
      <c r="M10" s="1"/>
      <c r="N10" s="14">
        <v>114079.44</v>
      </c>
      <c r="P10" s="1"/>
      <c r="Q10" s="1"/>
    </row>
    <row r="11" spans="1:17" ht="12.75">
      <c r="A11" t="s">
        <v>243</v>
      </c>
      <c r="B11" s="36">
        <v>0</v>
      </c>
      <c r="D11" s="36">
        <v>0</v>
      </c>
      <c r="E11" s="1"/>
      <c r="F11" s="14">
        <v>11791.4</v>
      </c>
      <c r="G11" s="1"/>
      <c r="H11" s="36">
        <v>0</v>
      </c>
      <c r="I11" s="1"/>
      <c r="J11" s="14">
        <v>11273.63</v>
      </c>
      <c r="L11" s="36">
        <v>20000</v>
      </c>
      <c r="M11" s="1"/>
      <c r="N11" s="14">
        <v>22500</v>
      </c>
      <c r="P11" s="1"/>
      <c r="Q11" s="1"/>
    </row>
    <row r="12" spans="1:17" ht="12.75">
      <c r="A12" t="s">
        <v>201</v>
      </c>
      <c r="B12" s="36">
        <v>0</v>
      </c>
      <c r="D12" s="36">
        <v>0</v>
      </c>
      <c r="E12" s="1"/>
      <c r="F12" s="14">
        <v>-2085.5</v>
      </c>
      <c r="G12" s="1"/>
      <c r="H12" s="36">
        <v>0</v>
      </c>
      <c r="I12" s="1"/>
      <c r="J12" s="14">
        <v>5443.1</v>
      </c>
      <c r="L12" s="36">
        <v>0</v>
      </c>
      <c r="M12" s="1"/>
      <c r="N12" s="14">
        <v>8970.18</v>
      </c>
      <c r="P12" s="1"/>
      <c r="Q12" s="1"/>
    </row>
    <row r="13" spans="1:17" ht="12.75">
      <c r="A13" t="s">
        <v>152</v>
      </c>
      <c r="B13" s="1">
        <v>1000</v>
      </c>
      <c r="D13" s="1">
        <v>1000</v>
      </c>
      <c r="E13" s="1"/>
      <c r="F13" s="14">
        <v>6793.63</v>
      </c>
      <c r="G13" s="1"/>
      <c r="H13" s="1">
        <v>1000</v>
      </c>
      <c r="I13" s="1"/>
      <c r="J13" s="14">
        <v>13478.02</v>
      </c>
      <c r="L13" s="1">
        <v>1000</v>
      </c>
      <c r="M13" s="1"/>
      <c r="N13" s="14">
        <v>10536.61</v>
      </c>
      <c r="P13" s="14"/>
      <c r="Q13" s="1"/>
    </row>
    <row r="14" spans="1:17" ht="12.75">
      <c r="A14" s="7" t="s">
        <v>221</v>
      </c>
      <c r="B14" s="1">
        <v>0</v>
      </c>
      <c r="D14" s="1">
        <v>0</v>
      </c>
      <c r="E14" s="1"/>
      <c r="F14" s="14">
        <v>34955.73</v>
      </c>
      <c r="G14" s="1"/>
      <c r="H14" s="1">
        <v>0</v>
      </c>
      <c r="I14" s="1"/>
      <c r="J14" s="14">
        <f>6800+16337</f>
        <v>23137</v>
      </c>
      <c r="L14" s="1">
        <v>0</v>
      </c>
      <c r="M14" s="1"/>
      <c r="N14" s="14">
        <v>13500</v>
      </c>
      <c r="P14" s="14"/>
      <c r="Q14" s="1"/>
    </row>
    <row r="15" spans="1:17" ht="12.75">
      <c r="A15" t="s">
        <v>86</v>
      </c>
      <c r="B15" s="2">
        <v>1000</v>
      </c>
      <c r="D15" s="2">
        <v>3000</v>
      </c>
      <c r="E15" s="6"/>
      <c r="F15" s="19">
        <v>29565</v>
      </c>
      <c r="G15" s="6"/>
      <c r="H15" s="2">
        <v>5000</v>
      </c>
      <c r="I15" s="6"/>
      <c r="J15" s="19">
        <v>262767.06</v>
      </c>
      <c r="L15" s="2">
        <v>3000</v>
      </c>
      <c r="M15" s="6"/>
      <c r="N15" s="19">
        <f>82762.85+68237.79</f>
        <v>151000.64</v>
      </c>
      <c r="P15" s="6"/>
      <c r="Q15" s="1"/>
    </row>
    <row r="16" spans="1:17" ht="12.75">
      <c r="A16" s="3" t="s">
        <v>220</v>
      </c>
      <c r="B16" s="4">
        <f>SUM(B8:B15)</f>
        <v>332000</v>
      </c>
      <c r="C16" s="3"/>
      <c r="D16" s="4">
        <f>SUM(D8:D15)</f>
        <v>334000</v>
      </c>
      <c r="E16" s="4"/>
      <c r="F16" s="30">
        <f>SUM(F8:F15)</f>
        <v>169928.21000000002</v>
      </c>
      <c r="G16" s="4"/>
      <c r="H16" s="4">
        <f>SUM(H8:H15)</f>
        <v>356000</v>
      </c>
      <c r="I16" s="4"/>
      <c r="J16" s="30">
        <f>SUM(J8:J15)</f>
        <v>640509.44</v>
      </c>
      <c r="K16" s="3"/>
      <c r="L16" s="4">
        <f>SUM(L8:L15)</f>
        <v>399000</v>
      </c>
      <c r="M16" s="4"/>
      <c r="N16" s="30">
        <f>SUM(N8:N15)</f>
        <v>603747.46</v>
      </c>
      <c r="O16" s="3"/>
      <c r="P16" s="4"/>
      <c r="Q16" s="1"/>
    </row>
    <row r="17" spans="2:17" ht="12.75">
      <c r="B17" s="1"/>
      <c r="D17" s="1"/>
      <c r="E17" s="1"/>
      <c r="F17" s="14"/>
      <c r="G17" s="1"/>
      <c r="H17" s="1"/>
      <c r="I17" s="1"/>
      <c r="J17" s="14"/>
      <c r="L17" s="1"/>
      <c r="M17" s="1"/>
      <c r="N17" s="14"/>
      <c r="Q17" s="1"/>
    </row>
    <row r="18" spans="1:17" ht="12.75">
      <c r="A18" s="3" t="s">
        <v>225</v>
      </c>
      <c r="B18" s="4"/>
      <c r="C18" s="3"/>
      <c r="D18" s="4"/>
      <c r="E18" s="4"/>
      <c r="F18" s="30"/>
      <c r="G18" s="4"/>
      <c r="H18" s="4"/>
      <c r="I18" s="4"/>
      <c r="J18" s="30"/>
      <c r="K18" s="3"/>
      <c r="L18" s="4"/>
      <c r="M18" s="4"/>
      <c r="N18" s="30"/>
      <c r="O18" s="3"/>
      <c r="P18" s="3"/>
      <c r="Q18" s="1"/>
    </row>
    <row r="19" spans="1:17" ht="12.75">
      <c r="A19" t="s">
        <v>117</v>
      </c>
      <c r="B19" s="36">
        <v>50000</v>
      </c>
      <c r="D19" s="36">
        <v>50000</v>
      </c>
      <c r="E19" s="1"/>
      <c r="F19" s="14">
        <v>7343.71</v>
      </c>
      <c r="G19" s="1"/>
      <c r="H19" s="36">
        <v>50000</v>
      </c>
      <c r="I19" s="1"/>
      <c r="J19" s="14">
        <v>5404.81</v>
      </c>
      <c r="L19" s="36">
        <v>50000</v>
      </c>
      <c r="M19" s="1"/>
      <c r="N19" s="14">
        <v>5404.81</v>
      </c>
      <c r="P19" s="1"/>
      <c r="Q19" s="1"/>
    </row>
    <row r="20" spans="1:17" ht="12.75">
      <c r="A20" t="s">
        <v>14</v>
      </c>
      <c r="B20" s="36">
        <v>150000</v>
      </c>
      <c r="D20" s="36">
        <v>300000</v>
      </c>
      <c r="E20" s="1"/>
      <c r="F20" s="14">
        <v>42245.32</v>
      </c>
      <c r="G20" s="1"/>
      <c r="H20" s="36">
        <v>150000</v>
      </c>
      <c r="I20" s="1"/>
      <c r="J20" s="14">
        <v>23085.52</v>
      </c>
      <c r="L20" s="36">
        <v>200000</v>
      </c>
      <c r="M20" s="1"/>
      <c r="N20" s="14">
        <v>23085.52</v>
      </c>
      <c r="P20" s="1"/>
      <c r="Q20" s="1"/>
    </row>
    <row r="21" spans="1:17" ht="12.75">
      <c r="A21" t="s">
        <v>131</v>
      </c>
      <c r="B21" s="1">
        <v>0</v>
      </c>
      <c r="D21" s="1">
        <v>0</v>
      </c>
      <c r="E21" s="1"/>
      <c r="F21" s="14">
        <v>0</v>
      </c>
      <c r="G21" s="1"/>
      <c r="H21" s="1">
        <v>1500</v>
      </c>
      <c r="I21" s="1"/>
      <c r="J21" s="14">
        <v>0</v>
      </c>
      <c r="L21" s="1">
        <v>15000</v>
      </c>
      <c r="M21" s="1"/>
      <c r="N21" s="14">
        <v>0</v>
      </c>
      <c r="P21" s="1"/>
      <c r="Q21" s="1"/>
    </row>
    <row r="22" spans="1:17" ht="12.75">
      <c r="A22" s="13" t="s">
        <v>146</v>
      </c>
      <c r="B22" s="51">
        <v>0</v>
      </c>
      <c r="D22" s="51">
        <v>0</v>
      </c>
      <c r="E22" s="1"/>
      <c r="F22" s="14">
        <v>0</v>
      </c>
      <c r="G22" s="1"/>
      <c r="H22" s="1">
        <v>0</v>
      </c>
      <c r="I22" s="1"/>
      <c r="J22" s="14">
        <v>30690</v>
      </c>
      <c r="L22" s="1">
        <v>55000</v>
      </c>
      <c r="M22" s="1"/>
      <c r="N22" s="14">
        <v>30690</v>
      </c>
      <c r="P22" s="1"/>
      <c r="Q22" s="1"/>
    </row>
    <row r="23" spans="1:17" ht="12.75">
      <c r="A23" s="54" t="s">
        <v>222</v>
      </c>
      <c r="B23" s="51">
        <v>6500</v>
      </c>
      <c r="D23" s="51">
        <v>0</v>
      </c>
      <c r="E23" s="1"/>
      <c r="F23" s="14">
        <v>4089.21</v>
      </c>
      <c r="G23" s="1"/>
      <c r="H23" s="1">
        <v>0</v>
      </c>
      <c r="I23" s="1"/>
      <c r="J23" s="14">
        <v>6558</v>
      </c>
      <c r="L23" s="1">
        <v>0</v>
      </c>
      <c r="M23" s="1"/>
      <c r="N23" s="14">
        <v>6558</v>
      </c>
      <c r="P23" s="1"/>
      <c r="Q23" s="1"/>
    </row>
    <row r="24" spans="1:17" ht="12.75">
      <c r="A24" t="s">
        <v>139</v>
      </c>
      <c r="B24" s="1">
        <v>25000</v>
      </c>
      <c r="D24" s="1">
        <v>25000</v>
      </c>
      <c r="E24" s="1"/>
      <c r="F24" s="36">
        <v>0</v>
      </c>
      <c r="G24" s="36"/>
      <c r="H24" s="1">
        <v>25000</v>
      </c>
      <c r="I24" s="36"/>
      <c r="J24" s="36">
        <v>0</v>
      </c>
      <c r="L24" s="1">
        <v>25000</v>
      </c>
      <c r="M24" s="36"/>
      <c r="N24" s="36">
        <v>0</v>
      </c>
      <c r="P24" s="1"/>
      <c r="Q24" s="1"/>
    </row>
    <row r="25" spans="1:17" s="13" customFormat="1" ht="12.75">
      <c r="A25" s="13" t="s">
        <v>142</v>
      </c>
      <c r="B25" s="19">
        <v>30000</v>
      </c>
      <c r="D25" s="19">
        <v>15000</v>
      </c>
      <c r="E25" s="21"/>
      <c r="F25" s="19">
        <v>0</v>
      </c>
      <c r="G25" s="21"/>
      <c r="H25" s="19">
        <v>15000</v>
      </c>
      <c r="I25" s="21"/>
      <c r="J25" s="19">
        <v>0</v>
      </c>
      <c r="L25" s="19">
        <v>15000</v>
      </c>
      <c r="M25" s="21"/>
      <c r="N25" s="19">
        <v>0</v>
      </c>
      <c r="P25" s="21"/>
      <c r="Q25" s="14"/>
    </row>
    <row r="26" spans="1:17" ht="12.75">
      <c r="A26" s="3" t="s">
        <v>224</v>
      </c>
      <c r="B26" s="4">
        <f>SUM(B19:B25)</f>
        <v>261500</v>
      </c>
      <c r="C26" s="3"/>
      <c r="D26" s="4">
        <f>SUM(D19:D25)</f>
        <v>390000</v>
      </c>
      <c r="E26" s="4"/>
      <c r="F26" s="30">
        <f>SUM(F19:F25)</f>
        <v>53678.24</v>
      </c>
      <c r="G26" s="4"/>
      <c r="H26" s="4">
        <f>SUM(H19:H25)</f>
        <v>241500</v>
      </c>
      <c r="I26" s="4"/>
      <c r="J26" s="30">
        <f>SUM(J19:J25)</f>
        <v>65738.33</v>
      </c>
      <c r="K26" s="3"/>
      <c r="L26" s="4">
        <f>SUM(L19:L25)</f>
        <v>360000</v>
      </c>
      <c r="M26" s="4"/>
      <c r="N26" s="30">
        <f>SUM(N19:N25)</f>
        <v>65738.33</v>
      </c>
      <c r="O26" s="4"/>
      <c r="P26" s="4"/>
      <c r="Q26" s="1"/>
    </row>
    <row r="27" spans="2:17" ht="12.75">
      <c r="B27" s="1"/>
      <c r="D27" s="1"/>
      <c r="E27" s="1"/>
      <c r="F27" s="14"/>
      <c r="G27" s="1"/>
      <c r="H27" s="1"/>
      <c r="I27" s="1"/>
      <c r="J27" s="14"/>
      <c r="L27" s="1"/>
      <c r="M27" s="1"/>
      <c r="N27" s="14"/>
      <c r="Q27" s="1"/>
    </row>
    <row r="28" spans="1:16" ht="13.5" thickBot="1">
      <c r="A28" s="3" t="s">
        <v>223</v>
      </c>
      <c r="B28" s="15">
        <f>+B16-B26</f>
        <v>70500</v>
      </c>
      <c r="C28" s="3"/>
      <c r="D28" s="15">
        <f>+D16-D26</f>
        <v>-56000</v>
      </c>
      <c r="E28" s="26"/>
      <c r="F28" s="15">
        <f>+F16-F26</f>
        <v>116249.97000000003</v>
      </c>
      <c r="G28" s="26"/>
      <c r="H28" s="15">
        <f>+H16-H26</f>
        <v>114500</v>
      </c>
      <c r="I28" s="26"/>
      <c r="J28" s="15">
        <f>+J16-J26</f>
        <v>574771.11</v>
      </c>
      <c r="K28" s="3"/>
      <c r="L28" s="15">
        <f>+L16-L26</f>
        <v>39000</v>
      </c>
      <c r="M28" s="26"/>
      <c r="N28" s="15">
        <f>+N16-N26</f>
        <v>538009.13</v>
      </c>
      <c r="O28" s="3"/>
      <c r="P28" s="26"/>
    </row>
    <row r="29" spans="1:16" ht="13.5" thickTop="1">
      <c r="A29" s="3"/>
      <c r="B29" s="4"/>
      <c r="C29" s="3"/>
      <c r="D29" s="4"/>
      <c r="E29" s="4"/>
      <c r="F29" s="30"/>
      <c r="G29" s="4"/>
      <c r="H29" s="4"/>
      <c r="I29" s="4"/>
      <c r="J29" s="30"/>
      <c r="K29" s="3"/>
      <c r="L29" s="4"/>
      <c r="M29" s="4"/>
      <c r="N29" s="30"/>
      <c r="O29" s="3"/>
      <c r="P29" s="3"/>
    </row>
    <row r="30" spans="4:10" ht="12.75">
      <c r="D30" s="1"/>
      <c r="E30" s="1"/>
      <c r="F30" s="14"/>
      <c r="G30" s="1"/>
      <c r="H30" s="1"/>
      <c r="I30" s="1"/>
      <c r="J30" s="14"/>
    </row>
    <row r="31" spans="1:16" ht="12.75">
      <c r="A31" s="16"/>
      <c r="B31" s="16"/>
      <c r="C31" s="16"/>
      <c r="D31" s="10"/>
      <c r="E31" s="10"/>
      <c r="F31" s="26"/>
      <c r="G31" s="10"/>
      <c r="H31" s="10"/>
      <c r="I31" s="10"/>
      <c r="J31" s="26"/>
      <c r="K31" s="16"/>
      <c r="L31" s="16"/>
      <c r="M31" s="16"/>
      <c r="N31" s="16"/>
      <c r="O31" s="16"/>
      <c r="P31" s="16"/>
    </row>
    <row r="32" spans="1:16" ht="12.75">
      <c r="A32" s="3"/>
      <c r="B32" s="3"/>
      <c r="C32" s="3"/>
      <c r="D32" s="4"/>
      <c r="E32" s="4"/>
      <c r="F32" s="30"/>
      <c r="G32" s="4"/>
      <c r="H32" s="4"/>
      <c r="I32" s="4"/>
      <c r="J32" s="30"/>
      <c r="K32" s="3"/>
      <c r="L32" s="3"/>
      <c r="M32" s="3"/>
      <c r="N32" s="3"/>
      <c r="O32" s="3"/>
      <c r="P32" s="3"/>
    </row>
    <row r="33" spans="4:10" ht="12.75">
      <c r="D33" s="1"/>
      <c r="E33" s="1"/>
      <c r="F33" s="14"/>
      <c r="G33" s="1"/>
      <c r="H33" s="1"/>
      <c r="I33" s="1"/>
      <c r="J33" s="14"/>
    </row>
    <row r="34" spans="4:10" ht="12.75">
      <c r="D34" s="1"/>
      <c r="E34" s="1"/>
      <c r="F34" s="14"/>
      <c r="G34" s="1"/>
      <c r="H34" s="1"/>
      <c r="I34" s="1"/>
      <c r="J34" s="14"/>
    </row>
    <row r="35" spans="4:10" ht="12.75">
      <c r="D35" s="1"/>
      <c r="E35" s="1"/>
      <c r="F35" s="14"/>
      <c r="G35" s="1"/>
      <c r="H35" s="1"/>
      <c r="I35" s="1"/>
      <c r="J35" s="14"/>
    </row>
    <row r="36" spans="4:10" ht="12.75">
      <c r="D36" s="1"/>
      <c r="E36" s="1"/>
      <c r="F36" s="14"/>
      <c r="G36" s="1"/>
      <c r="H36" s="1"/>
      <c r="I36" s="1"/>
      <c r="J36" s="14"/>
    </row>
    <row r="37" spans="4:10" ht="12.75">
      <c r="D37" s="1"/>
      <c r="E37" s="1"/>
      <c r="F37" s="14"/>
      <c r="G37" s="1"/>
      <c r="H37" s="1"/>
      <c r="I37" s="1"/>
      <c r="J37" s="14"/>
    </row>
    <row r="38" spans="4:10" ht="12.75">
      <c r="D38" s="1"/>
      <c r="E38" s="1"/>
      <c r="F38" s="14"/>
      <c r="G38" s="1"/>
      <c r="H38" s="1"/>
      <c r="I38" s="1"/>
      <c r="J38" s="14"/>
    </row>
    <row r="39" spans="4:10" ht="12.75">
      <c r="D39" s="1"/>
      <c r="E39" s="1"/>
      <c r="F39" s="14"/>
      <c r="G39" s="1"/>
      <c r="H39" s="1"/>
      <c r="I39" s="1"/>
      <c r="J39" s="14"/>
    </row>
    <row r="40" spans="4:10" ht="12.75">
      <c r="D40" s="1"/>
      <c r="E40" s="1"/>
      <c r="F40" s="14"/>
      <c r="G40" s="1"/>
      <c r="H40" s="1"/>
      <c r="I40" s="1"/>
      <c r="J40" s="14"/>
    </row>
  </sheetData>
  <sheetProtection/>
  <mergeCells count="1">
    <mergeCell ref="A2:P2"/>
  </mergeCells>
  <printOptions horizontalCentered="1"/>
  <pageMargins left="0.5" right="0.5" top="1" bottom="1" header="0.5" footer="0.5"/>
  <pageSetup cellComments="asDisplayed" horizontalDpi="600" verticalDpi="600" orientation="landscape" scale="90" r:id="rId1"/>
  <headerFooter alignWithMargins="0">
    <oddFooter>&amp;LPage 3&amp;CFor Internal Use Only&amp;R&amp;D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31"/>
  <sheetViews>
    <sheetView zoomScalePageLayoutView="0" workbookViewId="0" topLeftCell="A1">
      <selection activeCell="B112" sqref="B112"/>
    </sheetView>
  </sheetViews>
  <sheetFormatPr defaultColWidth="9.140625" defaultRowHeight="12.75"/>
  <cols>
    <col min="1" max="1" width="40.00390625" style="0" customWidth="1"/>
    <col min="2" max="2" width="14.421875" style="0" customWidth="1"/>
    <col min="3" max="3" width="1.7109375" style="0" customWidth="1"/>
    <col min="4" max="4" width="13.140625" style="0" customWidth="1"/>
    <col min="5" max="5" width="1.8515625" style="0" customWidth="1"/>
    <col min="6" max="6" width="11.28125" style="13" customWidth="1"/>
    <col min="7" max="7" width="1.421875" style="0" customWidth="1"/>
    <col min="8" max="8" width="11.28125" style="0" customWidth="1"/>
    <col min="9" max="9" width="1.28515625" style="0" customWidth="1"/>
    <col min="10" max="10" width="11.28125" style="13" customWidth="1"/>
    <col min="11" max="11" width="1.8515625" style="0" customWidth="1"/>
    <col min="12" max="12" width="10.7109375" style="0" customWidth="1"/>
    <col min="13" max="13" width="1.57421875" style="0" customWidth="1"/>
    <col min="14" max="14" width="10.8515625" style="0" customWidth="1"/>
    <col min="15" max="15" width="2.140625" style="0" customWidth="1"/>
    <col min="16" max="16" width="1.57421875" style="0" customWidth="1"/>
  </cols>
  <sheetData>
    <row r="2" spans="1:16" ht="15.7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2" t="s">
        <v>236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>
      <c r="A4" s="5"/>
      <c r="B4" s="5"/>
      <c r="C4" s="5"/>
      <c r="D4" s="5"/>
      <c r="E4" s="5"/>
      <c r="F4" s="31"/>
      <c r="G4" s="5"/>
      <c r="H4" s="5"/>
      <c r="I4" s="5"/>
      <c r="J4" s="31"/>
      <c r="K4" s="5"/>
      <c r="L4" s="5"/>
      <c r="M4" s="5"/>
      <c r="N4" s="5"/>
      <c r="O4" s="5"/>
      <c r="P4" s="5"/>
    </row>
    <row r="5" spans="2:16" ht="12.75">
      <c r="B5" s="22" t="s">
        <v>228</v>
      </c>
      <c r="D5" s="22" t="s">
        <v>199</v>
      </c>
      <c r="E5" s="22"/>
      <c r="F5" s="22" t="s">
        <v>199</v>
      </c>
      <c r="G5" s="22"/>
      <c r="H5" s="22" t="s">
        <v>190</v>
      </c>
      <c r="I5" s="22"/>
      <c r="J5" s="22" t="s">
        <v>190</v>
      </c>
      <c r="L5" s="22" t="s">
        <v>181</v>
      </c>
      <c r="M5" s="22"/>
      <c r="N5" s="22" t="s">
        <v>181</v>
      </c>
      <c r="P5" s="22"/>
    </row>
    <row r="6" spans="2:16" ht="12.75">
      <c r="B6" s="11" t="s">
        <v>1</v>
      </c>
      <c r="D6" s="11" t="s">
        <v>1</v>
      </c>
      <c r="E6" s="11"/>
      <c r="F6" s="29" t="s">
        <v>249</v>
      </c>
      <c r="G6" s="11"/>
      <c r="H6" s="11" t="s">
        <v>1</v>
      </c>
      <c r="I6" s="11"/>
      <c r="J6" s="29" t="s">
        <v>134</v>
      </c>
      <c r="L6" s="11" t="s">
        <v>1</v>
      </c>
      <c r="M6" s="11"/>
      <c r="N6" s="29" t="s">
        <v>134</v>
      </c>
      <c r="P6" s="11"/>
    </row>
    <row r="7" spans="1:16" ht="12.75">
      <c r="A7" s="3" t="s">
        <v>15</v>
      </c>
      <c r="B7" s="3"/>
      <c r="C7" s="3"/>
      <c r="D7" s="3"/>
      <c r="E7" s="3"/>
      <c r="F7" s="23"/>
      <c r="G7" s="3"/>
      <c r="H7" s="3"/>
      <c r="I7" s="3"/>
      <c r="J7" s="23"/>
      <c r="K7" s="3"/>
      <c r="L7" s="3"/>
      <c r="M7" s="3"/>
      <c r="N7" s="23"/>
      <c r="O7" s="3"/>
      <c r="P7" s="3"/>
    </row>
    <row r="8" spans="1:16" ht="12.75">
      <c r="A8" t="s">
        <v>64</v>
      </c>
      <c r="B8" s="51">
        <v>100000</v>
      </c>
      <c r="D8" s="1">
        <v>100000</v>
      </c>
      <c r="E8" s="1"/>
      <c r="F8" s="14">
        <v>109962.25</v>
      </c>
      <c r="G8" s="1"/>
      <c r="H8" s="1">
        <v>120000</v>
      </c>
      <c r="I8" s="1"/>
      <c r="J8" s="14">
        <v>93508.03</v>
      </c>
      <c r="L8" s="1">
        <v>125000</v>
      </c>
      <c r="M8" s="1"/>
      <c r="N8" s="14">
        <v>98586.12</v>
      </c>
      <c r="P8" s="1"/>
    </row>
    <row r="9" spans="1:16" ht="12.75">
      <c r="A9" t="s">
        <v>65</v>
      </c>
      <c r="B9" s="51">
        <v>60000</v>
      </c>
      <c r="D9" s="1">
        <v>65000</v>
      </c>
      <c r="E9" s="1"/>
      <c r="F9" s="14">
        <v>22391</v>
      </c>
      <c r="G9" s="1"/>
      <c r="H9" s="1">
        <v>60000</v>
      </c>
      <c r="I9" s="1"/>
      <c r="J9" s="14">
        <v>60881.19</v>
      </c>
      <c r="L9" s="1">
        <v>60000</v>
      </c>
      <c r="M9" s="1"/>
      <c r="N9" s="14">
        <v>47467</v>
      </c>
      <c r="P9" s="1"/>
    </row>
    <row r="10" spans="1:16" ht="12.75">
      <c r="A10" t="s">
        <v>155</v>
      </c>
      <c r="B10" s="51">
        <v>55000</v>
      </c>
      <c r="D10" s="1">
        <v>55000</v>
      </c>
      <c r="E10" s="14"/>
      <c r="F10" s="14">
        <v>12451</v>
      </c>
      <c r="G10" s="14"/>
      <c r="H10" s="1">
        <v>55000</v>
      </c>
      <c r="I10" s="14"/>
      <c r="J10" s="14">
        <v>65252.11</v>
      </c>
      <c r="L10" s="1">
        <v>55000</v>
      </c>
      <c r="M10" s="14"/>
      <c r="N10" s="14">
        <v>72754.14</v>
      </c>
      <c r="P10" s="1"/>
    </row>
    <row r="11" spans="1:16" ht="12.75">
      <c r="A11" t="s">
        <v>184</v>
      </c>
      <c r="B11" s="36">
        <v>30000</v>
      </c>
      <c r="D11" s="36">
        <v>30000</v>
      </c>
      <c r="E11" s="1"/>
      <c r="F11" s="14">
        <v>29424.53</v>
      </c>
      <c r="G11" s="1"/>
      <c r="H11" s="36">
        <v>25000</v>
      </c>
      <c r="I11" s="1"/>
      <c r="J11" s="14">
        <v>49836.71</v>
      </c>
      <c r="L11" s="36">
        <v>40000</v>
      </c>
      <c r="M11" s="1"/>
      <c r="N11" s="14">
        <v>10477.29</v>
      </c>
      <c r="P11" s="1"/>
    </row>
    <row r="12" spans="1:16" ht="12.75">
      <c r="A12" t="s">
        <v>183</v>
      </c>
      <c r="B12" s="51">
        <v>28000</v>
      </c>
      <c r="D12" s="1">
        <v>26000</v>
      </c>
      <c r="E12" s="1"/>
      <c r="F12" s="14">
        <v>28869.78</v>
      </c>
      <c r="G12" s="1"/>
      <c r="H12" s="1">
        <v>26000</v>
      </c>
      <c r="I12" s="1"/>
      <c r="J12" s="14">
        <v>25955.98</v>
      </c>
      <c r="L12" s="1">
        <v>25000</v>
      </c>
      <c r="M12" s="1"/>
      <c r="N12" s="14">
        <v>26300.92</v>
      </c>
      <c r="P12" s="1"/>
    </row>
    <row r="13" spans="1:16" s="13" customFormat="1" ht="12.75">
      <c r="A13" s="13" t="s">
        <v>167</v>
      </c>
      <c r="B13" s="51">
        <v>0</v>
      </c>
      <c r="D13" s="14">
        <v>0</v>
      </c>
      <c r="E13" s="14"/>
      <c r="F13" s="14">
        <v>0</v>
      </c>
      <c r="G13" s="14"/>
      <c r="H13" s="14">
        <v>0</v>
      </c>
      <c r="I13" s="14"/>
      <c r="J13" s="14">
        <v>0</v>
      </c>
      <c r="L13" s="14">
        <v>2000</v>
      </c>
      <c r="M13" s="14"/>
      <c r="N13" s="14">
        <v>0</v>
      </c>
      <c r="P13" s="14"/>
    </row>
    <row r="14" spans="1:16" s="13" customFormat="1" ht="12.75">
      <c r="A14" s="54" t="s">
        <v>237</v>
      </c>
      <c r="B14" s="51">
        <v>8000</v>
      </c>
      <c r="D14" s="14">
        <v>0</v>
      </c>
      <c r="E14" s="14"/>
      <c r="F14" s="14">
        <v>8475</v>
      </c>
      <c r="G14" s="14"/>
      <c r="H14" s="14">
        <v>0</v>
      </c>
      <c r="I14" s="14"/>
      <c r="J14" s="14">
        <v>0</v>
      </c>
      <c r="L14" s="14">
        <v>0</v>
      </c>
      <c r="M14" s="14"/>
      <c r="N14" s="14">
        <v>0</v>
      </c>
      <c r="P14" s="14"/>
    </row>
    <row r="15" spans="1:16" ht="12.75">
      <c r="A15" t="s">
        <v>102</v>
      </c>
      <c r="B15" s="51">
        <v>7000</v>
      </c>
      <c r="D15" s="14">
        <v>10000</v>
      </c>
      <c r="E15" s="1"/>
      <c r="F15" s="14">
        <v>3545</v>
      </c>
      <c r="G15" s="1"/>
      <c r="H15" s="14">
        <v>10000</v>
      </c>
      <c r="I15" s="1"/>
      <c r="J15" s="14">
        <v>8575</v>
      </c>
      <c r="L15" s="14">
        <v>9000</v>
      </c>
      <c r="M15" s="1"/>
      <c r="N15" s="14">
        <v>6704</v>
      </c>
      <c r="P15" s="1"/>
    </row>
    <row r="16" spans="1:16" ht="12.75">
      <c r="A16" t="s">
        <v>91</v>
      </c>
      <c r="B16" s="51">
        <v>5000</v>
      </c>
      <c r="D16" s="14">
        <v>6000</v>
      </c>
      <c r="E16" s="1"/>
      <c r="F16" s="14">
        <v>2907.74</v>
      </c>
      <c r="G16" s="1"/>
      <c r="H16" s="14">
        <v>10000</v>
      </c>
      <c r="I16" s="1"/>
      <c r="J16" s="14">
        <v>4521.44</v>
      </c>
      <c r="L16" s="14">
        <v>13000</v>
      </c>
      <c r="M16" s="1"/>
      <c r="N16" s="14">
        <v>6319.26</v>
      </c>
      <c r="P16" s="1"/>
    </row>
    <row r="17" spans="1:16" s="13" customFormat="1" ht="12.75">
      <c r="A17" s="13" t="s">
        <v>147</v>
      </c>
      <c r="B17" s="51">
        <v>7000</v>
      </c>
      <c r="D17" s="14">
        <v>10000</v>
      </c>
      <c r="E17" s="14"/>
      <c r="F17" s="14">
        <v>7000</v>
      </c>
      <c r="G17" s="14"/>
      <c r="H17" s="14">
        <v>15000</v>
      </c>
      <c r="I17" s="14"/>
      <c r="J17" s="14">
        <v>1125</v>
      </c>
      <c r="L17" s="14">
        <v>20000</v>
      </c>
      <c r="M17" s="14"/>
      <c r="N17" s="14">
        <v>1142.45</v>
      </c>
      <c r="P17" s="14"/>
    </row>
    <row r="18" spans="1:16" ht="12.75">
      <c r="A18" s="7" t="s">
        <v>173</v>
      </c>
      <c r="B18" s="36">
        <v>49000</v>
      </c>
      <c r="C18" s="7"/>
      <c r="D18" s="36">
        <v>45000</v>
      </c>
      <c r="E18" s="17"/>
      <c r="F18" s="18">
        <v>5895</v>
      </c>
      <c r="G18" s="17"/>
      <c r="H18" s="36">
        <v>35000</v>
      </c>
      <c r="I18" s="17"/>
      <c r="J18" s="18">
        <v>48405</v>
      </c>
      <c r="K18" s="7"/>
      <c r="L18" s="36">
        <v>30000</v>
      </c>
      <c r="M18" s="17"/>
      <c r="N18" s="18">
        <v>45471</v>
      </c>
      <c r="O18" s="7"/>
      <c r="P18" s="17"/>
    </row>
    <row r="19" spans="1:16" ht="12.75">
      <c r="A19" s="7" t="s">
        <v>174</v>
      </c>
      <c r="B19" s="36">
        <v>2500</v>
      </c>
      <c r="C19" s="7"/>
      <c r="D19" s="36">
        <v>1500</v>
      </c>
      <c r="E19" s="17"/>
      <c r="F19" s="18">
        <v>2515</v>
      </c>
      <c r="G19" s="17"/>
      <c r="H19" s="36">
        <v>2000</v>
      </c>
      <c r="I19" s="17"/>
      <c r="J19" s="18">
        <v>1022.5</v>
      </c>
      <c r="K19" s="7"/>
      <c r="L19" s="36">
        <v>2000</v>
      </c>
      <c r="M19" s="17"/>
      <c r="N19" s="18">
        <v>1210</v>
      </c>
      <c r="O19" s="7"/>
      <c r="P19" s="17"/>
    </row>
    <row r="20" spans="1:16" ht="12.75">
      <c r="A20" s="52" t="s">
        <v>244</v>
      </c>
      <c r="B20" s="53">
        <v>1100</v>
      </c>
      <c r="C20" s="52"/>
      <c r="D20" s="53">
        <v>1100</v>
      </c>
      <c r="E20" s="17"/>
      <c r="F20" s="18">
        <v>14</v>
      </c>
      <c r="G20" s="17"/>
      <c r="H20" s="14">
        <v>0</v>
      </c>
      <c r="I20" s="17"/>
      <c r="J20" s="18">
        <v>1164</v>
      </c>
      <c r="K20" s="7"/>
      <c r="L20" s="14">
        <v>0</v>
      </c>
      <c r="M20" s="17"/>
      <c r="N20" s="18">
        <v>0</v>
      </c>
      <c r="O20" s="7"/>
      <c r="P20" s="17"/>
    </row>
    <row r="21" spans="2:16" ht="12.75">
      <c r="B21" s="1"/>
      <c r="D21" s="1"/>
      <c r="E21" s="1"/>
      <c r="F21" s="14"/>
      <c r="G21" s="1"/>
      <c r="H21" s="1"/>
      <c r="I21" s="1"/>
      <c r="J21" s="14"/>
      <c r="L21" s="1"/>
      <c r="M21" s="1"/>
      <c r="N21" s="14"/>
      <c r="P21" s="1"/>
    </row>
    <row r="22" spans="1:16" ht="12.75">
      <c r="A22" s="3" t="s">
        <v>114</v>
      </c>
      <c r="B22" s="4"/>
      <c r="C22" s="3"/>
      <c r="D22" s="4"/>
      <c r="E22" s="4"/>
      <c r="F22" s="30"/>
      <c r="G22" s="4"/>
      <c r="H22" s="4"/>
      <c r="I22" s="4"/>
      <c r="J22" s="30"/>
      <c r="K22" s="3"/>
      <c r="L22" s="4"/>
      <c r="M22" s="4"/>
      <c r="N22" s="30"/>
      <c r="O22" s="3"/>
      <c r="P22" s="4"/>
    </row>
    <row r="23" spans="1:16" ht="12.75">
      <c r="A23" t="s">
        <v>90</v>
      </c>
      <c r="B23" s="51">
        <v>11000</v>
      </c>
      <c r="D23" s="1">
        <v>11000</v>
      </c>
      <c r="E23" s="1"/>
      <c r="F23" s="14">
        <v>11614.26</v>
      </c>
      <c r="G23" s="1"/>
      <c r="H23" s="1">
        <v>13000</v>
      </c>
      <c r="I23" s="1"/>
      <c r="J23" s="14">
        <v>10462</v>
      </c>
      <c r="L23" s="1">
        <v>20000</v>
      </c>
      <c r="M23" s="1"/>
      <c r="N23" s="14">
        <v>12481.56</v>
      </c>
      <c r="P23" s="1"/>
    </row>
    <row r="24" spans="1:16" ht="12.75">
      <c r="A24" t="s">
        <v>95</v>
      </c>
      <c r="B24" s="51">
        <v>11000</v>
      </c>
      <c r="D24" s="1">
        <v>11000</v>
      </c>
      <c r="E24" s="1"/>
      <c r="F24" s="14">
        <v>12615.05</v>
      </c>
      <c r="G24" s="1"/>
      <c r="H24" s="1">
        <v>11000</v>
      </c>
      <c r="I24" s="1"/>
      <c r="J24" s="14">
        <v>13837.48</v>
      </c>
      <c r="L24" s="1">
        <v>10000</v>
      </c>
      <c r="M24" s="1"/>
      <c r="N24" s="14">
        <v>10432.36</v>
      </c>
      <c r="P24" s="1"/>
    </row>
    <row r="25" spans="1:16" ht="12.75">
      <c r="A25" t="s">
        <v>153</v>
      </c>
      <c r="B25" s="51">
        <v>20000</v>
      </c>
      <c r="D25" s="1">
        <v>18000</v>
      </c>
      <c r="E25" s="1"/>
      <c r="F25" s="14">
        <v>20553.33</v>
      </c>
      <c r="G25" s="1"/>
      <c r="H25" s="1">
        <v>20000</v>
      </c>
      <c r="I25" s="1"/>
      <c r="J25" s="14">
        <v>25132.44</v>
      </c>
      <c r="L25" s="1">
        <v>13000</v>
      </c>
      <c r="M25" s="1"/>
      <c r="N25" s="14">
        <v>28896.95</v>
      </c>
      <c r="P25" s="1"/>
    </row>
    <row r="26" spans="2:16" ht="12.75">
      <c r="B26" s="1"/>
      <c r="D26" s="1"/>
      <c r="E26" s="1"/>
      <c r="F26" s="14"/>
      <c r="G26" s="1"/>
      <c r="H26" s="1"/>
      <c r="I26" s="1"/>
      <c r="J26" s="14"/>
      <c r="L26" s="1"/>
      <c r="M26" s="1"/>
      <c r="N26" s="14"/>
      <c r="P26" s="1"/>
    </row>
    <row r="27" spans="1:16" ht="12.75">
      <c r="A27" s="3" t="s">
        <v>115</v>
      </c>
      <c r="B27" s="4"/>
      <c r="C27" s="3"/>
      <c r="D27" s="4"/>
      <c r="E27" s="4"/>
      <c r="F27" s="30"/>
      <c r="G27" s="4"/>
      <c r="H27" s="4"/>
      <c r="I27" s="4"/>
      <c r="J27" s="30"/>
      <c r="K27" s="3"/>
      <c r="L27" s="4"/>
      <c r="M27" s="4"/>
      <c r="N27" s="30"/>
      <c r="O27" s="3"/>
      <c r="P27" s="4"/>
    </row>
    <row r="28" spans="1:16" ht="12.75">
      <c r="A28" t="s">
        <v>98</v>
      </c>
      <c r="B28" s="51">
        <v>80000</v>
      </c>
      <c r="D28" s="1">
        <v>80000</v>
      </c>
      <c r="E28" s="1"/>
      <c r="F28" s="14">
        <v>40183.31</v>
      </c>
      <c r="G28" s="1"/>
      <c r="H28" s="1">
        <v>80000</v>
      </c>
      <c r="I28" s="1"/>
      <c r="J28" s="14">
        <v>85286.25</v>
      </c>
      <c r="L28" s="1">
        <v>75000</v>
      </c>
      <c r="M28" s="1"/>
      <c r="N28" s="14">
        <v>74754.36</v>
      </c>
      <c r="P28" s="1"/>
    </row>
    <row r="29" spans="1:16" ht="12.75">
      <c r="A29" s="7" t="s">
        <v>165</v>
      </c>
      <c r="B29" s="18">
        <v>0</v>
      </c>
      <c r="C29" s="7"/>
      <c r="D29" s="17">
        <v>0</v>
      </c>
      <c r="E29" s="17"/>
      <c r="F29" s="18">
        <v>0</v>
      </c>
      <c r="G29" s="17"/>
      <c r="H29" s="17">
        <v>0</v>
      </c>
      <c r="I29" s="17"/>
      <c r="J29" s="18">
        <v>0</v>
      </c>
      <c r="K29" s="7"/>
      <c r="L29" s="17">
        <v>0</v>
      </c>
      <c r="M29" s="17"/>
      <c r="N29" s="18">
        <v>11230</v>
      </c>
      <c r="P29" s="1"/>
    </row>
    <row r="30" spans="1:16" ht="12.75">
      <c r="A30" t="s">
        <v>116</v>
      </c>
      <c r="B30" s="18">
        <v>5000</v>
      </c>
      <c r="D30" s="17">
        <v>10000</v>
      </c>
      <c r="E30" s="1"/>
      <c r="F30" s="14">
        <v>0</v>
      </c>
      <c r="G30" s="1"/>
      <c r="H30" s="17">
        <v>10000</v>
      </c>
      <c r="I30" s="1"/>
      <c r="J30" s="14">
        <v>9500</v>
      </c>
      <c r="L30" s="17">
        <v>10000</v>
      </c>
      <c r="M30" s="1"/>
      <c r="N30" s="14">
        <v>0</v>
      </c>
      <c r="P30" s="1"/>
    </row>
    <row r="31" spans="1:17" ht="13.5" thickBot="1">
      <c r="A31" s="3" t="s">
        <v>16</v>
      </c>
      <c r="B31" s="8">
        <f>SUM(B8:B30)</f>
        <v>479600</v>
      </c>
      <c r="C31" s="3"/>
      <c r="D31" s="8">
        <f>SUM(D8:D30)</f>
        <v>479600</v>
      </c>
      <c r="E31" s="10"/>
      <c r="F31" s="15">
        <f>SUM(F8:F30)</f>
        <v>318416.25</v>
      </c>
      <c r="G31" s="10"/>
      <c r="H31" s="8">
        <f>SUM(H8:H30)</f>
        <v>492000</v>
      </c>
      <c r="I31" s="10"/>
      <c r="J31" s="15">
        <f>SUM(J8:J30)</f>
        <v>504465.13</v>
      </c>
      <c r="K31" s="3"/>
      <c r="L31" s="8">
        <f>SUM(L8:L30)</f>
        <v>509000</v>
      </c>
      <c r="M31" s="10"/>
      <c r="N31" s="15">
        <f>SUM(N8:N30)</f>
        <v>454227.41000000003</v>
      </c>
      <c r="O31" s="3"/>
      <c r="P31" s="10"/>
      <c r="Q31" s="9"/>
    </row>
    <row r="32" spans="1:16" ht="13.5" thickTop="1">
      <c r="A32" s="9"/>
      <c r="B32" s="9"/>
      <c r="C32" s="9"/>
      <c r="D32" s="9"/>
      <c r="E32" s="1"/>
      <c r="F32" s="14"/>
      <c r="G32" s="1"/>
      <c r="H32" s="9"/>
      <c r="I32" s="1"/>
      <c r="J32" s="14"/>
      <c r="K32" s="9"/>
      <c r="L32" s="1"/>
      <c r="M32" s="1"/>
      <c r="N32" s="14"/>
      <c r="O32" s="9"/>
      <c r="P32" s="1"/>
    </row>
    <row r="33" spans="2:16" ht="12.75">
      <c r="B33" s="22" t="s">
        <v>228</v>
      </c>
      <c r="D33" s="22" t="s">
        <v>199</v>
      </c>
      <c r="E33" s="22"/>
      <c r="F33" s="22" t="s">
        <v>199</v>
      </c>
      <c r="G33" s="22"/>
      <c r="H33" s="22" t="s">
        <v>190</v>
      </c>
      <c r="I33" s="22"/>
      <c r="J33" s="22" t="s">
        <v>190</v>
      </c>
      <c r="L33" s="22" t="s">
        <v>181</v>
      </c>
      <c r="M33" s="22"/>
      <c r="N33" s="22" t="s">
        <v>181</v>
      </c>
      <c r="P33" s="22"/>
    </row>
    <row r="34" spans="1:16" ht="12.75">
      <c r="A34" s="3" t="s">
        <v>79</v>
      </c>
      <c r="B34" s="11" t="s">
        <v>1</v>
      </c>
      <c r="D34" s="11" t="s">
        <v>1</v>
      </c>
      <c r="E34" s="11"/>
      <c r="F34" s="29" t="str">
        <f>+F6</f>
        <v>As of 8/31</v>
      </c>
      <c r="G34" s="11"/>
      <c r="H34" s="11" t="s">
        <v>1</v>
      </c>
      <c r="I34" s="11"/>
      <c r="J34" s="29" t="s">
        <v>134</v>
      </c>
      <c r="K34" s="3"/>
      <c r="L34" s="11" t="s">
        <v>1</v>
      </c>
      <c r="M34" s="11"/>
      <c r="N34" s="29" t="s">
        <v>134</v>
      </c>
      <c r="P34" s="11"/>
    </row>
    <row r="35" spans="1:16" ht="12.75">
      <c r="A35" t="s">
        <v>66</v>
      </c>
      <c r="B35" s="51">
        <v>28000</v>
      </c>
      <c r="D35" s="1">
        <v>28000</v>
      </c>
      <c r="E35" s="1"/>
      <c r="F35" s="14">
        <v>28000</v>
      </c>
      <c r="G35" s="1"/>
      <c r="H35" s="1">
        <v>28000</v>
      </c>
      <c r="I35" s="1"/>
      <c r="J35" s="14">
        <v>28000</v>
      </c>
      <c r="L35" s="1">
        <v>28000</v>
      </c>
      <c r="M35" s="1"/>
      <c r="N35" s="14">
        <v>28000</v>
      </c>
      <c r="P35" s="1"/>
    </row>
    <row r="36" spans="1:16" ht="12.75">
      <c r="A36" t="s">
        <v>67</v>
      </c>
      <c r="B36" s="51">
        <v>250</v>
      </c>
      <c r="D36" s="1">
        <v>270</v>
      </c>
      <c r="E36" s="1"/>
      <c r="F36" s="14">
        <v>202.7</v>
      </c>
      <c r="G36" s="1"/>
      <c r="H36" s="1">
        <v>300</v>
      </c>
      <c r="I36" s="1"/>
      <c r="J36" s="14">
        <v>259.84</v>
      </c>
      <c r="L36" s="1">
        <v>450</v>
      </c>
      <c r="M36" s="1"/>
      <c r="N36" s="14">
        <v>270.46</v>
      </c>
      <c r="P36" s="1"/>
    </row>
    <row r="37" spans="1:16" ht="12.75">
      <c r="A37" t="s">
        <v>68</v>
      </c>
      <c r="B37" s="51">
        <v>1000</v>
      </c>
      <c r="D37" s="1">
        <v>1000</v>
      </c>
      <c r="E37" s="1"/>
      <c r="F37" s="14">
        <v>0</v>
      </c>
      <c r="G37" s="1"/>
      <c r="H37" s="1">
        <v>1000</v>
      </c>
      <c r="I37" s="1"/>
      <c r="J37" s="14">
        <v>0</v>
      </c>
      <c r="L37" s="1">
        <v>1000</v>
      </c>
      <c r="M37" s="1"/>
      <c r="N37" s="14">
        <v>0</v>
      </c>
      <c r="P37" s="1"/>
    </row>
    <row r="38" spans="1:16" ht="12.75">
      <c r="A38" t="s">
        <v>53</v>
      </c>
      <c r="B38" s="51">
        <v>250</v>
      </c>
      <c r="D38" s="1">
        <v>250</v>
      </c>
      <c r="E38" s="1"/>
      <c r="F38" s="14">
        <v>0</v>
      </c>
      <c r="G38" s="1"/>
      <c r="H38" s="1">
        <v>250</v>
      </c>
      <c r="I38" s="1"/>
      <c r="J38" s="14">
        <v>1258</v>
      </c>
      <c r="L38" s="1">
        <v>250</v>
      </c>
      <c r="M38" s="1"/>
      <c r="N38" s="14">
        <v>0</v>
      </c>
      <c r="P38" s="1"/>
    </row>
    <row r="39" spans="1:16" ht="12.75">
      <c r="A39" t="s">
        <v>69</v>
      </c>
      <c r="B39" s="51">
        <v>1000</v>
      </c>
      <c r="D39" s="1">
        <v>1000</v>
      </c>
      <c r="E39" s="1"/>
      <c r="F39" s="14">
        <v>0</v>
      </c>
      <c r="G39" s="1"/>
      <c r="H39" s="1">
        <v>1000</v>
      </c>
      <c r="I39" s="1"/>
      <c r="J39" s="14">
        <v>0</v>
      </c>
      <c r="L39" s="1">
        <v>100</v>
      </c>
      <c r="M39" s="1"/>
      <c r="N39" s="14">
        <v>0</v>
      </c>
      <c r="P39" s="1"/>
    </row>
    <row r="40" spans="1:16" ht="12.75">
      <c r="A40" t="s">
        <v>70</v>
      </c>
      <c r="B40" s="51">
        <v>500</v>
      </c>
      <c r="D40" s="1">
        <v>500</v>
      </c>
      <c r="E40" s="1"/>
      <c r="F40" s="14">
        <v>354.9</v>
      </c>
      <c r="G40" s="1"/>
      <c r="H40" s="1">
        <v>500</v>
      </c>
      <c r="I40" s="1"/>
      <c r="J40" s="14">
        <v>316.42</v>
      </c>
      <c r="L40" s="1">
        <v>500</v>
      </c>
      <c r="M40" s="1"/>
      <c r="N40" s="14">
        <v>0</v>
      </c>
      <c r="P40" s="1"/>
    </row>
    <row r="41" spans="1:16" ht="12.75">
      <c r="A41" t="s">
        <v>71</v>
      </c>
      <c r="B41" s="51">
        <v>1000</v>
      </c>
      <c r="D41" s="1">
        <v>1000</v>
      </c>
      <c r="E41" s="1"/>
      <c r="F41" s="14">
        <v>857</v>
      </c>
      <c r="G41" s="1"/>
      <c r="H41" s="1">
        <v>1000</v>
      </c>
      <c r="I41" s="1"/>
      <c r="J41" s="14">
        <v>1017.41</v>
      </c>
      <c r="L41" s="1">
        <v>800</v>
      </c>
      <c r="M41" s="1"/>
      <c r="N41" s="14">
        <v>1087.16</v>
      </c>
      <c r="P41" s="1"/>
    </row>
    <row r="42" spans="1:16" ht="12.75">
      <c r="A42" t="s">
        <v>235</v>
      </c>
      <c r="B42" s="51">
        <v>150</v>
      </c>
      <c r="D42" s="1">
        <v>0</v>
      </c>
      <c r="E42" s="1"/>
      <c r="F42" s="14">
        <v>4.87</v>
      </c>
      <c r="G42" s="1"/>
      <c r="H42" s="1">
        <v>0</v>
      </c>
      <c r="I42" s="1"/>
      <c r="J42" s="14">
        <v>47.42</v>
      </c>
      <c r="L42" s="1">
        <v>0</v>
      </c>
      <c r="M42" s="1"/>
      <c r="N42" s="14">
        <v>0</v>
      </c>
      <c r="P42" s="1"/>
    </row>
    <row r="43" spans="1:16" ht="13.5" thickBot="1">
      <c r="A43" s="3" t="s">
        <v>72</v>
      </c>
      <c r="B43" s="8">
        <f>SUM(B35:B42)</f>
        <v>32150</v>
      </c>
      <c r="C43" s="3"/>
      <c r="D43" s="8">
        <f>SUM(D35:D42)</f>
        <v>32020</v>
      </c>
      <c r="E43" s="10"/>
      <c r="F43" s="15">
        <f>SUM(F35:F42)</f>
        <v>29419.47</v>
      </c>
      <c r="G43" s="10"/>
      <c r="H43" s="8">
        <f>SUM(H35:H42)</f>
        <v>32050</v>
      </c>
      <c r="I43" s="10"/>
      <c r="J43" s="15">
        <f>SUM(J35:J42)</f>
        <v>30899.089999999997</v>
      </c>
      <c r="K43" s="3"/>
      <c r="L43" s="8">
        <f>SUM(L35:L42)</f>
        <v>31100</v>
      </c>
      <c r="M43" s="10"/>
      <c r="N43" s="15">
        <f>SUM(N35:N42)</f>
        <v>29357.62</v>
      </c>
      <c r="O43" s="3"/>
      <c r="P43" s="10"/>
    </row>
    <row r="44" spans="1:16" ht="13.5" thickTop="1">
      <c r="A44" s="3"/>
      <c r="B44" s="3"/>
      <c r="C44" s="3"/>
      <c r="D44" s="3"/>
      <c r="E44" s="4"/>
      <c r="F44" s="30"/>
      <c r="G44" s="4"/>
      <c r="H44" s="3"/>
      <c r="I44" s="4"/>
      <c r="J44" s="30"/>
      <c r="K44" s="3"/>
      <c r="L44" s="3"/>
      <c r="M44" s="4"/>
      <c r="N44" s="30"/>
      <c r="O44" s="3"/>
      <c r="P44" s="4"/>
    </row>
    <row r="45" spans="2:16" ht="12.75">
      <c r="B45" s="22" t="s">
        <v>228</v>
      </c>
      <c r="D45" s="22" t="s">
        <v>199</v>
      </c>
      <c r="E45" s="22"/>
      <c r="F45" s="22" t="s">
        <v>199</v>
      </c>
      <c r="G45" s="22"/>
      <c r="H45" s="22" t="s">
        <v>190</v>
      </c>
      <c r="I45" s="22"/>
      <c r="J45" s="22" t="s">
        <v>190</v>
      </c>
      <c r="L45" s="22" t="s">
        <v>181</v>
      </c>
      <c r="M45" s="22"/>
      <c r="N45" s="22" t="s">
        <v>181</v>
      </c>
      <c r="P45" s="22"/>
    </row>
    <row r="46" spans="1:16" ht="12.75">
      <c r="A46" s="3" t="s">
        <v>80</v>
      </c>
      <c r="B46" s="11" t="s">
        <v>1</v>
      </c>
      <c r="D46" s="11" t="s">
        <v>1</v>
      </c>
      <c r="E46" s="11"/>
      <c r="F46" s="29" t="str">
        <f>+F6</f>
        <v>As of 8/31</v>
      </c>
      <c r="G46" s="11"/>
      <c r="H46" s="11" t="s">
        <v>1</v>
      </c>
      <c r="I46" s="11"/>
      <c r="J46" s="29" t="s">
        <v>134</v>
      </c>
      <c r="K46" s="3"/>
      <c r="L46" s="11" t="s">
        <v>1</v>
      </c>
      <c r="M46" s="11"/>
      <c r="N46" s="29" t="s">
        <v>134</v>
      </c>
      <c r="P46" s="11"/>
    </row>
    <row r="47" spans="1:16" ht="12.75">
      <c r="A47" t="s">
        <v>74</v>
      </c>
      <c r="B47" s="51">
        <v>10000</v>
      </c>
      <c r="D47" s="1">
        <v>7200</v>
      </c>
      <c r="E47" s="1"/>
      <c r="F47" s="14">
        <v>0</v>
      </c>
      <c r="G47" s="1"/>
      <c r="H47" s="1">
        <v>14000</v>
      </c>
      <c r="I47" s="1"/>
      <c r="J47" s="14">
        <v>9095</v>
      </c>
      <c r="L47" s="1">
        <v>15000</v>
      </c>
      <c r="M47" s="1"/>
      <c r="N47" s="14">
        <v>14185.46</v>
      </c>
      <c r="P47" s="1"/>
    </row>
    <row r="48" spans="1:16" ht="12.75">
      <c r="A48" t="s">
        <v>87</v>
      </c>
      <c r="B48" s="51">
        <v>8500</v>
      </c>
      <c r="D48" s="1">
        <v>7500</v>
      </c>
      <c r="E48" s="1"/>
      <c r="F48" s="14">
        <v>140.07</v>
      </c>
      <c r="G48" s="1"/>
      <c r="H48" s="1">
        <v>7500</v>
      </c>
      <c r="I48" s="1"/>
      <c r="J48" s="14">
        <v>8621.88</v>
      </c>
      <c r="L48" s="1">
        <v>6000</v>
      </c>
      <c r="M48" s="1"/>
      <c r="N48" s="14">
        <v>482.76</v>
      </c>
      <c r="P48" s="1"/>
    </row>
    <row r="49" spans="1:16" ht="12.75">
      <c r="A49" t="s">
        <v>122</v>
      </c>
      <c r="B49" s="51">
        <v>200</v>
      </c>
      <c r="D49" s="1">
        <v>200</v>
      </c>
      <c r="E49" s="1"/>
      <c r="F49" s="14">
        <v>0</v>
      </c>
      <c r="G49" s="1"/>
      <c r="H49" s="1">
        <v>200</v>
      </c>
      <c r="I49" s="1"/>
      <c r="J49" s="14">
        <v>240</v>
      </c>
      <c r="L49" s="1">
        <v>100</v>
      </c>
      <c r="M49" s="1"/>
      <c r="N49" s="14">
        <v>158</v>
      </c>
      <c r="P49" s="1"/>
    </row>
    <row r="50" spans="1:16" ht="12.75">
      <c r="A50" t="s">
        <v>207</v>
      </c>
      <c r="B50" s="51">
        <v>5500</v>
      </c>
      <c r="D50" s="1">
        <v>5500</v>
      </c>
      <c r="E50" s="1"/>
      <c r="F50" s="14">
        <v>0</v>
      </c>
      <c r="G50" s="1"/>
      <c r="H50" s="1">
        <v>0</v>
      </c>
      <c r="I50" s="1"/>
      <c r="J50" s="14">
        <v>3000</v>
      </c>
      <c r="L50" s="1">
        <v>0</v>
      </c>
      <c r="M50" s="1"/>
      <c r="N50" s="14">
        <v>5625.31</v>
      </c>
      <c r="P50" s="1"/>
    </row>
    <row r="51" spans="1:16" ht="12.75">
      <c r="A51" t="s">
        <v>53</v>
      </c>
      <c r="B51" s="51">
        <v>1000</v>
      </c>
      <c r="D51" s="1">
        <v>1000</v>
      </c>
      <c r="E51" s="1"/>
      <c r="F51" s="14">
        <v>0</v>
      </c>
      <c r="G51" s="1"/>
      <c r="H51" s="1">
        <v>1000</v>
      </c>
      <c r="I51" s="1"/>
      <c r="J51" s="14">
        <v>0</v>
      </c>
      <c r="L51" s="1">
        <v>1000</v>
      </c>
      <c r="M51" s="1"/>
      <c r="N51" s="14">
        <v>5.41</v>
      </c>
      <c r="P51" s="1"/>
    </row>
    <row r="52" spans="1:16" ht="12.75">
      <c r="A52" t="s">
        <v>123</v>
      </c>
      <c r="B52" s="51">
        <v>250</v>
      </c>
      <c r="D52" s="1">
        <v>250</v>
      </c>
      <c r="E52" s="1"/>
      <c r="F52" s="14">
        <v>0</v>
      </c>
      <c r="G52" s="1"/>
      <c r="H52" s="1">
        <v>400</v>
      </c>
      <c r="I52" s="1"/>
      <c r="J52" s="14">
        <v>292.5</v>
      </c>
      <c r="L52" s="1">
        <v>150</v>
      </c>
      <c r="M52" s="1"/>
      <c r="N52" s="14">
        <v>222.12</v>
      </c>
      <c r="P52" s="1"/>
    </row>
    <row r="53" spans="1:16" ht="12.75">
      <c r="A53" t="s">
        <v>67</v>
      </c>
      <c r="B53" s="51">
        <v>600</v>
      </c>
      <c r="D53" s="1">
        <v>600</v>
      </c>
      <c r="E53" s="1"/>
      <c r="F53" s="14">
        <v>390.5</v>
      </c>
      <c r="G53" s="1"/>
      <c r="H53" s="1">
        <v>500</v>
      </c>
      <c r="I53" s="1"/>
      <c r="J53" s="14">
        <v>623.17</v>
      </c>
      <c r="L53" s="1">
        <v>200</v>
      </c>
      <c r="M53" s="1"/>
      <c r="N53" s="14">
        <v>184.92</v>
      </c>
      <c r="P53" s="1"/>
    </row>
    <row r="54" spans="1:16" ht="12.75">
      <c r="A54" t="s">
        <v>75</v>
      </c>
      <c r="B54" s="51">
        <v>3000</v>
      </c>
      <c r="D54" s="1">
        <v>2500</v>
      </c>
      <c r="E54" s="1"/>
      <c r="F54" s="14">
        <v>0</v>
      </c>
      <c r="G54" s="1"/>
      <c r="H54" s="1">
        <v>3000</v>
      </c>
      <c r="I54" s="1"/>
      <c r="J54" s="14">
        <v>4242.97</v>
      </c>
      <c r="L54" s="1">
        <v>3100</v>
      </c>
      <c r="M54" s="1"/>
      <c r="N54" s="14">
        <v>2418.18</v>
      </c>
      <c r="P54" s="1"/>
    </row>
    <row r="55" spans="1:16" ht="12.75">
      <c r="A55" t="s">
        <v>151</v>
      </c>
      <c r="B55" s="51">
        <v>1200</v>
      </c>
      <c r="D55" s="1">
        <v>1200</v>
      </c>
      <c r="E55" s="1"/>
      <c r="F55" s="14">
        <v>0</v>
      </c>
      <c r="G55" s="1"/>
      <c r="H55" s="1">
        <v>1400</v>
      </c>
      <c r="I55" s="1"/>
      <c r="J55" s="14">
        <v>1240</v>
      </c>
      <c r="L55" s="1">
        <v>1400</v>
      </c>
      <c r="M55" s="1"/>
      <c r="N55" s="14">
        <v>1110</v>
      </c>
      <c r="P55" s="1"/>
    </row>
    <row r="56" spans="1:16" ht="13.5" thickBot="1">
      <c r="A56" s="3" t="s">
        <v>73</v>
      </c>
      <c r="B56" s="8">
        <f>SUM(B47:B55)</f>
        <v>30250</v>
      </c>
      <c r="C56" s="3"/>
      <c r="D56" s="8">
        <f>SUM(D47:D55)</f>
        <v>25950</v>
      </c>
      <c r="E56" s="10"/>
      <c r="F56" s="15">
        <f>SUM(F47:F55)</f>
        <v>530.5699999999999</v>
      </c>
      <c r="G56" s="10"/>
      <c r="H56" s="8">
        <f>SUM(H47:H55)</f>
        <v>28000</v>
      </c>
      <c r="I56" s="10"/>
      <c r="J56" s="15">
        <f>SUM(J47:J55)</f>
        <v>27355.519999999997</v>
      </c>
      <c r="K56" s="3"/>
      <c r="L56" s="8">
        <f>SUM(L47:L55)</f>
        <v>26950</v>
      </c>
      <c r="M56" s="10"/>
      <c r="N56" s="15">
        <f>SUM(N47:N55)</f>
        <v>24392.159999999996</v>
      </c>
      <c r="O56" s="3"/>
      <c r="P56" s="10"/>
    </row>
    <row r="57" spans="5:16" ht="12.75" customHeight="1" thickTop="1">
      <c r="E57" s="1"/>
      <c r="F57" s="14"/>
      <c r="G57" s="1"/>
      <c r="I57" s="1"/>
      <c r="J57" s="14"/>
      <c r="M57" s="1"/>
      <c r="N57" s="14"/>
      <c r="P57" s="1"/>
    </row>
    <row r="58" spans="2:16" ht="12.75">
      <c r="B58" s="22" t="s">
        <v>228</v>
      </c>
      <c r="D58" s="22" t="s">
        <v>199</v>
      </c>
      <c r="E58" s="22"/>
      <c r="F58" s="22" t="s">
        <v>199</v>
      </c>
      <c r="G58" s="22"/>
      <c r="H58" s="22" t="s">
        <v>190</v>
      </c>
      <c r="I58" s="22"/>
      <c r="J58" s="22" t="s">
        <v>190</v>
      </c>
      <c r="L58" s="22" t="s">
        <v>181</v>
      </c>
      <c r="M58" s="22"/>
      <c r="N58" s="22" t="s">
        <v>181</v>
      </c>
      <c r="P58" s="22"/>
    </row>
    <row r="59" spans="1:16" ht="12.75">
      <c r="A59" s="3" t="s">
        <v>182</v>
      </c>
      <c r="B59" s="11" t="s">
        <v>1</v>
      </c>
      <c r="D59" s="11" t="s">
        <v>1</v>
      </c>
      <c r="E59" s="11"/>
      <c r="F59" s="29" t="str">
        <f>+F6</f>
        <v>As of 8/31</v>
      </c>
      <c r="G59" s="11"/>
      <c r="H59" s="11" t="s">
        <v>1</v>
      </c>
      <c r="I59" s="11"/>
      <c r="J59" s="29" t="s">
        <v>134</v>
      </c>
      <c r="K59" s="3"/>
      <c r="L59" s="11" t="s">
        <v>1</v>
      </c>
      <c r="M59" s="11"/>
      <c r="N59" s="29" t="s">
        <v>134</v>
      </c>
      <c r="P59" s="11"/>
    </row>
    <row r="60" spans="1:16" ht="12.75">
      <c r="A60" t="s">
        <v>87</v>
      </c>
      <c r="B60" s="51">
        <v>900</v>
      </c>
      <c r="D60" s="1">
        <v>900</v>
      </c>
      <c r="E60" s="1"/>
      <c r="F60" s="14">
        <v>574.11</v>
      </c>
      <c r="G60" s="1"/>
      <c r="H60" s="1">
        <v>900</v>
      </c>
      <c r="I60" s="1"/>
      <c r="J60" s="14">
        <v>1215.2</v>
      </c>
      <c r="L60" s="1">
        <v>1500</v>
      </c>
      <c r="M60" s="1"/>
      <c r="N60" s="14">
        <v>1010.77</v>
      </c>
      <c r="P60" s="1"/>
    </row>
    <row r="61" spans="1:16" ht="12.75">
      <c r="A61" t="s">
        <v>144</v>
      </c>
      <c r="B61" s="51">
        <v>3000</v>
      </c>
      <c r="D61" s="1">
        <v>2750</v>
      </c>
      <c r="E61" s="1"/>
      <c r="F61" s="14">
        <v>3000</v>
      </c>
      <c r="G61" s="1"/>
      <c r="H61" s="1">
        <v>2500</v>
      </c>
      <c r="I61" s="1"/>
      <c r="J61" s="14">
        <v>2750</v>
      </c>
      <c r="L61" s="1">
        <v>1800</v>
      </c>
      <c r="M61" s="1"/>
      <c r="N61" s="14">
        <v>2500</v>
      </c>
      <c r="P61" s="1"/>
    </row>
    <row r="62" spans="1:16" ht="12.75">
      <c r="A62" t="s">
        <v>53</v>
      </c>
      <c r="B62" s="51">
        <v>800</v>
      </c>
      <c r="D62" s="1">
        <v>400</v>
      </c>
      <c r="E62" s="1"/>
      <c r="F62" s="14">
        <v>609.6</v>
      </c>
      <c r="G62" s="1"/>
      <c r="H62" s="1">
        <v>800</v>
      </c>
      <c r="I62" s="1"/>
      <c r="J62" s="14">
        <v>391.2</v>
      </c>
      <c r="L62" s="1">
        <v>1600</v>
      </c>
      <c r="M62" s="1"/>
      <c r="N62" s="14">
        <v>729.6</v>
      </c>
      <c r="P62" s="1"/>
    </row>
    <row r="63" spans="1:16" ht="12.75">
      <c r="A63" t="s">
        <v>67</v>
      </c>
      <c r="B63" s="51">
        <v>400</v>
      </c>
      <c r="D63" s="1">
        <v>400</v>
      </c>
      <c r="E63" s="1"/>
      <c r="F63" s="14">
        <v>372.94</v>
      </c>
      <c r="G63" s="1"/>
      <c r="H63" s="1">
        <v>500</v>
      </c>
      <c r="I63" s="1"/>
      <c r="J63" s="14">
        <v>365.78</v>
      </c>
      <c r="L63" s="1">
        <v>300</v>
      </c>
      <c r="M63" s="1"/>
      <c r="N63" s="14">
        <v>490.2</v>
      </c>
      <c r="P63" s="1"/>
    </row>
    <row r="64" spans="1:16" ht="12.75">
      <c r="A64" t="s">
        <v>88</v>
      </c>
      <c r="B64" s="51">
        <v>360</v>
      </c>
      <c r="D64" s="1">
        <v>350</v>
      </c>
      <c r="E64" s="1"/>
      <c r="F64" s="14">
        <v>355.75</v>
      </c>
      <c r="G64" s="1"/>
      <c r="H64" s="1">
        <v>100</v>
      </c>
      <c r="I64" s="1"/>
      <c r="J64" s="14">
        <v>350</v>
      </c>
      <c r="L64" s="1">
        <v>100</v>
      </c>
      <c r="M64" s="1"/>
      <c r="N64" s="14">
        <v>100</v>
      </c>
      <c r="P64" s="1"/>
    </row>
    <row r="65" spans="1:16" ht="12.75">
      <c r="A65" t="s">
        <v>119</v>
      </c>
      <c r="B65" s="51">
        <v>1500</v>
      </c>
      <c r="D65" s="1">
        <v>1000</v>
      </c>
      <c r="E65" s="1"/>
      <c r="F65" s="14">
        <v>1410.83</v>
      </c>
      <c r="G65" s="1"/>
      <c r="H65" s="1">
        <v>1000</v>
      </c>
      <c r="I65" s="1"/>
      <c r="J65" s="14">
        <v>1252.8</v>
      </c>
      <c r="L65" s="1">
        <v>1000</v>
      </c>
      <c r="M65" s="1"/>
      <c r="N65" s="14">
        <v>836.56</v>
      </c>
      <c r="P65" s="1"/>
    </row>
    <row r="66" spans="1:16" ht="12.75">
      <c r="A66" t="s">
        <v>245</v>
      </c>
      <c r="B66" s="51">
        <v>850</v>
      </c>
      <c r="D66" s="1">
        <v>300</v>
      </c>
      <c r="E66" s="1"/>
      <c r="F66" s="14">
        <v>300</v>
      </c>
      <c r="G66" s="1"/>
      <c r="H66" s="1">
        <v>300</v>
      </c>
      <c r="I66" s="1"/>
      <c r="J66" s="14">
        <v>300</v>
      </c>
      <c r="L66" s="1">
        <v>300</v>
      </c>
      <c r="M66" s="1"/>
      <c r="N66" s="14">
        <v>0</v>
      </c>
      <c r="P66" s="1"/>
    </row>
    <row r="67" spans="1:16" ht="12.75">
      <c r="A67" s="13" t="s">
        <v>124</v>
      </c>
      <c r="B67" s="51">
        <v>0</v>
      </c>
      <c r="C67" s="13"/>
      <c r="D67" s="14">
        <v>0</v>
      </c>
      <c r="E67" s="14"/>
      <c r="F67" s="14">
        <v>0</v>
      </c>
      <c r="G67" s="14"/>
      <c r="H67" s="14">
        <v>0</v>
      </c>
      <c r="I67" s="14"/>
      <c r="J67" s="14">
        <v>0</v>
      </c>
      <c r="K67" s="13"/>
      <c r="L67" s="14">
        <v>600</v>
      </c>
      <c r="M67" s="14"/>
      <c r="N67" s="14">
        <v>0</v>
      </c>
      <c r="O67" s="13"/>
      <c r="P67" s="14"/>
    </row>
    <row r="68" spans="1:16" s="13" customFormat="1" ht="12.75">
      <c r="A68" s="13" t="s">
        <v>121</v>
      </c>
      <c r="B68" s="51">
        <v>1000</v>
      </c>
      <c r="D68" s="14">
        <v>1000</v>
      </c>
      <c r="E68" s="14"/>
      <c r="F68" s="14">
        <v>18.17</v>
      </c>
      <c r="G68" s="14"/>
      <c r="H68" s="14">
        <v>1000</v>
      </c>
      <c r="I68" s="14"/>
      <c r="J68" s="14">
        <v>660.89</v>
      </c>
      <c r="L68" s="14">
        <v>250</v>
      </c>
      <c r="M68" s="14"/>
      <c r="N68" s="14">
        <v>663.44</v>
      </c>
      <c r="P68" s="14"/>
    </row>
    <row r="69" spans="1:16" s="13" customFormat="1" ht="12.75">
      <c r="A69" s="13" t="s">
        <v>143</v>
      </c>
      <c r="B69" s="51">
        <v>1000</v>
      </c>
      <c r="D69" s="14">
        <v>1000</v>
      </c>
      <c r="E69" s="14"/>
      <c r="F69" s="14">
        <v>624.11</v>
      </c>
      <c r="G69" s="14"/>
      <c r="H69" s="14">
        <v>1000</v>
      </c>
      <c r="I69" s="14"/>
      <c r="J69" s="14">
        <v>822.05</v>
      </c>
      <c r="L69" s="14">
        <v>1000</v>
      </c>
      <c r="M69" s="14"/>
      <c r="N69" s="14">
        <v>629.41</v>
      </c>
      <c r="P69" s="14"/>
    </row>
    <row r="70" spans="1:16" ht="13.5" thickBot="1">
      <c r="A70" s="3" t="s">
        <v>89</v>
      </c>
      <c r="B70" s="8">
        <f>SUM(B60:B69)</f>
        <v>9810</v>
      </c>
      <c r="C70" s="3"/>
      <c r="D70" s="8">
        <f>SUM(D60:D69)</f>
        <v>8100</v>
      </c>
      <c r="E70" s="10"/>
      <c r="F70" s="15">
        <f>SUM(F60:F69)</f>
        <v>7265.509999999999</v>
      </c>
      <c r="G70" s="10"/>
      <c r="H70" s="8">
        <f>SUM(H60:H69)</f>
        <v>8100</v>
      </c>
      <c r="I70" s="10"/>
      <c r="J70" s="15">
        <f>SUM(J60:J69)</f>
        <v>8107.92</v>
      </c>
      <c r="K70" s="3"/>
      <c r="L70" s="8">
        <f>SUM(L60:L69)</f>
        <v>8450</v>
      </c>
      <c r="M70" s="10"/>
      <c r="N70" s="15">
        <f>SUM(N60:N69)</f>
        <v>6959.98</v>
      </c>
      <c r="O70" s="3"/>
      <c r="P70" s="10"/>
    </row>
    <row r="71" spans="1:16" ht="13.5" thickTop="1">
      <c r="A71" s="3"/>
      <c r="B71" s="3"/>
      <c r="C71" s="3"/>
      <c r="D71" s="3"/>
      <c r="E71" s="4"/>
      <c r="F71" s="30"/>
      <c r="G71" s="4"/>
      <c r="H71" s="3"/>
      <c r="I71" s="4"/>
      <c r="J71" s="30"/>
      <c r="K71" s="3"/>
      <c r="L71" s="3"/>
      <c r="M71" s="4"/>
      <c r="N71" s="30"/>
      <c r="O71" s="3"/>
      <c r="P71" s="4"/>
    </row>
    <row r="72" spans="1:16" ht="12.75">
      <c r="A72" s="3"/>
      <c r="B72" s="22" t="s">
        <v>228</v>
      </c>
      <c r="D72" s="22" t="s">
        <v>199</v>
      </c>
      <c r="E72" s="22"/>
      <c r="F72" s="22" t="s">
        <v>199</v>
      </c>
      <c r="G72" s="22"/>
      <c r="H72" s="22" t="s">
        <v>190</v>
      </c>
      <c r="I72" s="22"/>
      <c r="J72" s="22" t="s">
        <v>190</v>
      </c>
      <c r="L72" s="22" t="s">
        <v>181</v>
      </c>
      <c r="M72" s="22"/>
      <c r="N72" s="22" t="s">
        <v>181</v>
      </c>
      <c r="P72" s="22"/>
    </row>
    <row r="73" spans="1:18" ht="12.75">
      <c r="A73" s="3" t="s">
        <v>156</v>
      </c>
      <c r="B73" s="11" t="s">
        <v>1</v>
      </c>
      <c r="D73" s="11" t="s">
        <v>1</v>
      </c>
      <c r="E73" s="11"/>
      <c r="F73" s="29" t="str">
        <f>+F6</f>
        <v>As of 8/31</v>
      </c>
      <c r="G73" s="11"/>
      <c r="H73" s="11" t="s">
        <v>1</v>
      </c>
      <c r="I73" s="11"/>
      <c r="J73" s="29" t="s">
        <v>134</v>
      </c>
      <c r="K73" s="3"/>
      <c r="L73" s="11" t="s">
        <v>1</v>
      </c>
      <c r="M73" s="11"/>
      <c r="N73" s="29" t="s">
        <v>134</v>
      </c>
      <c r="P73" s="11"/>
      <c r="R73" t="s">
        <v>157</v>
      </c>
    </row>
    <row r="74" spans="1:16" ht="12.75">
      <c r="A74" s="7" t="s">
        <v>158</v>
      </c>
      <c r="B74" s="18">
        <v>6000</v>
      </c>
      <c r="C74" s="7"/>
      <c r="D74" s="17">
        <v>6000</v>
      </c>
      <c r="E74" s="17"/>
      <c r="F74" s="18">
        <v>200</v>
      </c>
      <c r="G74" s="17"/>
      <c r="H74" s="17">
        <v>6000</v>
      </c>
      <c r="I74" s="17"/>
      <c r="J74" s="18">
        <v>5825</v>
      </c>
      <c r="K74" s="7"/>
      <c r="L74" s="17">
        <v>5000</v>
      </c>
      <c r="M74" s="17"/>
      <c r="N74" s="18">
        <v>5832</v>
      </c>
      <c r="O74" s="7"/>
      <c r="P74" s="1"/>
    </row>
    <row r="75" spans="1:16" ht="12.75">
      <c r="A75" s="7" t="s">
        <v>159</v>
      </c>
      <c r="B75" s="18">
        <v>2700</v>
      </c>
      <c r="C75" s="7"/>
      <c r="D75" s="17">
        <v>2700</v>
      </c>
      <c r="E75" s="17"/>
      <c r="F75" s="18">
        <v>0</v>
      </c>
      <c r="G75" s="17"/>
      <c r="H75" s="17">
        <v>2700</v>
      </c>
      <c r="I75" s="17"/>
      <c r="J75" s="18">
        <v>0</v>
      </c>
      <c r="K75" s="7"/>
      <c r="L75" s="17">
        <v>2700</v>
      </c>
      <c r="M75" s="17"/>
      <c r="N75" s="18">
        <v>2169.17</v>
      </c>
      <c r="O75" s="7"/>
      <c r="P75" s="1"/>
    </row>
    <row r="76" spans="1:16" ht="12.75">
      <c r="A76" s="7" t="s">
        <v>160</v>
      </c>
      <c r="B76" s="18">
        <v>600</v>
      </c>
      <c r="C76" s="7"/>
      <c r="D76" s="17">
        <v>600</v>
      </c>
      <c r="E76" s="17"/>
      <c r="F76" s="18">
        <v>0</v>
      </c>
      <c r="G76" s="17"/>
      <c r="H76" s="17">
        <v>600</v>
      </c>
      <c r="I76" s="17"/>
      <c r="J76" s="18">
        <v>23.97</v>
      </c>
      <c r="K76" s="7"/>
      <c r="L76" s="17">
        <v>600</v>
      </c>
      <c r="M76" s="17"/>
      <c r="N76" s="18">
        <v>906</v>
      </c>
      <c r="O76" s="7"/>
      <c r="P76" s="1"/>
    </row>
    <row r="77" spans="1:16" ht="12.75">
      <c r="A77" t="s">
        <v>87</v>
      </c>
      <c r="B77" s="18">
        <v>900</v>
      </c>
      <c r="D77" s="17">
        <v>900</v>
      </c>
      <c r="E77" s="1"/>
      <c r="F77" s="14">
        <v>696.04</v>
      </c>
      <c r="G77" s="1"/>
      <c r="H77" s="17">
        <v>900</v>
      </c>
      <c r="I77" s="1"/>
      <c r="J77" s="14">
        <v>834.81</v>
      </c>
      <c r="L77" s="17">
        <v>700</v>
      </c>
      <c r="M77" s="1"/>
      <c r="N77" s="14">
        <v>1334.61</v>
      </c>
      <c r="P77" s="1"/>
    </row>
    <row r="78" spans="1:16" ht="12.75">
      <c r="A78" s="7" t="s">
        <v>119</v>
      </c>
      <c r="B78" s="18">
        <v>500</v>
      </c>
      <c r="C78" s="7"/>
      <c r="D78" s="17">
        <v>800</v>
      </c>
      <c r="E78" s="17"/>
      <c r="F78" s="18">
        <v>150</v>
      </c>
      <c r="G78" s="17"/>
      <c r="H78" s="17">
        <v>750</v>
      </c>
      <c r="I78" s="17"/>
      <c r="J78" s="18">
        <v>817.5</v>
      </c>
      <c r="K78" s="7"/>
      <c r="L78" s="17">
        <v>300</v>
      </c>
      <c r="M78" s="17"/>
      <c r="N78" s="18">
        <v>808.5</v>
      </c>
      <c r="O78" s="7"/>
      <c r="P78" s="1"/>
    </row>
    <row r="79" spans="1:16" ht="12.75">
      <c r="A79" t="s">
        <v>75</v>
      </c>
      <c r="B79" s="18">
        <v>1300</v>
      </c>
      <c r="D79" s="17">
        <v>1300</v>
      </c>
      <c r="E79" s="1"/>
      <c r="F79" s="14">
        <v>0</v>
      </c>
      <c r="G79" s="1"/>
      <c r="H79" s="17">
        <v>1400</v>
      </c>
      <c r="I79" s="1"/>
      <c r="J79" s="14">
        <v>1525.06</v>
      </c>
      <c r="L79" s="17">
        <v>1300</v>
      </c>
      <c r="M79" s="1"/>
      <c r="N79" s="14">
        <v>531.91</v>
      </c>
      <c r="P79" s="1"/>
    </row>
    <row r="80" spans="1:16" ht="12.75">
      <c r="A80" t="s">
        <v>53</v>
      </c>
      <c r="B80" s="18">
        <v>50</v>
      </c>
      <c r="D80" s="17">
        <v>50</v>
      </c>
      <c r="E80" s="1"/>
      <c r="F80" s="14">
        <v>0</v>
      </c>
      <c r="G80" s="1"/>
      <c r="H80" s="17">
        <v>150</v>
      </c>
      <c r="I80" s="1"/>
      <c r="J80" s="14">
        <v>471.52</v>
      </c>
      <c r="L80" s="17">
        <v>100</v>
      </c>
      <c r="M80" s="1"/>
      <c r="N80" s="14">
        <v>50.78</v>
      </c>
      <c r="P80" s="1"/>
    </row>
    <row r="81" spans="1:16" ht="12.75">
      <c r="A81" t="s">
        <v>67</v>
      </c>
      <c r="B81" s="18">
        <v>50</v>
      </c>
      <c r="D81" s="18">
        <v>50</v>
      </c>
      <c r="E81" s="1"/>
      <c r="F81" s="14">
        <v>25</v>
      </c>
      <c r="G81" s="1"/>
      <c r="H81" s="18">
        <v>0</v>
      </c>
      <c r="I81" s="1"/>
      <c r="J81" s="14">
        <v>0.47</v>
      </c>
      <c r="L81" s="17">
        <v>0</v>
      </c>
      <c r="M81" s="1"/>
      <c r="N81" s="14">
        <v>0</v>
      </c>
      <c r="P81" s="1"/>
    </row>
    <row r="82" spans="1:16" ht="12.75">
      <c r="A82" t="s">
        <v>132</v>
      </c>
      <c r="B82" s="18">
        <v>400</v>
      </c>
      <c r="D82" s="17">
        <v>400</v>
      </c>
      <c r="E82" s="1"/>
      <c r="F82" s="14">
        <v>0</v>
      </c>
      <c r="G82" s="1"/>
      <c r="H82" s="17">
        <v>300</v>
      </c>
      <c r="I82" s="1"/>
      <c r="J82" s="14">
        <v>0</v>
      </c>
      <c r="L82" s="17">
        <v>350</v>
      </c>
      <c r="M82" s="1"/>
      <c r="N82" s="14">
        <v>659.5</v>
      </c>
      <c r="P82" s="1"/>
    </row>
    <row r="83" spans="1:16" ht="12.75">
      <c r="A83" s="7" t="s">
        <v>161</v>
      </c>
      <c r="B83" s="18">
        <v>6300</v>
      </c>
      <c r="C83" s="7"/>
      <c r="D83" s="17">
        <v>6000</v>
      </c>
      <c r="E83" s="17"/>
      <c r="F83" s="18">
        <v>0</v>
      </c>
      <c r="G83" s="17"/>
      <c r="H83" s="17">
        <v>5000</v>
      </c>
      <c r="I83" s="17"/>
      <c r="J83" s="18">
        <v>6247.85</v>
      </c>
      <c r="K83" s="7"/>
      <c r="L83" s="17">
        <v>6500</v>
      </c>
      <c r="M83" s="17"/>
      <c r="N83" s="18">
        <v>5328.53</v>
      </c>
      <c r="O83" s="7"/>
      <c r="P83" s="1"/>
    </row>
    <row r="84" spans="1:16" ht="12.75">
      <c r="A84" t="s">
        <v>120</v>
      </c>
      <c r="B84" s="18">
        <v>225</v>
      </c>
      <c r="D84" s="17">
        <v>225</v>
      </c>
      <c r="E84" s="1"/>
      <c r="F84" s="14">
        <v>0</v>
      </c>
      <c r="G84" s="1"/>
      <c r="H84" s="17">
        <v>225</v>
      </c>
      <c r="I84" s="1"/>
      <c r="J84" s="14">
        <v>225</v>
      </c>
      <c r="L84" s="17">
        <v>400</v>
      </c>
      <c r="M84" s="1"/>
      <c r="N84" s="14">
        <v>225</v>
      </c>
      <c r="P84" s="1"/>
    </row>
    <row r="85" spans="1:16" ht="12.75">
      <c r="A85" t="s">
        <v>166</v>
      </c>
      <c r="B85" s="18">
        <v>1800</v>
      </c>
      <c r="D85" s="17">
        <v>1500</v>
      </c>
      <c r="E85" s="1"/>
      <c r="F85" s="14">
        <v>0</v>
      </c>
      <c r="G85" s="1"/>
      <c r="H85" s="17">
        <v>1700</v>
      </c>
      <c r="I85" s="1"/>
      <c r="J85" s="14">
        <v>1825</v>
      </c>
      <c r="L85" s="17">
        <v>1500</v>
      </c>
      <c r="M85" s="1"/>
      <c r="N85" s="14">
        <v>1375</v>
      </c>
      <c r="P85" s="1"/>
    </row>
    <row r="86" spans="1:16" ht="12.75">
      <c r="A86" t="s">
        <v>162</v>
      </c>
      <c r="B86" s="18">
        <v>300</v>
      </c>
      <c r="D86" s="17">
        <v>300</v>
      </c>
      <c r="E86" s="1"/>
      <c r="F86" s="14">
        <v>0</v>
      </c>
      <c r="G86" s="1"/>
      <c r="H86" s="17">
        <v>300</v>
      </c>
      <c r="I86" s="1"/>
      <c r="J86" s="14">
        <v>0</v>
      </c>
      <c r="L86" s="17">
        <v>400</v>
      </c>
      <c r="M86" s="1"/>
      <c r="N86" s="14">
        <v>378.95</v>
      </c>
      <c r="P86" s="1"/>
    </row>
    <row r="87" spans="1:16" ht="13.5" thickBot="1">
      <c r="A87" s="3" t="s">
        <v>164</v>
      </c>
      <c r="B87" s="15">
        <f>SUM(B74:B86)</f>
        <v>21125</v>
      </c>
      <c r="C87" s="3"/>
      <c r="D87" s="15">
        <f>SUM(D74:D86)</f>
        <v>20825</v>
      </c>
      <c r="E87" s="26"/>
      <c r="F87" s="15">
        <f>SUM(F74:F86)</f>
        <v>1071.04</v>
      </c>
      <c r="G87" s="26"/>
      <c r="H87" s="15">
        <f>SUM(H74:H86)</f>
        <v>20025</v>
      </c>
      <c r="I87" s="26"/>
      <c r="J87" s="15">
        <f>SUM(J74:J86)</f>
        <v>17796.18</v>
      </c>
      <c r="K87" s="3"/>
      <c r="L87" s="15">
        <f>SUM(L74:L86)</f>
        <v>19850</v>
      </c>
      <c r="M87" s="26"/>
      <c r="N87" s="15">
        <f>SUM(N74:N86)</f>
        <v>19599.95</v>
      </c>
      <c r="O87" s="3"/>
      <c r="P87" s="26"/>
    </row>
    <row r="88" spans="1:16" ht="13.5" thickTop="1">
      <c r="A88" s="3"/>
      <c r="B88" s="26"/>
      <c r="C88" s="3"/>
      <c r="D88" s="26"/>
      <c r="E88" s="26"/>
      <c r="F88" s="26"/>
      <c r="G88" s="26"/>
      <c r="H88" s="26"/>
      <c r="I88" s="26"/>
      <c r="J88" s="26"/>
      <c r="K88" s="3"/>
      <c r="L88" s="26"/>
      <c r="M88" s="26"/>
      <c r="N88" s="26"/>
      <c r="O88" s="3"/>
      <c r="P88" s="26"/>
    </row>
    <row r="89" spans="1:16" ht="12.75">
      <c r="A89" s="3"/>
      <c r="B89" s="3"/>
      <c r="C89" s="3"/>
      <c r="D89" s="3"/>
      <c r="E89" s="4"/>
      <c r="F89" s="30"/>
      <c r="G89" s="4"/>
      <c r="H89" s="3"/>
      <c r="I89" s="4"/>
      <c r="J89" s="30"/>
      <c r="K89" s="3"/>
      <c r="L89" s="3"/>
      <c r="M89" s="4"/>
      <c r="N89" s="30"/>
      <c r="O89" s="3"/>
      <c r="P89" s="26"/>
    </row>
    <row r="90" spans="2:16" ht="12.75">
      <c r="B90" s="22" t="s">
        <v>228</v>
      </c>
      <c r="D90" s="22" t="s">
        <v>199</v>
      </c>
      <c r="E90" s="22"/>
      <c r="F90" s="22" t="s">
        <v>199</v>
      </c>
      <c r="G90" s="22"/>
      <c r="H90" s="22" t="s">
        <v>190</v>
      </c>
      <c r="I90" s="22"/>
      <c r="J90" s="22" t="s">
        <v>190</v>
      </c>
      <c r="L90" s="22" t="s">
        <v>181</v>
      </c>
      <c r="M90" s="22"/>
      <c r="N90" s="22" t="s">
        <v>181</v>
      </c>
      <c r="P90" s="22"/>
    </row>
    <row r="91" spans="1:16" ht="12.75">
      <c r="A91" s="3" t="s">
        <v>180</v>
      </c>
      <c r="B91" s="11" t="s">
        <v>1</v>
      </c>
      <c r="D91" s="11" t="s">
        <v>1</v>
      </c>
      <c r="E91" s="11"/>
      <c r="F91" s="29" t="str">
        <f>+F6</f>
        <v>As of 8/31</v>
      </c>
      <c r="G91" s="11"/>
      <c r="H91" s="11" t="s">
        <v>1</v>
      </c>
      <c r="I91" s="11"/>
      <c r="J91" s="29" t="s">
        <v>134</v>
      </c>
      <c r="K91" s="3"/>
      <c r="L91" s="11" t="s">
        <v>1</v>
      </c>
      <c r="M91" s="11"/>
      <c r="N91" s="29" t="s">
        <v>134</v>
      </c>
      <c r="P91" s="11"/>
    </row>
    <row r="92" spans="1:16" ht="12.75">
      <c r="A92" t="s">
        <v>177</v>
      </c>
      <c r="B92" s="36">
        <v>9000</v>
      </c>
      <c r="D92" s="36">
        <v>8000</v>
      </c>
      <c r="E92" s="1"/>
      <c r="F92" s="14">
        <v>0</v>
      </c>
      <c r="G92" s="1"/>
      <c r="H92" s="36">
        <v>7000</v>
      </c>
      <c r="I92" s="1"/>
      <c r="J92" s="14">
        <v>8582.29</v>
      </c>
      <c r="L92" s="36">
        <v>5050</v>
      </c>
      <c r="M92" s="1"/>
      <c r="N92" s="14">
        <v>1379.51</v>
      </c>
      <c r="P92" s="1"/>
    </row>
    <row r="93" spans="1:16" ht="12.75">
      <c r="A93" t="s">
        <v>87</v>
      </c>
      <c r="B93" s="36">
        <v>3000</v>
      </c>
      <c r="D93" s="36">
        <v>1900</v>
      </c>
      <c r="E93" s="1"/>
      <c r="F93" s="14">
        <v>0</v>
      </c>
      <c r="G93" s="1"/>
      <c r="H93" s="36">
        <v>3000</v>
      </c>
      <c r="I93" s="1"/>
      <c r="J93" s="14">
        <v>2308.44</v>
      </c>
      <c r="L93" s="36">
        <v>3000</v>
      </c>
      <c r="M93" s="1"/>
      <c r="N93" s="14">
        <v>1846.67</v>
      </c>
      <c r="P93" s="1"/>
    </row>
    <row r="94" spans="1:16" ht="12.75">
      <c r="A94" t="s">
        <v>120</v>
      </c>
      <c r="B94" s="36">
        <v>0</v>
      </c>
      <c r="D94" s="36">
        <v>0</v>
      </c>
      <c r="E94" s="1"/>
      <c r="F94" s="14">
        <v>0</v>
      </c>
      <c r="G94" s="1"/>
      <c r="H94" s="36">
        <v>1000</v>
      </c>
      <c r="I94" s="1"/>
      <c r="J94" s="14">
        <v>0</v>
      </c>
      <c r="L94" s="36">
        <v>300</v>
      </c>
      <c r="M94" s="1"/>
      <c r="N94" s="14">
        <v>0</v>
      </c>
      <c r="P94" s="1"/>
    </row>
    <row r="95" spans="1:16" ht="12.75">
      <c r="A95" t="s">
        <v>191</v>
      </c>
      <c r="B95" s="36">
        <v>2500</v>
      </c>
      <c r="D95" s="36">
        <v>2100</v>
      </c>
      <c r="E95" s="1"/>
      <c r="F95" s="14">
        <v>0</v>
      </c>
      <c r="G95" s="1"/>
      <c r="H95" s="36">
        <v>2000</v>
      </c>
      <c r="I95" s="1"/>
      <c r="J95" s="14">
        <v>2758.39</v>
      </c>
      <c r="L95" s="36">
        <v>200</v>
      </c>
      <c r="M95" s="1"/>
      <c r="N95" s="14">
        <v>2041.16</v>
      </c>
      <c r="P95" s="1"/>
    </row>
    <row r="96" spans="1:16" ht="12.75">
      <c r="A96" t="s">
        <v>53</v>
      </c>
      <c r="B96" s="36">
        <v>400</v>
      </c>
      <c r="D96" s="36">
        <v>400</v>
      </c>
      <c r="E96" s="1"/>
      <c r="F96" s="14">
        <v>0</v>
      </c>
      <c r="G96" s="1"/>
      <c r="H96" s="36">
        <v>500</v>
      </c>
      <c r="I96" s="1"/>
      <c r="J96" s="14">
        <v>396.8</v>
      </c>
      <c r="L96" s="36">
        <v>1000</v>
      </c>
      <c r="M96" s="1"/>
      <c r="N96" s="14">
        <v>396.8</v>
      </c>
      <c r="P96" s="1"/>
    </row>
    <row r="97" spans="1:16" ht="12.75">
      <c r="A97" t="s">
        <v>175</v>
      </c>
      <c r="B97" s="36">
        <v>400</v>
      </c>
      <c r="D97" s="36">
        <v>250</v>
      </c>
      <c r="E97" s="1"/>
      <c r="F97" s="14">
        <v>0</v>
      </c>
      <c r="G97" s="1"/>
      <c r="H97" s="36">
        <v>400</v>
      </c>
      <c r="I97" s="1"/>
      <c r="J97" s="14">
        <v>453.39</v>
      </c>
      <c r="L97" s="36">
        <v>250</v>
      </c>
      <c r="M97" s="1"/>
      <c r="N97" s="14">
        <v>172</v>
      </c>
      <c r="P97" s="1"/>
    </row>
    <row r="98" spans="1:16" ht="12.75">
      <c r="A98" t="s">
        <v>67</v>
      </c>
      <c r="B98" s="36">
        <v>250</v>
      </c>
      <c r="D98" s="36">
        <v>250</v>
      </c>
      <c r="E98" s="1"/>
      <c r="F98" s="14">
        <v>5.44</v>
      </c>
      <c r="G98" s="1"/>
      <c r="H98" s="36">
        <v>250</v>
      </c>
      <c r="I98" s="1"/>
      <c r="J98" s="14">
        <v>189.96</v>
      </c>
      <c r="L98" s="36">
        <v>200</v>
      </c>
      <c r="M98" s="1"/>
      <c r="N98" s="14">
        <v>250.57</v>
      </c>
      <c r="P98" s="1"/>
    </row>
    <row r="99" spans="1:16" ht="12.75">
      <c r="A99" t="s">
        <v>75</v>
      </c>
      <c r="B99" s="36">
        <v>900</v>
      </c>
      <c r="D99" s="36">
        <v>1100</v>
      </c>
      <c r="E99" s="1"/>
      <c r="F99" s="14">
        <v>0</v>
      </c>
      <c r="G99" s="1"/>
      <c r="H99" s="36">
        <v>900</v>
      </c>
      <c r="I99" s="1"/>
      <c r="J99" s="14">
        <v>825.45</v>
      </c>
      <c r="L99" s="36">
        <v>600</v>
      </c>
      <c r="M99" s="1"/>
      <c r="N99" s="14">
        <v>825</v>
      </c>
      <c r="P99" s="1"/>
    </row>
    <row r="100" spans="1:16" ht="12.75">
      <c r="A100" t="s">
        <v>192</v>
      </c>
      <c r="B100" s="36">
        <v>400</v>
      </c>
      <c r="D100" s="36">
        <v>400</v>
      </c>
      <c r="E100" s="1"/>
      <c r="F100" s="14">
        <v>0</v>
      </c>
      <c r="G100" s="1"/>
      <c r="H100" s="36">
        <v>350</v>
      </c>
      <c r="I100" s="1"/>
      <c r="J100" s="14">
        <v>0</v>
      </c>
      <c r="L100" s="36">
        <v>350</v>
      </c>
      <c r="M100" s="1"/>
      <c r="N100" s="14">
        <v>39.368</v>
      </c>
      <c r="P100" s="1"/>
    </row>
    <row r="101" spans="1:16" ht="12.75">
      <c r="A101" t="s">
        <v>176</v>
      </c>
      <c r="B101" s="36">
        <v>200</v>
      </c>
      <c r="D101" s="36">
        <v>200</v>
      </c>
      <c r="E101" s="1"/>
      <c r="F101" s="14">
        <v>0</v>
      </c>
      <c r="G101" s="1"/>
      <c r="H101" s="36">
        <v>250</v>
      </c>
      <c r="I101" s="1"/>
      <c r="J101" s="14">
        <v>0</v>
      </c>
      <c r="L101" s="36">
        <v>100</v>
      </c>
      <c r="M101" s="1"/>
      <c r="N101" s="14">
        <v>0</v>
      </c>
      <c r="P101" s="1"/>
    </row>
    <row r="102" spans="1:16" ht="12.75">
      <c r="A102" t="s">
        <v>119</v>
      </c>
      <c r="B102" s="36">
        <v>2600</v>
      </c>
      <c r="D102" s="36">
        <v>1600</v>
      </c>
      <c r="E102" s="1"/>
      <c r="F102" s="14">
        <v>0</v>
      </c>
      <c r="G102" s="1"/>
      <c r="H102" s="36">
        <v>100</v>
      </c>
      <c r="I102" s="1"/>
      <c r="J102" s="14">
        <v>1640</v>
      </c>
      <c r="L102" s="36">
        <v>100</v>
      </c>
      <c r="M102" s="1"/>
      <c r="N102" s="14">
        <v>7907</v>
      </c>
      <c r="P102" s="1"/>
    </row>
    <row r="103" spans="1:16" ht="12.75">
      <c r="A103" t="s">
        <v>40</v>
      </c>
      <c r="B103" s="36">
        <v>1000</v>
      </c>
      <c r="D103" s="36">
        <v>1000</v>
      </c>
      <c r="E103" s="1"/>
      <c r="F103" s="14">
        <v>0</v>
      </c>
      <c r="G103" s="1"/>
      <c r="H103" s="36">
        <v>1000</v>
      </c>
      <c r="I103" s="1"/>
      <c r="J103" s="14">
        <v>0</v>
      </c>
      <c r="L103" s="36">
        <v>1000</v>
      </c>
      <c r="M103" s="1"/>
      <c r="N103" s="14">
        <v>0</v>
      </c>
      <c r="P103" s="1"/>
    </row>
    <row r="104" spans="1:16" ht="12.75">
      <c r="A104" t="s">
        <v>193</v>
      </c>
      <c r="B104" s="36">
        <v>1600</v>
      </c>
      <c r="D104" s="36">
        <v>1300</v>
      </c>
      <c r="E104" s="1"/>
      <c r="F104" s="14">
        <v>0</v>
      </c>
      <c r="G104" s="1"/>
      <c r="H104" s="36">
        <v>1500</v>
      </c>
      <c r="I104" s="1"/>
      <c r="J104" s="14">
        <v>1600</v>
      </c>
      <c r="L104" s="36">
        <v>0</v>
      </c>
      <c r="M104" s="1"/>
      <c r="N104" s="14">
        <v>0</v>
      </c>
      <c r="P104" s="1"/>
    </row>
    <row r="105" spans="1:16" ht="13.5" thickBot="1">
      <c r="A105" s="3" t="s">
        <v>73</v>
      </c>
      <c r="B105" s="15">
        <f>SUM(B92:B104)</f>
        <v>22250</v>
      </c>
      <c r="C105" s="3"/>
      <c r="D105" s="15">
        <f>SUM(D92:D104)</f>
        <v>18500</v>
      </c>
      <c r="E105" s="10"/>
      <c r="F105" s="15">
        <f>SUM(F92:F104)</f>
        <v>5.44</v>
      </c>
      <c r="G105" s="26"/>
      <c r="H105" s="15">
        <f>SUM(H92:H104)</f>
        <v>18250</v>
      </c>
      <c r="I105" s="26"/>
      <c r="J105" s="15">
        <f>SUM(J92:J104)</f>
        <v>18754.72</v>
      </c>
      <c r="K105" s="3"/>
      <c r="L105" s="15">
        <f>SUM(L92:L104)</f>
        <v>12150</v>
      </c>
      <c r="M105" s="26"/>
      <c r="N105" s="15">
        <f>SUM(N92:N104)</f>
        <v>14858.078000000001</v>
      </c>
      <c r="O105" s="3"/>
      <c r="P105" s="10"/>
    </row>
    <row r="106" spans="1:16" ht="13.5" thickTop="1">
      <c r="A106" s="3"/>
      <c r="B106" s="10"/>
      <c r="C106" s="3"/>
      <c r="D106" s="10"/>
      <c r="E106" s="10"/>
      <c r="F106" s="26"/>
      <c r="G106" s="10"/>
      <c r="H106" s="10"/>
      <c r="I106" s="10"/>
      <c r="J106" s="26"/>
      <c r="K106" s="3"/>
      <c r="L106" s="10"/>
      <c r="M106" s="10"/>
      <c r="N106" s="26"/>
      <c r="O106" s="3"/>
      <c r="P106" s="10"/>
    </row>
    <row r="107" spans="1:16" ht="12.75">
      <c r="A107" s="3"/>
      <c r="B107" s="3"/>
      <c r="C107" s="3"/>
      <c r="D107" s="3"/>
      <c r="E107" s="4"/>
      <c r="F107" s="30"/>
      <c r="G107" s="4"/>
      <c r="H107" s="3"/>
      <c r="I107" s="4"/>
      <c r="J107" s="30"/>
      <c r="K107" s="3"/>
      <c r="L107" s="3"/>
      <c r="M107" s="4"/>
      <c r="N107" s="30"/>
      <c r="O107" s="3"/>
      <c r="P107" s="26"/>
    </row>
    <row r="108" spans="2:16" ht="12.75">
      <c r="B108" s="22" t="s">
        <v>228</v>
      </c>
      <c r="D108" s="22" t="s">
        <v>199</v>
      </c>
      <c r="E108" s="22"/>
      <c r="F108" s="22" t="s">
        <v>199</v>
      </c>
      <c r="G108" s="22"/>
      <c r="H108" s="22" t="s">
        <v>190</v>
      </c>
      <c r="I108" s="22"/>
      <c r="J108" s="22" t="s">
        <v>190</v>
      </c>
      <c r="L108" s="22" t="s">
        <v>181</v>
      </c>
      <c r="M108" s="22"/>
      <c r="N108" s="22" t="s">
        <v>181</v>
      </c>
      <c r="P108" s="22"/>
    </row>
    <row r="109" spans="1:16" ht="12.75">
      <c r="A109" s="3" t="s">
        <v>99</v>
      </c>
      <c r="B109" s="11" t="s">
        <v>1</v>
      </c>
      <c r="D109" s="11" t="s">
        <v>1</v>
      </c>
      <c r="E109" s="11"/>
      <c r="F109" s="29" t="str">
        <f>+F6</f>
        <v>As of 8/31</v>
      </c>
      <c r="G109" s="11"/>
      <c r="H109" s="11" t="s">
        <v>1</v>
      </c>
      <c r="I109" s="11"/>
      <c r="J109" s="29" t="s">
        <v>134</v>
      </c>
      <c r="K109" s="3"/>
      <c r="L109" s="11" t="s">
        <v>1</v>
      </c>
      <c r="M109" s="11"/>
      <c r="N109" s="29" t="s">
        <v>134</v>
      </c>
      <c r="P109" s="11"/>
    </row>
    <row r="110" spans="1:16" ht="12.75">
      <c r="A110" s="7" t="s">
        <v>218</v>
      </c>
      <c r="B110" s="55">
        <v>48162</v>
      </c>
      <c r="D110" s="57">
        <v>46310</v>
      </c>
      <c r="E110" s="11"/>
      <c r="F110" s="56">
        <v>30323.99</v>
      </c>
      <c r="G110" s="11"/>
      <c r="H110" s="11">
        <v>0</v>
      </c>
      <c r="I110" s="11"/>
      <c r="J110" s="56">
        <v>45344.59</v>
      </c>
      <c r="K110" s="3"/>
      <c r="L110" s="11">
        <v>0</v>
      </c>
      <c r="M110" s="11"/>
      <c r="N110" s="29">
        <v>0</v>
      </c>
      <c r="P110" s="11"/>
    </row>
    <row r="111" spans="1:16" ht="12.75">
      <c r="A111" s="7" t="s">
        <v>219</v>
      </c>
      <c r="B111" s="55">
        <v>18443</v>
      </c>
      <c r="D111" s="57">
        <v>18208</v>
      </c>
      <c r="E111" s="11"/>
      <c r="F111" s="56">
        <v>9569.62</v>
      </c>
      <c r="G111" s="11"/>
      <c r="H111" s="11">
        <v>0</v>
      </c>
      <c r="I111" s="11"/>
      <c r="J111" s="56">
        <v>14400.4</v>
      </c>
      <c r="K111" s="3"/>
      <c r="L111" s="11">
        <v>0</v>
      </c>
      <c r="M111" s="11"/>
      <c r="N111" s="29">
        <v>0</v>
      </c>
      <c r="P111" s="11"/>
    </row>
    <row r="112" spans="1:16" ht="12.75">
      <c r="A112" t="s">
        <v>100</v>
      </c>
      <c r="B112" s="51">
        <v>5000</v>
      </c>
      <c r="D112" s="1">
        <v>5000</v>
      </c>
      <c r="E112" s="1"/>
      <c r="F112" s="14">
        <v>1392.49</v>
      </c>
      <c r="G112" s="1"/>
      <c r="H112" s="1">
        <v>5000</v>
      </c>
      <c r="I112" s="1"/>
      <c r="J112" s="14">
        <v>1164.56</v>
      </c>
      <c r="L112" s="1">
        <v>4000</v>
      </c>
      <c r="M112" s="1"/>
      <c r="N112" s="14">
        <v>2883.01</v>
      </c>
      <c r="P112" s="1"/>
    </row>
    <row r="113" spans="1:16" ht="12.75">
      <c r="A113" s="13" t="s">
        <v>246</v>
      </c>
      <c r="B113" s="51">
        <v>2000</v>
      </c>
      <c r="C113" t="s">
        <v>157</v>
      </c>
      <c r="D113" s="51">
        <v>1000</v>
      </c>
      <c r="E113" s="1"/>
      <c r="F113" s="14">
        <v>0</v>
      </c>
      <c r="G113" s="1"/>
      <c r="H113" s="1">
        <v>0</v>
      </c>
      <c r="I113" s="1">
        <v>0</v>
      </c>
      <c r="J113" s="14">
        <v>1268.51</v>
      </c>
      <c r="K113" s="14">
        <v>0</v>
      </c>
      <c r="L113" s="1">
        <v>0</v>
      </c>
      <c r="M113" s="1">
        <v>0</v>
      </c>
      <c r="N113" s="14">
        <v>0</v>
      </c>
      <c r="P113" s="1"/>
    </row>
    <row r="114" spans="1:16" ht="12.75">
      <c r="A114" t="s">
        <v>103</v>
      </c>
      <c r="B114" s="51">
        <v>800</v>
      </c>
      <c r="D114" s="1">
        <v>900</v>
      </c>
      <c r="E114" s="1"/>
      <c r="F114" s="14">
        <v>280</v>
      </c>
      <c r="G114" s="1"/>
      <c r="H114" s="1">
        <v>900</v>
      </c>
      <c r="I114" s="1"/>
      <c r="J114" s="14">
        <v>803.62</v>
      </c>
      <c r="L114" s="1">
        <v>700</v>
      </c>
      <c r="M114" s="1"/>
      <c r="N114" s="14">
        <v>744.9</v>
      </c>
      <c r="P114" s="1"/>
    </row>
    <row r="115" spans="1:16" ht="12.75">
      <c r="A115" t="s">
        <v>168</v>
      </c>
      <c r="B115" s="51">
        <v>700</v>
      </c>
      <c r="D115" s="1">
        <v>700</v>
      </c>
      <c r="E115" s="1"/>
      <c r="F115" s="14">
        <v>42.1</v>
      </c>
      <c r="G115" s="1"/>
      <c r="H115" s="1">
        <v>700</v>
      </c>
      <c r="I115" s="1"/>
      <c r="J115" s="14">
        <v>185.13</v>
      </c>
      <c r="L115" s="1">
        <v>750</v>
      </c>
      <c r="M115" s="1"/>
      <c r="N115" s="14">
        <v>393.1</v>
      </c>
      <c r="P115" s="1"/>
    </row>
    <row r="116" spans="1:16" ht="12.75">
      <c r="A116" s="7" t="s">
        <v>169</v>
      </c>
      <c r="B116" s="18">
        <v>0</v>
      </c>
      <c r="C116" s="7"/>
      <c r="D116" s="17">
        <v>0</v>
      </c>
      <c r="E116" s="17"/>
      <c r="F116" s="18">
        <v>0</v>
      </c>
      <c r="G116" s="17"/>
      <c r="H116" s="17">
        <v>0</v>
      </c>
      <c r="I116" s="17"/>
      <c r="J116" s="18">
        <v>0</v>
      </c>
      <c r="K116" s="7"/>
      <c r="L116" s="17">
        <v>500</v>
      </c>
      <c r="M116" s="17"/>
      <c r="N116" s="18">
        <v>0</v>
      </c>
      <c r="O116" s="7"/>
      <c r="P116" s="1"/>
    </row>
    <row r="117" spans="1:16" ht="12.75">
      <c r="A117" t="s">
        <v>118</v>
      </c>
      <c r="B117" s="18">
        <v>1000</v>
      </c>
      <c r="D117" s="17">
        <v>1000</v>
      </c>
      <c r="E117" s="1"/>
      <c r="F117" s="14">
        <v>0</v>
      </c>
      <c r="G117" s="1"/>
      <c r="H117" s="17">
        <v>1000</v>
      </c>
      <c r="I117" s="1"/>
      <c r="J117" s="14">
        <v>0</v>
      </c>
      <c r="L117" s="17">
        <v>1000</v>
      </c>
      <c r="M117" s="1"/>
      <c r="N117" s="14">
        <v>0</v>
      </c>
      <c r="P117" s="1"/>
    </row>
    <row r="118" spans="1:16" s="13" customFormat="1" ht="12.75">
      <c r="A118" s="13" t="s">
        <v>127</v>
      </c>
      <c r="B118" s="18">
        <v>0</v>
      </c>
      <c r="D118" s="18">
        <v>0</v>
      </c>
      <c r="E118" s="14"/>
      <c r="F118" s="14">
        <v>0</v>
      </c>
      <c r="G118" s="14"/>
      <c r="H118" s="18">
        <v>0</v>
      </c>
      <c r="I118" s="14"/>
      <c r="J118" s="14">
        <v>0</v>
      </c>
      <c r="L118" s="18">
        <v>15000</v>
      </c>
      <c r="M118" s="14"/>
      <c r="N118" s="14">
        <v>0</v>
      </c>
      <c r="P118" s="14"/>
    </row>
    <row r="119" spans="1:16" s="13" customFormat="1" ht="12.75">
      <c r="A119" s="13" t="s">
        <v>194</v>
      </c>
      <c r="B119" s="18">
        <v>2000</v>
      </c>
      <c r="D119" s="18">
        <v>1000</v>
      </c>
      <c r="E119" s="14"/>
      <c r="F119" s="14">
        <v>1800</v>
      </c>
      <c r="G119" s="14"/>
      <c r="H119" s="18">
        <v>5000</v>
      </c>
      <c r="I119" s="14"/>
      <c r="J119" s="14">
        <v>600</v>
      </c>
      <c r="L119" s="18">
        <v>500</v>
      </c>
      <c r="M119" s="14"/>
      <c r="N119" s="14">
        <v>4995</v>
      </c>
      <c r="P119" s="14"/>
    </row>
    <row r="120" spans="1:16" s="13" customFormat="1" ht="12.75">
      <c r="A120" s="13" t="s">
        <v>247</v>
      </c>
      <c r="B120" s="18">
        <v>300</v>
      </c>
      <c r="D120" s="18">
        <v>0</v>
      </c>
      <c r="E120" s="14"/>
      <c r="F120" s="14">
        <v>0</v>
      </c>
      <c r="G120" s="14"/>
      <c r="H120" s="18">
        <v>0</v>
      </c>
      <c r="I120" s="14"/>
      <c r="J120" s="14">
        <v>0</v>
      </c>
      <c r="L120" s="18">
        <v>0</v>
      </c>
      <c r="M120" s="14"/>
      <c r="N120" s="14">
        <v>0</v>
      </c>
      <c r="P120" s="14"/>
    </row>
    <row r="121" spans="1:16" ht="13.5" thickBot="1">
      <c r="A121" s="3" t="s">
        <v>101</v>
      </c>
      <c r="B121" s="8">
        <f>SUM(B110:B120)</f>
        <v>78405</v>
      </c>
      <c r="C121" s="3"/>
      <c r="D121" s="8">
        <f>SUM(D110:D120)</f>
        <v>74118</v>
      </c>
      <c r="E121" s="10"/>
      <c r="F121" s="8">
        <f>SUM(F110:F120)</f>
        <v>43408.2</v>
      </c>
      <c r="G121" s="10"/>
      <c r="H121" s="8">
        <f>SUM(H110:H120)</f>
        <v>12600</v>
      </c>
      <c r="I121" s="10"/>
      <c r="J121" s="8">
        <f>SUM(J110:J120)</f>
        <v>63766.81</v>
      </c>
      <c r="K121" s="3"/>
      <c r="L121" s="8">
        <f>SUM(L110:L120)</f>
        <v>22450</v>
      </c>
      <c r="M121" s="10"/>
      <c r="N121" s="8">
        <f>SUM(N110:N120)</f>
        <v>9016.01</v>
      </c>
      <c r="O121" s="3"/>
      <c r="P121" s="10"/>
    </row>
    <row r="122" spans="5:16" ht="13.5" thickTop="1">
      <c r="E122" s="1"/>
      <c r="F122" s="14"/>
      <c r="G122" s="1"/>
      <c r="I122" s="1"/>
      <c r="J122" s="14"/>
      <c r="M122" s="1"/>
      <c r="N122" s="14"/>
      <c r="P122" s="1"/>
    </row>
    <row r="123" spans="5:16" ht="12.75">
      <c r="E123" s="1"/>
      <c r="F123" s="14"/>
      <c r="G123" s="1"/>
      <c r="I123" s="1"/>
      <c r="J123" s="14"/>
      <c r="M123" s="1"/>
      <c r="N123" s="14"/>
      <c r="P123" s="1"/>
    </row>
    <row r="124" spans="5:16" ht="12.75">
      <c r="E124" s="1"/>
      <c r="F124" s="14"/>
      <c r="G124" s="1"/>
      <c r="I124" s="1"/>
      <c r="J124" s="14"/>
      <c r="M124" s="1"/>
      <c r="N124" s="14"/>
      <c r="P124" s="1"/>
    </row>
    <row r="125" spans="5:16" ht="12.75">
      <c r="E125" s="1"/>
      <c r="F125" s="14"/>
      <c r="G125" s="1"/>
      <c r="I125" s="1"/>
      <c r="J125" s="14"/>
      <c r="M125" s="1"/>
      <c r="N125" s="14"/>
      <c r="P125" s="1"/>
    </row>
    <row r="126" spans="5:16" ht="12.75">
      <c r="E126" s="1"/>
      <c r="F126" s="14"/>
      <c r="G126" s="1"/>
      <c r="I126" s="1"/>
      <c r="J126" s="14"/>
      <c r="M126" s="1"/>
      <c r="N126" s="14"/>
      <c r="P126" s="1"/>
    </row>
    <row r="127" spans="5:16" ht="12.75">
      <c r="E127" s="1"/>
      <c r="F127" s="14"/>
      <c r="G127" s="1"/>
      <c r="I127" s="1"/>
      <c r="J127" s="14"/>
      <c r="M127" s="1"/>
      <c r="N127" s="14"/>
      <c r="P127" s="1"/>
    </row>
    <row r="128" spans="5:16" ht="12.75">
      <c r="E128" s="1"/>
      <c r="F128" s="14"/>
      <c r="G128" s="1"/>
      <c r="I128" s="1"/>
      <c r="J128" s="14"/>
      <c r="M128" s="1"/>
      <c r="N128" s="14"/>
      <c r="P128" s="1"/>
    </row>
    <row r="129" spans="5:16" ht="12.75">
      <c r="E129" s="1"/>
      <c r="F129" s="14"/>
      <c r="G129" s="1"/>
      <c r="I129" s="1"/>
      <c r="J129" s="14"/>
      <c r="M129" s="1"/>
      <c r="N129" s="14"/>
      <c r="P129" s="1"/>
    </row>
    <row r="130" spans="14:16" ht="12.75">
      <c r="N130" s="13"/>
      <c r="P130" s="1"/>
    </row>
    <row r="131" ht="12.75">
      <c r="P131" s="1"/>
    </row>
  </sheetData>
  <sheetProtection/>
  <mergeCells count="2">
    <mergeCell ref="A2:P2"/>
    <mergeCell ref="A3:P3"/>
  </mergeCells>
  <printOptions horizontalCentered="1"/>
  <pageMargins left="0.75" right="0.75" top="1" bottom="1" header="0.5" footer="0.5"/>
  <pageSetup cellComments="asDisplayed" fitToHeight="2" horizontalDpi="600" verticalDpi="600" orientation="landscape" scale="75" r:id="rId1"/>
  <headerFooter alignWithMargins="0">
    <oddFooter>&amp;LPage 3&amp;CFor Internal Use Only&amp;R&amp;D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9"/>
  <sheetViews>
    <sheetView zoomScalePageLayoutView="0" workbookViewId="0" topLeftCell="A22">
      <selection activeCell="B10" sqref="B10"/>
    </sheetView>
  </sheetViews>
  <sheetFormatPr defaultColWidth="9.140625" defaultRowHeight="12.75"/>
  <cols>
    <col min="1" max="1" width="55.57421875" style="0" customWidth="1"/>
    <col min="2" max="2" width="10.7109375" style="0" customWidth="1"/>
    <col min="3" max="3" width="1.7109375" style="0" customWidth="1"/>
    <col min="4" max="4" width="14.00390625" style="0" customWidth="1"/>
    <col min="5" max="5" width="1.57421875" style="0" customWidth="1"/>
    <col min="6" max="6" width="12.7109375" style="13" customWidth="1"/>
    <col min="7" max="7" width="1.7109375" style="0" customWidth="1"/>
    <col min="8" max="8" width="12.7109375" style="0" customWidth="1"/>
    <col min="9" max="9" width="1.57421875" style="0" customWidth="1"/>
    <col min="10" max="10" width="12.7109375" style="13" customWidth="1"/>
    <col min="11" max="11" width="1.421875" style="0" customWidth="1"/>
    <col min="12" max="12" width="13.7109375" style="0" customWidth="1"/>
    <col min="13" max="13" width="1.421875" style="0" customWidth="1"/>
    <col min="14" max="14" width="11.8515625" style="0" customWidth="1"/>
    <col min="15" max="15" width="1.421875" style="0" customWidth="1"/>
    <col min="16" max="16" width="1.1484375" style="0" customWidth="1"/>
    <col min="18" max="18" width="10.28125" style="0" bestFit="1" customWidth="1"/>
  </cols>
  <sheetData>
    <row r="2" spans="1:16" ht="15.7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2" t="s">
        <v>234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>
      <c r="A4" s="5"/>
      <c r="B4" s="5"/>
      <c r="C4" s="5"/>
      <c r="D4" s="5"/>
      <c r="E4" s="5"/>
      <c r="F4" s="31"/>
      <c r="G4" s="5"/>
      <c r="H4" s="5"/>
      <c r="I4" s="5"/>
      <c r="J4" s="31"/>
      <c r="K4" s="5"/>
      <c r="L4" s="5"/>
      <c r="M4" s="5"/>
      <c r="N4" s="5"/>
      <c r="O4" s="5"/>
      <c r="P4" s="5"/>
    </row>
    <row r="6" spans="2:16" ht="12.75">
      <c r="B6" s="22" t="s">
        <v>228</v>
      </c>
      <c r="D6" s="22" t="s">
        <v>199</v>
      </c>
      <c r="E6" s="22"/>
      <c r="F6" s="22" t="s">
        <v>199</v>
      </c>
      <c r="G6" s="22"/>
      <c r="H6" s="22" t="s">
        <v>190</v>
      </c>
      <c r="I6" s="22"/>
      <c r="J6" s="22" t="s">
        <v>190</v>
      </c>
      <c r="L6" s="22" t="s">
        <v>181</v>
      </c>
      <c r="M6" s="22"/>
      <c r="N6" s="22" t="s">
        <v>181</v>
      </c>
      <c r="P6" s="22"/>
    </row>
    <row r="7" spans="2:18" ht="12.75">
      <c r="B7" s="11" t="s">
        <v>1</v>
      </c>
      <c r="D7" s="11" t="s">
        <v>1</v>
      </c>
      <c r="E7" s="11"/>
      <c r="F7" s="29" t="s">
        <v>249</v>
      </c>
      <c r="G7" s="11"/>
      <c r="H7" s="11" t="s">
        <v>1</v>
      </c>
      <c r="I7" s="11"/>
      <c r="J7" s="29" t="s">
        <v>134</v>
      </c>
      <c r="L7" s="11" t="s">
        <v>1</v>
      </c>
      <c r="M7" s="11"/>
      <c r="N7" s="29" t="s">
        <v>134</v>
      </c>
      <c r="P7" s="11"/>
      <c r="R7" s="1"/>
    </row>
    <row r="8" spans="1:18" ht="12.75">
      <c r="A8" s="3" t="s">
        <v>34</v>
      </c>
      <c r="B8" s="3"/>
      <c r="C8" s="3"/>
      <c r="D8" s="3"/>
      <c r="E8" s="23"/>
      <c r="F8" s="23"/>
      <c r="G8" s="23"/>
      <c r="H8" s="3"/>
      <c r="I8" s="23"/>
      <c r="J8" s="23"/>
      <c r="K8" s="3"/>
      <c r="L8" s="3"/>
      <c r="M8" s="23"/>
      <c r="N8" s="23"/>
      <c r="O8" s="3"/>
      <c r="P8" s="3"/>
      <c r="R8" s="1"/>
    </row>
    <row r="9" spans="1:18" ht="12.75">
      <c r="A9" s="7" t="s">
        <v>216</v>
      </c>
      <c r="B9" s="33">
        <v>372394</v>
      </c>
      <c r="D9" s="1">
        <v>359134</v>
      </c>
      <c r="E9" s="36"/>
      <c r="F9" s="14">
        <v>243092.41</v>
      </c>
      <c r="G9" s="1"/>
      <c r="H9" s="1">
        <f>232262+81258+49400</f>
        <v>362920</v>
      </c>
      <c r="I9" s="1"/>
      <c r="J9" s="18">
        <v>351880.91</v>
      </c>
      <c r="L9" s="1">
        <f>190008+76700+34320</f>
        <v>301028</v>
      </c>
      <c r="M9" s="1"/>
      <c r="N9" s="14">
        <f>200430.88+78815+47718</f>
        <v>326963.88</v>
      </c>
      <c r="P9" s="14"/>
      <c r="R9" s="1"/>
    </row>
    <row r="10" spans="1:18" ht="12.75">
      <c r="A10" s="7" t="s">
        <v>217</v>
      </c>
      <c r="B10" s="33">
        <v>140544</v>
      </c>
      <c r="D10" s="1">
        <v>138866</v>
      </c>
      <c r="E10" s="36"/>
      <c r="F10" s="14">
        <v>82207.28</v>
      </c>
      <c r="G10" s="1"/>
      <c r="H10" s="1">
        <v>112345</v>
      </c>
      <c r="I10" s="1"/>
      <c r="J10" s="18">
        <v>126970.76</v>
      </c>
      <c r="L10" s="1">
        <v>109315</v>
      </c>
      <c r="M10" s="1"/>
      <c r="N10" s="14">
        <v>143446.98</v>
      </c>
      <c r="P10" s="1"/>
      <c r="R10" s="1"/>
    </row>
    <row r="11" spans="1:18" ht="12.75">
      <c r="A11" t="s">
        <v>198</v>
      </c>
      <c r="B11" s="36">
        <v>45990</v>
      </c>
      <c r="D11" s="36">
        <v>45990</v>
      </c>
      <c r="E11" s="1"/>
      <c r="F11" s="14">
        <v>28836</v>
      </c>
      <c r="G11" s="1"/>
      <c r="H11" s="36">
        <f>+(18*7)*365</f>
        <v>45990</v>
      </c>
      <c r="I11" s="1"/>
      <c r="J11" s="18">
        <v>45415</v>
      </c>
      <c r="L11" s="1">
        <v>0</v>
      </c>
      <c r="M11" s="1"/>
      <c r="N11" s="14">
        <v>5278.5</v>
      </c>
      <c r="O11" s="13"/>
      <c r="P11" s="14"/>
      <c r="R11" s="1"/>
    </row>
    <row r="12" spans="1:18" s="13" customFormat="1" ht="12.75">
      <c r="A12" s="13" t="s">
        <v>140</v>
      </c>
      <c r="B12" s="14">
        <v>0</v>
      </c>
      <c r="D12" s="14">
        <v>0</v>
      </c>
      <c r="E12" s="14"/>
      <c r="F12" s="14">
        <v>0</v>
      </c>
      <c r="G12" s="14"/>
      <c r="H12" s="14">
        <v>0</v>
      </c>
      <c r="I12" s="14"/>
      <c r="J12" s="18">
        <v>0</v>
      </c>
      <c r="L12" s="14">
        <v>0</v>
      </c>
      <c r="M12" s="14"/>
      <c r="N12" s="14">
        <v>0</v>
      </c>
      <c r="P12" s="14"/>
      <c r="R12" s="14"/>
    </row>
    <row r="13" spans="1:18" ht="12.75">
      <c r="A13" t="s">
        <v>36</v>
      </c>
      <c r="B13" s="14">
        <v>41000</v>
      </c>
      <c r="D13" s="14">
        <v>41000</v>
      </c>
      <c r="E13" s="1"/>
      <c r="F13" s="14">
        <v>21259.27</v>
      </c>
      <c r="G13" s="1"/>
      <c r="H13" s="14">
        <v>41000</v>
      </c>
      <c r="I13" s="1"/>
      <c r="J13" s="18">
        <v>39230.77</v>
      </c>
      <c r="L13" s="14">
        <v>41000</v>
      </c>
      <c r="M13" s="1"/>
      <c r="N13" s="14">
        <v>38819.25</v>
      </c>
      <c r="P13" s="1"/>
      <c r="R13" s="1"/>
    </row>
    <row r="14" spans="1:18" ht="12.75">
      <c r="A14" t="s">
        <v>37</v>
      </c>
      <c r="B14" s="14">
        <v>20000</v>
      </c>
      <c r="D14" s="14">
        <v>25000</v>
      </c>
      <c r="E14" s="1"/>
      <c r="F14" s="14">
        <v>10613.33</v>
      </c>
      <c r="G14" s="1"/>
      <c r="H14" s="14">
        <v>25000</v>
      </c>
      <c r="I14" s="1"/>
      <c r="J14" s="18">
        <v>29754.59</v>
      </c>
      <c r="L14" s="14">
        <v>25000</v>
      </c>
      <c r="M14" s="1"/>
      <c r="N14" s="14">
        <v>31969.2</v>
      </c>
      <c r="P14" s="1"/>
      <c r="R14" s="1"/>
    </row>
    <row r="15" spans="1:18" ht="12.75">
      <c r="A15" t="s">
        <v>38</v>
      </c>
      <c r="B15" s="14">
        <v>18500</v>
      </c>
      <c r="D15" s="14">
        <v>18500</v>
      </c>
      <c r="E15" s="1"/>
      <c r="F15" s="14">
        <v>7764.54</v>
      </c>
      <c r="G15" s="1"/>
      <c r="H15" s="14">
        <v>17000</v>
      </c>
      <c r="I15" s="1"/>
      <c r="J15" s="18">
        <v>15087.45</v>
      </c>
      <c r="L15" s="14">
        <v>17000</v>
      </c>
      <c r="M15" s="1"/>
      <c r="N15" s="14">
        <v>18734.87</v>
      </c>
      <c r="P15" s="1"/>
      <c r="R15" s="1"/>
    </row>
    <row r="16" spans="1:18" ht="12.75">
      <c r="A16" t="s">
        <v>39</v>
      </c>
      <c r="B16" s="14">
        <v>2000</v>
      </c>
      <c r="D16" s="14">
        <v>2000</v>
      </c>
      <c r="E16" s="1"/>
      <c r="F16" s="14">
        <f>747.66-256.15</f>
        <v>491.51</v>
      </c>
      <c r="G16" s="1"/>
      <c r="H16" s="14">
        <v>2000</v>
      </c>
      <c r="I16" s="1"/>
      <c r="J16" s="18">
        <f>2212.94+30</f>
        <v>2242.94</v>
      </c>
      <c r="L16" s="14">
        <v>2000</v>
      </c>
      <c r="M16" s="1"/>
      <c r="N16" s="14">
        <v>1097.41</v>
      </c>
      <c r="P16" s="1"/>
      <c r="R16" s="1"/>
    </row>
    <row r="17" spans="1:18" ht="12.75">
      <c r="A17" t="s">
        <v>94</v>
      </c>
      <c r="B17" s="14">
        <v>30000</v>
      </c>
      <c r="D17" s="14">
        <v>22100</v>
      </c>
      <c r="E17" s="1"/>
      <c r="F17" s="14">
        <v>15344.25</v>
      </c>
      <c r="G17" s="1"/>
      <c r="H17" s="14">
        <v>18000</v>
      </c>
      <c r="I17" s="1"/>
      <c r="J17" s="18">
        <v>30046.29</v>
      </c>
      <c r="L17" s="14">
        <v>18000</v>
      </c>
      <c r="M17" s="1"/>
      <c r="N17" s="14">
        <v>17545.06</v>
      </c>
      <c r="P17" s="1"/>
      <c r="R17" s="1"/>
    </row>
    <row r="18" spans="1:18" ht="12.75">
      <c r="A18" t="s">
        <v>40</v>
      </c>
      <c r="B18" s="36">
        <v>26500</v>
      </c>
      <c r="D18" s="36">
        <v>25000</v>
      </c>
      <c r="E18" s="1"/>
      <c r="F18" s="14">
        <v>0</v>
      </c>
      <c r="G18" s="1"/>
      <c r="H18" s="36">
        <v>25000</v>
      </c>
      <c r="I18" s="1"/>
      <c r="J18" s="18">
        <v>24447</v>
      </c>
      <c r="L18" s="36">
        <v>23200</v>
      </c>
      <c r="M18" s="1"/>
      <c r="N18" s="14">
        <v>23890</v>
      </c>
      <c r="O18" s="13"/>
      <c r="P18" s="14"/>
      <c r="R18" s="1"/>
    </row>
    <row r="19" spans="1:18" ht="12.75">
      <c r="A19" t="s">
        <v>41</v>
      </c>
      <c r="B19" s="14">
        <v>12000</v>
      </c>
      <c r="D19" s="14">
        <v>10000</v>
      </c>
      <c r="E19" s="1"/>
      <c r="F19" s="14">
        <v>6509.19</v>
      </c>
      <c r="G19" s="1"/>
      <c r="H19" s="14">
        <v>10000</v>
      </c>
      <c r="I19" s="1"/>
      <c r="J19" s="18">
        <v>10194.66</v>
      </c>
      <c r="L19" s="14">
        <v>13000</v>
      </c>
      <c r="M19" s="1"/>
      <c r="N19" s="14">
        <v>7223.97</v>
      </c>
      <c r="O19" s="13"/>
      <c r="P19" s="14"/>
      <c r="R19" s="1"/>
    </row>
    <row r="20" spans="1:18" ht="12.75">
      <c r="A20" t="s">
        <v>42</v>
      </c>
      <c r="B20" s="14">
        <v>1600</v>
      </c>
      <c r="D20" s="14">
        <v>1600</v>
      </c>
      <c r="E20" s="1"/>
      <c r="F20" s="14">
        <v>0</v>
      </c>
      <c r="G20" s="1"/>
      <c r="H20" s="14">
        <v>1600</v>
      </c>
      <c r="I20" s="1"/>
      <c r="J20" s="18">
        <v>100.98</v>
      </c>
      <c r="L20" s="14">
        <v>1600</v>
      </c>
      <c r="M20" s="1"/>
      <c r="N20" s="14">
        <v>224.28</v>
      </c>
      <c r="O20" s="13"/>
      <c r="P20" s="14"/>
      <c r="R20" s="1"/>
    </row>
    <row r="21" spans="1:18" ht="12.75">
      <c r="A21" t="s">
        <v>93</v>
      </c>
      <c r="B21" s="14">
        <v>34500</v>
      </c>
      <c r="D21" s="14">
        <v>34000</v>
      </c>
      <c r="E21" s="1"/>
      <c r="F21" s="14">
        <v>20545</v>
      </c>
      <c r="G21" s="1"/>
      <c r="H21" s="14">
        <f>2850*12</f>
        <v>34200</v>
      </c>
      <c r="I21" s="1"/>
      <c r="J21" s="18">
        <v>34511.19</v>
      </c>
      <c r="L21" s="14">
        <v>50200</v>
      </c>
      <c r="M21" s="1"/>
      <c r="N21" s="14">
        <v>47559</v>
      </c>
      <c r="O21" s="13"/>
      <c r="P21" s="14"/>
      <c r="R21" s="1"/>
    </row>
    <row r="22" spans="1:18" ht="12.75">
      <c r="A22" t="s">
        <v>43</v>
      </c>
      <c r="B22" s="36">
        <v>1600</v>
      </c>
      <c r="D22" s="36">
        <v>1600</v>
      </c>
      <c r="E22" s="1"/>
      <c r="F22" s="36">
        <v>444.4</v>
      </c>
      <c r="G22" s="36"/>
      <c r="H22" s="36">
        <v>1600</v>
      </c>
      <c r="I22" s="36"/>
      <c r="J22" s="18">
        <v>1933</v>
      </c>
      <c r="L22" s="36">
        <v>1600</v>
      </c>
      <c r="M22" s="36"/>
      <c r="N22" s="36">
        <v>515.24</v>
      </c>
      <c r="O22" s="13"/>
      <c r="P22" s="14"/>
      <c r="R22" s="1"/>
    </row>
    <row r="23" spans="1:18" ht="12.75">
      <c r="A23" t="s">
        <v>44</v>
      </c>
      <c r="B23" s="14">
        <v>1500</v>
      </c>
      <c r="D23" s="14">
        <v>1000</v>
      </c>
      <c r="E23" s="1"/>
      <c r="F23" s="14">
        <v>0</v>
      </c>
      <c r="G23" s="1"/>
      <c r="H23" s="14">
        <v>1000</v>
      </c>
      <c r="I23" s="1"/>
      <c r="J23" s="18">
        <v>372.85</v>
      </c>
      <c r="L23" s="14">
        <v>1000</v>
      </c>
      <c r="M23" s="1"/>
      <c r="N23" s="14">
        <v>390.33</v>
      </c>
      <c r="O23" s="13"/>
      <c r="P23" s="14"/>
      <c r="R23" s="1"/>
    </row>
    <row r="24" spans="1:18" ht="12.75">
      <c r="A24" t="s">
        <v>26</v>
      </c>
      <c r="B24" s="14">
        <v>500</v>
      </c>
      <c r="D24" s="14">
        <v>400</v>
      </c>
      <c r="E24" s="1"/>
      <c r="F24" s="14">
        <v>411.08</v>
      </c>
      <c r="G24" s="1"/>
      <c r="H24" s="14">
        <v>300</v>
      </c>
      <c r="I24" s="1"/>
      <c r="J24" s="18">
        <v>371</v>
      </c>
      <c r="L24" s="14">
        <v>500</v>
      </c>
      <c r="M24" s="1"/>
      <c r="N24" s="14">
        <v>368.98</v>
      </c>
      <c r="O24" s="13"/>
      <c r="P24" s="14"/>
      <c r="R24" s="1"/>
    </row>
    <row r="25" spans="1:18" ht="12.75">
      <c r="A25" t="s">
        <v>45</v>
      </c>
      <c r="B25" s="36">
        <v>500</v>
      </c>
      <c r="D25" s="36">
        <v>500</v>
      </c>
      <c r="E25" s="1"/>
      <c r="F25" s="36">
        <v>0</v>
      </c>
      <c r="G25" s="36"/>
      <c r="H25" s="36">
        <v>500</v>
      </c>
      <c r="I25" s="36"/>
      <c r="J25" s="18">
        <v>676.6</v>
      </c>
      <c r="L25" s="36">
        <v>500</v>
      </c>
      <c r="M25" s="36"/>
      <c r="N25" s="36">
        <v>0</v>
      </c>
      <c r="O25" s="13"/>
      <c r="P25" s="14"/>
      <c r="R25" s="1"/>
    </row>
    <row r="26" spans="1:18" ht="12.75">
      <c r="A26" t="s">
        <v>46</v>
      </c>
      <c r="B26" s="14">
        <v>1200</v>
      </c>
      <c r="D26" s="14">
        <v>1200</v>
      </c>
      <c r="E26" s="1"/>
      <c r="F26" s="14">
        <v>0</v>
      </c>
      <c r="G26" s="1"/>
      <c r="H26" s="14">
        <v>700</v>
      </c>
      <c r="I26" s="1"/>
      <c r="J26" s="18">
        <v>225</v>
      </c>
      <c r="L26" s="14">
        <v>500</v>
      </c>
      <c r="M26" s="1"/>
      <c r="N26" s="14">
        <v>1252</v>
      </c>
      <c r="O26" s="13"/>
      <c r="P26" s="14"/>
      <c r="R26" s="1"/>
    </row>
    <row r="27" spans="1:18" ht="12.75">
      <c r="A27" t="s">
        <v>47</v>
      </c>
      <c r="B27" s="14">
        <v>300</v>
      </c>
      <c r="D27" s="14">
        <v>300</v>
      </c>
      <c r="E27" s="1"/>
      <c r="F27" s="14">
        <v>225</v>
      </c>
      <c r="G27" s="1"/>
      <c r="H27" s="14">
        <v>300</v>
      </c>
      <c r="I27" s="1"/>
      <c r="J27" s="18">
        <v>160</v>
      </c>
      <c r="L27" s="14">
        <v>300</v>
      </c>
      <c r="M27" s="1"/>
      <c r="N27" s="14">
        <v>300</v>
      </c>
      <c r="O27" s="13"/>
      <c r="P27" s="14"/>
      <c r="R27" s="1"/>
    </row>
    <row r="28" spans="1:18" ht="12.75">
      <c r="A28" t="s">
        <v>48</v>
      </c>
      <c r="B28" s="14">
        <v>280</v>
      </c>
      <c r="D28" s="14">
        <v>225</v>
      </c>
      <c r="E28" s="1"/>
      <c r="F28" s="14">
        <v>280</v>
      </c>
      <c r="G28" s="1"/>
      <c r="H28" s="14">
        <v>250</v>
      </c>
      <c r="I28" s="1"/>
      <c r="J28" s="18">
        <v>0</v>
      </c>
      <c r="L28" s="14">
        <v>250</v>
      </c>
      <c r="M28" s="1"/>
      <c r="N28" s="14">
        <v>105</v>
      </c>
      <c r="O28" s="13"/>
      <c r="P28" s="14"/>
      <c r="R28" s="1"/>
    </row>
    <row r="29" spans="1:18" ht="12.75">
      <c r="A29" s="13" t="s">
        <v>202</v>
      </c>
      <c r="B29" s="51">
        <v>1200</v>
      </c>
      <c r="D29" s="51">
        <v>1200</v>
      </c>
      <c r="E29" s="1"/>
      <c r="F29" s="14">
        <v>0</v>
      </c>
      <c r="G29" s="1"/>
      <c r="H29" s="14">
        <v>0</v>
      </c>
      <c r="I29" s="1"/>
      <c r="J29" s="18">
        <v>0</v>
      </c>
      <c r="L29" s="14">
        <v>0</v>
      </c>
      <c r="M29" s="1"/>
      <c r="N29" s="14">
        <v>0</v>
      </c>
      <c r="O29" s="13"/>
      <c r="P29" s="14"/>
      <c r="R29" s="1"/>
    </row>
    <row r="30" spans="1:18" ht="12.75">
      <c r="A30" t="s">
        <v>49</v>
      </c>
      <c r="B30" s="14">
        <v>500</v>
      </c>
      <c r="D30" s="14">
        <v>500</v>
      </c>
      <c r="E30" s="1"/>
      <c r="F30" s="14">
        <v>99.44</v>
      </c>
      <c r="G30" s="1"/>
      <c r="H30" s="14">
        <v>500</v>
      </c>
      <c r="I30" s="1"/>
      <c r="J30" s="18">
        <v>60</v>
      </c>
      <c r="L30" s="14">
        <v>500</v>
      </c>
      <c r="M30" s="1"/>
      <c r="N30" s="14">
        <f>90.77+29</f>
        <v>119.77</v>
      </c>
      <c r="O30" s="13"/>
      <c r="P30" s="14"/>
      <c r="R30" s="1"/>
    </row>
    <row r="31" spans="1:18" ht="12.75">
      <c r="A31" t="s">
        <v>170</v>
      </c>
      <c r="B31" s="14">
        <v>0</v>
      </c>
      <c r="D31" s="14">
        <v>0</v>
      </c>
      <c r="E31" s="1"/>
      <c r="F31" s="14">
        <v>0</v>
      </c>
      <c r="G31" s="1"/>
      <c r="H31" s="14">
        <v>0</v>
      </c>
      <c r="I31" s="1"/>
      <c r="J31" s="18">
        <v>0</v>
      </c>
      <c r="L31" s="14">
        <v>0</v>
      </c>
      <c r="M31" s="1"/>
      <c r="N31" s="14">
        <v>0</v>
      </c>
      <c r="O31" s="13"/>
      <c r="P31" s="14"/>
      <c r="R31" s="1"/>
    </row>
    <row r="32" spans="1:18" ht="12.75">
      <c r="A32" t="s">
        <v>163</v>
      </c>
      <c r="B32" s="14">
        <v>3000</v>
      </c>
      <c r="D32" s="14">
        <v>3000</v>
      </c>
      <c r="E32" s="1"/>
      <c r="F32" s="14">
        <v>828.64</v>
      </c>
      <c r="G32" s="1"/>
      <c r="H32" s="14">
        <v>3500</v>
      </c>
      <c r="I32" s="1"/>
      <c r="J32" s="18">
        <v>1597.65</v>
      </c>
      <c r="L32" s="14">
        <v>3500</v>
      </c>
      <c r="M32" s="1"/>
      <c r="N32" s="14">
        <v>2496.11</v>
      </c>
      <c r="O32" s="13"/>
      <c r="P32" s="14"/>
      <c r="R32" s="1"/>
    </row>
    <row r="33" spans="1:18" ht="12.75">
      <c r="A33" t="s">
        <v>195</v>
      </c>
      <c r="B33" s="36">
        <v>13000</v>
      </c>
      <c r="D33" s="36">
        <v>6000</v>
      </c>
      <c r="E33" s="1"/>
      <c r="F33" s="36">
        <v>13858.38</v>
      </c>
      <c r="G33" s="1"/>
      <c r="H33" s="36">
        <v>6000</v>
      </c>
      <c r="I33" s="1"/>
      <c r="J33" s="18">
        <v>9848.21</v>
      </c>
      <c r="L33" s="36">
        <v>3500</v>
      </c>
      <c r="M33" s="1"/>
      <c r="N33" s="14">
        <v>4342.72</v>
      </c>
      <c r="O33" s="13"/>
      <c r="P33" s="14"/>
      <c r="R33" s="1"/>
    </row>
    <row r="34" spans="1:18" ht="12.75">
      <c r="A34" s="13" t="s">
        <v>178</v>
      </c>
      <c r="B34" s="36">
        <v>2250</v>
      </c>
      <c r="D34" s="36">
        <v>2250</v>
      </c>
      <c r="E34" s="1"/>
      <c r="F34" s="14">
        <v>1090</v>
      </c>
      <c r="G34" s="1"/>
      <c r="H34" s="36">
        <v>2250</v>
      </c>
      <c r="I34" s="1"/>
      <c r="J34" s="18">
        <v>1910</v>
      </c>
      <c r="L34" s="36">
        <v>2250</v>
      </c>
      <c r="M34" s="1"/>
      <c r="N34" s="14">
        <v>1950</v>
      </c>
      <c r="O34" s="13"/>
      <c r="P34" s="14"/>
      <c r="R34" s="1"/>
    </row>
    <row r="35" spans="1:18" ht="12.75">
      <c r="A35" t="s">
        <v>21</v>
      </c>
      <c r="B35" s="36">
        <v>1500</v>
      </c>
      <c r="D35" s="36">
        <v>1500</v>
      </c>
      <c r="E35" s="1"/>
      <c r="F35" s="14">
        <v>692</v>
      </c>
      <c r="G35" s="1"/>
      <c r="H35" s="36">
        <v>1200</v>
      </c>
      <c r="I35" s="1"/>
      <c r="J35" s="18">
        <v>916.99</v>
      </c>
      <c r="L35" s="36">
        <v>750</v>
      </c>
      <c r="M35" s="1"/>
      <c r="N35" s="14">
        <v>1579.5</v>
      </c>
      <c r="O35" s="13"/>
      <c r="P35" s="14"/>
      <c r="R35" s="1"/>
    </row>
    <row r="36" spans="1:18" ht="12.75">
      <c r="A36" t="s">
        <v>186</v>
      </c>
      <c r="B36" s="36">
        <v>2800</v>
      </c>
      <c r="D36" s="36">
        <v>2600</v>
      </c>
      <c r="E36" s="1"/>
      <c r="F36" s="14">
        <v>2166.91</v>
      </c>
      <c r="G36" s="1"/>
      <c r="H36" s="36">
        <v>2500</v>
      </c>
      <c r="I36" s="1"/>
      <c r="J36" s="18">
        <v>2748.29</v>
      </c>
      <c r="L36" s="36">
        <v>2500</v>
      </c>
      <c r="M36" s="1"/>
      <c r="N36" s="14">
        <v>2604.15</v>
      </c>
      <c r="O36" s="13"/>
      <c r="P36" s="14"/>
      <c r="R36" s="1"/>
    </row>
    <row r="37" spans="1:18" ht="13.5" thickBot="1">
      <c r="A37" s="3" t="s">
        <v>35</v>
      </c>
      <c r="B37" s="15">
        <f>SUM(B9:B36)</f>
        <v>775158</v>
      </c>
      <c r="C37" s="3"/>
      <c r="D37" s="15">
        <f>SUM(D9:D36)</f>
        <v>745465</v>
      </c>
      <c r="E37" s="26"/>
      <c r="F37" s="15">
        <f>SUM(F9:F36)</f>
        <v>456758.63000000006</v>
      </c>
      <c r="G37" s="26"/>
      <c r="H37" s="15">
        <f>SUM(H9:H36)</f>
        <v>715655</v>
      </c>
      <c r="I37" s="26"/>
      <c r="J37" s="15">
        <f>SUM(J9:J36)</f>
        <v>730702.1299999998</v>
      </c>
      <c r="K37" s="3"/>
      <c r="L37" s="15">
        <f>SUM(L9:L36)</f>
        <v>618993</v>
      </c>
      <c r="M37" s="26"/>
      <c r="N37" s="15">
        <f>SUM(N9:N36)</f>
        <v>678776.2</v>
      </c>
      <c r="O37" s="23"/>
      <c r="P37" s="26"/>
      <c r="Q37" s="9"/>
      <c r="R37" s="1"/>
    </row>
    <row r="38" spans="2:18" ht="13.5" thickTop="1">
      <c r="B38" s="1"/>
      <c r="D38" s="1"/>
      <c r="E38" s="1"/>
      <c r="F38" s="14"/>
      <c r="G38" s="1"/>
      <c r="H38" s="1"/>
      <c r="I38" s="1"/>
      <c r="J38" s="14"/>
      <c r="L38" s="1"/>
      <c r="M38" s="1"/>
      <c r="N38" s="14"/>
      <c r="O38" s="13"/>
      <c r="P38" s="14"/>
      <c r="R38" s="1"/>
    </row>
    <row r="39" spans="1:18" ht="12.75">
      <c r="A39" s="3" t="s">
        <v>105</v>
      </c>
      <c r="B39" s="4"/>
      <c r="C39" s="3"/>
      <c r="D39" s="4"/>
      <c r="E39" s="4"/>
      <c r="F39" s="30"/>
      <c r="G39" s="4"/>
      <c r="H39" s="4"/>
      <c r="I39" s="4"/>
      <c r="J39" s="30"/>
      <c r="K39" s="3"/>
      <c r="L39" s="4"/>
      <c r="M39" s="4"/>
      <c r="N39" s="30"/>
      <c r="O39" s="23"/>
      <c r="P39" s="30"/>
      <c r="R39" s="1"/>
    </row>
    <row r="40" spans="1:18" ht="12.75">
      <c r="A40" t="s">
        <v>200</v>
      </c>
      <c r="B40" s="1">
        <v>20000</v>
      </c>
      <c r="D40" s="1">
        <v>20000</v>
      </c>
      <c r="E40" s="1"/>
      <c r="F40" s="14">
        <v>17250</v>
      </c>
      <c r="G40" s="1"/>
      <c r="H40" s="1">
        <v>16000</v>
      </c>
      <c r="I40" s="1"/>
      <c r="J40" s="14">
        <v>24283.5</v>
      </c>
      <c r="L40" s="1">
        <v>16000</v>
      </c>
      <c r="M40" s="1"/>
      <c r="N40" s="14">
        <v>23459</v>
      </c>
      <c r="O40" s="13"/>
      <c r="P40" s="14"/>
      <c r="R40" s="1"/>
    </row>
    <row r="41" spans="1:18" ht="12.75">
      <c r="A41" t="s">
        <v>208</v>
      </c>
      <c r="B41" s="51">
        <v>500</v>
      </c>
      <c r="D41" s="51">
        <v>1000</v>
      </c>
      <c r="E41" s="1"/>
      <c r="F41" s="14">
        <v>0</v>
      </c>
      <c r="G41" s="1"/>
      <c r="H41" s="1">
        <v>0</v>
      </c>
      <c r="I41" s="1"/>
      <c r="J41" s="14">
        <v>5000</v>
      </c>
      <c r="L41" s="1">
        <v>0</v>
      </c>
      <c r="M41" s="1"/>
      <c r="N41" s="14">
        <v>0</v>
      </c>
      <c r="O41" s="13"/>
      <c r="P41" s="14"/>
      <c r="R41" s="1"/>
    </row>
    <row r="42" spans="1:18" ht="12.75">
      <c r="A42" t="s">
        <v>171</v>
      </c>
      <c r="B42" s="1">
        <v>800</v>
      </c>
      <c r="D42" s="1">
        <v>800</v>
      </c>
      <c r="E42" s="1"/>
      <c r="F42" s="14">
        <v>401</v>
      </c>
      <c r="G42" s="1"/>
      <c r="H42" s="1">
        <v>800</v>
      </c>
      <c r="I42" s="1"/>
      <c r="J42" s="14">
        <v>30</v>
      </c>
      <c r="L42" s="1">
        <v>800</v>
      </c>
      <c r="M42" s="1"/>
      <c r="N42" s="14">
        <v>796</v>
      </c>
      <c r="O42" s="13"/>
      <c r="P42" s="14"/>
      <c r="R42" s="1"/>
    </row>
    <row r="43" spans="1:18" ht="13.5" thickBot="1">
      <c r="A43" s="3" t="s">
        <v>106</v>
      </c>
      <c r="B43" s="15">
        <f>SUM(B40:B42)</f>
        <v>21300</v>
      </c>
      <c r="C43" s="3"/>
      <c r="D43" s="15">
        <f>SUM(D40:D42)</f>
        <v>21800</v>
      </c>
      <c r="E43" s="26"/>
      <c r="F43" s="15">
        <f>SUM(F40:F42)</f>
        <v>17651</v>
      </c>
      <c r="G43" s="26"/>
      <c r="H43" s="15">
        <f>SUM(H40:H42)</f>
        <v>16800</v>
      </c>
      <c r="I43" s="26"/>
      <c r="J43" s="15">
        <f>SUM(J40:J42)</f>
        <v>29313.5</v>
      </c>
      <c r="K43" s="3"/>
      <c r="L43" s="15">
        <f>SUM(L40:L42)</f>
        <v>16800</v>
      </c>
      <c r="M43" s="26"/>
      <c r="N43" s="15">
        <f>SUM(N40:N42)</f>
        <v>24255</v>
      </c>
      <c r="O43" s="23"/>
      <c r="P43" s="26"/>
      <c r="R43" s="1"/>
    </row>
    <row r="44" spans="2:18" ht="13.5" thickTop="1">
      <c r="B44" s="1"/>
      <c r="D44" s="1"/>
      <c r="E44" s="1"/>
      <c r="F44" s="14"/>
      <c r="G44" s="1"/>
      <c r="H44" s="1"/>
      <c r="I44" s="1"/>
      <c r="J44" s="14"/>
      <c r="L44" s="1"/>
      <c r="M44" s="1"/>
      <c r="N44" s="14"/>
      <c r="O44" s="13"/>
      <c r="P44" s="14"/>
      <c r="R44" s="1"/>
    </row>
    <row r="45" spans="1:18" ht="12.75">
      <c r="A45" s="3" t="s">
        <v>107</v>
      </c>
      <c r="B45" s="4"/>
      <c r="C45" s="3"/>
      <c r="D45" s="4"/>
      <c r="E45" s="4"/>
      <c r="F45" s="30"/>
      <c r="G45" s="4"/>
      <c r="H45" s="4"/>
      <c r="I45" s="4"/>
      <c r="J45" s="30"/>
      <c r="K45" s="3"/>
      <c r="L45" s="4"/>
      <c r="M45" s="4"/>
      <c r="N45" s="30"/>
      <c r="O45" s="23"/>
      <c r="P45" s="30"/>
      <c r="R45" s="1"/>
    </row>
    <row r="46" spans="1:18" ht="12.75">
      <c r="A46" t="s">
        <v>154</v>
      </c>
      <c r="B46" s="1">
        <v>100</v>
      </c>
      <c r="D46" s="1">
        <v>100</v>
      </c>
      <c r="E46" s="1"/>
      <c r="F46" s="14">
        <v>0</v>
      </c>
      <c r="G46" s="1"/>
      <c r="H46" s="1">
        <v>100</v>
      </c>
      <c r="I46" s="1"/>
      <c r="J46" s="14">
        <v>0</v>
      </c>
      <c r="L46" s="1">
        <v>100</v>
      </c>
      <c r="M46" s="1"/>
      <c r="N46" s="14">
        <v>0</v>
      </c>
      <c r="O46" s="13"/>
      <c r="P46" s="14"/>
      <c r="R46" s="1"/>
    </row>
    <row r="47" spans="1:18" ht="12.75">
      <c r="A47" t="s">
        <v>125</v>
      </c>
      <c r="B47" s="1">
        <v>0</v>
      </c>
      <c r="D47" s="1">
        <v>100</v>
      </c>
      <c r="E47" s="1"/>
      <c r="F47" s="14">
        <v>0</v>
      </c>
      <c r="G47" s="1"/>
      <c r="H47" s="1">
        <v>200</v>
      </c>
      <c r="I47" s="1"/>
      <c r="J47" s="14">
        <v>0</v>
      </c>
      <c r="L47" s="1">
        <v>300</v>
      </c>
      <c r="M47" s="1"/>
      <c r="N47" s="14">
        <v>0</v>
      </c>
      <c r="O47" s="13"/>
      <c r="P47" s="14"/>
      <c r="R47" s="1"/>
    </row>
    <row r="48" spans="1:18" ht="12.75">
      <c r="A48" t="s">
        <v>108</v>
      </c>
      <c r="B48" s="1">
        <v>300</v>
      </c>
      <c r="D48" s="1">
        <v>300</v>
      </c>
      <c r="E48" s="1"/>
      <c r="F48" s="14">
        <v>0</v>
      </c>
      <c r="G48" s="1"/>
      <c r="H48" s="1">
        <v>100</v>
      </c>
      <c r="I48" s="1"/>
      <c r="J48" s="14">
        <v>0</v>
      </c>
      <c r="L48" s="1">
        <v>100</v>
      </c>
      <c r="M48" s="1"/>
      <c r="N48" s="14">
        <v>297.04</v>
      </c>
      <c r="O48" s="13"/>
      <c r="P48" s="14"/>
      <c r="R48" s="1"/>
    </row>
    <row r="49" spans="1:18" ht="12.75">
      <c r="A49" t="s">
        <v>205</v>
      </c>
      <c r="B49" s="1">
        <v>10000</v>
      </c>
      <c r="D49" s="1">
        <v>10000</v>
      </c>
      <c r="E49" s="1"/>
      <c r="F49" s="14">
        <v>2849.14</v>
      </c>
      <c r="G49" s="1"/>
      <c r="H49" s="1">
        <v>10000</v>
      </c>
      <c r="I49" s="1"/>
      <c r="J49" s="14">
        <v>9258.01</v>
      </c>
      <c r="L49" s="1">
        <v>10000</v>
      </c>
      <c r="M49" s="1"/>
      <c r="N49" s="14">
        <v>8391.73</v>
      </c>
      <c r="O49" s="13"/>
      <c r="P49" s="14"/>
      <c r="R49" s="1"/>
    </row>
    <row r="50" spans="1:18" ht="12.75">
      <c r="A50" t="s">
        <v>204</v>
      </c>
      <c r="B50" s="51">
        <v>2500</v>
      </c>
      <c r="D50" s="51">
        <v>2500</v>
      </c>
      <c r="E50" s="1"/>
      <c r="F50" s="14"/>
      <c r="G50" s="1"/>
      <c r="H50" s="1"/>
      <c r="I50" s="1"/>
      <c r="J50" s="14"/>
      <c r="L50" s="1"/>
      <c r="M50" s="1"/>
      <c r="N50" s="14"/>
      <c r="O50" s="13"/>
      <c r="P50" s="14"/>
      <c r="R50" s="1"/>
    </row>
    <row r="51" spans="1:18" ht="12.75">
      <c r="A51" t="s">
        <v>203</v>
      </c>
      <c r="B51" s="1">
        <v>10000</v>
      </c>
      <c r="D51" s="1">
        <v>20000</v>
      </c>
      <c r="E51" s="1"/>
      <c r="F51" s="14">
        <v>9845.05</v>
      </c>
      <c r="G51" s="1"/>
      <c r="H51" s="1">
        <v>10000</v>
      </c>
      <c r="I51" s="1"/>
      <c r="J51" s="14">
        <v>1246.12</v>
      </c>
      <c r="L51" s="1">
        <v>7000</v>
      </c>
      <c r="M51" s="1"/>
      <c r="N51" s="14">
        <v>1720</v>
      </c>
      <c r="O51" s="13"/>
      <c r="P51" s="14"/>
      <c r="R51" s="1"/>
    </row>
    <row r="52" spans="1:18" ht="12.75">
      <c r="A52" t="s">
        <v>126</v>
      </c>
      <c r="B52" s="1">
        <v>200</v>
      </c>
      <c r="D52" s="1">
        <v>200</v>
      </c>
      <c r="E52" s="1"/>
      <c r="F52" s="14">
        <v>190.22</v>
      </c>
      <c r="G52" s="1"/>
      <c r="H52" s="1">
        <v>200</v>
      </c>
      <c r="I52" s="1"/>
      <c r="J52" s="14">
        <v>660.1</v>
      </c>
      <c r="L52" s="1">
        <v>200</v>
      </c>
      <c r="M52" s="1"/>
      <c r="N52" s="14">
        <v>0</v>
      </c>
      <c r="O52" s="13"/>
      <c r="P52" s="14"/>
      <c r="R52" s="1"/>
    </row>
    <row r="53" spans="1:18" ht="12.75">
      <c r="A53" s="7" t="s">
        <v>179</v>
      </c>
      <c r="B53" s="36">
        <v>4000</v>
      </c>
      <c r="D53" s="36">
        <v>400</v>
      </c>
      <c r="E53" s="1"/>
      <c r="F53" s="14">
        <v>623.82</v>
      </c>
      <c r="G53" s="1"/>
      <c r="H53" s="36">
        <v>500</v>
      </c>
      <c r="I53" s="1"/>
      <c r="J53" s="14">
        <v>18.54</v>
      </c>
      <c r="L53" s="36">
        <v>200</v>
      </c>
      <c r="M53" s="1"/>
      <c r="N53" s="14">
        <v>455</v>
      </c>
      <c r="O53" s="13"/>
      <c r="P53" s="14"/>
      <c r="R53" s="1"/>
    </row>
    <row r="54" spans="1:18" ht="12.75">
      <c r="A54" s="7" t="s">
        <v>214</v>
      </c>
      <c r="B54" s="33">
        <v>30000</v>
      </c>
      <c r="D54" s="36">
        <v>30000</v>
      </c>
      <c r="E54" s="1"/>
      <c r="F54" s="14">
        <v>6695.4</v>
      </c>
      <c r="G54" s="1"/>
      <c r="H54" s="36">
        <v>30000</v>
      </c>
      <c r="I54" s="1"/>
      <c r="J54" s="14">
        <v>16746.52</v>
      </c>
      <c r="L54" s="1">
        <v>30000</v>
      </c>
      <c r="M54" s="1"/>
      <c r="N54" s="14">
        <v>15908.96</v>
      </c>
      <c r="O54" s="13"/>
      <c r="P54" s="14"/>
      <c r="R54" s="1"/>
    </row>
    <row r="55" spans="1:18" ht="12.75">
      <c r="A55" s="7" t="s">
        <v>215</v>
      </c>
      <c r="B55" s="33">
        <v>2295</v>
      </c>
      <c r="D55" s="36">
        <v>2295</v>
      </c>
      <c r="E55" s="1"/>
      <c r="F55" s="14">
        <v>2077.62</v>
      </c>
      <c r="G55" s="1"/>
      <c r="H55" s="36">
        <v>10000</v>
      </c>
      <c r="I55" s="1"/>
      <c r="J55" s="14">
        <v>5283.12</v>
      </c>
      <c r="L55" s="1">
        <v>10000</v>
      </c>
      <c r="M55" s="1"/>
      <c r="N55" s="14">
        <v>4962.7</v>
      </c>
      <c r="O55" s="13"/>
      <c r="P55" s="14"/>
      <c r="R55" s="1"/>
    </row>
    <row r="56" spans="1:18" ht="12.75">
      <c r="A56" t="s">
        <v>163</v>
      </c>
      <c r="B56" s="1">
        <v>1100</v>
      </c>
      <c r="D56" s="1">
        <v>1100</v>
      </c>
      <c r="E56" s="1"/>
      <c r="F56" s="14">
        <v>640</v>
      </c>
      <c r="G56" s="1"/>
      <c r="H56" s="1">
        <v>1100</v>
      </c>
      <c r="I56" s="1"/>
      <c r="J56" s="14">
        <v>960</v>
      </c>
      <c r="L56" s="1">
        <v>1300</v>
      </c>
      <c r="M56" s="1"/>
      <c r="N56" s="14">
        <v>960</v>
      </c>
      <c r="O56" s="13"/>
      <c r="P56" s="14"/>
      <c r="R56" s="1"/>
    </row>
    <row r="57" spans="1:18" ht="13.5" thickBot="1">
      <c r="A57" s="3" t="s">
        <v>135</v>
      </c>
      <c r="B57" s="15">
        <f>SUM(B46:B56)</f>
        <v>60495</v>
      </c>
      <c r="C57" s="3"/>
      <c r="D57" s="15">
        <f>SUM(D46:D56)</f>
        <v>66995</v>
      </c>
      <c r="E57" s="26"/>
      <c r="F57" s="15">
        <f>SUM(F46:F56)</f>
        <v>22921.249999999996</v>
      </c>
      <c r="G57" s="26"/>
      <c r="H57" s="15">
        <f>SUM(H46:H56)</f>
        <v>62200</v>
      </c>
      <c r="I57" s="26"/>
      <c r="J57" s="15">
        <f>SUM(J46:J56)</f>
        <v>34172.41</v>
      </c>
      <c r="K57" s="3"/>
      <c r="L57" s="15">
        <f>SUM(L46:L56)</f>
        <v>59200</v>
      </c>
      <c r="M57" s="26"/>
      <c r="N57" s="15">
        <f>SUM(N46:N56)</f>
        <v>32695.43</v>
      </c>
      <c r="O57" s="23"/>
      <c r="P57" s="26"/>
      <c r="R57" s="1"/>
    </row>
    <row r="58" spans="2:18" ht="13.5" thickTop="1">
      <c r="B58" s="1"/>
      <c r="D58" s="1"/>
      <c r="E58" s="1"/>
      <c r="F58" s="14"/>
      <c r="G58" s="1"/>
      <c r="H58" s="1"/>
      <c r="I58" s="1"/>
      <c r="J58" s="14"/>
      <c r="L58" s="1"/>
      <c r="M58" s="1"/>
      <c r="N58" s="14"/>
      <c r="O58" s="13"/>
      <c r="P58" s="14"/>
      <c r="R58" s="1"/>
    </row>
    <row r="59" spans="1:18" ht="12.75">
      <c r="A59" s="7"/>
      <c r="B59" s="17"/>
      <c r="C59" s="7"/>
      <c r="D59" s="17"/>
      <c r="E59" s="17"/>
      <c r="F59" s="18"/>
      <c r="G59" s="17"/>
      <c r="H59" s="17"/>
      <c r="I59" s="17"/>
      <c r="J59" s="18"/>
      <c r="K59" s="7"/>
      <c r="L59" s="17"/>
      <c r="M59" s="17"/>
      <c r="N59" s="18"/>
      <c r="O59" s="20"/>
      <c r="P59" s="18"/>
      <c r="R59" s="1"/>
    </row>
    <row r="60" spans="2:18" ht="12.75">
      <c r="B60" s="1"/>
      <c r="D60" s="1"/>
      <c r="E60" s="1"/>
      <c r="F60" s="14"/>
      <c r="G60" s="1"/>
      <c r="H60" s="1"/>
      <c r="I60" s="1"/>
      <c r="J60" s="14"/>
      <c r="L60" s="1"/>
      <c r="M60" s="1"/>
      <c r="N60" s="14"/>
      <c r="O60" s="13"/>
      <c r="P60" s="14"/>
      <c r="R60" s="1"/>
    </row>
    <row r="61" spans="2:18" ht="12.75">
      <c r="B61" s="1"/>
      <c r="D61" s="1"/>
      <c r="E61" s="1"/>
      <c r="F61" s="14"/>
      <c r="G61" s="1"/>
      <c r="H61" s="1"/>
      <c r="I61" s="1"/>
      <c r="J61" s="14"/>
      <c r="L61" s="1"/>
      <c r="M61" s="1"/>
      <c r="N61" s="14"/>
      <c r="O61" s="13"/>
      <c r="P61" s="14"/>
      <c r="R61" s="1"/>
    </row>
    <row r="62" spans="2:18" ht="12.75">
      <c r="B62" s="1"/>
      <c r="D62" s="1"/>
      <c r="E62" s="1"/>
      <c r="F62" s="14"/>
      <c r="G62" s="1"/>
      <c r="H62" s="1"/>
      <c r="I62" s="1"/>
      <c r="J62" s="14"/>
      <c r="L62" s="1"/>
      <c r="M62" s="1"/>
      <c r="N62" s="14"/>
      <c r="O62" s="13"/>
      <c r="P62" s="14"/>
      <c r="R62" s="1"/>
    </row>
    <row r="63" spans="2:18" ht="12.75">
      <c r="B63" s="1"/>
      <c r="D63" s="1"/>
      <c r="E63" s="1"/>
      <c r="F63" s="14"/>
      <c r="G63" s="1"/>
      <c r="H63" s="1"/>
      <c r="I63" s="1"/>
      <c r="J63" s="14"/>
      <c r="L63" s="1"/>
      <c r="M63" s="1"/>
      <c r="N63" s="14"/>
      <c r="O63" s="13"/>
      <c r="P63" s="14"/>
      <c r="R63" s="1"/>
    </row>
    <row r="64" spans="2:18" ht="12.75">
      <c r="B64" s="27"/>
      <c r="D64" s="1"/>
      <c r="E64" s="1"/>
      <c r="F64" s="14"/>
      <c r="G64" s="1"/>
      <c r="H64" s="1"/>
      <c r="I64" s="1"/>
      <c r="J64" s="14"/>
      <c r="L64" s="1"/>
      <c r="M64" s="1"/>
      <c r="N64" s="14"/>
      <c r="O64" s="13"/>
      <c r="P64" s="14"/>
      <c r="R64" s="1"/>
    </row>
    <row r="65" spans="2:18" ht="12.75">
      <c r="B65" s="27"/>
      <c r="D65" s="1"/>
      <c r="E65" s="1"/>
      <c r="F65" s="14"/>
      <c r="G65" s="1"/>
      <c r="H65" s="1"/>
      <c r="I65" s="1"/>
      <c r="J65" s="14"/>
      <c r="L65" s="1"/>
      <c r="M65" s="1"/>
      <c r="N65" s="14"/>
      <c r="O65" s="13"/>
      <c r="P65" s="14"/>
      <c r="R65" s="1"/>
    </row>
    <row r="66" spans="4:16" ht="12.75">
      <c r="D66" s="1"/>
      <c r="E66" s="1"/>
      <c r="F66" s="14"/>
      <c r="G66" s="1"/>
      <c r="H66" s="1"/>
      <c r="I66" s="1"/>
      <c r="J66" s="14"/>
      <c r="L66" s="1"/>
      <c r="M66" s="1"/>
      <c r="N66" s="14"/>
      <c r="P66" s="1"/>
    </row>
    <row r="67" spans="4:16" ht="12.75">
      <c r="D67" s="1"/>
      <c r="E67" s="1"/>
      <c r="F67" s="14"/>
      <c r="G67" s="1"/>
      <c r="H67" s="1"/>
      <c r="I67" s="1"/>
      <c r="J67" s="14"/>
      <c r="L67" s="1"/>
      <c r="M67" s="1"/>
      <c r="N67" s="14"/>
      <c r="P67" s="1"/>
    </row>
    <row r="68" spans="14:16" ht="12.75">
      <c r="N68" s="13"/>
      <c r="P68" s="1"/>
    </row>
    <row r="69" ht="12.75">
      <c r="P69" s="27"/>
    </row>
  </sheetData>
  <sheetProtection/>
  <mergeCells count="2">
    <mergeCell ref="A3:P3"/>
    <mergeCell ref="A2:P2"/>
  </mergeCells>
  <printOptions horizontalCentered="1"/>
  <pageMargins left="0.75" right="0.75" top="1" bottom="1" header="0.5" footer="0.5"/>
  <pageSetup cellComments="asDisplayed" fitToHeight="1" fitToWidth="1" horizontalDpi="600" verticalDpi="600" orientation="landscape" scale="65" r:id="rId1"/>
  <headerFooter alignWithMargins="0">
    <oddFooter>&amp;LPage 3&amp;CFor Internal Use Only&amp;R&amp;D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4.28125" style="0" customWidth="1"/>
    <col min="2" max="2" width="10.8515625" style="0" customWidth="1"/>
    <col min="3" max="3" width="2.28125" style="0" customWidth="1"/>
    <col min="4" max="4" width="10.7109375" style="0" customWidth="1"/>
    <col min="5" max="5" width="1.7109375" style="0" customWidth="1"/>
    <col min="6" max="6" width="10.7109375" style="13" customWidth="1"/>
    <col min="7" max="7" width="1.421875" style="0" customWidth="1"/>
    <col min="8" max="8" width="10.7109375" style="0" customWidth="1"/>
    <col min="9" max="9" width="1.7109375" style="0" customWidth="1"/>
    <col min="10" max="10" width="10.7109375" style="13" customWidth="1"/>
    <col min="11" max="11" width="1.28515625" style="0" customWidth="1"/>
    <col min="12" max="12" width="11.28125" style="0" customWidth="1"/>
    <col min="13" max="13" width="1.28515625" style="0" customWidth="1"/>
    <col min="14" max="14" width="9.8515625" style="0" customWidth="1"/>
    <col min="15" max="15" width="1.57421875" style="0" customWidth="1"/>
    <col min="16" max="16" width="7.421875" style="0" customWidth="1"/>
    <col min="17" max="17" width="9.28125" style="0" bestFit="1" customWidth="1"/>
  </cols>
  <sheetData>
    <row r="2" spans="1:16" ht="15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2" t="s">
        <v>232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>
      <c r="A4" s="5"/>
      <c r="B4" s="5"/>
      <c r="C4" s="5"/>
      <c r="D4" s="5"/>
      <c r="E4" s="5"/>
      <c r="F4" s="31"/>
      <c r="G4" s="5"/>
      <c r="H4" s="5"/>
      <c r="I4" s="5"/>
      <c r="J4" s="31"/>
      <c r="K4" s="5"/>
      <c r="L4" s="5"/>
      <c r="M4" s="5"/>
      <c r="N4" s="5"/>
      <c r="O4" s="5"/>
      <c r="P4" s="5"/>
    </row>
    <row r="5" ht="12.75">
      <c r="P5" s="13"/>
    </row>
    <row r="6" spans="2:16" ht="12.75">
      <c r="B6" s="22" t="s">
        <v>228</v>
      </c>
      <c r="D6" s="22" t="s">
        <v>199</v>
      </c>
      <c r="E6" s="22"/>
      <c r="F6" s="22" t="s">
        <v>199</v>
      </c>
      <c r="G6" s="22"/>
      <c r="H6" s="22" t="s">
        <v>190</v>
      </c>
      <c r="I6" s="22"/>
      <c r="J6" s="22" t="s">
        <v>190</v>
      </c>
      <c r="L6" s="22" t="s">
        <v>181</v>
      </c>
      <c r="M6" s="22"/>
      <c r="N6" s="22" t="s">
        <v>181</v>
      </c>
      <c r="P6" s="22"/>
    </row>
    <row r="7" spans="2:16" ht="12.75">
      <c r="B7" s="11" t="s">
        <v>1</v>
      </c>
      <c r="D7" s="11" t="s">
        <v>1</v>
      </c>
      <c r="E7" s="11"/>
      <c r="F7" s="40" t="s">
        <v>249</v>
      </c>
      <c r="G7" s="40"/>
      <c r="H7" s="11" t="s">
        <v>1</v>
      </c>
      <c r="I7" s="40"/>
      <c r="J7" s="40" t="s">
        <v>134</v>
      </c>
      <c r="L7" s="11" t="s">
        <v>1</v>
      </c>
      <c r="M7" s="40"/>
      <c r="N7" s="40" t="s">
        <v>134</v>
      </c>
      <c r="P7" s="29"/>
    </row>
    <row r="8" spans="1:16" ht="12.75">
      <c r="A8" s="3" t="s">
        <v>51</v>
      </c>
      <c r="B8" s="3"/>
      <c r="C8" s="3"/>
      <c r="D8" s="3"/>
      <c r="E8" s="23"/>
      <c r="F8" s="23"/>
      <c r="G8" s="23"/>
      <c r="H8" s="3"/>
      <c r="I8" s="23"/>
      <c r="J8" s="23"/>
      <c r="K8" s="3"/>
      <c r="L8" s="3"/>
      <c r="M8" s="23"/>
      <c r="N8" s="23"/>
      <c r="O8" s="3"/>
      <c r="P8" s="23"/>
    </row>
    <row r="9" spans="1:17" ht="12.75">
      <c r="A9" s="7" t="s">
        <v>212</v>
      </c>
      <c r="B9" s="33">
        <v>80094</v>
      </c>
      <c r="D9" s="36">
        <v>77014</v>
      </c>
      <c r="E9" s="36"/>
      <c r="F9" s="36">
        <v>50418.49</v>
      </c>
      <c r="G9" s="36"/>
      <c r="H9" s="36">
        <v>117105</v>
      </c>
      <c r="I9" s="36"/>
      <c r="J9" s="36">
        <v>75634.53</v>
      </c>
      <c r="L9" s="1">
        <v>114140</v>
      </c>
      <c r="M9" s="36"/>
      <c r="N9" s="36">
        <v>113441.78</v>
      </c>
      <c r="P9" s="14"/>
      <c r="Q9" s="1"/>
    </row>
    <row r="10" spans="1:17" ht="12.75">
      <c r="A10" s="7" t="s">
        <v>213</v>
      </c>
      <c r="B10" s="33">
        <v>31032</v>
      </c>
      <c r="D10" s="36">
        <v>30642</v>
      </c>
      <c r="E10" s="36"/>
      <c r="F10" s="36">
        <v>18227.66</v>
      </c>
      <c r="G10" s="36"/>
      <c r="H10" s="36">
        <v>42814</v>
      </c>
      <c r="I10" s="36"/>
      <c r="J10" s="36">
        <v>35276.5</v>
      </c>
      <c r="L10" s="1">
        <v>38064</v>
      </c>
      <c r="M10" s="36"/>
      <c r="N10" s="36">
        <v>53316.17</v>
      </c>
      <c r="P10" s="14"/>
      <c r="Q10" s="1"/>
    </row>
    <row r="11" spans="1:17" ht="12.75">
      <c r="A11" t="s">
        <v>196</v>
      </c>
      <c r="B11" s="1">
        <v>25000</v>
      </c>
      <c r="D11" s="1">
        <v>25000</v>
      </c>
      <c r="E11" s="14"/>
      <c r="F11" s="14">
        <v>20326</v>
      </c>
      <c r="G11" s="14"/>
      <c r="H11" s="1">
        <v>25000</v>
      </c>
      <c r="I11" s="14"/>
      <c r="J11" s="14">
        <v>23929</v>
      </c>
      <c r="L11" s="1">
        <v>23000</v>
      </c>
      <c r="M11" s="14"/>
      <c r="N11" s="14">
        <v>23280</v>
      </c>
      <c r="P11" s="14"/>
      <c r="Q11" s="1"/>
    </row>
    <row r="12" spans="1:17" s="13" customFormat="1" ht="12.75">
      <c r="A12" s="13" t="s">
        <v>141</v>
      </c>
      <c r="B12" s="14">
        <v>0</v>
      </c>
      <c r="D12" s="14">
        <v>0</v>
      </c>
      <c r="E12" s="14"/>
      <c r="F12" s="14">
        <v>0</v>
      </c>
      <c r="G12" s="14"/>
      <c r="H12" s="14">
        <v>0</v>
      </c>
      <c r="I12" s="14"/>
      <c r="J12" s="14">
        <v>0</v>
      </c>
      <c r="L12" s="14">
        <v>0</v>
      </c>
      <c r="M12" s="14"/>
      <c r="N12" s="14">
        <v>0</v>
      </c>
      <c r="P12" s="14"/>
      <c r="Q12" s="1"/>
    </row>
    <row r="13" spans="1:17" ht="12.75">
      <c r="A13" t="s">
        <v>53</v>
      </c>
      <c r="B13" s="36">
        <v>2000</v>
      </c>
      <c r="D13" s="36">
        <v>2000</v>
      </c>
      <c r="E13" s="1"/>
      <c r="F13" s="14">
        <v>1101.56</v>
      </c>
      <c r="G13" s="1"/>
      <c r="H13" s="36">
        <v>2000</v>
      </c>
      <c r="I13" s="1"/>
      <c r="J13" s="14">
        <v>717</v>
      </c>
      <c r="L13" s="36">
        <v>2000</v>
      </c>
      <c r="M13" s="1"/>
      <c r="N13" s="14">
        <v>1861</v>
      </c>
      <c r="P13" s="14"/>
      <c r="Q13" s="1"/>
    </row>
    <row r="14" spans="1:17" ht="12.75">
      <c r="A14" t="s">
        <v>54</v>
      </c>
      <c r="B14" s="1">
        <v>1500</v>
      </c>
      <c r="D14" s="1">
        <v>2000</v>
      </c>
      <c r="E14" s="1"/>
      <c r="F14" s="14">
        <v>207.81</v>
      </c>
      <c r="G14" s="1"/>
      <c r="H14" s="1">
        <v>2500</v>
      </c>
      <c r="I14" s="1"/>
      <c r="J14" s="14">
        <v>1069.06</v>
      </c>
      <c r="L14" s="1">
        <v>2500</v>
      </c>
      <c r="M14" s="1"/>
      <c r="N14" s="14">
        <v>955.75</v>
      </c>
      <c r="P14" s="14"/>
      <c r="Q14" s="1"/>
    </row>
    <row r="15" spans="1:17" ht="12.75">
      <c r="A15" t="s">
        <v>55</v>
      </c>
      <c r="B15" s="1">
        <v>3000</v>
      </c>
      <c r="D15" s="1">
        <v>3000</v>
      </c>
      <c r="E15" s="1"/>
      <c r="F15" s="14">
        <v>1495.47</v>
      </c>
      <c r="G15" s="1"/>
      <c r="H15" s="1">
        <v>3000</v>
      </c>
      <c r="I15" s="1"/>
      <c r="J15" s="14">
        <v>2645.56</v>
      </c>
      <c r="L15" s="1">
        <v>3000</v>
      </c>
      <c r="M15" s="1"/>
      <c r="N15" s="14">
        <v>2366.75</v>
      </c>
      <c r="P15" s="14"/>
      <c r="Q15" s="1"/>
    </row>
    <row r="16" spans="1:17" s="13" customFormat="1" ht="12.75">
      <c r="A16" s="13" t="s">
        <v>145</v>
      </c>
      <c r="B16" s="36">
        <v>800</v>
      </c>
      <c r="D16" s="36">
        <v>1000</v>
      </c>
      <c r="E16" s="14"/>
      <c r="F16" s="14">
        <v>269.56</v>
      </c>
      <c r="G16" s="14"/>
      <c r="H16" s="36">
        <v>1000</v>
      </c>
      <c r="I16" s="14"/>
      <c r="J16" s="14">
        <v>436</v>
      </c>
      <c r="L16" s="36">
        <v>1000</v>
      </c>
      <c r="M16" s="14"/>
      <c r="N16" s="14">
        <v>103.23</v>
      </c>
      <c r="P16" s="14"/>
      <c r="Q16" s="14"/>
    </row>
    <row r="17" spans="1:17" s="13" customFormat="1" ht="12.75">
      <c r="A17" s="13" t="s">
        <v>56</v>
      </c>
      <c r="B17" s="14">
        <v>2000</v>
      </c>
      <c r="D17" s="14">
        <v>2000</v>
      </c>
      <c r="E17" s="14"/>
      <c r="F17" s="14">
        <v>758.94</v>
      </c>
      <c r="G17" s="14"/>
      <c r="H17" s="14">
        <v>3000</v>
      </c>
      <c r="I17" s="14"/>
      <c r="J17" s="14">
        <v>249.56</v>
      </c>
      <c r="L17" s="14">
        <v>1000</v>
      </c>
      <c r="M17" s="14"/>
      <c r="N17" s="14">
        <v>706.59</v>
      </c>
      <c r="P17" s="14"/>
      <c r="Q17" s="14"/>
    </row>
    <row r="18" spans="1:17" s="13" customFormat="1" ht="12.75">
      <c r="A18" s="13" t="s">
        <v>240</v>
      </c>
      <c r="B18" s="36">
        <v>13000</v>
      </c>
      <c r="D18" s="36">
        <v>4500</v>
      </c>
      <c r="E18" s="14"/>
      <c r="F18" s="14">
        <v>5554.21</v>
      </c>
      <c r="G18" s="14"/>
      <c r="H18" s="36">
        <v>3500</v>
      </c>
      <c r="I18" s="14"/>
      <c r="J18" s="14">
        <v>3835.37</v>
      </c>
      <c r="L18" s="36">
        <v>2500</v>
      </c>
      <c r="M18" s="14"/>
      <c r="N18" s="14">
        <v>8237.05</v>
      </c>
      <c r="P18" s="14"/>
      <c r="Q18" s="14"/>
    </row>
    <row r="19" spans="1:17" ht="12.75">
      <c r="A19" t="s">
        <v>128</v>
      </c>
      <c r="B19" s="14">
        <v>1500</v>
      </c>
      <c r="D19" s="14">
        <v>1500</v>
      </c>
      <c r="E19" s="1"/>
      <c r="F19" s="14">
        <v>474</v>
      </c>
      <c r="G19" s="1"/>
      <c r="H19" s="14">
        <v>2000</v>
      </c>
      <c r="I19" s="1"/>
      <c r="J19" s="14">
        <v>1471.46</v>
      </c>
      <c r="L19" s="14">
        <v>2000</v>
      </c>
      <c r="M19" s="1"/>
      <c r="N19" s="14">
        <v>938</v>
      </c>
      <c r="P19" s="14"/>
      <c r="Q19" s="1"/>
    </row>
    <row r="20" spans="1:17" ht="12.75">
      <c r="A20" t="s">
        <v>57</v>
      </c>
      <c r="B20" s="14">
        <v>225</v>
      </c>
      <c r="D20" s="14">
        <v>225</v>
      </c>
      <c r="E20" s="1"/>
      <c r="F20" s="14">
        <v>0</v>
      </c>
      <c r="G20" s="1"/>
      <c r="H20" s="14">
        <v>225</v>
      </c>
      <c r="I20" s="1"/>
      <c r="J20" s="14">
        <v>0</v>
      </c>
      <c r="L20" s="14">
        <v>225</v>
      </c>
      <c r="M20" s="1"/>
      <c r="N20" s="14">
        <v>0</v>
      </c>
      <c r="P20" s="14"/>
      <c r="Q20" s="1"/>
    </row>
    <row r="21" spans="1:17" ht="12.75">
      <c r="A21" t="s">
        <v>110</v>
      </c>
      <c r="B21" s="14">
        <v>2000</v>
      </c>
      <c r="D21" s="14">
        <v>1500</v>
      </c>
      <c r="E21" s="1"/>
      <c r="F21" s="14">
        <v>0</v>
      </c>
      <c r="G21" s="1"/>
      <c r="H21" s="14">
        <v>1500</v>
      </c>
      <c r="I21" s="1"/>
      <c r="J21" s="14">
        <v>3971.48</v>
      </c>
      <c r="L21" s="14">
        <v>1500</v>
      </c>
      <c r="M21" s="1"/>
      <c r="N21" s="14">
        <v>0</v>
      </c>
      <c r="P21" s="14"/>
      <c r="Q21" s="1"/>
    </row>
    <row r="22" spans="1:17" ht="12.75">
      <c r="A22" t="s">
        <v>58</v>
      </c>
      <c r="B22" s="51">
        <v>2000</v>
      </c>
      <c r="D22" s="51">
        <v>2000</v>
      </c>
      <c r="E22" s="1"/>
      <c r="F22" s="14">
        <v>920.1</v>
      </c>
      <c r="G22" s="1"/>
      <c r="H22" s="14">
        <v>1500</v>
      </c>
      <c r="I22" s="1"/>
      <c r="J22" s="14">
        <v>4273.87</v>
      </c>
      <c r="L22" s="14">
        <v>1000</v>
      </c>
      <c r="M22" s="1"/>
      <c r="N22" s="14">
        <v>1853.88</v>
      </c>
      <c r="P22" s="14"/>
      <c r="Q22" s="1"/>
    </row>
    <row r="23" spans="1:17" ht="12.75">
      <c r="A23" s="7" t="s">
        <v>59</v>
      </c>
      <c r="B23" s="14">
        <v>100</v>
      </c>
      <c r="C23" s="7"/>
      <c r="D23" s="14">
        <v>100</v>
      </c>
      <c r="E23" s="17"/>
      <c r="F23" s="18">
        <v>0</v>
      </c>
      <c r="G23" s="17"/>
      <c r="H23" s="14">
        <v>100</v>
      </c>
      <c r="I23" s="17"/>
      <c r="J23" s="18">
        <v>0</v>
      </c>
      <c r="K23" s="7"/>
      <c r="L23" s="14">
        <v>100</v>
      </c>
      <c r="M23" s="17"/>
      <c r="N23" s="18">
        <v>0</v>
      </c>
      <c r="O23" s="7"/>
      <c r="P23" s="18"/>
      <c r="Q23" s="1"/>
    </row>
    <row r="24" spans="1:17" ht="12.75">
      <c r="A24" t="s">
        <v>60</v>
      </c>
      <c r="B24" s="14">
        <v>750</v>
      </c>
      <c r="D24" s="14">
        <v>750</v>
      </c>
      <c r="E24" s="1"/>
      <c r="F24" s="14">
        <v>314.61</v>
      </c>
      <c r="G24" s="1"/>
      <c r="H24" s="14">
        <v>750</v>
      </c>
      <c r="I24" s="1"/>
      <c r="J24" s="14">
        <v>295.2</v>
      </c>
      <c r="L24" s="14">
        <v>700</v>
      </c>
      <c r="M24" s="1"/>
      <c r="N24" s="14">
        <v>1207.79</v>
      </c>
      <c r="P24" s="14"/>
      <c r="Q24" s="1"/>
    </row>
    <row r="25" spans="1:17" ht="12.75">
      <c r="A25" t="s">
        <v>61</v>
      </c>
      <c r="B25" s="14">
        <v>2100</v>
      </c>
      <c r="D25" s="14">
        <v>1500</v>
      </c>
      <c r="E25" s="1"/>
      <c r="F25" s="14">
        <v>360</v>
      </c>
      <c r="G25" s="1"/>
      <c r="H25" s="14">
        <v>1500</v>
      </c>
      <c r="I25" s="1"/>
      <c r="J25" s="14">
        <v>2195</v>
      </c>
      <c r="L25" s="14">
        <v>2000</v>
      </c>
      <c r="M25" s="1"/>
      <c r="N25" s="14">
        <v>830</v>
      </c>
      <c r="P25" s="14"/>
      <c r="Q25" s="1"/>
    </row>
    <row r="26" spans="1:17" ht="12.75">
      <c r="A26" t="s">
        <v>62</v>
      </c>
      <c r="B26" s="14">
        <v>400</v>
      </c>
      <c r="D26" s="14">
        <v>400</v>
      </c>
      <c r="E26" s="1"/>
      <c r="F26" s="14">
        <v>280.94</v>
      </c>
      <c r="G26" s="1"/>
      <c r="H26" s="14">
        <v>300</v>
      </c>
      <c r="I26" s="1"/>
      <c r="J26" s="14">
        <v>280.94</v>
      </c>
      <c r="L26" s="14">
        <v>300</v>
      </c>
      <c r="M26" s="1"/>
      <c r="N26" s="14">
        <v>440.94</v>
      </c>
      <c r="P26" s="14"/>
      <c r="Q26" s="1"/>
    </row>
    <row r="27" spans="1:17" s="13" customFormat="1" ht="12.75">
      <c r="A27" s="13" t="s">
        <v>63</v>
      </c>
      <c r="B27" s="14">
        <v>9500</v>
      </c>
      <c r="D27" s="14">
        <v>9500</v>
      </c>
      <c r="E27" s="14"/>
      <c r="F27" s="14">
        <v>6109.12</v>
      </c>
      <c r="G27" s="14">
        <v>0</v>
      </c>
      <c r="H27" s="14">
        <v>9400</v>
      </c>
      <c r="I27" s="14"/>
      <c r="J27" s="14">
        <v>9343.37</v>
      </c>
      <c r="L27" s="14">
        <v>9400</v>
      </c>
      <c r="M27" s="14"/>
      <c r="N27" s="14">
        <v>9489.03</v>
      </c>
      <c r="P27" s="14"/>
      <c r="Q27" s="1"/>
    </row>
    <row r="28" spans="1:17" s="13" customFormat="1" ht="12.75">
      <c r="A28" s="13" t="s">
        <v>136</v>
      </c>
      <c r="B28" s="14">
        <v>0</v>
      </c>
      <c r="D28" s="14">
        <v>0</v>
      </c>
      <c r="E28" s="14"/>
      <c r="F28" s="14">
        <v>0</v>
      </c>
      <c r="G28" s="14"/>
      <c r="H28" s="14">
        <v>0</v>
      </c>
      <c r="I28" s="14"/>
      <c r="J28" s="14">
        <v>0</v>
      </c>
      <c r="L28" s="14">
        <v>0</v>
      </c>
      <c r="M28" s="14"/>
      <c r="N28" s="14">
        <v>0</v>
      </c>
      <c r="P28" s="14"/>
      <c r="Q28" s="1"/>
    </row>
    <row r="29" spans="1:17" ht="12.75">
      <c r="A29" t="s">
        <v>82</v>
      </c>
      <c r="B29" s="14">
        <v>11000</v>
      </c>
      <c r="D29" s="14">
        <v>11000</v>
      </c>
      <c r="E29" s="1"/>
      <c r="F29" s="14">
        <v>4854.8</v>
      </c>
      <c r="G29" s="1"/>
      <c r="H29" s="14">
        <v>8000</v>
      </c>
      <c r="I29" s="1"/>
      <c r="J29" s="14">
        <v>10494.16</v>
      </c>
      <c r="L29" s="14">
        <v>7700</v>
      </c>
      <c r="M29" s="1"/>
      <c r="N29" s="14">
        <v>10446.78</v>
      </c>
      <c r="P29" s="14"/>
      <c r="Q29" s="1"/>
    </row>
    <row r="30" spans="1:17" ht="13.5" thickBot="1">
      <c r="A30" s="3" t="s">
        <v>52</v>
      </c>
      <c r="B30" s="8">
        <f>SUM(B9:B29)</f>
        <v>188001</v>
      </c>
      <c r="C30" s="3"/>
      <c r="D30" s="8">
        <f>SUM(D9:D29)</f>
        <v>175631</v>
      </c>
      <c r="E30" s="10"/>
      <c r="F30" s="15">
        <f>SUM(F9:F29)</f>
        <v>111673.27</v>
      </c>
      <c r="G30" s="10"/>
      <c r="H30" s="8">
        <f>SUM(H9:H29)</f>
        <v>225194</v>
      </c>
      <c r="I30" s="10"/>
      <c r="J30" s="15">
        <f>SUM(J9:J29)</f>
        <v>176118.06</v>
      </c>
      <c r="K30" s="3"/>
      <c r="L30" s="8">
        <f>SUM(L9:L29)</f>
        <v>212129</v>
      </c>
      <c r="M30" s="10"/>
      <c r="N30" s="15">
        <f>SUM(N9:N29)</f>
        <v>229474.74000000002</v>
      </c>
      <c r="O30" s="3"/>
      <c r="P30" s="26"/>
      <c r="Q30" s="1"/>
    </row>
    <row r="31" spans="12:17" ht="13.5" thickTop="1">
      <c r="L31" s="1"/>
      <c r="M31" s="1"/>
      <c r="N31" s="1"/>
      <c r="P31" s="14"/>
      <c r="Q31" s="1"/>
    </row>
    <row r="32" spans="12:16" ht="12.75">
      <c r="L32" s="1"/>
      <c r="M32" s="1"/>
      <c r="N32" s="1"/>
      <c r="P32" s="14"/>
    </row>
    <row r="33" spans="12:16" ht="12.75">
      <c r="L33" s="1"/>
      <c r="M33" s="1"/>
      <c r="N33" s="1"/>
      <c r="P33" s="14"/>
    </row>
    <row r="34" ht="12.75">
      <c r="P34" s="14"/>
    </row>
    <row r="35" spans="1:16" ht="12.75">
      <c r="A35" s="13"/>
      <c r="P35" s="13"/>
    </row>
    <row r="36" ht="12.75">
      <c r="P36" s="13"/>
    </row>
    <row r="37" ht="12.75">
      <c r="P37" s="13"/>
    </row>
    <row r="38" ht="12.75">
      <c r="P38" s="13"/>
    </row>
    <row r="39" ht="12.75">
      <c r="P39" s="13"/>
    </row>
    <row r="40" ht="12.75">
      <c r="P40" s="13"/>
    </row>
    <row r="41" ht="12.75">
      <c r="P41" s="13"/>
    </row>
    <row r="42" ht="12.75">
      <c r="P42" s="13"/>
    </row>
    <row r="43" ht="12.75">
      <c r="P43" s="13"/>
    </row>
    <row r="44" ht="12.75">
      <c r="P44" s="13"/>
    </row>
    <row r="45" ht="12.75">
      <c r="P45" s="13"/>
    </row>
    <row r="46" ht="12.75">
      <c r="P46" s="13"/>
    </row>
    <row r="47" ht="12.75">
      <c r="P47" s="13"/>
    </row>
    <row r="48" ht="12.75">
      <c r="P48" s="13"/>
    </row>
    <row r="49" ht="12.75">
      <c r="P49" s="13"/>
    </row>
    <row r="50" ht="12.75">
      <c r="P50" s="13"/>
    </row>
    <row r="51" ht="12.75">
      <c r="P51" s="13"/>
    </row>
    <row r="52" ht="12.75">
      <c r="P52" s="13"/>
    </row>
    <row r="53" ht="12.75">
      <c r="P53" s="13"/>
    </row>
    <row r="54" ht="12.75">
      <c r="P54" s="13"/>
    </row>
    <row r="55" ht="12.75">
      <c r="P55" s="13"/>
    </row>
    <row r="56" ht="12.75">
      <c r="P56" s="13"/>
    </row>
    <row r="57" ht="12.75">
      <c r="P57" s="13"/>
    </row>
    <row r="58" ht="12.75">
      <c r="P58" s="13"/>
    </row>
    <row r="59" ht="12.75">
      <c r="P59" s="13"/>
    </row>
    <row r="60" ht="12.75">
      <c r="P60" s="13"/>
    </row>
    <row r="61" ht="12.75">
      <c r="P61" s="13"/>
    </row>
  </sheetData>
  <sheetProtection/>
  <mergeCells count="2">
    <mergeCell ref="A3:P3"/>
    <mergeCell ref="A2:P2"/>
  </mergeCells>
  <printOptions horizontalCentered="1"/>
  <pageMargins left="0.75" right="0.75" top="1" bottom="1" header="0.5" footer="0.5"/>
  <pageSetup cellComments="asDisplayed" fitToHeight="1" fitToWidth="1" horizontalDpi="600" verticalDpi="600" orientation="landscape" scale="83" r:id="rId1"/>
  <headerFooter alignWithMargins="0">
    <oddFooter>&amp;LPage 6
&amp;CFor Internal Use Only&amp;R&amp;D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PageLayoutView="0" workbookViewId="0" topLeftCell="A23">
      <selection activeCell="N36" sqref="N36"/>
    </sheetView>
  </sheetViews>
  <sheetFormatPr defaultColWidth="9.140625" defaultRowHeight="12.75"/>
  <cols>
    <col min="1" max="1" width="39.28125" style="0" customWidth="1"/>
    <col min="2" max="2" width="13.28125" style="0" customWidth="1"/>
    <col min="3" max="3" width="1.7109375" style="0" customWidth="1"/>
    <col min="4" max="4" width="12.7109375" style="0" customWidth="1"/>
    <col min="5" max="5" width="2.28125" style="0" customWidth="1"/>
    <col min="6" max="6" width="10.7109375" style="13" customWidth="1"/>
    <col min="7" max="7" width="2.00390625" style="0" customWidth="1"/>
    <col min="8" max="8" width="11.140625" style="0" customWidth="1"/>
    <col min="9" max="9" width="1.8515625" style="0" customWidth="1"/>
    <col min="10" max="10" width="10.00390625" style="14" customWidth="1"/>
    <col min="11" max="11" width="2.00390625" style="0" customWidth="1"/>
    <col min="12" max="12" width="11.57421875" style="1" customWidth="1"/>
    <col min="13" max="13" width="1.28515625" style="0" customWidth="1"/>
    <col min="14" max="14" width="10.8515625" style="0" customWidth="1"/>
    <col min="15" max="16" width="1.28515625" style="0" customWidth="1"/>
    <col min="17" max="17" width="9.140625" style="1" customWidth="1"/>
  </cols>
  <sheetData>
    <row r="2" spans="1:16" ht="15.7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>
      <c r="A3" s="62" t="s">
        <v>229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>
      <c r="A4" s="5"/>
      <c r="B4" s="5"/>
      <c r="C4" s="5"/>
      <c r="D4" s="5"/>
      <c r="E4" s="5"/>
      <c r="F4" s="31"/>
      <c r="G4" s="5"/>
      <c r="H4" s="5"/>
      <c r="I4" s="5"/>
      <c r="J4" s="48"/>
      <c r="K4" s="5"/>
      <c r="L4" s="28"/>
      <c r="M4" s="5"/>
      <c r="N4" s="5"/>
      <c r="O4" s="5"/>
      <c r="P4" s="5"/>
    </row>
    <row r="5" spans="2:16" ht="12.75">
      <c r="B5" s="22" t="s">
        <v>228</v>
      </c>
      <c r="D5" s="22" t="s">
        <v>199</v>
      </c>
      <c r="E5" s="22"/>
      <c r="F5" s="22" t="s">
        <v>199</v>
      </c>
      <c r="H5" s="22" t="s">
        <v>190</v>
      </c>
      <c r="J5" s="22" t="s">
        <v>190</v>
      </c>
      <c r="L5" s="22" t="s">
        <v>181</v>
      </c>
      <c r="N5" s="22" t="s">
        <v>181</v>
      </c>
      <c r="P5" s="22"/>
    </row>
    <row r="6" spans="2:16" ht="12.75">
      <c r="B6" s="11" t="s">
        <v>1</v>
      </c>
      <c r="D6" s="11" t="s">
        <v>1</v>
      </c>
      <c r="E6" s="11"/>
      <c r="F6" s="29" t="s">
        <v>249</v>
      </c>
      <c r="H6" s="11" t="s">
        <v>1</v>
      </c>
      <c r="J6" s="29" t="s">
        <v>134</v>
      </c>
      <c r="L6" s="11" t="s">
        <v>1</v>
      </c>
      <c r="N6" s="29" t="s">
        <v>134</v>
      </c>
      <c r="P6" s="11"/>
    </row>
    <row r="7" spans="1:16" ht="12.75">
      <c r="A7" s="3" t="s">
        <v>19</v>
      </c>
      <c r="B7" s="3"/>
      <c r="C7" s="3"/>
      <c r="D7" s="3"/>
      <c r="E7" s="3"/>
      <c r="F7" s="23"/>
      <c r="G7" s="3"/>
      <c r="H7" s="3"/>
      <c r="I7" s="3"/>
      <c r="J7" s="30"/>
      <c r="K7" s="3"/>
      <c r="L7" s="3"/>
      <c r="M7" s="3"/>
      <c r="N7" s="30"/>
      <c r="O7" s="3"/>
      <c r="P7" s="3"/>
    </row>
    <row r="8" spans="1:17" s="13" customFormat="1" ht="12.75">
      <c r="A8" s="20" t="s">
        <v>187</v>
      </c>
      <c r="B8" s="36">
        <v>32000</v>
      </c>
      <c r="D8" s="36">
        <v>17000</v>
      </c>
      <c r="E8" s="14"/>
      <c r="F8" s="14">
        <v>8223.2</v>
      </c>
      <c r="H8" s="36">
        <v>33600</v>
      </c>
      <c r="J8" s="14">
        <v>12697.6</v>
      </c>
      <c r="L8" s="36">
        <v>22300</v>
      </c>
      <c r="N8" s="14">
        <v>26490.6</v>
      </c>
      <c r="P8" s="14"/>
      <c r="Q8" s="14"/>
    </row>
    <row r="9" spans="1:17" s="13" customFormat="1" ht="12.75">
      <c r="A9" s="20" t="s">
        <v>188</v>
      </c>
      <c r="B9" s="18">
        <v>14000</v>
      </c>
      <c r="C9" s="20"/>
      <c r="D9" s="18">
        <v>7000</v>
      </c>
      <c r="E9" s="18"/>
      <c r="F9" s="18">
        <v>3702.38</v>
      </c>
      <c r="G9" s="20"/>
      <c r="H9" s="18">
        <v>15000</v>
      </c>
      <c r="I9" s="20"/>
      <c r="J9" s="18">
        <v>4918.31</v>
      </c>
      <c r="K9" s="20"/>
      <c r="L9" s="18">
        <v>14600</v>
      </c>
      <c r="M9" s="20"/>
      <c r="N9" s="18">
        <v>9670.52</v>
      </c>
      <c r="O9" s="20"/>
      <c r="P9" s="18"/>
      <c r="Q9" s="14"/>
    </row>
    <row r="10" spans="1:17" s="13" customFormat="1" ht="12.75">
      <c r="A10" s="20" t="s">
        <v>189</v>
      </c>
      <c r="B10" s="36">
        <v>7500</v>
      </c>
      <c r="D10" s="36">
        <v>5000</v>
      </c>
      <c r="E10" s="14"/>
      <c r="F10" s="14">
        <v>2668.01</v>
      </c>
      <c r="H10" s="36">
        <v>10000</v>
      </c>
      <c r="J10" s="14">
        <v>3597.31</v>
      </c>
      <c r="L10" s="36">
        <v>9700</v>
      </c>
      <c r="N10" s="14">
        <v>6396.59</v>
      </c>
      <c r="P10" s="14"/>
      <c r="Q10" s="14"/>
    </row>
    <row r="11" spans="1:17" s="13" customFormat="1" ht="12.75">
      <c r="A11" s="13" t="s">
        <v>149</v>
      </c>
      <c r="B11" s="36">
        <v>200000</v>
      </c>
      <c r="D11" s="36">
        <v>200000</v>
      </c>
      <c r="E11" s="36"/>
      <c r="F11" s="36">
        <v>101892.69</v>
      </c>
      <c r="H11" s="36">
        <v>200000</v>
      </c>
      <c r="J11" s="14">
        <v>198788.57</v>
      </c>
      <c r="L11" s="36">
        <v>152000</v>
      </c>
      <c r="N11" s="14">
        <v>178540.71</v>
      </c>
      <c r="P11" s="14"/>
      <c r="Q11" s="14"/>
    </row>
    <row r="12" spans="1:17" s="13" customFormat="1" ht="12.75">
      <c r="A12" s="13" t="s">
        <v>172</v>
      </c>
      <c r="B12" s="51">
        <v>15000</v>
      </c>
      <c r="D12" s="14">
        <v>15000</v>
      </c>
      <c r="E12" s="14"/>
      <c r="F12" s="14">
        <v>344</v>
      </c>
      <c r="H12" s="14">
        <v>2000</v>
      </c>
      <c r="J12" s="14">
        <v>346.02</v>
      </c>
      <c r="L12" s="14">
        <v>1000</v>
      </c>
      <c r="N12" s="14">
        <v>49.48</v>
      </c>
      <c r="P12" s="14"/>
      <c r="Q12" s="14"/>
    </row>
    <row r="13" spans="1:17" s="13" customFormat="1" ht="12.75">
      <c r="A13" s="13" t="s">
        <v>21</v>
      </c>
      <c r="B13" s="36">
        <v>1400</v>
      </c>
      <c r="D13" s="36">
        <v>1400</v>
      </c>
      <c r="E13" s="14"/>
      <c r="F13" s="14">
        <v>0</v>
      </c>
      <c r="H13" s="36">
        <v>1400</v>
      </c>
      <c r="J13" s="14">
        <v>0</v>
      </c>
      <c r="L13" s="36">
        <v>750</v>
      </c>
      <c r="N13" s="14">
        <v>0</v>
      </c>
      <c r="P13" s="14"/>
      <c r="Q13" s="14"/>
    </row>
    <row r="14" spans="1:16" ht="12.75">
      <c r="A14" t="s">
        <v>111</v>
      </c>
      <c r="B14" s="51">
        <v>1000</v>
      </c>
      <c r="D14" s="1">
        <v>1000</v>
      </c>
      <c r="E14" s="1"/>
      <c r="F14" s="14">
        <v>0</v>
      </c>
      <c r="H14" s="1">
        <v>1000</v>
      </c>
      <c r="J14" s="14">
        <v>0</v>
      </c>
      <c r="L14" s="1">
        <v>0</v>
      </c>
      <c r="N14" s="14">
        <v>0</v>
      </c>
      <c r="P14" s="1"/>
    </row>
    <row r="15" spans="1:16" ht="12.75">
      <c r="A15" s="13" t="s">
        <v>112</v>
      </c>
      <c r="B15" s="51">
        <v>1000</v>
      </c>
      <c r="C15" s="13"/>
      <c r="D15" s="14">
        <v>1000</v>
      </c>
      <c r="E15" s="14"/>
      <c r="F15" s="14">
        <v>0</v>
      </c>
      <c r="G15" s="13"/>
      <c r="H15" s="14">
        <v>1000</v>
      </c>
      <c r="I15" s="13"/>
      <c r="J15" s="14">
        <v>155.6</v>
      </c>
      <c r="K15" s="13"/>
      <c r="L15" s="14">
        <v>1000</v>
      </c>
      <c r="M15" s="13"/>
      <c r="N15" s="14">
        <v>0</v>
      </c>
      <c r="O15" s="13"/>
      <c r="P15" s="14"/>
    </row>
    <row r="16" spans="1:17" s="13" customFormat="1" ht="12.75">
      <c r="A16" s="13" t="s">
        <v>211</v>
      </c>
      <c r="B16" s="51">
        <v>2000</v>
      </c>
      <c r="D16" s="14">
        <v>2000</v>
      </c>
      <c r="E16" s="14"/>
      <c r="F16" s="14">
        <v>148.14</v>
      </c>
      <c r="H16" s="14">
        <v>0</v>
      </c>
      <c r="J16" s="14">
        <v>179.83</v>
      </c>
      <c r="L16" s="14">
        <v>1000</v>
      </c>
      <c r="N16" s="14">
        <v>180.47</v>
      </c>
      <c r="P16" s="14"/>
      <c r="Q16" s="1"/>
    </row>
    <row r="17" spans="1:16" ht="12.75">
      <c r="A17" t="s">
        <v>248</v>
      </c>
      <c r="B17" s="51">
        <v>100</v>
      </c>
      <c r="D17" s="1">
        <v>100</v>
      </c>
      <c r="E17" s="1"/>
      <c r="F17" s="14">
        <v>0</v>
      </c>
      <c r="H17" s="1">
        <v>100</v>
      </c>
      <c r="J17" s="14">
        <v>0</v>
      </c>
      <c r="L17" s="1">
        <v>100</v>
      </c>
      <c r="N17" s="14">
        <v>0</v>
      </c>
      <c r="P17" s="1"/>
    </row>
    <row r="18" spans="1:16" ht="12.75">
      <c r="A18" t="s">
        <v>133</v>
      </c>
      <c r="B18" s="51">
        <v>500</v>
      </c>
      <c r="D18" s="1">
        <v>500</v>
      </c>
      <c r="E18" s="1"/>
      <c r="F18" s="14">
        <v>0</v>
      </c>
      <c r="H18" s="1">
        <v>500</v>
      </c>
      <c r="J18" s="14">
        <v>0</v>
      </c>
      <c r="L18" s="1">
        <v>400</v>
      </c>
      <c r="N18" s="14">
        <v>0</v>
      </c>
      <c r="P18" s="1"/>
    </row>
    <row r="19" spans="1:16" ht="12.75">
      <c r="A19" t="s">
        <v>197</v>
      </c>
      <c r="B19" s="51">
        <v>6000</v>
      </c>
      <c r="D19" s="1">
        <v>10000</v>
      </c>
      <c r="E19" s="1"/>
      <c r="F19" s="14">
        <v>828.79</v>
      </c>
      <c r="H19" s="1">
        <v>6000</v>
      </c>
      <c r="J19" s="14">
        <v>7911.94</v>
      </c>
      <c r="L19" s="1">
        <v>18500</v>
      </c>
      <c r="N19" s="14">
        <v>5316.44</v>
      </c>
      <c r="P19" s="1"/>
    </row>
    <row r="20" spans="1:16" ht="12.75">
      <c r="A20" t="s">
        <v>137</v>
      </c>
      <c r="B20" s="51">
        <v>400</v>
      </c>
      <c r="D20" s="1">
        <v>400</v>
      </c>
      <c r="E20" s="1"/>
      <c r="F20" s="14">
        <v>0</v>
      </c>
      <c r="H20" s="1">
        <v>400</v>
      </c>
      <c r="J20" s="14">
        <v>0</v>
      </c>
      <c r="L20" s="1">
        <v>150</v>
      </c>
      <c r="N20" s="14">
        <v>65</v>
      </c>
      <c r="P20" s="1"/>
    </row>
    <row r="21" spans="1:16" ht="13.5" thickBot="1">
      <c r="A21" s="3" t="s">
        <v>20</v>
      </c>
      <c r="B21" s="8">
        <f>SUM(B8:B20)</f>
        <v>280900</v>
      </c>
      <c r="C21" s="3"/>
      <c r="D21" s="8">
        <f>SUM(D8:D20)</f>
        <v>260400</v>
      </c>
      <c r="E21" s="10"/>
      <c r="F21" s="15">
        <f>SUM(F8:F20)</f>
        <v>117807.20999999999</v>
      </c>
      <c r="G21" s="3"/>
      <c r="H21" s="8">
        <f>SUM(H8:H20)</f>
        <v>271000</v>
      </c>
      <c r="I21" s="3"/>
      <c r="J21" s="15">
        <f>SUM(J8:J20)</f>
        <v>228595.18</v>
      </c>
      <c r="K21" s="3"/>
      <c r="L21" s="8">
        <f>SUM(L8:L20)</f>
        <v>221500</v>
      </c>
      <c r="M21" s="3"/>
      <c r="N21" s="15">
        <f>SUM(N8:N20)</f>
        <v>226709.81</v>
      </c>
      <c r="O21" s="3"/>
      <c r="P21" s="10"/>
    </row>
    <row r="22" ht="13.5" thickTop="1"/>
    <row r="23" spans="1:16" ht="15.75">
      <c r="A23" s="62" t="s">
        <v>22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15.75">
      <c r="A24" s="62" t="s">
        <v>230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5.75">
      <c r="A25" s="5"/>
      <c r="B25" s="5"/>
      <c r="C25" s="5"/>
      <c r="D25" s="5"/>
      <c r="E25" s="5"/>
      <c r="F25" s="31"/>
      <c r="G25" s="5"/>
      <c r="H25" s="5"/>
      <c r="I25" s="5"/>
      <c r="J25" s="48"/>
      <c r="K25" s="5"/>
      <c r="L25" s="28"/>
      <c r="M25" s="5"/>
      <c r="N25" s="5"/>
      <c r="O25" s="5"/>
      <c r="P25" s="5"/>
    </row>
    <row r="26" spans="2:16" ht="12.75">
      <c r="B26" s="22" t="str">
        <f>+B5</f>
        <v>2020</v>
      </c>
      <c r="D26" s="22" t="str">
        <f>+D5</f>
        <v>2019</v>
      </c>
      <c r="E26" s="22"/>
      <c r="F26" s="22" t="str">
        <f>+F5</f>
        <v>2019</v>
      </c>
      <c r="H26" s="22" t="s">
        <v>190</v>
      </c>
      <c r="J26" s="22" t="s">
        <v>190</v>
      </c>
      <c r="L26" s="22" t="s">
        <v>181</v>
      </c>
      <c r="N26" s="22" t="s">
        <v>181</v>
      </c>
      <c r="P26" s="22"/>
    </row>
    <row r="27" spans="2:16" ht="12.75">
      <c r="B27" s="11" t="s">
        <v>1</v>
      </c>
      <c r="D27" s="11" t="s">
        <v>1</v>
      </c>
      <c r="E27" s="11"/>
      <c r="F27" s="29" t="str">
        <f>+F6</f>
        <v>As of 8/31</v>
      </c>
      <c r="H27" s="11" t="s">
        <v>1</v>
      </c>
      <c r="J27" s="29" t="s">
        <v>134</v>
      </c>
      <c r="L27" s="11" t="s">
        <v>1</v>
      </c>
      <c r="N27" s="29" t="s">
        <v>134</v>
      </c>
      <c r="P27" s="11"/>
    </row>
    <row r="28" spans="1:16" ht="12.75">
      <c r="A28" s="3" t="s">
        <v>23</v>
      </c>
      <c r="B28" s="3"/>
      <c r="C28" s="3"/>
      <c r="D28" s="3"/>
      <c r="E28" s="3"/>
      <c r="F28" s="23"/>
      <c r="G28" s="3"/>
      <c r="H28" s="3"/>
      <c r="I28" s="3"/>
      <c r="J28" s="30"/>
      <c r="K28" s="3"/>
      <c r="L28" s="3"/>
      <c r="M28" s="3"/>
      <c r="N28" s="4"/>
      <c r="O28" s="3"/>
      <c r="P28" s="3"/>
    </row>
    <row r="29" spans="1:16" ht="12.75">
      <c r="A29" t="s">
        <v>25</v>
      </c>
      <c r="B29" s="1">
        <v>2000</v>
      </c>
      <c r="D29" s="1">
        <v>2000</v>
      </c>
      <c r="E29" s="1"/>
      <c r="F29" s="14">
        <v>0</v>
      </c>
      <c r="G29" s="1">
        <v>0</v>
      </c>
      <c r="H29" s="1">
        <v>1200</v>
      </c>
      <c r="J29" s="14">
        <v>0</v>
      </c>
      <c r="L29" s="1">
        <v>1800</v>
      </c>
      <c r="N29" s="14">
        <v>1976.41</v>
      </c>
      <c r="P29" s="1"/>
    </row>
    <row r="30" spans="1:16" ht="12.75">
      <c r="A30" t="s">
        <v>26</v>
      </c>
      <c r="B30" s="1">
        <v>50</v>
      </c>
      <c r="D30" s="1">
        <v>50</v>
      </c>
      <c r="E30" s="1"/>
      <c r="F30" s="14">
        <v>25.27</v>
      </c>
      <c r="G30" s="1">
        <v>0</v>
      </c>
      <c r="H30" s="1">
        <v>50</v>
      </c>
      <c r="J30" s="14">
        <v>31.01</v>
      </c>
      <c r="L30" s="1">
        <v>50</v>
      </c>
      <c r="N30" s="14">
        <v>29.1</v>
      </c>
      <c r="P30" s="1"/>
    </row>
    <row r="31" spans="1:16" ht="12.75">
      <c r="A31" t="s">
        <v>27</v>
      </c>
      <c r="B31" s="1">
        <v>1000</v>
      </c>
      <c r="D31" s="1">
        <v>1000</v>
      </c>
      <c r="E31" s="1"/>
      <c r="F31" s="14">
        <v>0</v>
      </c>
      <c r="H31" s="1">
        <v>200</v>
      </c>
      <c r="J31" s="14">
        <v>0</v>
      </c>
      <c r="L31" s="1">
        <v>200</v>
      </c>
      <c r="N31" s="14">
        <v>0</v>
      </c>
      <c r="P31" s="1"/>
    </row>
    <row r="32" spans="1:16" ht="12.75">
      <c r="A32" t="s">
        <v>83</v>
      </c>
      <c r="B32" s="1">
        <v>90</v>
      </c>
      <c r="D32" s="1">
        <v>90</v>
      </c>
      <c r="E32" s="1"/>
      <c r="F32" s="14">
        <v>0</v>
      </c>
      <c r="H32" s="1">
        <v>90</v>
      </c>
      <c r="J32" s="14">
        <v>276.87</v>
      </c>
      <c r="L32" s="1">
        <v>90</v>
      </c>
      <c r="N32" s="14">
        <v>86.6</v>
      </c>
      <c r="P32" s="1"/>
    </row>
    <row r="33" spans="1:16" ht="12.75">
      <c r="A33" t="s">
        <v>28</v>
      </c>
      <c r="B33" s="1">
        <v>20</v>
      </c>
      <c r="D33" s="1">
        <v>20</v>
      </c>
      <c r="E33" s="1"/>
      <c r="F33" s="14">
        <v>0</v>
      </c>
      <c r="H33" s="1">
        <v>20</v>
      </c>
      <c r="J33" s="14">
        <v>0</v>
      </c>
      <c r="L33" s="1">
        <v>20</v>
      </c>
      <c r="N33" s="14">
        <v>0</v>
      </c>
      <c r="P33" s="1"/>
    </row>
    <row r="34" spans="1:16" ht="12.75">
      <c r="A34" t="s">
        <v>148</v>
      </c>
      <c r="B34" s="1">
        <v>200</v>
      </c>
      <c r="D34" s="1">
        <v>200</v>
      </c>
      <c r="E34" s="1"/>
      <c r="F34" s="14">
        <v>0</v>
      </c>
      <c r="H34" s="1">
        <v>200</v>
      </c>
      <c r="J34" s="14">
        <v>0</v>
      </c>
      <c r="L34" s="1">
        <v>2000</v>
      </c>
      <c r="N34" s="14">
        <v>0</v>
      </c>
      <c r="P34" s="1"/>
    </row>
    <row r="35" spans="1:16" ht="12.75">
      <c r="A35" t="s">
        <v>241</v>
      </c>
      <c r="B35" s="1">
        <v>4000</v>
      </c>
      <c r="D35" s="1">
        <v>0</v>
      </c>
      <c r="E35" s="1"/>
      <c r="F35" s="14">
        <v>0</v>
      </c>
      <c r="H35" s="1">
        <v>0</v>
      </c>
      <c r="J35" s="14">
        <v>0</v>
      </c>
      <c r="L35" s="1">
        <v>0</v>
      </c>
      <c r="N35" s="14">
        <v>0</v>
      </c>
      <c r="P35" s="1"/>
    </row>
    <row r="36" spans="1:16" ht="13.5" thickBot="1">
      <c r="A36" s="3" t="s">
        <v>24</v>
      </c>
      <c r="B36" s="8">
        <f>SUM(B29:B35)</f>
        <v>7360</v>
      </c>
      <c r="C36" s="3"/>
      <c r="D36" s="8">
        <f>SUM(D29:D35)</f>
        <v>3360</v>
      </c>
      <c r="E36" s="10"/>
      <c r="F36" s="8">
        <f>SUM(F29:F35)</f>
        <v>25.27</v>
      </c>
      <c r="G36" s="3"/>
      <c r="H36" s="8">
        <f>SUM(H29:H35)</f>
        <v>1760</v>
      </c>
      <c r="I36" s="3"/>
      <c r="J36" s="8">
        <f>SUM(J29:J35)</f>
        <v>307.88</v>
      </c>
      <c r="K36" s="3"/>
      <c r="L36" s="8">
        <f>SUM(L29:L35)</f>
        <v>4160</v>
      </c>
      <c r="M36" s="3"/>
      <c r="N36" s="8">
        <f>SUM(N29:N35)</f>
        <v>2092.11</v>
      </c>
      <c r="O36" s="3"/>
      <c r="P36" s="10"/>
    </row>
    <row r="37" ht="13.5" thickTop="1">
      <c r="N37" s="1"/>
    </row>
    <row r="39" spans="1:16" ht="15.75">
      <c r="A39" s="62" t="s">
        <v>29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5.75">
      <c r="A40" s="62" t="s">
        <v>231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5.75">
      <c r="A41" s="5"/>
      <c r="B41" s="5"/>
      <c r="C41" s="5"/>
      <c r="D41" s="5"/>
      <c r="E41" s="5"/>
      <c r="F41" s="31"/>
      <c r="G41" s="5"/>
      <c r="H41" s="5"/>
      <c r="I41" s="5"/>
      <c r="J41" s="48"/>
      <c r="K41" s="5"/>
      <c r="L41" s="28"/>
      <c r="M41" s="5"/>
      <c r="N41" s="5"/>
      <c r="O41" s="5"/>
      <c r="P41" s="5"/>
    </row>
    <row r="42" spans="2:16" ht="12.75">
      <c r="B42" s="22" t="s">
        <v>228</v>
      </c>
      <c r="D42" s="22" t="s">
        <v>199</v>
      </c>
      <c r="E42" s="22"/>
      <c r="F42" s="22" t="s">
        <v>199</v>
      </c>
      <c r="H42" s="22" t="s">
        <v>190</v>
      </c>
      <c r="J42" s="22" t="s">
        <v>190</v>
      </c>
      <c r="L42" s="22" t="s">
        <v>181</v>
      </c>
      <c r="N42" s="22" t="s">
        <v>181</v>
      </c>
      <c r="P42" s="22"/>
    </row>
    <row r="43" spans="2:16" ht="12.75">
      <c r="B43" s="11" t="s">
        <v>1</v>
      </c>
      <c r="D43" s="11" t="s">
        <v>1</v>
      </c>
      <c r="E43" s="11"/>
      <c r="F43" s="29" t="str">
        <f>+F27</f>
        <v>As of 8/31</v>
      </c>
      <c r="H43" s="11" t="s">
        <v>1</v>
      </c>
      <c r="J43" s="29" t="s">
        <v>134</v>
      </c>
      <c r="L43" s="11" t="s">
        <v>1</v>
      </c>
      <c r="N43" s="29" t="s">
        <v>134</v>
      </c>
      <c r="P43" s="11"/>
    </row>
    <row r="44" spans="1:16" ht="12.75">
      <c r="A44" s="3" t="s">
        <v>30</v>
      </c>
      <c r="B44" s="3"/>
      <c r="C44" s="3"/>
      <c r="D44" s="3"/>
      <c r="E44" s="3"/>
      <c r="F44" s="23"/>
      <c r="G44" s="3"/>
      <c r="H44" s="3"/>
      <c r="I44" s="3"/>
      <c r="J44" s="30"/>
      <c r="K44" s="3"/>
      <c r="L44" s="3"/>
      <c r="M44" s="3"/>
      <c r="N44" s="4"/>
      <c r="O44" s="3"/>
      <c r="P44" s="3"/>
    </row>
    <row r="45" spans="1:16" ht="12.75">
      <c r="A45" t="s">
        <v>129</v>
      </c>
      <c r="B45" s="1">
        <v>3500</v>
      </c>
      <c r="D45" s="1">
        <v>3500</v>
      </c>
      <c r="E45" s="1"/>
      <c r="F45" s="14">
        <v>0</v>
      </c>
      <c r="H45" s="1">
        <v>3000</v>
      </c>
      <c r="J45" s="14">
        <v>0</v>
      </c>
      <c r="L45" s="1">
        <v>3000</v>
      </c>
      <c r="N45" s="14">
        <v>204.73</v>
      </c>
      <c r="P45" s="1"/>
    </row>
    <row r="46" spans="1:16" ht="12.75">
      <c r="A46" t="s">
        <v>84</v>
      </c>
      <c r="B46" s="1">
        <v>3000</v>
      </c>
      <c r="D46" s="1">
        <v>3000</v>
      </c>
      <c r="E46" s="1"/>
      <c r="F46" s="14">
        <v>2427</v>
      </c>
      <c r="H46" s="1">
        <v>2200</v>
      </c>
      <c r="J46" s="14">
        <v>2907</v>
      </c>
      <c r="L46" s="1">
        <v>2220</v>
      </c>
      <c r="N46" s="14">
        <v>2220</v>
      </c>
      <c r="P46" s="14"/>
    </row>
    <row r="47" spans="1:16" ht="12.75">
      <c r="A47" t="s">
        <v>32</v>
      </c>
      <c r="B47" s="1">
        <v>2500</v>
      </c>
      <c r="D47" s="1">
        <v>2500</v>
      </c>
      <c r="E47" s="1"/>
      <c r="F47" s="14">
        <v>0</v>
      </c>
      <c r="H47" s="1">
        <v>2500</v>
      </c>
      <c r="J47" s="14">
        <v>2029.72</v>
      </c>
      <c r="L47" s="1">
        <v>2500</v>
      </c>
      <c r="N47" s="14">
        <v>1480</v>
      </c>
      <c r="P47" s="1"/>
    </row>
    <row r="48" spans="1:16" ht="12.75">
      <c r="A48" t="s">
        <v>85</v>
      </c>
      <c r="B48" s="1">
        <v>2800</v>
      </c>
      <c r="D48" s="1">
        <v>2500</v>
      </c>
      <c r="E48" s="1"/>
      <c r="F48" s="14">
        <v>1996.85</v>
      </c>
      <c r="H48" s="1">
        <v>2300</v>
      </c>
      <c r="J48" s="14">
        <v>2756.32</v>
      </c>
      <c r="L48" s="1">
        <v>2000</v>
      </c>
      <c r="N48" s="14">
        <v>2479.38</v>
      </c>
      <c r="P48" s="1"/>
    </row>
    <row r="49" spans="1:16" ht="12.75">
      <c r="A49" t="s">
        <v>130</v>
      </c>
      <c r="B49" s="1">
        <v>4000</v>
      </c>
      <c r="D49" s="1">
        <v>4000</v>
      </c>
      <c r="E49" s="1"/>
      <c r="F49" s="14">
        <v>0</v>
      </c>
      <c r="H49" s="1">
        <v>3000</v>
      </c>
      <c r="J49" s="14">
        <v>286.14</v>
      </c>
      <c r="L49" s="1">
        <v>11000</v>
      </c>
      <c r="N49" s="14">
        <v>0</v>
      </c>
      <c r="P49" s="1"/>
    </row>
    <row r="50" spans="1:16" ht="12.75">
      <c r="A50" s="13" t="s">
        <v>206</v>
      </c>
      <c r="B50" s="51">
        <v>4000</v>
      </c>
      <c r="D50" s="51">
        <v>3000</v>
      </c>
      <c r="E50" s="1">
        <v>0</v>
      </c>
      <c r="F50" s="14">
        <v>1176.36</v>
      </c>
      <c r="H50" s="1">
        <v>0</v>
      </c>
      <c r="J50" s="14">
        <v>231.98</v>
      </c>
      <c r="L50" s="1">
        <v>0</v>
      </c>
      <c r="N50" s="14">
        <v>0</v>
      </c>
      <c r="P50" s="1"/>
    </row>
    <row r="51" spans="1:16" ht="13.5" thickBot="1">
      <c r="A51" s="3" t="s">
        <v>31</v>
      </c>
      <c r="B51" s="8">
        <f>SUM(B45:B50)</f>
        <v>19800</v>
      </c>
      <c r="C51" s="3"/>
      <c r="D51" s="8">
        <f>SUM(D45:D50)</f>
        <v>18500</v>
      </c>
      <c r="E51" s="10"/>
      <c r="F51" s="15">
        <f>SUM(F45:F50)</f>
        <v>5600.21</v>
      </c>
      <c r="G51" s="3"/>
      <c r="H51" s="8">
        <f>SUM(H45:H50)</f>
        <v>13000</v>
      </c>
      <c r="I51" s="3"/>
      <c r="J51" s="15">
        <f>SUM(J45:J50)</f>
        <v>8211.160000000002</v>
      </c>
      <c r="K51" s="3"/>
      <c r="L51" s="8">
        <f>SUM(L45:L50)</f>
        <v>20720</v>
      </c>
      <c r="M51" s="3"/>
      <c r="N51" s="15">
        <f>SUM(N45:N50)</f>
        <v>6384.110000000001</v>
      </c>
      <c r="O51" s="3"/>
      <c r="P51" s="10"/>
    </row>
    <row r="52" spans="14:16" ht="13.5" thickTop="1">
      <c r="N52" s="1"/>
      <c r="P52" s="1"/>
    </row>
    <row r="54" ht="12.75">
      <c r="A54" s="13"/>
    </row>
  </sheetData>
  <sheetProtection/>
  <mergeCells count="6">
    <mergeCell ref="A40:P40"/>
    <mergeCell ref="A39:P39"/>
    <mergeCell ref="A3:P3"/>
    <mergeCell ref="A2:P2"/>
    <mergeCell ref="A24:P24"/>
    <mergeCell ref="A23:P23"/>
  </mergeCells>
  <printOptions horizontalCentered="1"/>
  <pageMargins left="0.75" right="0.75" top="0.75" bottom="0.5" header="0.5" footer="0.5"/>
  <pageSetup cellComments="asDisplayed" fitToHeight="1" fitToWidth="1" horizontalDpi="600" verticalDpi="600" orientation="landscape" scale="76" r:id="rId1"/>
  <headerFooter alignWithMargins="0">
    <oddFooter>&amp;LPage 7&amp;CFor Internal Use Only&amp;R&amp;D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Robertson</dc:creator>
  <cp:keywords/>
  <dc:description/>
  <cp:lastModifiedBy>Liz</cp:lastModifiedBy>
  <cp:lastPrinted>2019-07-25T22:16:50Z</cp:lastPrinted>
  <dcterms:created xsi:type="dcterms:W3CDTF">1998-11-03T20:21:18Z</dcterms:created>
  <dcterms:modified xsi:type="dcterms:W3CDTF">2019-09-16T19:56:58Z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0x01010090B8DA61AF15FC449B19DB5D9CA990C8</vt:lpwstr>
  </property>
</Properties>
</file>