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unity Foundation\FY23\"/>
    </mc:Choice>
  </mc:AlternateContent>
  <xr:revisionPtr revIDLastSave="0" documentId="8_{AED92EEC-C786-44AE-8B25-442CD7D28ED2}" xr6:coauthVersionLast="47" xr6:coauthVersionMax="47" xr10:uidLastSave="{00000000-0000-0000-0000-000000000000}"/>
  <bookViews>
    <workbookView xWindow="-98" yWindow="-98" windowWidth="20715" windowHeight="13276" xr2:uid="{629FFEB2-2418-401A-A313-EF33DC65D5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9" i="1" l="1"/>
  <c r="N79" i="1"/>
  <c r="M78" i="1"/>
  <c r="M77" i="1"/>
  <c r="M76" i="1"/>
  <c r="M75" i="1"/>
  <c r="M74" i="1"/>
  <c r="M73" i="1"/>
  <c r="M72" i="1"/>
  <c r="M70" i="1"/>
  <c r="M69" i="1"/>
  <c r="L69" i="1"/>
  <c r="K69" i="1"/>
  <c r="J69" i="1"/>
  <c r="I69" i="1"/>
  <c r="M68" i="1"/>
  <c r="M67" i="1"/>
  <c r="L67" i="1"/>
  <c r="M66" i="1"/>
  <c r="M65" i="1"/>
  <c r="M64" i="1"/>
  <c r="L64" i="1"/>
  <c r="M63" i="1"/>
  <c r="L63" i="1"/>
  <c r="K63" i="1"/>
  <c r="J63" i="1"/>
  <c r="J60" i="1" s="1"/>
  <c r="I63" i="1"/>
  <c r="I60" i="1" s="1"/>
  <c r="G63" i="1"/>
  <c r="G60" i="1" s="1"/>
  <c r="P60" i="1"/>
  <c r="N60" i="1"/>
  <c r="L60" i="1"/>
  <c r="K60" i="1"/>
  <c r="K79" i="1" s="1"/>
  <c r="K81" i="1" s="1"/>
  <c r="H60" i="1"/>
  <c r="F60" i="1"/>
  <c r="F79" i="1" s="1"/>
  <c r="F81" i="1" s="1"/>
  <c r="M57" i="1"/>
  <c r="M53" i="1"/>
  <c r="K53" i="1"/>
  <c r="J53" i="1"/>
  <c r="I53" i="1"/>
  <c r="H53" i="1"/>
  <c r="G53" i="1"/>
  <c r="M52" i="1"/>
  <c r="M51" i="1"/>
  <c r="M60" i="1" s="1"/>
  <c r="P48" i="1"/>
  <c r="N48" i="1"/>
  <c r="M45" i="1"/>
  <c r="M48" i="1" s="1"/>
  <c r="L45" i="1"/>
  <c r="L48" i="1" s="1"/>
  <c r="K45" i="1"/>
  <c r="K48" i="1" s="1"/>
  <c r="J45" i="1"/>
  <c r="J48" i="1" s="1"/>
  <c r="I45" i="1"/>
  <c r="I48" i="1" s="1"/>
  <c r="H45" i="1"/>
  <c r="H48" i="1" s="1"/>
  <c r="G45" i="1"/>
  <c r="G48" i="1" s="1"/>
  <c r="F45" i="1"/>
  <c r="F48" i="1" s="1"/>
  <c r="P36" i="1"/>
  <c r="N36" i="1"/>
  <c r="L36" i="1"/>
  <c r="K36" i="1"/>
  <c r="J36" i="1"/>
  <c r="I36" i="1"/>
  <c r="G36" i="1"/>
  <c r="F36" i="1"/>
  <c r="M35" i="1"/>
  <c r="H35" i="1"/>
  <c r="H36" i="1" s="1"/>
  <c r="M32" i="1"/>
  <c r="M31" i="1"/>
  <c r="L31" i="1"/>
  <c r="P28" i="1"/>
  <c r="N28" i="1"/>
  <c r="M28" i="1"/>
  <c r="L28" i="1"/>
  <c r="K28" i="1"/>
  <c r="H28" i="1"/>
  <c r="G28" i="1"/>
  <c r="M27" i="1"/>
  <c r="M26" i="1"/>
  <c r="L26" i="1"/>
  <c r="K26" i="1"/>
  <c r="J26" i="1"/>
  <c r="J28" i="1" s="1"/>
  <c r="I26" i="1"/>
  <c r="I28" i="1" s="1"/>
  <c r="F26" i="1"/>
  <c r="F28" i="1" s="1"/>
  <c r="P23" i="1"/>
  <c r="P38" i="1" s="1"/>
  <c r="N23" i="1"/>
  <c r="H23" i="1"/>
  <c r="F23" i="1"/>
  <c r="M21" i="1"/>
  <c r="M19" i="1"/>
  <c r="J19" i="1"/>
  <c r="I19" i="1"/>
  <c r="I23" i="1" s="1"/>
  <c r="M17" i="1"/>
  <c r="L17" i="1"/>
  <c r="L23" i="1" s="1"/>
  <c r="J17" i="1"/>
  <c r="J23" i="1" s="1"/>
  <c r="H17" i="1"/>
  <c r="G17" i="1"/>
  <c r="M16" i="1"/>
  <c r="K16" i="1"/>
  <c r="K23" i="1" s="1"/>
  <c r="H16" i="1"/>
  <c r="G16" i="1"/>
  <c r="P13" i="1"/>
  <c r="N13" i="1"/>
  <c r="L13" i="1"/>
  <c r="K13" i="1"/>
  <c r="J13" i="1"/>
  <c r="I13" i="1"/>
  <c r="H13" i="1"/>
  <c r="G13" i="1"/>
  <c r="F13" i="1"/>
  <c r="M12" i="1"/>
  <c r="M9" i="1"/>
  <c r="M8" i="1"/>
  <c r="M13" i="1" l="1"/>
  <c r="G23" i="1"/>
  <c r="G38" i="1" s="1"/>
  <c r="G79" i="1"/>
  <c r="G81" i="1" s="1"/>
  <c r="H79" i="1"/>
  <c r="H38" i="1"/>
  <c r="M23" i="1"/>
  <c r="I79" i="1"/>
  <c r="I81" i="1" s="1"/>
  <c r="I83" i="1" s="1"/>
  <c r="J79" i="1"/>
  <c r="J81" i="1" s="1"/>
  <c r="I38" i="1"/>
  <c r="K38" i="1"/>
  <c r="L38" i="1"/>
  <c r="L83" i="1" s="1"/>
  <c r="P81" i="1"/>
  <c r="P83" i="1" s="1"/>
  <c r="L79" i="1"/>
  <c r="L81" i="1" s="1"/>
  <c r="N38" i="1"/>
  <c r="N81" i="1"/>
  <c r="M36" i="1"/>
  <c r="M79" i="1"/>
  <c r="M81" i="1" s="1"/>
  <c r="J38" i="1"/>
  <c r="G83" i="1"/>
  <c r="H81" i="1"/>
  <c r="F38" i="1"/>
  <c r="F83" i="1" s="1"/>
  <c r="K83" i="1"/>
  <c r="H83" i="1"/>
  <c r="J83" i="1" l="1"/>
  <c r="M38" i="1"/>
  <c r="N83" i="1"/>
  <c r="M83" i="1"/>
</calcChain>
</file>

<file path=xl/sharedStrings.xml><?xml version="1.0" encoding="utf-8"?>
<sst xmlns="http://schemas.openxmlformats.org/spreadsheetml/2006/main" count="140" uniqueCount="137">
  <si>
    <t>Hillel - Vanderbilt</t>
  </si>
  <si>
    <t>FY 2013-14</t>
  </si>
  <si>
    <t>YTD Actuals (12/31/13)</t>
  </si>
  <si>
    <t>YTD Budget (12/31/13)</t>
  </si>
  <si>
    <t>Annual Budget</t>
  </si>
  <si>
    <t>FY24 Budget</t>
  </si>
  <si>
    <t>Line 1</t>
  </si>
  <si>
    <t>Revenues:</t>
  </si>
  <si>
    <t>Line 2</t>
  </si>
  <si>
    <t>Foundations:</t>
  </si>
  <si>
    <t>Line 3</t>
  </si>
  <si>
    <t>Federation</t>
  </si>
  <si>
    <t>Line 4</t>
  </si>
  <si>
    <t>NCJW</t>
  </si>
  <si>
    <t>Maccabee Task Force Trip</t>
  </si>
  <si>
    <t>Maccabee Task Force Expenses</t>
  </si>
  <si>
    <t>Line 5</t>
  </si>
  <si>
    <t>Grants and Cosponsorships</t>
  </si>
  <si>
    <t>Line 8</t>
  </si>
  <si>
    <t>Total Foundations</t>
  </si>
  <si>
    <t>Line 9</t>
  </si>
  <si>
    <t>Line 10</t>
  </si>
  <si>
    <t>Donations:</t>
  </si>
  <si>
    <t>Line 11</t>
  </si>
  <si>
    <t>Pledged/Large Donations</t>
  </si>
  <si>
    <t>Line 12</t>
  </si>
  <si>
    <t>Other Donations</t>
  </si>
  <si>
    <t>Hillel Giving Week/Big Payback</t>
  </si>
  <si>
    <t>Line 13</t>
  </si>
  <si>
    <t>Board Fundraiser</t>
  </si>
  <si>
    <t>20th Anniversary Campaign</t>
  </si>
  <si>
    <t>Line 14</t>
  </si>
  <si>
    <t>Private Foundation Grants</t>
  </si>
  <si>
    <t>Previous Year Carryover</t>
  </si>
  <si>
    <t>Line 16</t>
  </si>
  <si>
    <t>Total Donations</t>
  </si>
  <si>
    <t>Line 17</t>
  </si>
  <si>
    <t>Line 18</t>
  </si>
  <si>
    <t>Endowments:</t>
  </si>
  <si>
    <t>Line 19</t>
  </si>
  <si>
    <t>Weinberg/VU Endowments</t>
  </si>
  <si>
    <t>Line 20</t>
  </si>
  <si>
    <t>Federation/Fleischer Endowments</t>
  </si>
  <si>
    <t>Line 21</t>
  </si>
  <si>
    <t>Total Endowments</t>
  </si>
  <si>
    <t>Line 22</t>
  </si>
  <si>
    <t>Line 23</t>
  </si>
  <si>
    <t>Other:</t>
  </si>
  <si>
    <t>Line 24</t>
  </si>
  <si>
    <t>Rental</t>
  </si>
  <si>
    <t>Line 26</t>
  </si>
  <si>
    <t>Swipes/Meal Payments</t>
  </si>
  <si>
    <t>Bank Interest/Cash Back</t>
  </si>
  <si>
    <t>Covid Relief Payments</t>
  </si>
  <si>
    <t>Line 28</t>
  </si>
  <si>
    <t>Program Fees/Other Income</t>
  </si>
  <si>
    <t>Line 29</t>
  </si>
  <si>
    <t>Total Other</t>
  </si>
  <si>
    <t>Line 30</t>
  </si>
  <si>
    <t>Line 31</t>
  </si>
  <si>
    <t>Total Revenues</t>
  </si>
  <si>
    <t>Line 33</t>
  </si>
  <si>
    <t>Expenses:</t>
  </si>
  <si>
    <t>Line 34</t>
  </si>
  <si>
    <t>Staffing:</t>
  </si>
  <si>
    <t>Salaries (gross pay + taxes)</t>
  </si>
  <si>
    <t>7210+7250+7260</t>
  </si>
  <si>
    <t>Line 36</t>
  </si>
  <si>
    <t>Benefits</t>
  </si>
  <si>
    <t>Israel Fellow Expenses</t>
  </si>
  <si>
    <t>Security</t>
  </si>
  <si>
    <t>Line 37</t>
  </si>
  <si>
    <t>Total Staffing</t>
  </si>
  <si>
    <t>Line 38</t>
  </si>
  <si>
    <t>Line 39</t>
  </si>
  <si>
    <t>Programs and Events:</t>
  </si>
  <si>
    <t>Line 40</t>
  </si>
  <si>
    <t>Speakers</t>
  </si>
  <si>
    <t>Line 41</t>
  </si>
  <si>
    <t>Meals</t>
  </si>
  <si>
    <t>Line 42</t>
  </si>
  <si>
    <t>Programs</t>
  </si>
  <si>
    <t>High Holidays/Passover</t>
  </si>
  <si>
    <t>Line 43</t>
  </si>
  <si>
    <t>Shabbat Dinners</t>
  </si>
  <si>
    <t>Campaign Expenses</t>
  </si>
  <si>
    <t>Line 45</t>
  </si>
  <si>
    <t>Line 46</t>
  </si>
  <si>
    <t>Total Programs &amp; Events</t>
  </si>
  <si>
    <t>Line 47</t>
  </si>
  <si>
    <t>Line 48</t>
  </si>
  <si>
    <t>Building and Operations:</t>
  </si>
  <si>
    <t>8130+8132</t>
  </si>
  <si>
    <t>Line 49</t>
  </si>
  <si>
    <t>Telephones</t>
  </si>
  <si>
    <t>8245+8520</t>
  </si>
  <si>
    <t>Line 50</t>
  </si>
  <si>
    <t>Company Insurance</t>
  </si>
  <si>
    <t>8185+8210</t>
  </si>
  <si>
    <t>Line 51</t>
  </si>
  <si>
    <t>Parking</t>
  </si>
  <si>
    <t>Line 52</t>
  </si>
  <si>
    <t>Building Maintenance</t>
  </si>
  <si>
    <t>Line 54</t>
  </si>
  <si>
    <t>Building Repairs/Service Maint.</t>
  </si>
  <si>
    <t>Line 55</t>
  </si>
  <si>
    <t>Advertising</t>
  </si>
  <si>
    <t>8135+8170</t>
  </si>
  <si>
    <t>Line 56</t>
  </si>
  <si>
    <t>Printing and Office Supplies</t>
  </si>
  <si>
    <t>Line 57</t>
  </si>
  <si>
    <t>Other Office Expenses</t>
  </si>
  <si>
    <t>Depreciation</t>
  </si>
  <si>
    <t>Line 58</t>
  </si>
  <si>
    <t>Conferences/Educational Expenses</t>
  </si>
  <si>
    <t>Line 59</t>
  </si>
  <si>
    <t>Administrative Fees</t>
  </si>
  <si>
    <t>Line 60</t>
  </si>
  <si>
    <t>Gifts/Donations</t>
  </si>
  <si>
    <t>Line 61</t>
  </si>
  <si>
    <t>Development Expenses</t>
  </si>
  <si>
    <t>Line 62</t>
  </si>
  <si>
    <t>Clergy Support/Religious Support</t>
  </si>
  <si>
    <t>Line 63</t>
  </si>
  <si>
    <t>Banking and Accounting Fees</t>
  </si>
  <si>
    <t>8140+8160+8175+8195</t>
  </si>
  <si>
    <t>Line 64</t>
  </si>
  <si>
    <t>Miscellaneous</t>
  </si>
  <si>
    <t>Line 65</t>
  </si>
  <si>
    <t>Total Building &amp; Operations</t>
  </si>
  <si>
    <t>Line 66</t>
  </si>
  <si>
    <t>Line 67</t>
  </si>
  <si>
    <t>Total Expenses</t>
  </si>
  <si>
    <t>Line 68</t>
  </si>
  <si>
    <t>Line 69</t>
  </si>
  <si>
    <t>Surplus (Deficit) c/o to next FY</t>
  </si>
  <si>
    <t>FY2024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</si>
</sst>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6"/>
      <color rgb="FFFF000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7" fontId="3" fillId="0" borderId="0" xfId="0" quotePrefix="1" applyNumberFormat="1" applyFont="1"/>
    <xf numFmtId="0" fontId="4" fillId="0" borderId="0" xfId="0" applyFont="1"/>
    <xf numFmtId="164" fontId="5" fillId="0" borderId="0" xfId="1" applyNumberFormat="1" applyFont="1"/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7" xfId="1" applyNumberFormat="1" applyFont="1" applyFill="1" applyBorder="1" applyAlignment="1">
      <alignment horizontal="center" wrapText="1"/>
    </xf>
    <xf numFmtId="164" fontId="2" fillId="0" borderId="0" xfId="1" applyNumberFormat="1" applyFont="1" applyBorder="1"/>
    <xf numFmtId="44" fontId="2" fillId="0" borderId="0" xfId="1" applyFont="1" applyBorder="1"/>
    <xf numFmtId="44" fontId="2" fillId="0" borderId="0" xfId="1" applyFont="1" applyFill="1" applyBorder="1"/>
    <xf numFmtId="0" fontId="2" fillId="0" borderId="7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6" fontId="2" fillId="0" borderId="9" xfId="2" applyNumberFormat="1" applyFont="1" applyFill="1" applyBorder="1"/>
    <xf numFmtId="0" fontId="3" fillId="0" borderId="7" xfId="0" applyFont="1" applyBorder="1" applyAlignment="1">
      <alignment horizontal="right"/>
    </xf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Fill="1" applyBorder="1"/>
    <xf numFmtId="164" fontId="3" fillId="0" borderId="7" xfId="1" applyNumberFormat="1" applyFont="1" applyFill="1" applyBorder="1"/>
    <xf numFmtId="164" fontId="2" fillId="0" borderId="0" xfId="1" applyNumberFormat="1" applyFont="1" applyFill="1" applyBorder="1"/>
    <xf numFmtId="0" fontId="2" fillId="0" borderId="0" xfId="0" quotePrefix="1" applyFont="1"/>
    <xf numFmtId="164" fontId="2" fillId="0" borderId="8" xfId="1" applyNumberFormat="1" applyFont="1" applyFill="1" applyBorder="1"/>
    <xf numFmtId="164" fontId="2" fillId="0" borderId="7" xfId="2" applyNumberFormat="1" applyFont="1" applyFill="1" applyBorder="1"/>
    <xf numFmtId="164" fontId="6" fillId="0" borderId="7" xfId="1" applyNumberFormat="1" applyFont="1" applyFill="1" applyBorder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Alignment="1">
      <alignment horizontal="right"/>
    </xf>
    <xf numFmtId="6" fontId="3" fillId="0" borderId="9" xfId="2" applyNumberFormat="1" applyFont="1" applyFill="1" applyBorder="1" applyAlignment="1">
      <alignment horizontal="right"/>
    </xf>
    <xf numFmtId="0" fontId="3" fillId="0" borderId="11" xfId="0" applyFont="1" applyBorder="1"/>
    <xf numFmtId="164" fontId="3" fillId="0" borderId="12" xfId="1" applyNumberFormat="1" applyFont="1" applyBorder="1"/>
    <xf numFmtId="6" fontId="3" fillId="0" borderId="12" xfId="2" applyNumberFormat="1" applyFont="1" applyFill="1" applyBorder="1"/>
    <xf numFmtId="6" fontId="3" fillId="0" borderId="0" xfId="2" applyNumberFormat="1" applyFont="1" applyFill="1" applyBorder="1"/>
    <xf numFmtId="164" fontId="3" fillId="0" borderId="0" xfId="1" applyNumberFormat="1" applyFont="1" applyBorder="1"/>
    <xf numFmtId="6" fontId="2" fillId="0" borderId="7" xfId="2" applyNumberFormat="1" applyFont="1" applyFill="1" applyBorder="1"/>
    <xf numFmtId="6" fontId="2" fillId="0" borderId="13" xfId="2" applyNumberFormat="1" applyFont="1" applyFill="1" applyBorder="1"/>
    <xf numFmtId="0" fontId="2" fillId="0" borderId="10" xfId="0" applyFont="1" applyBorder="1"/>
    <xf numFmtId="164" fontId="2" fillId="0" borderId="9" xfId="1" applyNumberFormat="1" applyFont="1" applyBorder="1"/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9" xfId="1" applyNumberFormat="1" applyFont="1" applyBorder="1"/>
    <xf numFmtId="10" fontId="2" fillId="0" borderId="9" xfId="2" applyNumberFormat="1" applyFont="1" applyFill="1" applyBorder="1"/>
    <xf numFmtId="6" fontId="3" fillId="0" borderId="9" xfId="2" applyNumberFormat="1" applyFont="1" applyFill="1" applyBorder="1"/>
    <xf numFmtId="0" fontId="3" fillId="0" borderId="14" xfId="0" applyFont="1" applyBorder="1"/>
    <xf numFmtId="164" fontId="3" fillId="0" borderId="14" xfId="1" applyNumberFormat="1" applyFont="1" applyBorder="1"/>
    <xf numFmtId="6" fontId="3" fillId="0" borderId="14" xfId="2" applyNumberFormat="1" applyFont="1" applyFill="1" applyBorder="1"/>
    <xf numFmtId="10" fontId="2" fillId="0" borderId="0" xfId="2" applyNumberFormat="1" applyFont="1" applyFill="1"/>
    <xf numFmtId="44" fontId="2" fillId="0" borderId="0" xfId="1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7AC5-3CA2-41D4-B921-1B31E8A823CE}">
  <sheetPr>
    <pageSetUpPr fitToPage="1"/>
  </sheetPr>
  <dimension ref="A1:P242"/>
  <sheetViews>
    <sheetView tabSelected="1" topLeftCell="C1" workbookViewId="0">
      <selection activeCell="E40" sqref="E40"/>
    </sheetView>
  </sheetViews>
  <sheetFormatPr defaultColWidth="8.796875" defaultRowHeight="12.75" x14ac:dyDescent="0.35"/>
  <cols>
    <col min="1" max="1" width="0" style="1" hidden="1" customWidth="1"/>
    <col min="2" max="2" width="5.796875" style="1" hidden="1" customWidth="1"/>
    <col min="3" max="3" width="7.46484375" style="2" customWidth="1"/>
    <col min="4" max="4" width="20.19921875" style="2" bestFit="1" customWidth="1"/>
    <col min="5" max="5" width="31.19921875" style="1" customWidth="1"/>
    <col min="6" max="11" width="14.796875" style="1" hidden="1" customWidth="1"/>
    <col min="12" max="13" width="14.19921875" style="1" hidden="1" customWidth="1"/>
    <col min="14" max="14" width="12.796875" style="1" hidden="1" customWidth="1"/>
    <col min="15" max="15" width="5.796875" style="1" customWidth="1"/>
    <col min="16" max="16" width="13.796875" style="3" bestFit="1" customWidth="1"/>
    <col min="17" max="16384" width="8.796875" style="1"/>
  </cols>
  <sheetData>
    <row r="1" spans="2:16" x14ac:dyDescent="0.35">
      <c r="C1" s="2" t="s">
        <v>0</v>
      </c>
    </row>
    <row r="2" spans="2:16" ht="10.5" customHeight="1" x14ac:dyDescent="0.35">
      <c r="C2" s="4" t="s">
        <v>136</v>
      </c>
      <c r="E2" s="5"/>
    </row>
    <row r="3" spans="2:16" ht="20.25" thickBot="1" x14ac:dyDescent="0.55000000000000004">
      <c r="P3" s="6"/>
    </row>
    <row r="4" spans="2:16" ht="15.75" customHeight="1" thickBot="1" x14ac:dyDescent="0.4">
      <c r="L4" s="54" t="s">
        <v>1</v>
      </c>
      <c r="M4" s="55"/>
      <c r="N4" s="56"/>
    </row>
    <row r="5" spans="2:16" ht="25.9" thickBot="1" x14ac:dyDescent="0.4">
      <c r="F5" s="7">
        <v>41486</v>
      </c>
      <c r="G5" s="7">
        <v>41516</v>
      </c>
      <c r="H5" s="7">
        <v>41547</v>
      </c>
      <c r="I5" s="7">
        <v>41578</v>
      </c>
      <c r="J5" s="7">
        <v>41608</v>
      </c>
      <c r="K5" s="7">
        <v>41639</v>
      </c>
      <c r="L5" s="8" t="s">
        <v>2</v>
      </c>
      <c r="M5" s="9" t="s">
        <v>3</v>
      </c>
      <c r="N5" s="9" t="s">
        <v>4</v>
      </c>
      <c r="P5" s="10" t="s">
        <v>5</v>
      </c>
    </row>
    <row r="6" spans="2:16" x14ac:dyDescent="0.35">
      <c r="B6" s="1" t="s">
        <v>6</v>
      </c>
      <c r="C6" s="2" t="s">
        <v>7</v>
      </c>
      <c r="P6" s="11"/>
    </row>
    <row r="7" spans="2:16" x14ac:dyDescent="0.35">
      <c r="B7" s="1" t="s">
        <v>8</v>
      </c>
      <c r="D7" s="2" t="s">
        <v>9</v>
      </c>
      <c r="F7" s="12"/>
      <c r="G7" s="12"/>
      <c r="H7" s="12"/>
      <c r="I7" s="12"/>
      <c r="J7" s="12"/>
      <c r="K7" s="12"/>
      <c r="L7" s="13"/>
      <c r="M7" s="13"/>
      <c r="N7" s="13"/>
      <c r="P7" s="11"/>
    </row>
    <row r="8" spans="2:16" x14ac:dyDescent="0.35">
      <c r="B8" s="1" t="s">
        <v>10</v>
      </c>
      <c r="E8" s="14" t="s">
        <v>11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7"/>
      <c r="M8" s="17">
        <f>+N8/2</f>
        <v>29750</v>
      </c>
      <c r="N8" s="17">
        <v>59500</v>
      </c>
      <c r="P8" s="15">
        <v>116130</v>
      </c>
    </row>
    <row r="9" spans="2:16" x14ac:dyDescent="0.35">
      <c r="B9" s="1" t="s">
        <v>12</v>
      </c>
      <c r="E9" s="14" t="s">
        <v>13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  <c r="L9" s="17"/>
      <c r="M9" s="17">
        <f t="shared" ref="M9:M12" si="0">+N9/2</f>
        <v>2500</v>
      </c>
      <c r="N9" s="17">
        <v>5000</v>
      </c>
      <c r="P9" s="15">
        <v>6000</v>
      </c>
    </row>
    <row r="10" spans="2:16" x14ac:dyDescent="0.35">
      <c r="E10" s="14" t="s">
        <v>14</v>
      </c>
      <c r="F10" s="15"/>
      <c r="G10" s="15"/>
      <c r="H10" s="15"/>
      <c r="I10" s="15"/>
      <c r="J10" s="15"/>
      <c r="K10" s="16"/>
      <c r="L10" s="17"/>
      <c r="M10" s="17"/>
      <c r="N10" s="17"/>
      <c r="P10" s="15">
        <v>111000</v>
      </c>
    </row>
    <row r="11" spans="2:16" x14ac:dyDescent="0.35">
      <c r="E11" s="14" t="s">
        <v>15</v>
      </c>
      <c r="F11" s="15"/>
      <c r="G11" s="15"/>
      <c r="H11" s="15"/>
      <c r="I11" s="15"/>
      <c r="J11" s="15"/>
      <c r="K11" s="16"/>
      <c r="L11" s="17"/>
      <c r="M11" s="17"/>
      <c r="N11" s="17"/>
      <c r="P11" s="15">
        <v>23000</v>
      </c>
    </row>
    <row r="12" spans="2:16" x14ac:dyDescent="0.35">
      <c r="B12" s="1" t="s">
        <v>16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  <c r="L12" s="17"/>
      <c r="M12" s="17">
        <f t="shared" si="0"/>
        <v>7500</v>
      </c>
      <c r="N12" s="17">
        <v>15000</v>
      </c>
      <c r="P12" s="15">
        <v>100000</v>
      </c>
    </row>
    <row r="13" spans="2:16" x14ac:dyDescent="0.35">
      <c r="B13" s="1" t="s">
        <v>18</v>
      </c>
      <c r="E13" s="18" t="s">
        <v>19</v>
      </c>
      <c r="F13" s="19">
        <f t="shared" ref="F13:N13" si="1">SUM(F8:F12)</f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20">
        <f t="shared" si="1"/>
        <v>0</v>
      </c>
      <c r="L13" s="21">
        <f t="shared" si="1"/>
        <v>0</v>
      </c>
      <c r="M13" s="21">
        <f t="shared" si="1"/>
        <v>39750</v>
      </c>
      <c r="N13" s="21">
        <f t="shared" si="1"/>
        <v>79500</v>
      </c>
      <c r="P13" s="22">
        <f>SUM(P8:P12)</f>
        <v>356130</v>
      </c>
    </row>
    <row r="14" spans="2:16" x14ac:dyDescent="0.35">
      <c r="B14" s="1" t="s">
        <v>20</v>
      </c>
      <c r="F14" s="11"/>
      <c r="G14" s="11"/>
      <c r="H14" s="11"/>
      <c r="I14" s="11"/>
      <c r="J14" s="11"/>
      <c r="K14" s="11"/>
      <c r="L14" s="23"/>
      <c r="M14" s="23"/>
      <c r="N14" s="23"/>
      <c r="P14" s="11"/>
    </row>
    <row r="15" spans="2:16" x14ac:dyDescent="0.35">
      <c r="B15" s="1" t="s">
        <v>21</v>
      </c>
      <c r="D15" s="2" t="s">
        <v>22</v>
      </c>
      <c r="F15" s="11"/>
      <c r="G15" s="11"/>
      <c r="H15" s="11"/>
      <c r="I15" s="11"/>
      <c r="J15" s="11"/>
      <c r="K15" s="11"/>
      <c r="L15" s="23"/>
      <c r="M15" s="23"/>
      <c r="N15" s="23"/>
      <c r="P15" s="11"/>
    </row>
    <row r="16" spans="2:16" x14ac:dyDescent="0.35">
      <c r="B16" s="1" t="s">
        <v>23</v>
      </c>
      <c r="C16" s="24"/>
      <c r="E16" s="14" t="s">
        <v>24</v>
      </c>
      <c r="F16" s="15">
        <v>0</v>
      </c>
      <c r="G16" s="15">
        <f>500+2025+4585+2500-2500-1567</f>
        <v>5543</v>
      </c>
      <c r="H16" s="15">
        <f>5000+5000+10000</f>
        <v>20000</v>
      </c>
      <c r="I16" s="15">
        <v>9400</v>
      </c>
      <c r="J16" s="15">
        <v>5764</v>
      </c>
      <c r="K16" s="25">
        <f>19390+500</f>
        <v>19890</v>
      </c>
      <c r="L16" s="17">
        <v>31300</v>
      </c>
      <c r="M16" s="17">
        <f t="shared" ref="M16:M21" si="2">+N16/2</f>
        <v>27500</v>
      </c>
      <c r="N16" s="17">
        <v>55000</v>
      </c>
      <c r="P16" s="15">
        <v>90000</v>
      </c>
    </row>
    <row r="17" spans="2:16" x14ac:dyDescent="0.35">
      <c r="B17" s="1" t="s">
        <v>25</v>
      </c>
      <c r="C17" s="24"/>
      <c r="E17" s="14" t="s">
        <v>26</v>
      </c>
      <c r="F17" s="15">
        <v>0</v>
      </c>
      <c r="G17" s="15">
        <f>19988-9000-500-2025-4585+1567</f>
        <v>5445</v>
      </c>
      <c r="H17" s="15">
        <f>27803-20000-2514-2500</f>
        <v>2789</v>
      </c>
      <c r="I17" s="15">
        <v>76</v>
      </c>
      <c r="J17" s="15">
        <f>-3200+3733</f>
        <v>533</v>
      </c>
      <c r="K17" s="25">
        <v>1151</v>
      </c>
      <c r="L17" s="17">
        <f>88904.82+5267.78</f>
        <v>94172.6</v>
      </c>
      <c r="M17" s="17">
        <f t="shared" si="2"/>
        <v>30755.58</v>
      </c>
      <c r="N17" s="17">
        <v>61511.16</v>
      </c>
      <c r="P17" s="15">
        <v>55000</v>
      </c>
    </row>
    <row r="18" spans="2:16" x14ac:dyDescent="0.35">
      <c r="C18" s="24"/>
      <c r="E18" s="14" t="s">
        <v>27</v>
      </c>
      <c r="F18" s="15"/>
      <c r="G18" s="15"/>
      <c r="H18" s="15"/>
      <c r="I18" s="15"/>
      <c r="J18" s="15"/>
      <c r="K18" s="25"/>
      <c r="L18" s="17"/>
      <c r="M18" s="17"/>
      <c r="N18" s="17"/>
      <c r="P18" s="15">
        <v>50000</v>
      </c>
    </row>
    <row r="19" spans="2:16" x14ac:dyDescent="0.35">
      <c r="B19" s="1" t="s">
        <v>28</v>
      </c>
      <c r="C19" s="24"/>
      <c r="E19" s="14" t="s">
        <v>29</v>
      </c>
      <c r="F19" s="15">
        <v>0</v>
      </c>
      <c r="G19" s="15">
        <v>2500</v>
      </c>
      <c r="H19" s="15">
        <v>2514</v>
      </c>
      <c r="I19" s="15">
        <f>8800+21700-1600</f>
        <v>28900</v>
      </c>
      <c r="J19" s="15">
        <f>3200+1351</f>
        <v>4551</v>
      </c>
      <c r="K19" s="25">
        <v>200</v>
      </c>
      <c r="L19" s="17">
        <v>23051</v>
      </c>
      <c r="M19" s="17">
        <f t="shared" si="2"/>
        <v>15000</v>
      </c>
      <c r="N19" s="17">
        <v>30000</v>
      </c>
      <c r="P19" s="15">
        <v>60000</v>
      </c>
    </row>
    <row r="20" spans="2:16" x14ac:dyDescent="0.35">
      <c r="C20" s="24"/>
      <c r="E20" s="14" t="s">
        <v>30</v>
      </c>
      <c r="F20" s="15"/>
      <c r="G20" s="15"/>
      <c r="H20" s="15"/>
      <c r="I20" s="15"/>
      <c r="J20" s="15"/>
      <c r="K20" s="25"/>
      <c r="L20" s="17"/>
      <c r="M20" s="17"/>
      <c r="N20" s="17"/>
      <c r="P20" s="26">
        <v>10000</v>
      </c>
    </row>
    <row r="21" spans="2:16" x14ac:dyDescent="0.35">
      <c r="B21" s="1" t="s">
        <v>31</v>
      </c>
      <c r="E21" s="14" t="s">
        <v>32</v>
      </c>
      <c r="F21" s="15">
        <v>0</v>
      </c>
      <c r="G21" s="15">
        <v>0</v>
      </c>
      <c r="H21" s="15">
        <v>25000</v>
      </c>
      <c r="I21" s="15">
        <v>0</v>
      </c>
      <c r="J21" s="15">
        <v>0</v>
      </c>
      <c r="K21" s="16">
        <v>0</v>
      </c>
      <c r="L21" s="17"/>
      <c r="M21" s="17">
        <f t="shared" si="2"/>
        <v>22500</v>
      </c>
      <c r="N21" s="17">
        <v>45000</v>
      </c>
      <c r="P21" s="15">
        <v>230000</v>
      </c>
    </row>
    <row r="22" spans="2:16" x14ac:dyDescent="0.35">
      <c r="E22" s="14" t="s">
        <v>33</v>
      </c>
      <c r="F22" s="15"/>
      <c r="G22" s="15"/>
      <c r="H22" s="15"/>
      <c r="I22" s="15"/>
      <c r="J22" s="15"/>
      <c r="K22" s="16"/>
      <c r="L22" s="17"/>
      <c r="M22" s="17"/>
      <c r="N22" s="17"/>
      <c r="P22" s="27">
        <v>104043</v>
      </c>
    </row>
    <row r="23" spans="2:16" x14ac:dyDescent="0.35">
      <c r="B23" s="1" t="s">
        <v>34</v>
      </c>
      <c r="E23" s="18" t="s">
        <v>35</v>
      </c>
      <c r="F23" s="28">
        <f t="shared" ref="F23:N23" si="3">SUM(F16:F21)</f>
        <v>0</v>
      </c>
      <c r="G23" s="28">
        <f t="shared" si="3"/>
        <v>13488</v>
      </c>
      <c r="H23" s="28">
        <f t="shared" si="3"/>
        <v>50303</v>
      </c>
      <c r="I23" s="28">
        <f t="shared" si="3"/>
        <v>38376</v>
      </c>
      <c r="J23" s="28">
        <f t="shared" si="3"/>
        <v>10848</v>
      </c>
      <c r="K23" s="29">
        <f t="shared" si="3"/>
        <v>21241</v>
      </c>
      <c r="L23" s="30">
        <f t="shared" si="3"/>
        <v>148523.6</v>
      </c>
      <c r="M23" s="30">
        <f t="shared" si="3"/>
        <v>95755.58</v>
      </c>
      <c r="N23" s="30">
        <f t="shared" si="3"/>
        <v>191511.16</v>
      </c>
      <c r="P23" s="31">
        <f>SUM(P16:P22)</f>
        <v>599043</v>
      </c>
    </row>
    <row r="24" spans="2:16" x14ac:dyDescent="0.35">
      <c r="B24" s="1" t="s">
        <v>36</v>
      </c>
      <c r="F24" s="11"/>
      <c r="G24" s="11"/>
      <c r="H24" s="11"/>
      <c r="I24" s="11"/>
      <c r="J24" s="11"/>
      <c r="K24" s="11"/>
      <c r="L24" s="23"/>
      <c r="M24" s="23"/>
      <c r="N24" s="23"/>
      <c r="P24" s="11"/>
    </row>
    <row r="25" spans="2:16" x14ac:dyDescent="0.35">
      <c r="B25" s="1" t="s">
        <v>37</v>
      </c>
      <c r="D25" s="2" t="s">
        <v>38</v>
      </c>
      <c r="F25" s="11"/>
      <c r="G25" s="11"/>
      <c r="H25" s="11"/>
      <c r="I25" s="11"/>
      <c r="J25" s="11"/>
      <c r="K25" s="11"/>
      <c r="L25" s="23"/>
      <c r="M25" s="23"/>
      <c r="N25" s="23"/>
      <c r="P25" s="11"/>
    </row>
    <row r="26" spans="2:16" x14ac:dyDescent="0.35">
      <c r="B26" s="1" t="s">
        <v>39</v>
      </c>
      <c r="C26" s="32"/>
      <c r="E26" s="14" t="s">
        <v>40</v>
      </c>
      <c r="F26" s="15">
        <f>740.99+8776.94</f>
        <v>9517.93</v>
      </c>
      <c r="G26" s="15">
        <v>9518</v>
      </c>
      <c r="H26" s="15">
        <v>9518</v>
      </c>
      <c r="I26" s="15">
        <f>741.01+8777.2</f>
        <v>9518.2100000000009</v>
      </c>
      <c r="J26" s="15">
        <f>740.99+8776.94</f>
        <v>9517.93</v>
      </c>
      <c r="K26" s="16">
        <f>8777.2+741.01</f>
        <v>9518.2100000000009</v>
      </c>
      <c r="L26" s="17">
        <f>4445.98+52662.12</f>
        <v>57108.100000000006</v>
      </c>
      <c r="M26" s="17">
        <f t="shared" ref="M26:M27" si="4">+N26/2</f>
        <v>4378.42</v>
      </c>
      <c r="N26" s="17">
        <v>8756.84</v>
      </c>
      <c r="P26" s="15">
        <v>150173</v>
      </c>
    </row>
    <row r="27" spans="2:16" x14ac:dyDescent="0.35">
      <c r="B27" s="1" t="s">
        <v>41</v>
      </c>
      <c r="E27" s="14" t="s">
        <v>42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  <c r="L27" s="17"/>
      <c r="M27" s="17">
        <f t="shared" si="4"/>
        <v>70000</v>
      </c>
      <c r="N27" s="17">
        <v>140000</v>
      </c>
      <c r="P27" s="15">
        <v>90351</v>
      </c>
    </row>
    <row r="28" spans="2:16" x14ac:dyDescent="0.35">
      <c r="B28" s="1" t="s">
        <v>43</v>
      </c>
      <c r="E28" s="18" t="s">
        <v>44</v>
      </c>
      <c r="F28" s="19">
        <f t="shared" ref="F28:K28" si="5">SUM(F26:F27)</f>
        <v>9517.93</v>
      </c>
      <c r="G28" s="19">
        <f t="shared" si="5"/>
        <v>9518</v>
      </c>
      <c r="H28" s="19">
        <f t="shared" si="5"/>
        <v>9518</v>
      </c>
      <c r="I28" s="19">
        <f t="shared" si="5"/>
        <v>9518.2100000000009</v>
      </c>
      <c r="J28" s="19">
        <f t="shared" si="5"/>
        <v>9517.93</v>
      </c>
      <c r="K28" s="20">
        <f t="shared" si="5"/>
        <v>9518.2100000000009</v>
      </c>
      <c r="L28" s="21">
        <f t="shared" ref="L28:M28" si="6">SUM(L26:L27)</f>
        <v>57108.100000000006</v>
      </c>
      <c r="M28" s="21">
        <f t="shared" si="6"/>
        <v>74378.42</v>
      </c>
      <c r="N28" s="21">
        <f>SUM(N26:N27)</f>
        <v>148756.84</v>
      </c>
      <c r="P28" s="22">
        <f>SUM(P26:P27)</f>
        <v>240524</v>
      </c>
    </row>
    <row r="29" spans="2:16" x14ac:dyDescent="0.35">
      <c r="B29" s="1" t="s">
        <v>45</v>
      </c>
      <c r="F29" s="11"/>
      <c r="G29" s="11"/>
      <c r="H29" s="11"/>
      <c r="I29" s="11"/>
      <c r="J29" s="11"/>
      <c r="K29" s="11"/>
      <c r="L29" s="23"/>
      <c r="M29" s="23"/>
      <c r="N29" s="23"/>
      <c r="P29" s="11"/>
    </row>
    <row r="30" spans="2:16" x14ac:dyDescent="0.35">
      <c r="B30" s="1" t="s">
        <v>46</v>
      </c>
      <c r="D30" s="2" t="s">
        <v>47</v>
      </c>
      <c r="F30" s="11"/>
      <c r="G30" s="11"/>
      <c r="H30" s="11"/>
      <c r="I30" s="11"/>
      <c r="J30" s="11"/>
      <c r="K30" s="11"/>
      <c r="L30" s="23"/>
      <c r="M30" s="23"/>
      <c r="N30" s="23"/>
      <c r="P30" s="11"/>
    </row>
    <row r="31" spans="2:16" x14ac:dyDescent="0.35">
      <c r="B31" s="1" t="s">
        <v>48</v>
      </c>
      <c r="E31" s="14" t="s">
        <v>49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  <c r="L31" s="17">
        <f>6946.43-5000</f>
        <v>1946.4300000000003</v>
      </c>
      <c r="M31" s="17">
        <f t="shared" ref="M31:M35" si="7">+N31/2</f>
        <v>7500</v>
      </c>
      <c r="N31" s="17">
        <v>15000</v>
      </c>
      <c r="P31" s="15">
        <v>35000</v>
      </c>
    </row>
    <row r="32" spans="2:16" x14ac:dyDescent="0.35">
      <c r="B32" s="1" t="s">
        <v>50</v>
      </c>
      <c r="D32" s="33"/>
      <c r="E32" s="14" t="s">
        <v>51</v>
      </c>
      <c r="F32" s="15">
        <v>0</v>
      </c>
      <c r="G32" s="15">
        <v>1167.98</v>
      </c>
      <c r="H32" s="15">
        <v>645.98</v>
      </c>
      <c r="I32" s="15">
        <v>756.9</v>
      </c>
      <c r="J32" s="15">
        <v>991.5</v>
      </c>
      <c r="K32" s="16">
        <v>326.25</v>
      </c>
      <c r="L32" s="17">
        <v>3888.61</v>
      </c>
      <c r="M32" s="17">
        <f t="shared" si="7"/>
        <v>4000</v>
      </c>
      <c r="N32" s="17">
        <v>8000</v>
      </c>
      <c r="P32" s="15">
        <v>6000</v>
      </c>
    </row>
    <row r="33" spans="1:16" x14ac:dyDescent="0.35">
      <c r="E33" s="14" t="s">
        <v>52</v>
      </c>
      <c r="F33" s="15"/>
      <c r="G33" s="15"/>
      <c r="H33" s="15"/>
      <c r="I33" s="15"/>
      <c r="J33" s="15"/>
      <c r="K33" s="16"/>
      <c r="L33" s="17"/>
      <c r="M33" s="17"/>
      <c r="N33" s="17"/>
      <c r="P33" s="15">
        <v>30000</v>
      </c>
    </row>
    <row r="34" spans="1:16" x14ac:dyDescent="0.35">
      <c r="E34" s="14" t="s">
        <v>53</v>
      </c>
      <c r="F34" s="15"/>
      <c r="G34" s="15"/>
      <c r="H34" s="15"/>
      <c r="I34" s="15"/>
      <c r="J34" s="15"/>
      <c r="K34" s="16"/>
      <c r="L34" s="17"/>
      <c r="M34" s="17"/>
      <c r="N34" s="17"/>
      <c r="P34" s="15">
        <v>27000</v>
      </c>
    </row>
    <row r="35" spans="1:16" x14ac:dyDescent="0.35">
      <c r="B35" s="1" t="s">
        <v>54</v>
      </c>
      <c r="E35" s="14" t="s">
        <v>55</v>
      </c>
      <c r="F35" s="15">
        <v>0</v>
      </c>
      <c r="G35" s="15">
        <v>958.56</v>
      </c>
      <c r="H35" s="15">
        <f>2674.8+5267.78</f>
        <v>7942.58</v>
      </c>
      <c r="I35" s="15">
        <v>0</v>
      </c>
      <c r="J35" s="15">
        <v>0</v>
      </c>
      <c r="K35" s="16">
        <v>0</v>
      </c>
      <c r="L35" s="17">
        <v>3633.26</v>
      </c>
      <c r="M35" s="17">
        <f t="shared" si="7"/>
        <v>12500</v>
      </c>
      <c r="N35" s="17">
        <v>25000</v>
      </c>
      <c r="P35" s="15">
        <v>600</v>
      </c>
    </row>
    <row r="36" spans="1:16" x14ac:dyDescent="0.35">
      <c r="B36" s="1" t="s">
        <v>56</v>
      </c>
      <c r="E36" s="18" t="s">
        <v>57</v>
      </c>
      <c r="F36" s="28">
        <f t="shared" ref="F36:M36" si="8">SUM(F30:F35)</f>
        <v>0</v>
      </c>
      <c r="G36" s="28">
        <f t="shared" si="8"/>
        <v>2126.54</v>
      </c>
      <c r="H36" s="28">
        <f t="shared" si="8"/>
        <v>8588.56</v>
      </c>
      <c r="I36" s="28">
        <f t="shared" si="8"/>
        <v>756.9</v>
      </c>
      <c r="J36" s="28">
        <f t="shared" si="8"/>
        <v>991.5</v>
      </c>
      <c r="K36" s="29">
        <f t="shared" si="8"/>
        <v>326.25</v>
      </c>
      <c r="L36" s="34">
        <f t="shared" si="8"/>
        <v>9468.3000000000011</v>
      </c>
      <c r="M36" s="34">
        <f t="shared" si="8"/>
        <v>24000</v>
      </c>
      <c r="N36" s="34">
        <f>SUM(N31:N35)</f>
        <v>48000</v>
      </c>
      <c r="P36" s="19">
        <f>SUM(P31:P35)</f>
        <v>98600</v>
      </c>
    </row>
    <row r="37" spans="1:16" ht="13.15" thickBot="1" x14ac:dyDescent="0.4">
      <c r="B37" s="1" t="s">
        <v>58</v>
      </c>
      <c r="F37" s="11"/>
      <c r="G37" s="11"/>
      <c r="H37" s="11"/>
      <c r="I37" s="11"/>
      <c r="J37" s="11"/>
      <c r="K37" s="11"/>
      <c r="L37" s="23"/>
      <c r="M37" s="23"/>
      <c r="N37" s="23"/>
      <c r="P37" s="11"/>
    </row>
    <row r="38" spans="1:16" ht="13.15" thickBot="1" x14ac:dyDescent="0.4">
      <c r="B38" s="1" t="s">
        <v>59</v>
      </c>
      <c r="E38" s="35" t="s">
        <v>60</v>
      </c>
      <c r="F38" s="36" t="e">
        <f>+#REF!+F36+F28+F23+F13</f>
        <v>#REF!</v>
      </c>
      <c r="G38" s="36" t="e">
        <f>+#REF!+G36+G28+G23+G13</f>
        <v>#REF!</v>
      </c>
      <c r="H38" s="36" t="e">
        <f>+#REF!+H36+H28+H23+H13</f>
        <v>#REF!</v>
      </c>
      <c r="I38" s="36" t="e">
        <f>+#REF!+I36+I28+I23+I13</f>
        <v>#REF!</v>
      </c>
      <c r="J38" s="36" t="e">
        <f>+#REF!+J36+J28+J23+J13</f>
        <v>#REF!</v>
      </c>
      <c r="K38" s="36" t="e">
        <f>+#REF!+K36+K28+K23+K13</f>
        <v>#REF!</v>
      </c>
      <c r="L38" s="37">
        <f>L36+L28+L23+L13</f>
        <v>215100</v>
      </c>
      <c r="M38" s="37">
        <f>M36+M28+M23+M13</f>
        <v>233884</v>
      </c>
      <c r="N38" s="37">
        <f>+N13+N23+N28+N36</f>
        <v>467768</v>
      </c>
      <c r="P38" s="19">
        <f>+P13+P23+P28+P36</f>
        <v>1294297</v>
      </c>
    </row>
    <row r="39" spans="1:16" x14ac:dyDescent="0.35">
      <c r="E39" s="2"/>
      <c r="F39" s="39"/>
      <c r="G39" s="39"/>
      <c r="H39" s="39"/>
      <c r="I39" s="39"/>
      <c r="J39" s="39"/>
      <c r="K39" s="39"/>
      <c r="L39" s="38"/>
      <c r="M39" s="38"/>
      <c r="N39" s="38"/>
    </row>
    <row r="40" spans="1:16" x14ac:dyDescent="0.35">
      <c r="E40" s="2"/>
      <c r="F40" s="39"/>
      <c r="G40" s="39"/>
      <c r="H40" s="39"/>
      <c r="I40" s="39"/>
      <c r="J40" s="39"/>
      <c r="K40" s="39"/>
      <c r="L40" s="38"/>
      <c r="M40" s="38"/>
      <c r="N40" s="38"/>
    </row>
    <row r="41" spans="1:16" x14ac:dyDescent="0.35">
      <c r="F41" s="11"/>
      <c r="G41" s="11"/>
      <c r="H41" s="11"/>
      <c r="I41" s="11"/>
      <c r="J41" s="11"/>
      <c r="K41" s="11"/>
      <c r="L41" s="23"/>
      <c r="M41" s="23"/>
      <c r="N41" s="23"/>
      <c r="P41" s="11"/>
    </row>
    <row r="42" spans="1:16" x14ac:dyDescent="0.35">
      <c r="B42" s="1" t="s">
        <v>61</v>
      </c>
      <c r="C42" s="2" t="s">
        <v>62</v>
      </c>
      <c r="F42" s="11"/>
      <c r="G42" s="11"/>
      <c r="H42" s="11"/>
      <c r="I42" s="11"/>
      <c r="J42" s="11"/>
      <c r="K42" s="11"/>
      <c r="L42" s="23"/>
      <c r="M42" s="23"/>
      <c r="N42" s="23"/>
      <c r="P42" s="11"/>
    </row>
    <row r="43" spans="1:16" x14ac:dyDescent="0.35">
      <c r="B43" s="1" t="s">
        <v>63</v>
      </c>
      <c r="D43" s="2" t="s">
        <v>64</v>
      </c>
      <c r="F43" s="11"/>
      <c r="G43" s="11"/>
      <c r="H43" s="11"/>
      <c r="I43" s="11"/>
      <c r="J43" s="11"/>
      <c r="K43" s="11"/>
      <c r="L43" s="23"/>
      <c r="M43" s="23"/>
      <c r="N43" s="23"/>
      <c r="P43" s="11"/>
    </row>
    <row r="44" spans="1:16" x14ac:dyDescent="0.35">
      <c r="A44" s="2"/>
      <c r="E44" s="14" t="s">
        <v>65</v>
      </c>
      <c r="F44" s="15"/>
      <c r="G44" s="15"/>
      <c r="H44" s="15"/>
      <c r="I44" s="15"/>
      <c r="J44" s="15"/>
      <c r="K44" s="16"/>
      <c r="L44" s="17"/>
      <c r="M44" s="17"/>
      <c r="N44" s="17"/>
      <c r="P44" s="27">
        <v>505142</v>
      </c>
    </row>
    <row r="45" spans="1:16" x14ac:dyDescent="0.35">
      <c r="A45" s="2" t="s">
        <v>66</v>
      </c>
      <c r="B45" s="1" t="s">
        <v>67</v>
      </c>
      <c r="E45" s="14" t="s">
        <v>68</v>
      </c>
      <c r="F45" s="15" t="e">
        <f>17989.25-#REF!</f>
        <v>#REF!</v>
      </c>
      <c r="G45" s="15" t="e">
        <f>27990.46-#REF!</f>
        <v>#REF!</v>
      </c>
      <c r="H45" s="15" t="e">
        <f>30897.37-#REF!</f>
        <v>#REF!</v>
      </c>
      <c r="I45" s="15">
        <f>18701.45+1572.15</f>
        <v>20273.600000000002</v>
      </c>
      <c r="J45" s="15">
        <f>18258.51+1572.15</f>
        <v>19830.66</v>
      </c>
      <c r="K45" s="16">
        <f>18015.61+1572.15+1188.22</f>
        <v>20775.980000000003</v>
      </c>
      <c r="L45" s="17">
        <f>123696.15+3421.04+9645.7</f>
        <v>136762.88999999998</v>
      </c>
      <c r="M45" s="17">
        <f t="shared" ref="M45" si="9">+N45/2</f>
        <v>127500</v>
      </c>
      <c r="N45" s="17">
        <v>255000</v>
      </c>
      <c r="P45" s="27">
        <v>38175</v>
      </c>
    </row>
    <row r="46" spans="1:16" x14ac:dyDescent="0.35">
      <c r="A46" s="2"/>
      <c r="E46" s="14" t="s">
        <v>69</v>
      </c>
      <c r="F46" s="15"/>
      <c r="G46" s="15"/>
      <c r="H46" s="15"/>
      <c r="I46" s="15"/>
      <c r="J46" s="15"/>
      <c r="K46" s="15"/>
      <c r="L46" s="40"/>
      <c r="M46" s="40"/>
      <c r="N46" s="40"/>
      <c r="P46" s="27">
        <v>81000</v>
      </c>
    </row>
    <row r="47" spans="1:16" x14ac:dyDescent="0.35">
      <c r="A47" s="2"/>
      <c r="E47" s="14" t="s">
        <v>70</v>
      </c>
      <c r="F47" s="15"/>
      <c r="G47" s="15"/>
      <c r="H47" s="15"/>
      <c r="I47" s="15"/>
      <c r="J47" s="15"/>
      <c r="K47" s="16"/>
      <c r="L47" s="41"/>
      <c r="M47" s="41"/>
      <c r="N47" s="41"/>
      <c r="P47" s="27">
        <v>70000</v>
      </c>
    </row>
    <row r="48" spans="1:16" x14ac:dyDescent="0.35">
      <c r="B48" s="1" t="s">
        <v>71</v>
      </c>
      <c r="E48" s="18" t="s">
        <v>72</v>
      </c>
      <c r="F48" s="19" t="e">
        <f>+#REF!+F45</f>
        <v>#REF!</v>
      </c>
      <c r="G48" s="19" t="e">
        <f>+#REF!+G45</f>
        <v>#REF!</v>
      </c>
      <c r="H48" s="19" t="e">
        <f>+#REF!+H45</f>
        <v>#REF!</v>
      </c>
      <c r="I48" s="19" t="e">
        <f>+#REF!+I45</f>
        <v>#REF!</v>
      </c>
      <c r="J48" s="19" t="e">
        <f>+#REF!+J45</f>
        <v>#REF!</v>
      </c>
      <c r="K48" s="20" t="e">
        <f>+#REF!+K45</f>
        <v>#REF!</v>
      </c>
      <c r="L48" s="19" t="e">
        <f>+#REF!+L45</f>
        <v>#REF!</v>
      </c>
      <c r="M48" s="19" t="e">
        <f>+#REF!+M45</f>
        <v>#REF!</v>
      </c>
      <c r="N48" s="19" t="e">
        <f>+#REF!+N45</f>
        <v>#REF!</v>
      </c>
      <c r="P48" s="19">
        <f>SUM(P44:P47)</f>
        <v>694317</v>
      </c>
    </row>
    <row r="49" spans="1:16" x14ac:dyDescent="0.35">
      <c r="B49" s="1" t="s">
        <v>73</v>
      </c>
      <c r="F49" s="11"/>
      <c r="G49" s="11"/>
      <c r="H49" s="11"/>
      <c r="I49" s="11"/>
      <c r="J49" s="11"/>
      <c r="K49" s="11"/>
      <c r="L49" s="23"/>
      <c r="M49" s="23"/>
      <c r="N49" s="23"/>
      <c r="P49" s="11"/>
    </row>
    <row r="50" spans="1:16" x14ac:dyDescent="0.35">
      <c r="B50" s="1" t="s">
        <v>74</v>
      </c>
      <c r="D50" s="2" t="s">
        <v>75</v>
      </c>
      <c r="F50" s="11"/>
      <c r="G50" s="11"/>
      <c r="H50" s="11"/>
      <c r="I50" s="11"/>
      <c r="J50" s="11"/>
      <c r="K50" s="11"/>
      <c r="L50" s="23"/>
      <c r="M50" s="23"/>
      <c r="N50" s="23"/>
      <c r="P50" s="11"/>
    </row>
    <row r="51" spans="1:16" x14ac:dyDescent="0.35">
      <c r="B51" s="1" t="s">
        <v>76</v>
      </c>
      <c r="E51" s="42" t="s">
        <v>77</v>
      </c>
      <c r="F51" s="43">
        <v>0</v>
      </c>
      <c r="G51" s="43">
        <v>0</v>
      </c>
      <c r="H51" s="43">
        <v>0</v>
      </c>
      <c r="I51" s="43"/>
      <c r="J51" s="43"/>
      <c r="K51" s="43"/>
      <c r="L51" s="17">
        <v>6410.38</v>
      </c>
      <c r="M51" s="17">
        <f t="shared" ref="M51:M57" si="10">+N51/2</f>
        <v>7500</v>
      </c>
      <c r="N51" s="17">
        <v>15000</v>
      </c>
      <c r="P51" s="15">
        <v>15000</v>
      </c>
    </row>
    <row r="52" spans="1:16" x14ac:dyDescent="0.35">
      <c r="B52" s="1" t="s">
        <v>78</v>
      </c>
      <c r="E52" s="42" t="s">
        <v>79</v>
      </c>
      <c r="F52" s="43">
        <v>0</v>
      </c>
      <c r="G52" s="43">
        <v>24.75</v>
      </c>
      <c r="H52" s="43">
        <v>0</v>
      </c>
      <c r="I52" s="43">
        <v>37.229999999999997</v>
      </c>
      <c r="J52" s="43">
        <v>123.94</v>
      </c>
      <c r="K52" s="43">
        <v>0</v>
      </c>
      <c r="L52" s="17"/>
      <c r="M52" s="17">
        <f t="shared" si="10"/>
        <v>755</v>
      </c>
      <c r="N52" s="17">
        <v>1510</v>
      </c>
      <c r="P52" s="15">
        <v>8000</v>
      </c>
    </row>
    <row r="53" spans="1:16" x14ac:dyDescent="0.35">
      <c r="B53" s="1" t="s">
        <v>80</v>
      </c>
      <c r="D53" s="44"/>
      <c r="E53" s="42" t="s">
        <v>81</v>
      </c>
      <c r="F53" s="43">
        <v>0</v>
      </c>
      <c r="G53" s="43">
        <f>-3894.68+7954.97</f>
        <v>4060.2900000000004</v>
      </c>
      <c r="H53" s="43">
        <f>14857-514</f>
        <v>14343</v>
      </c>
      <c r="I53" s="43">
        <f>1018.54+1933.38+2650.06+60</f>
        <v>5661.98</v>
      </c>
      <c r="J53" s="43">
        <f>1577.97+3914.91</f>
        <v>5492.88</v>
      </c>
      <c r="K53" s="43">
        <f>1581.78+562.09+46</f>
        <v>2189.87</v>
      </c>
      <c r="L53" s="17">
        <v>24967.91</v>
      </c>
      <c r="M53" s="17">
        <f t="shared" si="10"/>
        <v>32500</v>
      </c>
      <c r="N53" s="17">
        <v>65000</v>
      </c>
      <c r="P53" s="15">
        <v>85000</v>
      </c>
    </row>
    <row r="54" spans="1:16" x14ac:dyDescent="0.35">
      <c r="D54" s="44"/>
      <c r="E54" s="42" t="s">
        <v>14</v>
      </c>
      <c r="F54" s="43"/>
      <c r="G54" s="43"/>
      <c r="H54" s="43"/>
      <c r="I54" s="43"/>
      <c r="J54" s="43"/>
      <c r="K54" s="43"/>
      <c r="L54" s="17"/>
      <c r="M54" s="17"/>
      <c r="N54" s="17"/>
      <c r="P54" s="15">
        <v>111000</v>
      </c>
    </row>
    <row r="55" spans="1:16" x14ac:dyDescent="0.35">
      <c r="D55" s="44"/>
      <c r="E55" s="42" t="s">
        <v>15</v>
      </c>
      <c r="F55" s="43"/>
      <c r="G55" s="43"/>
      <c r="H55" s="43"/>
      <c r="I55" s="43"/>
      <c r="J55" s="43"/>
      <c r="K55" s="43"/>
      <c r="L55" s="17"/>
      <c r="M55" s="17"/>
      <c r="N55" s="17"/>
      <c r="P55" s="15">
        <v>10000</v>
      </c>
    </row>
    <row r="56" spans="1:16" x14ac:dyDescent="0.35">
      <c r="D56" s="44"/>
      <c r="E56" s="42" t="s">
        <v>82</v>
      </c>
      <c r="F56" s="43"/>
      <c r="G56" s="43"/>
      <c r="H56" s="43"/>
      <c r="I56" s="43"/>
      <c r="J56" s="43"/>
      <c r="K56" s="43"/>
      <c r="L56" s="17"/>
      <c r="M56" s="17"/>
      <c r="N56" s="17"/>
      <c r="P56" s="15">
        <v>55000</v>
      </c>
    </row>
    <row r="57" spans="1:16" x14ac:dyDescent="0.35">
      <c r="B57" s="1" t="s">
        <v>83</v>
      </c>
      <c r="E57" s="42" t="s">
        <v>84</v>
      </c>
      <c r="F57" s="43">
        <v>0</v>
      </c>
      <c r="G57" s="43">
        <v>3894.68</v>
      </c>
      <c r="H57" s="43">
        <v>7886.21</v>
      </c>
      <c r="I57" s="43">
        <v>7451.67</v>
      </c>
      <c r="J57" s="43">
        <v>4847.9399999999996</v>
      </c>
      <c r="K57" s="43">
        <v>2385.06</v>
      </c>
      <c r="L57" s="17">
        <v>26198.67</v>
      </c>
      <c r="M57" s="17">
        <f t="shared" si="10"/>
        <v>30000</v>
      </c>
      <c r="N57" s="17">
        <v>60000</v>
      </c>
      <c r="P57" s="15">
        <v>65000</v>
      </c>
    </row>
    <row r="58" spans="1:16" x14ac:dyDescent="0.35">
      <c r="E58" s="42" t="s">
        <v>85</v>
      </c>
      <c r="F58" s="43"/>
      <c r="G58" s="43"/>
      <c r="H58" s="43"/>
      <c r="I58" s="43"/>
      <c r="J58" s="43"/>
      <c r="K58" s="43"/>
      <c r="L58" s="17"/>
      <c r="M58" s="17"/>
      <c r="N58" s="17"/>
      <c r="P58" s="15">
        <v>0</v>
      </c>
    </row>
    <row r="59" spans="1:16" x14ac:dyDescent="0.35">
      <c r="B59" s="1" t="s">
        <v>86</v>
      </c>
      <c r="D59" s="33"/>
      <c r="E59" s="42" t="s">
        <v>29</v>
      </c>
      <c r="F59" s="43"/>
      <c r="G59" s="43"/>
      <c r="H59" s="43"/>
      <c r="I59" s="43"/>
      <c r="J59" s="43"/>
      <c r="K59" s="43"/>
      <c r="L59" s="17"/>
      <c r="M59" s="17"/>
      <c r="N59" s="17"/>
      <c r="P59" s="15">
        <v>15000</v>
      </c>
    </row>
    <row r="60" spans="1:16" x14ac:dyDescent="0.35">
      <c r="B60" s="1" t="s">
        <v>87</v>
      </c>
      <c r="E60" s="45" t="s">
        <v>88</v>
      </c>
      <c r="F60" s="46">
        <f t="shared" ref="F60:K60" si="11">SUM(F62:F67)</f>
        <v>8746.630000000001</v>
      </c>
      <c r="G60" s="46">
        <f t="shared" si="11"/>
        <v>9292.880000000001</v>
      </c>
      <c r="H60" s="46">
        <f t="shared" si="11"/>
        <v>11262.73</v>
      </c>
      <c r="I60" s="46">
        <f t="shared" si="11"/>
        <v>8981.14</v>
      </c>
      <c r="J60" s="46">
        <f t="shared" si="11"/>
        <v>8601.92</v>
      </c>
      <c r="K60" s="46">
        <f t="shared" si="11"/>
        <v>9080.9200000000019</v>
      </c>
      <c r="L60" s="21">
        <f>SUM(L51:L57)</f>
        <v>57576.959999999999</v>
      </c>
      <c r="M60" s="21">
        <f>SUM(M51:M57)</f>
        <v>70755</v>
      </c>
      <c r="N60" s="21">
        <f>SUM(N51:N57)</f>
        <v>141510</v>
      </c>
      <c r="P60" s="19">
        <f>SUM(P51:P59)</f>
        <v>364000</v>
      </c>
    </row>
    <row r="61" spans="1:16" x14ac:dyDescent="0.35">
      <c r="B61" s="1" t="s">
        <v>89</v>
      </c>
      <c r="F61" s="11"/>
      <c r="G61" s="11"/>
      <c r="H61" s="11"/>
      <c r="I61" s="11"/>
      <c r="J61" s="11"/>
      <c r="K61" s="11"/>
      <c r="L61" s="23"/>
      <c r="M61" s="23"/>
      <c r="N61" s="23"/>
      <c r="P61" s="11"/>
    </row>
    <row r="62" spans="1:16" x14ac:dyDescent="0.35">
      <c r="B62" s="1" t="s">
        <v>90</v>
      </c>
      <c r="D62" s="2" t="s">
        <v>91</v>
      </c>
      <c r="F62" s="11"/>
      <c r="G62" s="11"/>
      <c r="H62" s="11"/>
      <c r="I62" s="11"/>
      <c r="J62" s="11"/>
      <c r="K62" s="11"/>
      <c r="L62" s="23"/>
      <c r="M62" s="23"/>
      <c r="N62" s="23"/>
      <c r="P62" s="11"/>
    </row>
    <row r="63" spans="1:16" x14ac:dyDescent="0.35">
      <c r="A63" s="2" t="s">
        <v>92</v>
      </c>
      <c r="B63" s="1" t="s">
        <v>93</v>
      </c>
      <c r="E63" s="42" t="s">
        <v>94</v>
      </c>
      <c r="F63" s="43">
        <v>395.28</v>
      </c>
      <c r="G63" s="43">
        <f>77.08+424.2</f>
        <v>501.28</v>
      </c>
      <c r="H63" s="43">
        <v>461.72</v>
      </c>
      <c r="I63" s="43">
        <f>404.14+252.14</f>
        <v>656.28</v>
      </c>
      <c r="J63" s="43">
        <f>564.79+75.64</f>
        <v>640.42999999999995</v>
      </c>
      <c r="K63" s="43">
        <f>412.34+222.94</f>
        <v>635.28</v>
      </c>
      <c r="L63" s="17">
        <f>2662.51+627.8</f>
        <v>3290.3100000000004</v>
      </c>
      <c r="M63" s="17">
        <f t="shared" ref="M63:M78" si="12">+N63/2</f>
        <v>3253.75</v>
      </c>
      <c r="N63" s="17">
        <v>6507.5</v>
      </c>
      <c r="P63" s="15">
        <v>3500</v>
      </c>
    </row>
    <row r="64" spans="1:16" x14ac:dyDescent="0.35">
      <c r="A64" s="2" t="s">
        <v>95</v>
      </c>
      <c r="B64" s="1" t="s">
        <v>96</v>
      </c>
      <c r="E64" s="42" t="s">
        <v>97</v>
      </c>
      <c r="F64" s="43">
        <v>856.75</v>
      </c>
      <c r="G64" s="43">
        <v>1198.8399999999999</v>
      </c>
      <c r="H64" s="43">
        <v>856.75</v>
      </c>
      <c r="I64" s="43">
        <v>0</v>
      </c>
      <c r="J64" s="43">
        <v>0</v>
      </c>
      <c r="K64" s="43">
        <v>814.75</v>
      </c>
      <c r="L64" s="17">
        <f>2870.34+856.75</f>
        <v>3727.09</v>
      </c>
      <c r="M64" s="17">
        <f t="shared" si="12"/>
        <v>1825</v>
      </c>
      <c r="N64" s="17">
        <v>3650</v>
      </c>
      <c r="P64" s="15">
        <v>3640</v>
      </c>
    </row>
    <row r="65" spans="1:16" x14ac:dyDescent="0.35">
      <c r="A65" s="2" t="s">
        <v>98</v>
      </c>
      <c r="B65" s="1" t="s">
        <v>99</v>
      </c>
      <c r="E65" s="42" t="s">
        <v>100</v>
      </c>
      <c r="F65" s="43">
        <v>0</v>
      </c>
      <c r="G65" s="43">
        <v>0</v>
      </c>
      <c r="H65" s="43">
        <v>1770</v>
      </c>
      <c r="I65" s="43">
        <v>74.67</v>
      </c>
      <c r="J65" s="43">
        <v>94.67</v>
      </c>
      <c r="K65" s="43">
        <v>14.67</v>
      </c>
      <c r="L65" s="17">
        <v>1722</v>
      </c>
      <c r="M65" s="17">
        <f t="shared" si="12"/>
        <v>990.5</v>
      </c>
      <c r="N65" s="17">
        <v>1981</v>
      </c>
      <c r="P65" s="15">
        <v>15000</v>
      </c>
    </row>
    <row r="66" spans="1:16" x14ac:dyDescent="0.35">
      <c r="A66" s="2">
        <v>8285</v>
      </c>
      <c r="B66" s="1" t="s">
        <v>101</v>
      </c>
      <c r="E66" s="42" t="s">
        <v>102</v>
      </c>
      <c r="F66" s="43">
        <v>7494.6</v>
      </c>
      <c r="G66" s="43">
        <v>7494.6</v>
      </c>
      <c r="H66" s="43">
        <v>7494.6</v>
      </c>
      <c r="I66" s="43">
        <v>7439.93</v>
      </c>
      <c r="J66" s="43">
        <v>7439.93</v>
      </c>
      <c r="K66" s="43">
        <v>7439.93</v>
      </c>
      <c r="L66" s="17">
        <v>44803.59</v>
      </c>
      <c r="M66" s="17">
        <f t="shared" si="12"/>
        <v>40000</v>
      </c>
      <c r="N66" s="17">
        <v>80000</v>
      </c>
      <c r="P66" s="15">
        <v>109273</v>
      </c>
    </row>
    <row r="67" spans="1:16" x14ac:dyDescent="0.35">
      <c r="A67" s="2">
        <v>8290</v>
      </c>
      <c r="B67" s="1" t="s">
        <v>103</v>
      </c>
      <c r="E67" s="42" t="s">
        <v>104</v>
      </c>
      <c r="F67" s="43">
        <v>0</v>
      </c>
      <c r="G67" s="43">
        <v>98.16</v>
      </c>
      <c r="H67" s="43">
        <v>679.66</v>
      </c>
      <c r="I67" s="43">
        <v>810.26</v>
      </c>
      <c r="J67" s="43">
        <v>426.89</v>
      </c>
      <c r="K67" s="43">
        <v>176.29</v>
      </c>
      <c r="L67" s="17">
        <f>2191.26+1954.01</f>
        <v>4145.2700000000004</v>
      </c>
      <c r="M67" s="17">
        <f t="shared" si="12"/>
        <v>500</v>
      </c>
      <c r="N67" s="17">
        <v>1000</v>
      </c>
      <c r="P67" s="15">
        <v>4000</v>
      </c>
    </row>
    <row r="68" spans="1:16" x14ac:dyDescent="0.35">
      <c r="A68" s="2">
        <v>7125</v>
      </c>
      <c r="B68" s="1" t="s">
        <v>105</v>
      </c>
      <c r="E68" s="42" t="s">
        <v>106</v>
      </c>
      <c r="F68" s="43">
        <v>0</v>
      </c>
      <c r="G68" s="43">
        <v>0</v>
      </c>
      <c r="H68" s="43">
        <v>0</v>
      </c>
      <c r="I68" s="43">
        <v>149</v>
      </c>
      <c r="J68" s="43">
        <v>219.67</v>
      </c>
      <c r="K68" s="43">
        <v>113.3</v>
      </c>
      <c r="L68" s="17">
        <v>1012.79</v>
      </c>
      <c r="M68" s="17">
        <f t="shared" si="12"/>
        <v>200</v>
      </c>
      <c r="N68" s="17">
        <v>400</v>
      </c>
      <c r="P68" s="15">
        <v>3000</v>
      </c>
    </row>
    <row r="69" spans="1:16" x14ac:dyDescent="0.35">
      <c r="A69" s="2" t="s">
        <v>107</v>
      </c>
      <c r="B69" s="1" t="s">
        <v>108</v>
      </c>
      <c r="E69" s="42" t="s">
        <v>109</v>
      </c>
      <c r="F69" s="43">
        <v>0</v>
      </c>
      <c r="G69" s="43">
        <v>823.07</v>
      </c>
      <c r="H69" s="43">
        <v>0</v>
      </c>
      <c r="I69" s="43">
        <f>443.54+693.45</f>
        <v>1136.99</v>
      </c>
      <c r="J69" s="43">
        <f>146.83+1445.67</f>
        <v>1592.5</v>
      </c>
      <c r="K69" s="43">
        <f>2585+467.36</f>
        <v>3052.36</v>
      </c>
      <c r="L69" s="17">
        <f>5433.27+1880.8</f>
        <v>7314.0700000000006</v>
      </c>
      <c r="M69" s="17">
        <f t="shared" si="12"/>
        <v>4187.5</v>
      </c>
      <c r="N69" s="17">
        <v>8375</v>
      </c>
      <c r="P69" s="15">
        <v>8500</v>
      </c>
    </row>
    <row r="70" spans="1:16" x14ac:dyDescent="0.35">
      <c r="A70" s="2"/>
      <c r="B70" s="1" t="s">
        <v>110</v>
      </c>
      <c r="E70" s="42" t="s">
        <v>111</v>
      </c>
      <c r="F70" s="43"/>
      <c r="G70" s="43"/>
      <c r="H70" s="43"/>
      <c r="I70" s="43"/>
      <c r="J70" s="43"/>
      <c r="K70" s="43"/>
      <c r="L70" s="17">
        <v>2779.69</v>
      </c>
      <c r="M70" s="17">
        <f t="shared" si="12"/>
        <v>0</v>
      </c>
      <c r="N70" s="17"/>
      <c r="P70" s="15">
        <v>9500</v>
      </c>
    </row>
    <row r="71" spans="1:16" x14ac:dyDescent="0.35">
      <c r="A71" s="2"/>
      <c r="E71" s="42" t="s">
        <v>112</v>
      </c>
      <c r="F71" s="43"/>
      <c r="G71" s="43"/>
      <c r="H71" s="43"/>
      <c r="I71" s="43"/>
      <c r="J71" s="43"/>
      <c r="K71" s="43"/>
      <c r="L71" s="17"/>
      <c r="M71" s="17"/>
      <c r="N71" s="17"/>
      <c r="P71" s="15">
        <v>2637</v>
      </c>
    </row>
    <row r="72" spans="1:16" x14ac:dyDescent="0.35">
      <c r="A72" s="2">
        <v>8320</v>
      </c>
      <c r="B72" s="1" t="s">
        <v>113</v>
      </c>
      <c r="E72" s="42" t="s">
        <v>114</v>
      </c>
      <c r="F72" s="43">
        <v>0</v>
      </c>
      <c r="G72" s="43">
        <v>0</v>
      </c>
      <c r="H72" s="43">
        <v>0</v>
      </c>
      <c r="I72" s="43">
        <v>727.98</v>
      </c>
      <c r="J72" s="43">
        <v>111.18</v>
      </c>
      <c r="K72" s="43">
        <v>0</v>
      </c>
      <c r="L72" s="17">
        <v>839.16</v>
      </c>
      <c r="M72" s="17">
        <f t="shared" si="12"/>
        <v>3400</v>
      </c>
      <c r="N72" s="17">
        <v>6800</v>
      </c>
      <c r="P72" s="15">
        <v>20000</v>
      </c>
    </row>
    <row r="73" spans="1:16" x14ac:dyDescent="0.35">
      <c r="A73" s="2">
        <v>8585</v>
      </c>
      <c r="B73" s="1" t="s">
        <v>115</v>
      </c>
      <c r="E73" s="42" t="s">
        <v>116</v>
      </c>
      <c r="F73" s="43">
        <v>0</v>
      </c>
      <c r="G73" s="43">
        <v>0</v>
      </c>
      <c r="H73" s="43">
        <v>0</v>
      </c>
      <c r="I73" s="43"/>
      <c r="J73" s="43"/>
      <c r="K73" s="43"/>
      <c r="L73" s="17">
        <v>590.01</v>
      </c>
      <c r="M73" s="17">
        <f t="shared" si="12"/>
        <v>0</v>
      </c>
      <c r="N73" s="17"/>
      <c r="P73" s="15">
        <v>1500</v>
      </c>
    </row>
    <row r="74" spans="1:16" x14ac:dyDescent="0.35">
      <c r="A74" s="2"/>
      <c r="B74" s="1" t="s">
        <v>117</v>
      </c>
      <c r="E74" s="42" t="s">
        <v>118</v>
      </c>
      <c r="F74" s="43">
        <v>0</v>
      </c>
      <c r="G74" s="43">
        <v>0</v>
      </c>
      <c r="H74" s="43">
        <v>0</v>
      </c>
      <c r="I74" s="43"/>
      <c r="J74" s="43"/>
      <c r="K74" s="43"/>
      <c r="L74" s="47"/>
      <c r="M74" s="17">
        <f t="shared" si="12"/>
        <v>0</v>
      </c>
      <c r="N74" s="47"/>
      <c r="P74" s="15">
        <v>1500</v>
      </c>
    </row>
    <row r="75" spans="1:16" x14ac:dyDescent="0.35">
      <c r="A75" s="2"/>
      <c r="B75" s="1" t="s">
        <v>119</v>
      </c>
      <c r="E75" s="42" t="s">
        <v>120</v>
      </c>
      <c r="F75" s="43">
        <v>0</v>
      </c>
      <c r="G75" s="43">
        <v>0</v>
      </c>
      <c r="H75" s="43">
        <v>0</v>
      </c>
      <c r="I75" s="43"/>
      <c r="J75" s="43"/>
      <c r="K75" s="43"/>
      <c r="L75" s="17"/>
      <c r="M75" s="17">
        <f t="shared" si="12"/>
        <v>0</v>
      </c>
      <c r="N75" s="47"/>
      <c r="P75" s="15">
        <v>20000</v>
      </c>
    </row>
    <row r="76" spans="1:16" x14ac:dyDescent="0.35">
      <c r="A76" s="2">
        <v>7515</v>
      </c>
      <c r="B76" s="1" t="s">
        <v>121</v>
      </c>
      <c r="E76" s="42" t="s">
        <v>122</v>
      </c>
      <c r="F76" s="43">
        <v>0</v>
      </c>
      <c r="G76" s="43">
        <v>622.6</v>
      </c>
      <c r="H76" s="43">
        <v>6006</v>
      </c>
      <c r="I76" s="43">
        <v>428.71</v>
      </c>
      <c r="J76" s="43">
        <v>0</v>
      </c>
      <c r="K76" s="43">
        <v>0</v>
      </c>
      <c r="L76" s="17">
        <v>7057.31</v>
      </c>
      <c r="M76" s="17">
        <f t="shared" si="12"/>
        <v>0</v>
      </c>
      <c r="N76" s="17">
        <v>0</v>
      </c>
      <c r="P76" s="15">
        <v>17500</v>
      </c>
    </row>
    <row r="77" spans="1:16" x14ac:dyDescent="0.35">
      <c r="A77" s="2"/>
      <c r="B77" s="1" t="s">
        <v>123</v>
      </c>
      <c r="E77" s="42" t="s">
        <v>124</v>
      </c>
      <c r="F77" s="43"/>
      <c r="G77" s="43"/>
      <c r="H77" s="43"/>
      <c r="I77" s="43">
        <v>196.67</v>
      </c>
      <c r="J77" s="43">
        <v>196.67</v>
      </c>
      <c r="K77" s="43">
        <v>196.67</v>
      </c>
      <c r="L77" s="17">
        <v>222.75</v>
      </c>
      <c r="M77" s="17">
        <f t="shared" si="12"/>
        <v>2960</v>
      </c>
      <c r="N77" s="17">
        <v>5920</v>
      </c>
      <c r="P77" s="15">
        <v>15000</v>
      </c>
    </row>
    <row r="78" spans="1:16" x14ac:dyDescent="0.35">
      <c r="A78" s="2" t="s">
        <v>125</v>
      </c>
      <c r="B78" s="1" t="s">
        <v>126</v>
      </c>
      <c r="E78" s="42" t="s">
        <v>127</v>
      </c>
      <c r="F78" s="43"/>
      <c r="G78" s="43"/>
      <c r="H78" s="43"/>
      <c r="I78" s="43">
        <v>196.67</v>
      </c>
      <c r="J78" s="43">
        <v>196.67</v>
      </c>
      <c r="K78" s="43">
        <v>196.67</v>
      </c>
      <c r="L78" s="17">
        <v>222.75</v>
      </c>
      <c r="M78" s="17">
        <f t="shared" si="12"/>
        <v>2960</v>
      </c>
      <c r="N78" s="17">
        <v>5920</v>
      </c>
      <c r="P78" s="15">
        <v>500</v>
      </c>
    </row>
    <row r="79" spans="1:16" x14ac:dyDescent="0.35">
      <c r="B79" s="1" t="s">
        <v>128</v>
      </c>
      <c r="E79" s="45" t="s">
        <v>129</v>
      </c>
      <c r="F79" s="46">
        <f t="shared" ref="F79:K79" si="13">SUM(F51:F78)</f>
        <v>17493.260000000002</v>
      </c>
      <c r="G79" s="46">
        <f t="shared" si="13"/>
        <v>28011.149999999998</v>
      </c>
      <c r="H79" s="46">
        <f t="shared" si="13"/>
        <v>50760.670000000006</v>
      </c>
      <c r="I79" s="46">
        <f t="shared" si="13"/>
        <v>33949.179999999993</v>
      </c>
      <c r="J79" s="46">
        <f t="shared" si="13"/>
        <v>29985.289999999994</v>
      </c>
      <c r="K79" s="46">
        <f t="shared" si="13"/>
        <v>26295.77</v>
      </c>
      <c r="L79" s="48">
        <f>SUM(L63:L78)</f>
        <v>77726.789999999994</v>
      </c>
      <c r="M79" s="48">
        <f>SUM(M63:M78)</f>
        <v>60276.75</v>
      </c>
      <c r="N79" s="48">
        <f>SUM(N63:N78)</f>
        <v>120553.5</v>
      </c>
      <c r="P79" s="19">
        <f>SUM(P63:P78)</f>
        <v>235050</v>
      </c>
    </row>
    <row r="80" spans="1:16" ht="13.15" thickBot="1" x14ac:dyDescent="0.4">
      <c r="B80" s="1" t="s">
        <v>130</v>
      </c>
      <c r="F80" s="11"/>
      <c r="G80" s="11"/>
      <c r="H80" s="11"/>
      <c r="I80" s="11"/>
      <c r="J80" s="11"/>
      <c r="K80" s="11"/>
      <c r="L80" s="23"/>
      <c r="M80" s="23"/>
      <c r="N80" s="23"/>
      <c r="P80" s="11"/>
    </row>
    <row r="81" spans="2:16" ht="13.15" thickBot="1" x14ac:dyDescent="0.4">
      <c r="B81" s="1" t="s">
        <v>131</v>
      </c>
      <c r="E81" s="49" t="s">
        <v>132</v>
      </c>
      <c r="F81" s="50" t="e">
        <f t="shared" ref="F81:M81" si="14">+F79+F60+F48</f>
        <v>#REF!</v>
      </c>
      <c r="G81" s="50" t="e">
        <f t="shared" si="14"/>
        <v>#REF!</v>
      </c>
      <c r="H81" s="50" t="e">
        <f t="shared" si="14"/>
        <v>#REF!</v>
      </c>
      <c r="I81" s="50" t="e">
        <f t="shared" si="14"/>
        <v>#REF!</v>
      </c>
      <c r="J81" s="50" t="e">
        <f t="shared" si="14"/>
        <v>#REF!</v>
      </c>
      <c r="K81" s="50" t="e">
        <f t="shared" si="14"/>
        <v>#REF!</v>
      </c>
      <c r="L81" s="51" t="e">
        <f t="shared" si="14"/>
        <v>#REF!</v>
      </c>
      <c r="M81" s="51" t="e">
        <f t="shared" si="14"/>
        <v>#REF!</v>
      </c>
      <c r="N81" s="51" t="e">
        <f>N79+N60+N48</f>
        <v>#REF!</v>
      </c>
      <c r="P81" s="19">
        <f>+P48+P60+P79</f>
        <v>1293367</v>
      </c>
    </row>
    <row r="82" spans="2:16" ht="13.15" thickBot="1" x14ac:dyDescent="0.4">
      <c r="B82" s="1" t="s">
        <v>133</v>
      </c>
      <c r="F82" s="11"/>
      <c r="G82" s="11"/>
      <c r="H82" s="11"/>
      <c r="I82" s="11"/>
      <c r="J82" s="11"/>
      <c r="K82" s="11"/>
      <c r="L82" s="23"/>
      <c r="M82" s="23"/>
      <c r="N82" s="23"/>
      <c r="P82" s="11"/>
    </row>
    <row r="83" spans="2:16" ht="13.15" thickBot="1" x14ac:dyDescent="0.4">
      <c r="B83" s="1" t="s">
        <v>134</v>
      </c>
      <c r="E83" s="35" t="s">
        <v>135</v>
      </c>
      <c r="F83" s="36" t="e">
        <f t="shared" ref="F83:N83" si="15">+F38-F81</f>
        <v>#REF!</v>
      </c>
      <c r="G83" s="36" t="e">
        <f t="shared" si="15"/>
        <v>#REF!</v>
      </c>
      <c r="H83" s="36" t="e">
        <f t="shared" si="15"/>
        <v>#REF!</v>
      </c>
      <c r="I83" s="36" t="e">
        <f t="shared" si="15"/>
        <v>#REF!</v>
      </c>
      <c r="J83" s="36" t="e">
        <f t="shared" si="15"/>
        <v>#REF!</v>
      </c>
      <c r="K83" s="36" t="e">
        <f t="shared" si="15"/>
        <v>#REF!</v>
      </c>
      <c r="L83" s="50" t="e">
        <f t="shared" si="15"/>
        <v>#REF!</v>
      </c>
      <c r="M83" s="50" t="e">
        <f t="shared" si="15"/>
        <v>#REF!</v>
      </c>
      <c r="N83" s="50" t="e">
        <f t="shared" si="15"/>
        <v>#REF!</v>
      </c>
      <c r="P83" s="19">
        <f>+P38-P81</f>
        <v>930</v>
      </c>
    </row>
    <row r="84" spans="2:16" ht="11.25" customHeight="1" x14ac:dyDescent="0.35">
      <c r="E84" s="2"/>
      <c r="F84" s="3"/>
      <c r="G84" s="3"/>
      <c r="H84" s="3"/>
      <c r="I84" s="3"/>
      <c r="J84" s="3"/>
      <c r="K84" s="3"/>
      <c r="L84" s="52"/>
      <c r="M84" s="52"/>
      <c r="N84" s="52"/>
      <c r="O84" s="2"/>
    </row>
    <row r="85" spans="2:16" ht="11.25" customHeight="1" x14ac:dyDescent="0.35">
      <c r="E85" s="2"/>
      <c r="F85" s="3"/>
      <c r="G85" s="3"/>
      <c r="H85" s="3"/>
      <c r="I85" s="3"/>
      <c r="J85" s="3"/>
      <c r="K85" s="3"/>
      <c r="L85" s="52"/>
      <c r="M85" s="52"/>
      <c r="N85" s="52"/>
      <c r="O85" s="2"/>
    </row>
    <row r="86" spans="2:16" ht="11.25" customHeight="1" x14ac:dyDescent="0.35">
      <c r="E86" s="2"/>
      <c r="F86" s="3"/>
      <c r="G86" s="3"/>
      <c r="H86" s="3"/>
      <c r="I86" s="3"/>
      <c r="J86" s="3"/>
      <c r="K86" s="3"/>
      <c r="L86" s="52"/>
      <c r="M86" s="52"/>
      <c r="N86" s="52"/>
      <c r="O86" s="2"/>
    </row>
    <row r="87" spans="2:16" ht="11.25" customHeight="1" x14ac:dyDescent="0.35">
      <c r="E87" s="2"/>
      <c r="F87" s="3"/>
      <c r="G87" s="3"/>
      <c r="H87" s="3"/>
      <c r="I87" s="3"/>
      <c r="J87" s="3"/>
      <c r="K87" s="3"/>
      <c r="L87" s="52"/>
      <c r="M87" s="52"/>
      <c r="N87" s="52"/>
      <c r="O87" s="2"/>
    </row>
    <row r="88" spans="2:16" ht="11.25" customHeight="1" x14ac:dyDescent="0.35">
      <c r="E88" s="2"/>
      <c r="F88" s="3"/>
      <c r="G88" s="3"/>
      <c r="H88" s="3"/>
      <c r="I88" s="3"/>
      <c r="J88" s="3"/>
      <c r="K88" s="3"/>
      <c r="L88" s="52"/>
      <c r="M88" s="52"/>
      <c r="N88" s="52"/>
      <c r="O88" s="2"/>
    </row>
    <row r="89" spans="2:16" ht="11.25" customHeight="1" x14ac:dyDescent="0.35">
      <c r="E89" s="2"/>
      <c r="F89" s="3"/>
      <c r="G89" s="3"/>
      <c r="H89" s="3"/>
      <c r="I89" s="3"/>
      <c r="J89" s="3"/>
      <c r="K89" s="3"/>
      <c r="L89" s="52"/>
      <c r="M89" s="52"/>
      <c r="N89" s="52"/>
      <c r="O89" s="2"/>
    </row>
    <row r="90" spans="2:16" ht="11.25" customHeight="1" x14ac:dyDescent="0.35">
      <c r="E90" s="2"/>
      <c r="F90" s="3"/>
      <c r="G90" s="3"/>
      <c r="H90" s="3"/>
      <c r="I90" s="3"/>
      <c r="J90" s="3"/>
      <c r="K90" s="3"/>
      <c r="L90" s="52"/>
      <c r="M90" s="52"/>
      <c r="N90" s="52"/>
      <c r="O90" s="2"/>
    </row>
    <row r="91" spans="2:16" ht="11.25" customHeight="1" x14ac:dyDescent="0.35">
      <c r="E91" s="2"/>
      <c r="F91" s="3"/>
      <c r="G91" s="3"/>
      <c r="H91" s="3"/>
      <c r="I91" s="3"/>
      <c r="J91" s="3"/>
      <c r="K91" s="3"/>
      <c r="L91" s="52"/>
      <c r="M91" s="52"/>
      <c r="N91" s="52"/>
      <c r="O91" s="2"/>
    </row>
    <row r="92" spans="2:16" ht="11.25" customHeight="1" x14ac:dyDescent="0.35">
      <c r="E92" s="2"/>
      <c r="F92" s="3"/>
      <c r="G92" s="3"/>
      <c r="H92" s="3"/>
      <c r="I92" s="3"/>
      <c r="J92" s="3"/>
      <c r="K92" s="3"/>
      <c r="L92" s="52"/>
      <c r="M92" s="52"/>
      <c r="N92" s="52"/>
    </row>
    <row r="93" spans="2:16" ht="11.25" customHeight="1" x14ac:dyDescent="0.35">
      <c r="E93" s="2"/>
      <c r="F93" s="3"/>
      <c r="G93" s="3"/>
      <c r="H93" s="3"/>
      <c r="I93" s="3"/>
      <c r="J93" s="3"/>
      <c r="K93" s="3"/>
      <c r="L93" s="52"/>
      <c r="M93" s="52"/>
      <c r="N93" s="52"/>
      <c r="O93" s="2"/>
    </row>
    <row r="94" spans="2:16" ht="11.25" customHeight="1" x14ac:dyDescent="0.35">
      <c r="E94" s="2"/>
      <c r="F94" s="3"/>
      <c r="G94" s="3"/>
      <c r="H94" s="3"/>
      <c r="I94" s="3"/>
      <c r="J94" s="3"/>
      <c r="K94" s="3"/>
      <c r="L94" s="52"/>
      <c r="M94" s="52"/>
      <c r="N94" s="52"/>
      <c r="O94" s="2"/>
    </row>
    <row r="95" spans="2:16" x14ac:dyDescent="0.35">
      <c r="F95" s="3"/>
      <c r="G95" s="3"/>
      <c r="H95" s="3"/>
      <c r="I95" s="3"/>
      <c r="J95" s="3"/>
      <c r="K95" s="3"/>
      <c r="L95" s="52"/>
      <c r="M95" s="52"/>
      <c r="N95" s="52"/>
      <c r="O95" s="2"/>
    </row>
    <row r="96" spans="2:16" x14ac:dyDescent="0.35">
      <c r="F96" s="3"/>
      <c r="G96" s="3"/>
      <c r="H96" s="3"/>
      <c r="I96" s="3"/>
      <c r="J96" s="3"/>
      <c r="K96" s="3"/>
      <c r="L96" s="52"/>
      <c r="M96" s="52"/>
      <c r="N96" s="52"/>
      <c r="O96" s="2"/>
    </row>
    <row r="97" spans="6:14" x14ac:dyDescent="0.35">
      <c r="F97" s="3"/>
      <c r="G97" s="3"/>
      <c r="H97" s="3"/>
      <c r="I97" s="3"/>
      <c r="J97" s="3"/>
      <c r="K97" s="3"/>
      <c r="L97" s="52"/>
      <c r="M97" s="52"/>
      <c r="N97" s="52"/>
    </row>
    <row r="98" spans="6:14" x14ac:dyDescent="0.35">
      <c r="F98" s="3"/>
      <c r="G98" s="3"/>
      <c r="H98" s="3"/>
      <c r="I98" s="3"/>
      <c r="J98" s="3"/>
      <c r="K98" s="3"/>
      <c r="L98" s="52"/>
      <c r="M98" s="52"/>
      <c r="N98" s="52"/>
    </row>
    <row r="99" spans="6:14" x14ac:dyDescent="0.35">
      <c r="F99" s="3"/>
      <c r="G99" s="3"/>
      <c r="H99" s="3"/>
      <c r="I99" s="3"/>
      <c r="J99" s="3"/>
      <c r="K99" s="3"/>
      <c r="L99" s="52"/>
      <c r="M99" s="52"/>
      <c r="N99" s="52"/>
    </row>
    <row r="100" spans="6:14" x14ac:dyDescent="0.35">
      <c r="F100" s="3"/>
      <c r="G100" s="3"/>
      <c r="H100" s="3"/>
      <c r="I100" s="3"/>
      <c r="J100" s="3"/>
      <c r="K100" s="3"/>
      <c r="L100" s="52"/>
      <c r="M100" s="52"/>
      <c r="N100" s="52"/>
    </row>
    <row r="101" spans="6:14" x14ac:dyDescent="0.35">
      <c r="F101" s="3"/>
      <c r="G101" s="3"/>
      <c r="H101" s="3"/>
      <c r="I101" s="3"/>
      <c r="J101" s="3"/>
      <c r="K101" s="3"/>
      <c r="L101" s="52"/>
      <c r="M101" s="52"/>
      <c r="N101" s="52"/>
    </row>
    <row r="102" spans="6:14" x14ac:dyDescent="0.35">
      <c r="F102" s="3"/>
      <c r="G102" s="3"/>
      <c r="H102" s="3"/>
      <c r="I102" s="3"/>
      <c r="J102" s="3"/>
      <c r="K102" s="3"/>
      <c r="L102" s="52"/>
      <c r="M102" s="52"/>
      <c r="N102" s="52"/>
    </row>
    <row r="103" spans="6:14" x14ac:dyDescent="0.35">
      <c r="F103" s="3"/>
      <c r="G103" s="3"/>
      <c r="H103" s="3"/>
      <c r="I103" s="3"/>
      <c r="J103" s="3"/>
      <c r="K103" s="3"/>
      <c r="L103" s="52"/>
      <c r="M103" s="52"/>
      <c r="N103" s="52"/>
    </row>
    <row r="104" spans="6:14" x14ac:dyDescent="0.35">
      <c r="F104" s="3"/>
      <c r="G104" s="3"/>
      <c r="H104" s="3"/>
      <c r="I104" s="3"/>
      <c r="J104" s="3"/>
      <c r="K104" s="3"/>
      <c r="L104" s="52"/>
      <c r="M104" s="52"/>
      <c r="N104" s="52"/>
    </row>
    <row r="105" spans="6:14" x14ac:dyDescent="0.35">
      <c r="F105" s="3"/>
      <c r="G105" s="3"/>
      <c r="H105" s="3"/>
      <c r="I105" s="3"/>
      <c r="J105" s="3"/>
      <c r="K105" s="3"/>
      <c r="L105" s="52"/>
      <c r="M105" s="52"/>
      <c r="N105" s="52"/>
    </row>
    <row r="106" spans="6:14" x14ac:dyDescent="0.35">
      <c r="F106" s="3"/>
      <c r="G106" s="3"/>
      <c r="H106" s="3"/>
      <c r="I106" s="3"/>
      <c r="J106" s="3"/>
      <c r="K106" s="3"/>
      <c r="L106" s="52"/>
      <c r="M106" s="52"/>
      <c r="N106" s="52"/>
    </row>
    <row r="107" spans="6:14" x14ac:dyDescent="0.35">
      <c r="F107" s="3"/>
      <c r="G107" s="3"/>
      <c r="H107" s="3"/>
      <c r="I107" s="3"/>
      <c r="J107" s="3"/>
      <c r="K107" s="3"/>
      <c r="L107" s="52"/>
      <c r="M107" s="52"/>
      <c r="N107" s="52"/>
    </row>
    <row r="108" spans="6:14" x14ac:dyDescent="0.35">
      <c r="F108" s="3"/>
      <c r="G108" s="3"/>
      <c r="H108" s="3"/>
      <c r="I108" s="3"/>
      <c r="J108" s="3"/>
      <c r="K108" s="3"/>
      <c r="L108" s="52"/>
      <c r="M108" s="52"/>
      <c r="N108" s="52"/>
    </row>
    <row r="109" spans="6:14" x14ac:dyDescent="0.35">
      <c r="F109" s="3"/>
      <c r="G109" s="3"/>
      <c r="H109" s="3"/>
      <c r="I109" s="3"/>
      <c r="J109" s="3"/>
      <c r="K109" s="3"/>
      <c r="L109" s="52"/>
      <c r="M109" s="52"/>
      <c r="N109" s="52"/>
    </row>
    <row r="110" spans="6:14" x14ac:dyDescent="0.35">
      <c r="F110" s="3"/>
      <c r="G110" s="3"/>
      <c r="H110" s="3"/>
      <c r="I110" s="3"/>
      <c r="J110" s="3"/>
      <c r="K110" s="3"/>
      <c r="L110" s="52"/>
      <c r="M110" s="52"/>
      <c r="N110" s="52"/>
    </row>
    <row r="111" spans="6:14" x14ac:dyDescent="0.35">
      <c r="F111" s="3"/>
      <c r="G111" s="3"/>
      <c r="H111" s="3"/>
      <c r="I111" s="3"/>
      <c r="J111" s="3"/>
      <c r="K111" s="3"/>
      <c r="L111" s="52"/>
      <c r="M111" s="52"/>
      <c r="N111" s="52"/>
    </row>
    <row r="112" spans="6:14" x14ac:dyDescent="0.35">
      <c r="F112" s="3"/>
      <c r="G112" s="3"/>
      <c r="H112" s="3"/>
      <c r="I112" s="3"/>
      <c r="J112" s="3"/>
      <c r="K112" s="3"/>
      <c r="L112" s="52"/>
      <c r="M112" s="52"/>
      <c r="N112" s="52"/>
    </row>
    <row r="113" spans="6:14" x14ac:dyDescent="0.35">
      <c r="F113" s="3"/>
      <c r="G113" s="3"/>
      <c r="H113" s="3"/>
      <c r="I113" s="3"/>
      <c r="J113" s="3"/>
      <c r="K113" s="3"/>
      <c r="L113" s="52"/>
      <c r="M113" s="52"/>
      <c r="N113" s="52"/>
    </row>
    <row r="114" spans="6:14" x14ac:dyDescent="0.35">
      <c r="F114" s="3"/>
      <c r="G114" s="3"/>
      <c r="H114" s="3"/>
      <c r="I114" s="3"/>
      <c r="J114" s="3"/>
      <c r="K114" s="3"/>
      <c r="L114" s="52"/>
      <c r="M114" s="52"/>
      <c r="N114" s="52"/>
    </row>
    <row r="115" spans="6:14" x14ac:dyDescent="0.35">
      <c r="F115" s="3"/>
      <c r="G115" s="3"/>
      <c r="H115" s="3"/>
      <c r="I115" s="3"/>
      <c r="J115" s="3"/>
      <c r="K115" s="3"/>
      <c r="L115" s="52"/>
      <c r="M115" s="52"/>
      <c r="N115" s="52"/>
    </row>
    <row r="116" spans="6:14" x14ac:dyDescent="0.35">
      <c r="F116" s="3"/>
      <c r="G116" s="3"/>
      <c r="H116" s="3"/>
      <c r="I116" s="3"/>
      <c r="J116" s="3"/>
      <c r="K116" s="3"/>
      <c r="L116" s="52"/>
      <c r="M116" s="52"/>
      <c r="N116" s="52"/>
    </row>
    <row r="117" spans="6:14" x14ac:dyDescent="0.35">
      <c r="F117" s="3"/>
      <c r="G117" s="3"/>
      <c r="H117" s="3"/>
      <c r="I117" s="3"/>
      <c r="J117" s="3"/>
      <c r="K117" s="3"/>
      <c r="L117" s="52"/>
      <c r="M117" s="52"/>
      <c r="N117" s="52"/>
    </row>
    <row r="118" spans="6:14" x14ac:dyDescent="0.35">
      <c r="F118" s="3"/>
      <c r="G118" s="3"/>
      <c r="H118" s="3"/>
      <c r="I118" s="3"/>
      <c r="J118" s="3"/>
      <c r="K118" s="3"/>
      <c r="L118" s="52"/>
      <c r="M118" s="52"/>
      <c r="N118" s="52"/>
    </row>
    <row r="119" spans="6:14" x14ac:dyDescent="0.35">
      <c r="F119" s="3"/>
      <c r="G119" s="3"/>
      <c r="H119" s="3"/>
      <c r="I119" s="3"/>
      <c r="J119" s="3"/>
      <c r="K119" s="3"/>
      <c r="L119" s="52"/>
      <c r="M119" s="52"/>
      <c r="N119" s="52"/>
    </row>
    <row r="120" spans="6:14" x14ac:dyDescent="0.35">
      <c r="F120" s="3"/>
      <c r="G120" s="3"/>
      <c r="H120" s="3"/>
      <c r="I120" s="3"/>
      <c r="J120" s="3"/>
      <c r="K120" s="3"/>
      <c r="L120" s="52"/>
      <c r="M120" s="52"/>
      <c r="N120" s="52"/>
    </row>
    <row r="121" spans="6:14" x14ac:dyDescent="0.35">
      <c r="F121" s="3"/>
      <c r="G121" s="3"/>
      <c r="H121" s="3"/>
      <c r="I121" s="3"/>
      <c r="J121" s="3"/>
      <c r="K121" s="3"/>
      <c r="L121" s="52"/>
      <c r="M121" s="52"/>
      <c r="N121" s="52"/>
    </row>
    <row r="122" spans="6:14" x14ac:dyDescent="0.35">
      <c r="F122" s="3"/>
      <c r="G122" s="3"/>
      <c r="H122" s="3"/>
      <c r="I122" s="3"/>
      <c r="J122" s="3"/>
      <c r="K122" s="3"/>
      <c r="L122" s="52"/>
      <c r="M122" s="52"/>
      <c r="N122" s="52"/>
    </row>
    <row r="123" spans="6:14" x14ac:dyDescent="0.35">
      <c r="F123" s="3"/>
      <c r="G123" s="3"/>
      <c r="H123" s="3"/>
      <c r="I123" s="3"/>
      <c r="J123" s="3"/>
      <c r="K123" s="3"/>
      <c r="L123" s="52"/>
      <c r="M123" s="52"/>
      <c r="N123" s="52"/>
    </row>
    <row r="124" spans="6:14" x14ac:dyDescent="0.35">
      <c r="F124" s="3"/>
      <c r="G124" s="3"/>
      <c r="H124" s="3"/>
      <c r="I124" s="3"/>
      <c r="J124" s="3"/>
      <c r="K124" s="3"/>
      <c r="L124" s="52"/>
      <c r="M124" s="52"/>
      <c r="N124" s="52"/>
    </row>
    <row r="125" spans="6:14" x14ac:dyDescent="0.35">
      <c r="F125" s="3"/>
      <c r="G125" s="3"/>
      <c r="H125" s="3"/>
      <c r="I125" s="3"/>
      <c r="J125" s="3"/>
      <c r="K125" s="3"/>
      <c r="L125" s="52"/>
      <c r="M125" s="52"/>
      <c r="N125" s="52"/>
    </row>
    <row r="126" spans="6:14" x14ac:dyDescent="0.35">
      <c r="F126" s="3"/>
      <c r="G126" s="3"/>
      <c r="H126" s="3"/>
      <c r="I126" s="3"/>
      <c r="J126" s="3"/>
      <c r="K126" s="3"/>
      <c r="L126" s="52"/>
      <c r="M126" s="52"/>
      <c r="N126" s="52"/>
    </row>
    <row r="127" spans="6:14" x14ac:dyDescent="0.35">
      <c r="F127" s="3"/>
      <c r="G127" s="3"/>
      <c r="H127" s="3"/>
      <c r="I127" s="3"/>
      <c r="J127" s="3"/>
      <c r="K127" s="3"/>
      <c r="L127" s="52"/>
      <c r="M127" s="52"/>
      <c r="N127" s="52"/>
    </row>
    <row r="128" spans="6:14" x14ac:dyDescent="0.35">
      <c r="F128" s="3"/>
      <c r="G128" s="3"/>
      <c r="H128" s="3"/>
      <c r="I128" s="3"/>
      <c r="J128" s="3"/>
      <c r="K128" s="3"/>
      <c r="L128" s="52"/>
      <c r="M128" s="52"/>
      <c r="N128" s="52"/>
    </row>
    <row r="129" spans="6:14" x14ac:dyDescent="0.35">
      <c r="F129" s="3"/>
      <c r="G129" s="3"/>
      <c r="H129" s="3"/>
      <c r="I129" s="3"/>
      <c r="J129" s="3"/>
      <c r="K129" s="3"/>
      <c r="L129" s="52"/>
      <c r="M129" s="52"/>
      <c r="N129" s="52"/>
    </row>
    <row r="130" spans="6:14" x14ac:dyDescent="0.35">
      <c r="F130" s="3"/>
      <c r="G130" s="3"/>
      <c r="H130" s="3"/>
      <c r="I130" s="3"/>
      <c r="J130" s="3"/>
      <c r="K130" s="3"/>
      <c r="L130" s="52"/>
      <c r="M130" s="52"/>
      <c r="N130" s="52"/>
    </row>
    <row r="131" spans="6:14" x14ac:dyDescent="0.35">
      <c r="F131" s="3"/>
      <c r="G131" s="3"/>
      <c r="H131" s="3"/>
      <c r="I131" s="3"/>
      <c r="J131" s="3"/>
      <c r="K131" s="3"/>
      <c r="L131" s="52"/>
      <c r="M131" s="52"/>
      <c r="N131" s="52"/>
    </row>
    <row r="132" spans="6:14" x14ac:dyDescent="0.35">
      <c r="F132" s="3"/>
      <c r="G132" s="3"/>
      <c r="H132" s="3"/>
      <c r="I132" s="3"/>
      <c r="J132" s="3"/>
      <c r="K132" s="3"/>
      <c r="L132" s="52"/>
      <c r="M132" s="52"/>
      <c r="N132" s="52"/>
    </row>
    <row r="133" spans="6:14" x14ac:dyDescent="0.35">
      <c r="F133" s="3"/>
      <c r="G133" s="3"/>
      <c r="H133" s="3"/>
      <c r="I133" s="3"/>
      <c r="J133" s="3"/>
      <c r="K133" s="3"/>
      <c r="L133" s="52"/>
      <c r="M133" s="52"/>
      <c r="N133" s="52"/>
    </row>
    <row r="134" spans="6:14" x14ac:dyDescent="0.35">
      <c r="F134" s="3"/>
      <c r="G134" s="3"/>
      <c r="H134" s="3"/>
      <c r="I134" s="3"/>
      <c r="J134" s="3"/>
      <c r="K134" s="3"/>
      <c r="L134" s="52"/>
      <c r="M134" s="52"/>
      <c r="N134" s="52"/>
    </row>
    <row r="135" spans="6:14" x14ac:dyDescent="0.35">
      <c r="F135" s="3"/>
      <c r="G135" s="3"/>
      <c r="H135" s="3"/>
      <c r="I135" s="3"/>
      <c r="J135" s="3"/>
      <c r="K135" s="3"/>
      <c r="L135" s="52"/>
      <c r="M135" s="52"/>
      <c r="N135" s="52"/>
    </row>
    <row r="136" spans="6:14" x14ac:dyDescent="0.35">
      <c r="F136" s="3"/>
      <c r="G136" s="3"/>
      <c r="H136" s="3"/>
      <c r="I136" s="3"/>
      <c r="J136" s="3"/>
      <c r="K136" s="3"/>
      <c r="L136" s="52"/>
      <c r="M136" s="52"/>
      <c r="N136" s="52"/>
    </row>
    <row r="137" spans="6:14" x14ac:dyDescent="0.35">
      <c r="F137" s="3"/>
      <c r="G137" s="3"/>
      <c r="H137" s="3"/>
      <c r="I137" s="3"/>
      <c r="J137" s="3"/>
      <c r="K137" s="3"/>
      <c r="L137" s="52"/>
      <c r="M137" s="52"/>
      <c r="N137" s="52"/>
    </row>
    <row r="138" spans="6:14" x14ac:dyDescent="0.35">
      <c r="F138" s="3"/>
      <c r="G138" s="3"/>
      <c r="H138" s="3"/>
      <c r="I138" s="3"/>
      <c r="J138" s="3"/>
      <c r="K138" s="3"/>
      <c r="L138" s="52"/>
      <c r="M138" s="52"/>
      <c r="N138" s="52"/>
    </row>
    <row r="139" spans="6:14" x14ac:dyDescent="0.35">
      <c r="F139" s="3"/>
      <c r="G139" s="3"/>
      <c r="H139" s="3"/>
      <c r="I139" s="3"/>
      <c r="J139" s="3"/>
      <c r="K139" s="3"/>
      <c r="L139" s="52"/>
      <c r="M139" s="52"/>
      <c r="N139" s="52"/>
    </row>
    <row r="140" spans="6:14" x14ac:dyDescent="0.35">
      <c r="F140" s="3"/>
      <c r="G140" s="3"/>
      <c r="H140" s="3"/>
      <c r="I140" s="3"/>
      <c r="J140" s="3"/>
      <c r="K140" s="3"/>
      <c r="L140" s="52"/>
      <c r="M140" s="52"/>
      <c r="N140" s="52"/>
    </row>
    <row r="141" spans="6:14" x14ac:dyDescent="0.35">
      <c r="F141" s="3"/>
      <c r="G141" s="3"/>
      <c r="H141" s="3"/>
      <c r="I141" s="3"/>
      <c r="J141" s="3"/>
      <c r="K141" s="3"/>
      <c r="L141" s="52"/>
      <c r="M141" s="52"/>
      <c r="N141" s="52"/>
    </row>
    <row r="142" spans="6:14" x14ac:dyDescent="0.35">
      <c r="F142" s="3"/>
      <c r="G142" s="3"/>
      <c r="H142" s="3"/>
      <c r="I142" s="3"/>
      <c r="J142" s="3"/>
      <c r="K142" s="3"/>
      <c r="L142" s="52"/>
      <c r="M142" s="52"/>
      <c r="N142" s="52"/>
    </row>
    <row r="143" spans="6:14" x14ac:dyDescent="0.35">
      <c r="F143" s="3"/>
      <c r="G143" s="3"/>
      <c r="H143" s="3"/>
      <c r="I143" s="3"/>
      <c r="J143" s="3"/>
      <c r="K143" s="3"/>
      <c r="L143" s="52"/>
      <c r="M143" s="52"/>
      <c r="N143" s="52"/>
    </row>
    <row r="144" spans="6:14" x14ac:dyDescent="0.35">
      <c r="F144" s="3"/>
      <c r="G144" s="3"/>
      <c r="H144" s="3"/>
      <c r="I144" s="3"/>
      <c r="J144" s="3"/>
      <c r="K144" s="3"/>
      <c r="L144" s="52"/>
      <c r="M144" s="52"/>
      <c r="N144" s="52"/>
    </row>
    <row r="145" spans="6:14" x14ac:dyDescent="0.35">
      <c r="F145" s="3"/>
      <c r="G145" s="3"/>
      <c r="H145" s="3"/>
      <c r="I145" s="3"/>
      <c r="J145" s="3"/>
      <c r="K145" s="3"/>
      <c r="L145" s="52"/>
      <c r="M145" s="52"/>
      <c r="N145" s="52"/>
    </row>
    <row r="146" spans="6:14" x14ac:dyDescent="0.35">
      <c r="F146" s="3"/>
      <c r="G146" s="3"/>
      <c r="H146" s="3"/>
      <c r="I146" s="3"/>
      <c r="J146" s="3"/>
      <c r="K146" s="3"/>
      <c r="L146" s="52"/>
      <c r="M146" s="52"/>
      <c r="N146" s="52"/>
    </row>
    <row r="147" spans="6:14" x14ac:dyDescent="0.35">
      <c r="F147" s="3"/>
      <c r="G147" s="3"/>
      <c r="H147" s="3"/>
      <c r="I147" s="3"/>
      <c r="J147" s="3"/>
      <c r="K147" s="3"/>
      <c r="L147" s="52"/>
      <c r="M147" s="52"/>
      <c r="N147" s="52"/>
    </row>
    <row r="148" spans="6:14" x14ac:dyDescent="0.35">
      <c r="F148" s="3"/>
      <c r="G148" s="3"/>
      <c r="H148" s="3"/>
      <c r="I148" s="3"/>
      <c r="J148" s="3"/>
      <c r="K148" s="3"/>
      <c r="L148" s="52"/>
      <c r="M148" s="52"/>
      <c r="N148" s="52"/>
    </row>
    <row r="149" spans="6:14" x14ac:dyDescent="0.35">
      <c r="F149" s="3"/>
      <c r="G149" s="3"/>
      <c r="H149" s="3"/>
      <c r="I149" s="3"/>
      <c r="J149" s="3"/>
      <c r="K149" s="3"/>
      <c r="L149" s="52"/>
      <c r="M149" s="52"/>
      <c r="N149" s="52"/>
    </row>
    <row r="150" spans="6:14" x14ac:dyDescent="0.35">
      <c r="F150" s="3"/>
      <c r="G150" s="3"/>
      <c r="H150" s="3"/>
      <c r="I150" s="3"/>
      <c r="J150" s="3"/>
      <c r="K150" s="3"/>
      <c r="L150" s="52"/>
      <c r="M150" s="52"/>
      <c r="N150" s="52"/>
    </row>
    <row r="151" spans="6:14" x14ac:dyDescent="0.35">
      <c r="F151" s="3"/>
      <c r="G151" s="3"/>
      <c r="H151" s="3"/>
      <c r="I151" s="3"/>
      <c r="J151" s="3"/>
      <c r="K151" s="3"/>
      <c r="L151" s="52"/>
      <c r="M151" s="52"/>
      <c r="N151" s="52"/>
    </row>
    <row r="152" spans="6:14" x14ac:dyDescent="0.35">
      <c r="F152" s="3"/>
      <c r="G152" s="3"/>
      <c r="H152" s="3"/>
      <c r="I152" s="3"/>
      <c r="J152" s="3"/>
      <c r="K152" s="3"/>
      <c r="L152" s="52"/>
      <c r="M152" s="52"/>
      <c r="N152" s="52"/>
    </row>
    <row r="153" spans="6:14" x14ac:dyDescent="0.35">
      <c r="F153" s="3"/>
      <c r="G153" s="3"/>
      <c r="H153" s="3"/>
      <c r="I153" s="3"/>
      <c r="J153" s="3"/>
      <c r="K153" s="3"/>
      <c r="L153" s="52"/>
      <c r="M153" s="52"/>
      <c r="N153" s="52"/>
    </row>
    <row r="154" spans="6:14" x14ac:dyDescent="0.35">
      <c r="F154" s="3"/>
      <c r="G154" s="3"/>
      <c r="H154" s="3"/>
      <c r="I154" s="3"/>
      <c r="J154" s="3"/>
      <c r="K154" s="3"/>
      <c r="L154" s="52"/>
      <c r="M154" s="52"/>
      <c r="N154" s="52"/>
    </row>
    <row r="155" spans="6:14" x14ac:dyDescent="0.35">
      <c r="F155" s="3"/>
      <c r="G155" s="3"/>
      <c r="H155" s="3"/>
      <c r="I155" s="3"/>
      <c r="J155" s="3"/>
      <c r="K155" s="3"/>
      <c r="L155" s="52"/>
      <c r="M155" s="52"/>
      <c r="N155" s="52"/>
    </row>
    <row r="156" spans="6:14" x14ac:dyDescent="0.35">
      <c r="F156" s="3"/>
      <c r="G156" s="3"/>
      <c r="H156" s="3"/>
      <c r="I156" s="3"/>
      <c r="J156" s="3"/>
      <c r="K156" s="3"/>
      <c r="L156" s="52"/>
      <c r="M156" s="52"/>
      <c r="N156" s="52"/>
    </row>
    <row r="157" spans="6:14" x14ac:dyDescent="0.35">
      <c r="F157" s="3"/>
      <c r="G157" s="3"/>
      <c r="H157" s="3"/>
      <c r="I157" s="3"/>
      <c r="J157" s="3"/>
      <c r="K157" s="3"/>
      <c r="L157" s="52"/>
      <c r="M157" s="52"/>
      <c r="N157" s="52"/>
    </row>
    <row r="158" spans="6:14" x14ac:dyDescent="0.35">
      <c r="F158" s="3"/>
      <c r="G158" s="3"/>
      <c r="H158" s="3"/>
      <c r="I158" s="3"/>
      <c r="J158" s="3"/>
      <c r="K158" s="3"/>
      <c r="L158" s="52"/>
      <c r="M158" s="52"/>
      <c r="N158" s="52"/>
    </row>
    <row r="159" spans="6:14" x14ac:dyDescent="0.35">
      <c r="F159" s="3"/>
      <c r="G159" s="3"/>
      <c r="H159" s="3"/>
      <c r="I159" s="3"/>
      <c r="J159" s="3"/>
      <c r="K159" s="3"/>
      <c r="L159" s="52"/>
      <c r="M159" s="52"/>
      <c r="N159" s="52"/>
    </row>
    <row r="160" spans="6:14" x14ac:dyDescent="0.35">
      <c r="F160" s="3"/>
      <c r="G160" s="3"/>
      <c r="H160" s="3"/>
      <c r="I160" s="3"/>
      <c r="J160" s="3"/>
      <c r="K160" s="3"/>
      <c r="L160" s="52"/>
      <c r="M160" s="52"/>
      <c r="N160" s="52"/>
    </row>
    <row r="161" spans="6:14" x14ac:dyDescent="0.35">
      <c r="F161" s="3"/>
      <c r="G161" s="3"/>
      <c r="H161" s="3"/>
      <c r="I161" s="3"/>
      <c r="J161" s="3"/>
      <c r="K161" s="3"/>
      <c r="L161" s="52"/>
      <c r="M161" s="52"/>
      <c r="N161" s="52"/>
    </row>
    <row r="162" spans="6:14" x14ac:dyDescent="0.35">
      <c r="F162" s="3"/>
      <c r="G162" s="3"/>
      <c r="H162" s="3"/>
      <c r="I162" s="3"/>
      <c r="J162" s="3"/>
      <c r="K162" s="3"/>
      <c r="L162" s="52"/>
      <c r="M162" s="52"/>
      <c r="N162" s="52"/>
    </row>
    <row r="163" spans="6:14" x14ac:dyDescent="0.35">
      <c r="F163" s="3"/>
      <c r="G163" s="3"/>
      <c r="H163" s="3"/>
      <c r="I163" s="3"/>
      <c r="J163" s="3"/>
      <c r="K163" s="3"/>
      <c r="L163" s="52"/>
      <c r="M163" s="52"/>
      <c r="N163" s="52"/>
    </row>
    <row r="164" spans="6:14" x14ac:dyDescent="0.35">
      <c r="F164" s="3"/>
      <c r="G164" s="3"/>
      <c r="H164" s="3"/>
      <c r="I164" s="3"/>
      <c r="J164" s="3"/>
      <c r="K164" s="3"/>
      <c r="L164" s="52"/>
      <c r="M164" s="52"/>
      <c r="N164" s="52"/>
    </row>
    <row r="165" spans="6:14" x14ac:dyDescent="0.35">
      <c r="F165" s="3"/>
      <c r="G165" s="3"/>
      <c r="H165" s="3"/>
      <c r="I165" s="3"/>
      <c r="J165" s="3"/>
      <c r="K165" s="3"/>
      <c r="L165" s="52"/>
      <c r="M165" s="52"/>
      <c r="N165" s="52"/>
    </row>
    <row r="166" spans="6:14" x14ac:dyDescent="0.35">
      <c r="F166" s="3"/>
      <c r="G166" s="3"/>
      <c r="H166" s="3"/>
      <c r="I166" s="3"/>
      <c r="J166" s="3"/>
      <c r="K166" s="3"/>
      <c r="L166" s="52"/>
      <c r="M166" s="52"/>
      <c r="N166" s="52"/>
    </row>
    <row r="167" spans="6:14" x14ac:dyDescent="0.35">
      <c r="F167" s="3"/>
      <c r="G167" s="3"/>
      <c r="H167" s="3"/>
      <c r="I167" s="3"/>
      <c r="J167" s="3"/>
      <c r="K167" s="3"/>
      <c r="L167" s="52"/>
      <c r="M167" s="52"/>
      <c r="N167" s="52"/>
    </row>
    <row r="168" spans="6:14" x14ac:dyDescent="0.35">
      <c r="F168" s="3"/>
      <c r="G168" s="3"/>
      <c r="H168" s="3"/>
      <c r="I168" s="3"/>
      <c r="J168" s="3"/>
      <c r="K168" s="3"/>
      <c r="L168" s="52"/>
      <c r="M168" s="52"/>
      <c r="N168" s="52"/>
    </row>
    <row r="169" spans="6:14" x14ac:dyDescent="0.35">
      <c r="F169" s="3"/>
      <c r="G169" s="3"/>
      <c r="H169" s="3"/>
      <c r="I169" s="3"/>
      <c r="J169" s="3"/>
      <c r="K169" s="3"/>
      <c r="L169" s="52"/>
      <c r="M169" s="52"/>
      <c r="N169" s="52"/>
    </row>
    <row r="170" spans="6:14" x14ac:dyDescent="0.35">
      <c r="F170" s="3"/>
      <c r="G170" s="3"/>
      <c r="H170" s="3"/>
      <c r="I170" s="3"/>
      <c r="J170" s="3"/>
      <c r="K170" s="3"/>
      <c r="L170" s="52"/>
      <c r="M170" s="52"/>
      <c r="N170" s="52"/>
    </row>
    <row r="171" spans="6:14" x14ac:dyDescent="0.35">
      <c r="F171" s="3"/>
      <c r="G171" s="3"/>
      <c r="H171" s="3"/>
      <c r="I171" s="3"/>
      <c r="J171" s="3"/>
      <c r="K171" s="3"/>
      <c r="L171" s="52"/>
      <c r="M171" s="52"/>
      <c r="N171" s="52"/>
    </row>
    <row r="172" spans="6:14" x14ac:dyDescent="0.35">
      <c r="F172" s="3"/>
      <c r="G172" s="3"/>
      <c r="H172" s="3"/>
      <c r="I172" s="3"/>
      <c r="J172" s="3"/>
      <c r="K172" s="3"/>
      <c r="L172" s="52"/>
      <c r="M172" s="52"/>
      <c r="N172" s="52"/>
    </row>
    <row r="173" spans="6:14" x14ac:dyDescent="0.35">
      <c r="F173" s="3"/>
      <c r="G173" s="3"/>
      <c r="H173" s="3"/>
      <c r="I173" s="3"/>
      <c r="J173" s="3"/>
      <c r="K173" s="3"/>
      <c r="L173" s="52"/>
      <c r="M173" s="52"/>
      <c r="N173" s="52"/>
    </row>
    <row r="174" spans="6:14" x14ac:dyDescent="0.35">
      <c r="F174" s="3"/>
      <c r="G174" s="3"/>
      <c r="H174" s="3"/>
      <c r="I174" s="3"/>
      <c r="J174" s="3"/>
      <c r="K174" s="3"/>
      <c r="L174" s="52"/>
      <c r="M174" s="52"/>
      <c r="N174" s="52"/>
    </row>
    <row r="175" spans="6:14" x14ac:dyDescent="0.35">
      <c r="F175" s="3"/>
      <c r="G175" s="3"/>
      <c r="H175" s="3"/>
      <c r="I175" s="3"/>
      <c r="J175" s="3"/>
      <c r="K175" s="3"/>
      <c r="L175" s="52"/>
      <c r="M175" s="52"/>
      <c r="N175" s="52"/>
    </row>
    <row r="176" spans="6:14" x14ac:dyDescent="0.35">
      <c r="F176" s="3"/>
      <c r="G176" s="3"/>
      <c r="H176" s="3"/>
      <c r="I176" s="3"/>
      <c r="J176" s="3"/>
      <c r="K176" s="3"/>
      <c r="L176" s="52"/>
      <c r="M176" s="52"/>
      <c r="N176" s="52"/>
    </row>
    <row r="177" spans="6:14" x14ac:dyDescent="0.35">
      <c r="F177" s="3"/>
      <c r="G177" s="3"/>
      <c r="H177" s="3"/>
      <c r="I177" s="3"/>
      <c r="J177" s="3"/>
      <c r="K177" s="3"/>
      <c r="L177" s="52"/>
      <c r="M177" s="52"/>
      <c r="N177" s="52"/>
    </row>
    <row r="178" spans="6:14" x14ac:dyDescent="0.35">
      <c r="F178" s="3"/>
      <c r="G178" s="3"/>
      <c r="H178" s="3"/>
      <c r="I178" s="3"/>
      <c r="J178" s="3"/>
      <c r="K178" s="3"/>
      <c r="L178" s="52"/>
      <c r="M178" s="52"/>
      <c r="N178" s="52"/>
    </row>
    <row r="179" spans="6:14" x14ac:dyDescent="0.35">
      <c r="F179" s="3"/>
      <c r="G179" s="3"/>
      <c r="H179" s="3"/>
      <c r="I179" s="3"/>
      <c r="J179" s="3"/>
      <c r="K179" s="3"/>
      <c r="L179" s="52"/>
      <c r="M179" s="52"/>
      <c r="N179" s="52"/>
    </row>
    <row r="180" spans="6:14" x14ac:dyDescent="0.35">
      <c r="F180" s="3"/>
      <c r="G180" s="3"/>
      <c r="H180" s="3"/>
      <c r="I180" s="3"/>
      <c r="J180" s="3"/>
      <c r="K180" s="3"/>
      <c r="L180" s="52"/>
      <c r="M180" s="52"/>
      <c r="N180" s="52"/>
    </row>
    <row r="181" spans="6:14" x14ac:dyDescent="0.35">
      <c r="F181" s="3"/>
      <c r="G181" s="3"/>
      <c r="H181" s="3"/>
      <c r="I181" s="3"/>
      <c r="J181" s="3"/>
      <c r="K181" s="3"/>
      <c r="L181" s="52"/>
      <c r="M181" s="52"/>
      <c r="N181" s="52"/>
    </row>
    <row r="182" spans="6:14" x14ac:dyDescent="0.35">
      <c r="F182" s="3"/>
      <c r="G182" s="3"/>
      <c r="H182" s="3"/>
      <c r="I182" s="3"/>
      <c r="J182" s="3"/>
      <c r="K182" s="3"/>
      <c r="L182" s="52"/>
      <c r="M182" s="52"/>
      <c r="N182" s="52"/>
    </row>
    <row r="183" spans="6:14" x14ac:dyDescent="0.35">
      <c r="F183" s="3"/>
      <c r="G183" s="3"/>
      <c r="H183" s="3"/>
      <c r="I183" s="3"/>
      <c r="J183" s="3"/>
      <c r="K183" s="3"/>
      <c r="L183" s="52"/>
      <c r="M183" s="52"/>
      <c r="N183" s="52"/>
    </row>
    <row r="184" spans="6:14" x14ac:dyDescent="0.35">
      <c r="F184" s="3"/>
      <c r="G184" s="3"/>
      <c r="H184" s="3"/>
      <c r="I184" s="3"/>
      <c r="J184" s="3"/>
      <c r="K184" s="3"/>
      <c r="L184" s="52"/>
      <c r="M184" s="52"/>
      <c r="N184" s="52"/>
    </row>
    <row r="185" spans="6:14" x14ac:dyDescent="0.35">
      <c r="F185" s="3"/>
      <c r="G185" s="3"/>
      <c r="H185" s="3"/>
      <c r="I185" s="3"/>
      <c r="J185" s="3"/>
      <c r="K185" s="3"/>
      <c r="L185" s="52"/>
      <c r="M185" s="52"/>
      <c r="N185" s="52"/>
    </row>
    <row r="186" spans="6:14" x14ac:dyDescent="0.35">
      <c r="F186" s="3"/>
      <c r="G186" s="3"/>
      <c r="H186" s="3"/>
      <c r="I186" s="3"/>
      <c r="J186" s="3"/>
      <c r="K186" s="3"/>
      <c r="L186" s="52"/>
      <c r="M186" s="52"/>
      <c r="N186" s="52"/>
    </row>
    <row r="187" spans="6:14" x14ac:dyDescent="0.35">
      <c r="F187" s="3"/>
      <c r="G187" s="3"/>
      <c r="H187" s="3"/>
      <c r="I187" s="3"/>
      <c r="J187" s="3"/>
      <c r="K187" s="3"/>
      <c r="L187" s="52"/>
      <c r="M187" s="52"/>
      <c r="N187" s="52"/>
    </row>
    <row r="188" spans="6:14" x14ac:dyDescent="0.35">
      <c r="F188" s="3"/>
      <c r="G188" s="3"/>
      <c r="H188" s="3"/>
      <c r="I188" s="3"/>
      <c r="J188" s="3"/>
      <c r="K188" s="3"/>
      <c r="L188" s="52"/>
      <c r="M188" s="52"/>
      <c r="N188" s="52"/>
    </row>
    <row r="189" spans="6:14" x14ac:dyDescent="0.35">
      <c r="F189" s="3"/>
      <c r="G189" s="3"/>
      <c r="H189" s="3"/>
      <c r="I189" s="3"/>
      <c r="J189" s="3"/>
      <c r="K189" s="3"/>
      <c r="L189" s="52"/>
      <c r="M189" s="52"/>
      <c r="N189" s="52"/>
    </row>
    <row r="190" spans="6:14" x14ac:dyDescent="0.35">
      <c r="F190" s="3"/>
      <c r="G190" s="3"/>
      <c r="H190" s="3"/>
      <c r="I190" s="3"/>
      <c r="J190" s="3"/>
      <c r="K190" s="3"/>
      <c r="L190" s="52"/>
      <c r="M190" s="52"/>
      <c r="N190" s="52"/>
    </row>
    <row r="191" spans="6:14" x14ac:dyDescent="0.35">
      <c r="F191" s="3"/>
      <c r="G191" s="3"/>
      <c r="H191" s="3"/>
      <c r="I191" s="3"/>
      <c r="J191" s="3"/>
      <c r="K191" s="3"/>
      <c r="L191" s="52"/>
      <c r="M191" s="52"/>
      <c r="N191" s="52"/>
    </row>
    <row r="192" spans="6:14" x14ac:dyDescent="0.35">
      <c r="F192" s="3"/>
      <c r="G192" s="3"/>
      <c r="H192" s="3"/>
      <c r="I192" s="3"/>
      <c r="J192" s="3"/>
      <c r="K192" s="3"/>
      <c r="L192" s="52"/>
      <c r="M192" s="52"/>
      <c r="N192" s="52"/>
    </row>
    <row r="193" spans="6:14" x14ac:dyDescent="0.35">
      <c r="F193" s="3"/>
      <c r="G193" s="3"/>
      <c r="H193" s="3"/>
      <c r="I193" s="3"/>
      <c r="J193" s="3"/>
      <c r="K193" s="3"/>
      <c r="L193" s="52"/>
      <c r="M193" s="52"/>
      <c r="N193" s="52"/>
    </row>
    <row r="194" spans="6:14" x14ac:dyDescent="0.35">
      <c r="F194" s="3"/>
      <c r="G194" s="3"/>
      <c r="H194" s="3"/>
      <c r="I194" s="3"/>
      <c r="J194" s="3"/>
      <c r="K194" s="3"/>
      <c r="L194" s="52"/>
      <c r="M194" s="52"/>
      <c r="N194" s="52"/>
    </row>
    <row r="195" spans="6:14" x14ac:dyDescent="0.35">
      <c r="F195" s="3"/>
      <c r="G195" s="3"/>
      <c r="H195" s="3"/>
      <c r="I195" s="3"/>
      <c r="J195" s="3"/>
      <c r="K195" s="3"/>
      <c r="L195" s="52"/>
      <c r="M195" s="52"/>
      <c r="N195" s="52"/>
    </row>
    <row r="196" spans="6:14" x14ac:dyDescent="0.35">
      <c r="F196" s="3"/>
      <c r="G196" s="3"/>
      <c r="H196" s="3"/>
      <c r="I196" s="3"/>
      <c r="J196" s="3"/>
      <c r="K196" s="3"/>
      <c r="L196" s="52"/>
      <c r="M196" s="52"/>
      <c r="N196" s="52"/>
    </row>
    <row r="197" spans="6:14" x14ac:dyDescent="0.35">
      <c r="F197" s="3"/>
      <c r="G197" s="3"/>
      <c r="H197" s="3"/>
      <c r="I197" s="3"/>
      <c r="J197" s="3"/>
      <c r="K197" s="3"/>
      <c r="L197" s="52"/>
      <c r="M197" s="52"/>
      <c r="N197" s="52"/>
    </row>
    <row r="198" spans="6:14" x14ac:dyDescent="0.35">
      <c r="F198" s="3"/>
      <c r="G198" s="3"/>
      <c r="H198" s="3"/>
      <c r="I198" s="3"/>
      <c r="J198" s="3"/>
      <c r="K198" s="3"/>
      <c r="L198" s="52"/>
      <c r="M198" s="52"/>
      <c r="N198" s="52"/>
    </row>
    <row r="199" spans="6:14" x14ac:dyDescent="0.35">
      <c r="F199" s="3"/>
      <c r="G199" s="3"/>
      <c r="H199" s="3"/>
      <c r="I199" s="3"/>
      <c r="J199" s="3"/>
      <c r="K199" s="3"/>
      <c r="L199" s="52"/>
      <c r="M199" s="52"/>
      <c r="N199" s="52"/>
    </row>
    <row r="200" spans="6:14" x14ac:dyDescent="0.35">
      <c r="F200" s="3"/>
      <c r="G200" s="3"/>
      <c r="H200" s="3"/>
      <c r="I200" s="3"/>
      <c r="J200" s="3"/>
      <c r="K200" s="3"/>
      <c r="L200" s="52"/>
      <c r="M200" s="52"/>
      <c r="N200" s="52"/>
    </row>
    <row r="201" spans="6:14" x14ac:dyDescent="0.35">
      <c r="F201" s="3"/>
      <c r="G201" s="3"/>
      <c r="H201" s="3"/>
      <c r="I201" s="3"/>
      <c r="J201" s="3"/>
      <c r="K201" s="3"/>
      <c r="L201" s="52"/>
      <c r="M201" s="52"/>
      <c r="N201" s="52"/>
    </row>
    <row r="202" spans="6:14" x14ac:dyDescent="0.35">
      <c r="F202" s="3"/>
      <c r="G202" s="3"/>
      <c r="H202" s="3"/>
      <c r="I202" s="3"/>
      <c r="J202" s="3"/>
      <c r="K202" s="3"/>
      <c r="L202" s="52"/>
      <c r="M202" s="52"/>
      <c r="N202" s="52"/>
    </row>
    <row r="203" spans="6:14" x14ac:dyDescent="0.35">
      <c r="F203" s="3"/>
      <c r="G203" s="3"/>
      <c r="H203" s="3"/>
      <c r="I203" s="3"/>
      <c r="J203" s="3"/>
      <c r="K203" s="3"/>
      <c r="L203" s="52"/>
      <c r="M203" s="52"/>
      <c r="N203" s="52"/>
    </row>
    <row r="204" spans="6:14" x14ac:dyDescent="0.35">
      <c r="F204" s="3"/>
      <c r="G204" s="3"/>
      <c r="H204" s="3"/>
      <c r="I204" s="3"/>
      <c r="J204" s="3"/>
      <c r="K204" s="3"/>
      <c r="L204" s="52"/>
      <c r="M204" s="52"/>
      <c r="N204" s="52"/>
    </row>
    <row r="205" spans="6:14" x14ac:dyDescent="0.35">
      <c r="F205" s="3"/>
      <c r="G205" s="3"/>
      <c r="H205" s="3"/>
      <c r="I205" s="3"/>
      <c r="J205" s="3"/>
      <c r="K205" s="3"/>
      <c r="L205" s="52"/>
      <c r="M205" s="52"/>
      <c r="N205" s="52"/>
    </row>
    <row r="206" spans="6:14" x14ac:dyDescent="0.35">
      <c r="F206" s="3"/>
      <c r="G206" s="3"/>
      <c r="H206" s="3"/>
      <c r="I206" s="3"/>
      <c r="J206" s="3"/>
      <c r="K206" s="3"/>
      <c r="L206" s="52"/>
      <c r="M206" s="52"/>
      <c r="N206" s="52"/>
    </row>
    <row r="207" spans="6:14" x14ac:dyDescent="0.35">
      <c r="F207" s="3"/>
      <c r="G207" s="3"/>
      <c r="H207" s="3"/>
      <c r="I207" s="3"/>
      <c r="J207" s="3"/>
      <c r="K207" s="3"/>
      <c r="L207" s="52"/>
      <c r="M207" s="52"/>
      <c r="N207" s="52"/>
    </row>
    <row r="208" spans="6:14" x14ac:dyDescent="0.35">
      <c r="F208" s="3"/>
      <c r="G208" s="3"/>
      <c r="H208" s="3"/>
      <c r="I208" s="3"/>
      <c r="J208" s="3"/>
      <c r="K208" s="3"/>
      <c r="L208" s="52"/>
      <c r="M208" s="52"/>
      <c r="N208" s="52"/>
    </row>
    <row r="209" spans="6:14" x14ac:dyDescent="0.35">
      <c r="F209" s="3"/>
      <c r="G209" s="3"/>
      <c r="H209" s="3"/>
      <c r="I209" s="3"/>
      <c r="J209" s="3"/>
      <c r="K209" s="3"/>
      <c r="L209" s="52"/>
      <c r="M209" s="52"/>
      <c r="N209" s="52"/>
    </row>
    <row r="210" spans="6:14" x14ac:dyDescent="0.35">
      <c r="F210" s="3"/>
      <c r="G210" s="3"/>
      <c r="H210" s="3"/>
      <c r="I210" s="3"/>
      <c r="J210" s="3"/>
      <c r="K210" s="3"/>
      <c r="L210" s="52"/>
      <c r="M210" s="52"/>
      <c r="N210" s="52"/>
    </row>
    <row r="211" spans="6:14" x14ac:dyDescent="0.35">
      <c r="F211" s="3"/>
      <c r="G211" s="3"/>
      <c r="H211" s="3"/>
      <c r="I211" s="3"/>
      <c r="J211" s="3"/>
      <c r="K211" s="3"/>
      <c r="L211" s="52"/>
      <c r="M211" s="52"/>
      <c r="N211" s="52"/>
    </row>
    <row r="212" spans="6:14" x14ac:dyDescent="0.35">
      <c r="F212" s="3"/>
      <c r="G212" s="3"/>
      <c r="H212" s="3"/>
      <c r="I212" s="3"/>
      <c r="J212" s="3"/>
      <c r="K212" s="3"/>
      <c r="L212" s="52"/>
      <c r="M212" s="52"/>
      <c r="N212" s="52"/>
    </row>
    <row r="213" spans="6:14" x14ac:dyDescent="0.35">
      <c r="F213" s="3"/>
      <c r="G213" s="3"/>
      <c r="H213" s="3"/>
      <c r="I213" s="3"/>
      <c r="J213" s="3"/>
      <c r="K213" s="3"/>
      <c r="L213" s="52"/>
      <c r="M213" s="52"/>
      <c r="N213" s="52"/>
    </row>
    <row r="214" spans="6:14" x14ac:dyDescent="0.35">
      <c r="F214" s="3"/>
      <c r="G214" s="3"/>
      <c r="H214" s="3"/>
      <c r="I214" s="3"/>
      <c r="J214" s="3"/>
      <c r="K214" s="3"/>
      <c r="L214" s="52"/>
      <c r="M214" s="52"/>
      <c r="N214" s="52"/>
    </row>
    <row r="215" spans="6:14" x14ac:dyDescent="0.35">
      <c r="F215" s="3"/>
      <c r="G215" s="3"/>
      <c r="H215" s="3"/>
      <c r="I215" s="3"/>
      <c r="J215" s="3"/>
      <c r="K215" s="3"/>
      <c r="L215" s="52"/>
      <c r="M215" s="52"/>
      <c r="N215" s="52"/>
    </row>
    <row r="216" spans="6:14" x14ac:dyDescent="0.35">
      <c r="F216" s="3"/>
      <c r="G216" s="3"/>
      <c r="H216" s="3"/>
      <c r="I216" s="3"/>
      <c r="J216" s="3"/>
      <c r="K216" s="3"/>
      <c r="L216" s="52"/>
      <c r="M216" s="52"/>
      <c r="N216" s="52"/>
    </row>
    <row r="217" spans="6:14" x14ac:dyDescent="0.35">
      <c r="F217" s="3"/>
      <c r="G217" s="3"/>
      <c r="H217" s="3"/>
      <c r="I217" s="3"/>
      <c r="J217" s="3"/>
      <c r="K217" s="3"/>
      <c r="L217" s="52"/>
      <c r="M217" s="52"/>
      <c r="N217" s="52"/>
    </row>
    <row r="218" spans="6:14" x14ac:dyDescent="0.35">
      <c r="F218" s="3"/>
      <c r="G218" s="3"/>
      <c r="H218" s="3"/>
      <c r="I218" s="3"/>
      <c r="J218" s="3"/>
      <c r="K218" s="3"/>
      <c r="L218" s="52"/>
      <c r="M218" s="52"/>
      <c r="N218" s="52"/>
    </row>
    <row r="219" spans="6:14" x14ac:dyDescent="0.35">
      <c r="F219" s="3"/>
      <c r="G219" s="3"/>
      <c r="H219" s="3"/>
      <c r="I219" s="3"/>
      <c r="J219" s="3"/>
      <c r="K219" s="3"/>
      <c r="L219" s="52"/>
      <c r="M219" s="52"/>
      <c r="N219" s="52"/>
    </row>
    <row r="220" spans="6:14" x14ac:dyDescent="0.35">
      <c r="F220" s="3"/>
      <c r="G220" s="3"/>
      <c r="H220" s="3"/>
      <c r="I220" s="3"/>
      <c r="J220" s="3"/>
      <c r="K220" s="3"/>
      <c r="L220" s="52"/>
      <c r="M220" s="52"/>
      <c r="N220" s="52"/>
    </row>
    <row r="221" spans="6:14" x14ac:dyDescent="0.35">
      <c r="F221" s="3"/>
      <c r="G221" s="3"/>
      <c r="H221" s="3"/>
      <c r="I221" s="3"/>
      <c r="J221" s="3"/>
      <c r="K221" s="3"/>
    </row>
    <row r="222" spans="6:14" x14ac:dyDescent="0.35">
      <c r="F222" s="3"/>
      <c r="G222" s="3"/>
      <c r="H222" s="3"/>
      <c r="I222" s="3"/>
      <c r="J222" s="3"/>
      <c r="K222" s="3"/>
    </row>
    <row r="223" spans="6:14" x14ac:dyDescent="0.35">
      <c r="F223" s="3"/>
      <c r="G223" s="3"/>
      <c r="H223" s="3"/>
      <c r="I223" s="3"/>
      <c r="J223" s="3"/>
      <c r="K223" s="3"/>
    </row>
    <row r="224" spans="6:14" x14ac:dyDescent="0.35">
      <c r="F224" s="3"/>
      <c r="G224" s="3"/>
      <c r="H224" s="3"/>
      <c r="I224" s="3"/>
      <c r="J224" s="3"/>
      <c r="K224" s="3"/>
    </row>
    <row r="225" spans="6:11" x14ac:dyDescent="0.35">
      <c r="F225" s="3"/>
      <c r="G225" s="3"/>
      <c r="H225" s="3"/>
      <c r="I225" s="3"/>
      <c r="J225" s="3"/>
      <c r="K225" s="3"/>
    </row>
    <row r="226" spans="6:11" x14ac:dyDescent="0.35">
      <c r="F226" s="3"/>
      <c r="G226" s="3"/>
      <c r="H226" s="3"/>
      <c r="I226" s="3"/>
      <c r="J226" s="3"/>
      <c r="K226" s="3"/>
    </row>
    <row r="227" spans="6:11" x14ac:dyDescent="0.35">
      <c r="F227" s="3"/>
      <c r="G227" s="3"/>
      <c r="H227" s="3"/>
      <c r="I227" s="3"/>
      <c r="J227" s="3"/>
      <c r="K227" s="3"/>
    </row>
    <row r="228" spans="6:11" x14ac:dyDescent="0.35">
      <c r="F228" s="3"/>
      <c r="G228" s="3"/>
      <c r="H228" s="3"/>
      <c r="I228" s="3"/>
      <c r="J228" s="3"/>
      <c r="K228" s="3"/>
    </row>
    <row r="229" spans="6:11" x14ac:dyDescent="0.35">
      <c r="F229" s="3"/>
      <c r="G229" s="3"/>
      <c r="H229" s="3"/>
      <c r="I229" s="3"/>
      <c r="J229" s="3"/>
      <c r="K229" s="3"/>
    </row>
    <row r="230" spans="6:11" x14ac:dyDescent="0.35">
      <c r="F230" s="3"/>
      <c r="G230" s="3"/>
      <c r="H230" s="3"/>
      <c r="I230" s="3"/>
      <c r="J230" s="3"/>
      <c r="K230" s="3"/>
    </row>
    <row r="231" spans="6:11" x14ac:dyDescent="0.35">
      <c r="F231" s="3"/>
      <c r="G231" s="3"/>
      <c r="H231" s="3"/>
      <c r="I231" s="3"/>
      <c r="J231" s="3"/>
      <c r="K231" s="3"/>
    </row>
    <row r="232" spans="6:11" x14ac:dyDescent="0.35">
      <c r="F232" s="3"/>
      <c r="G232" s="3"/>
      <c r="H232" s="3"/>
      <c r="I232" s="3"/>
      <c r="J232" s="3"/>
      <c r="K232" s="3"/>
    </row>
    <row r="233" spans="6:11" x14ac:dyDescent="0.35">
      <c r="F233" s="3"/>
      <c r="G233" s="3"/>
      <c r="H233" s="3"/>
      <c r="I233" s="3"/>
      <c r="J233" s="3"/>
      <c r="K233" s="3"/>
    </row>
    <row r="234" spans="6:11" x14ac:dyDescent="0.35">
      <c r="F234" s="3"/>
      <c r="G234" s="3"/>
      <c r="H234" s="3"/>
      <c r="I234" s="3"/>
      <c r="J234" s="3"/>
      <c r="K234" s="3"/>
    </row>
    <row r="235" spans="6:11" x14ac:dyDescent="0.35">
      <c r="F235" s="3"/>
      <c r="G235" s="3"/>
      <c r="H235" s="3"/>
      <c r="I235" s="3"/>
      <c r="J235" s="3"/>
      <c r="K235" s="3"/>
    </row>
    <row r="236" spans="6:11" x14ac:dyDescent="0.35">
      <c r="F236" s="3"/>
      <c r="G236" s="3"/>
      <c r="H236" s="3"/>
      <c r="I236" s="3"/>
      <c r="J236" s="3"/>
      <c r="K236" s="3"/>
    </row>
    <row r="237" spans="6:11" x14ac:dyDescent="0.35">
      <c r="F237" s="3"/>
      <c r="G237" s="3"/>
      <c r="H237" s="3"/>
      <c r="I237" s="3"/>
      <c r="J237" s="3"/>
      <c r="K237" s="3"/>
    </row>
    <row r="238" spans="6:11" x14ac:dyDescent="0.35">
      <c r="F238" s="3"/>
      <c r="G238" s="3"/>
      <c r="H238" s="3"/>
      <c r="I238" s="3"/>
      <c r="J238" s="3"/>
      <c r="K238" s="3"/>
    </row>
    <row r="239" spans="6:11" x14ac:dyDescent="0.35">
      <c r="F239" s="3"/>
      <c r="G239" s="3"/>
      <c r="H239" s="3"/>
      <c r="I239" s="3"/>
      <c r="J239" s="3"/>
      <c r="K239" s="3"/>
    </row>
    <row r="240" spans="6:11" x14ac:dyDescent="0.35">
      <c r="F240" s="3"/>
      <c r="G240" s="3"/>
      <c r="H240" s="3"/>
      <c r="I240" s="3"/>
      <c r="J240" s="3"/>
      <c r="K240" s="3"/>
    </row>
    <row r="241" spans="6:11" x14ac:dyDescent="0.35">
      <c r="F241" s="3"/>
      <c r="G241" s="3"/>
      <c r="H241" s="3"/>
      <c r="I241" s="3"/>
      <c r="J241" s="3"/>
      <c r="K241" s="3"/>
    </row>
    <row r="242" spans="6:11" x14ac:dyDescent="0.35">
      <c r="F242" s="53"/>
      <c r="G242" s="53"/>
      <c r="H242" s="53"/>
      <c r="I242" s="53"/>
      <c r="J242" s="53"/>
      <c r="K242" s="53"/>
    </row>
  </sheetData>
  <mergeCells count="1">
    <mergeCell ref="L4:N4"/>
  </mergeCells>
  <pageMargins left="0.7" right="0.7" top="0.75" bottom="0.75" header="0.3" footer="0.3"/>
  <pageSetup scale="60" orientation="portrait" horizontalDpi="0" verticalDpi="0" r:id="rId1"/>
</worksheet>
</file>

<file path=docMetadata/LabelInfo.xml><?xml version="1.0" encoding="utf-8"?>
<clbl:labelList xmlns:clbl="http://schemas.microsoft.com/office/2020/mipLabelMetadata">
  <clbl:label id="{ba5a7f39-e3be-4ab3-b450-67fa80faecad}" enabled="0" method="" siteId="{ba5a7f39-e3be-4ab3-b450-67fa80faeca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Landa, Valerie Zager</dc:creator>
  <cp:lastModifiedBy>Shannon Small</cp:lastModifiedBy>
  <cp:lastPrinted>2024-03-01T15:34:43Z</cp:lastPrinted>
  <dcterms:created xsi:type="dcterms:W3CDTF">2024-03-01T15:32:50Z</dcterms:created>
  <dcterms:modified xsi:type="dcterms:W3CDTF">2024-03-04T17:03:43Z</dcterms:modified>
</cp:coreProperties>
</file>