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Jessica Sullivan\Downloads\"/>
    </mc:Choice>
  </mc:AlternateContent>
  <xr:revisionPtr revIDLastSave="0" documentId="8_{A0D5B536-E8C3-4535-908A-ECC24B012459}" xr6:coauthVersionLast="47" xr6:coauthVersionMax="47" xr10:uidLastSave="{00000000-0000-0000-0000-000000000000}"/>
  <bookViews>
    <workbookView xWindow="694" yWindow="615" windowWidth="14203" windowHeight="12803" xr2:uid="{00000000-000D-0000-FFFF-FFFF00000000}"/>
  </bookViews>
  <sheets>
    <sheet name="2021 Budge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gdBPEyJFMRuX5QUMLkp1lurgGimg=="/>
    </ext>
  </extLst>
</workbook>
</file>

<file path=xl/calcChain.xml><?xml version="1.0" encoding="utf-8"?>
<calcChain xmlns="http://schemas.openxmlformats.org/spreadsheetml/2006/main">
  <c r="O10" i="1" l="1"/>
  <c r="X33" i="1" l="1"/>
  <c r="X34" i="1"/>
  <c r="X35" i="1"/>
  <c r="X36" i="1"/>
  <c r="X37" i="1"/>
  <c r="X38" i="1"/>
  <c r="X39" i="1"/>
  <c r="X40" i="1"/>
  <c r="X41" i="1"/>
  <c r="X42" i="1"/>
  <c r="X43" i="1"/>
  <c r="X45" i="1"/>
  <c r="X46" i="1"/>
  <c r="X47" i="1"/>
  <c r="X48" i="1"/>
  <c r="X15" i="1"/>
  <c r="X16" i="1"/>
  <c r="X17" i="1"/>
  <c r="X18" i="1"/>
  <c r="X19" i="1"/>
  <c r="X20" i="1"/>
  <c r="X21" i="1"/>
  <c r="X22" i="1"/>
  <c r="X23" i="1"/>
  <c r="X24" i="1"/>
  <c r="X25" i="1"/>
  <c r="X26" i="1"/>
  <c r="X27" i="1"/>
  <c r="X28" i="1"/>
  <c r="X29" i="1"/>
  <c r="X30" i="1"/>
  <c r="X31" i="1"/>
  <c r="X32" i="1"/>
  <c r="X14" i="1"/>
  <c r="W10" i="1" l="1"/>
  <c r="V49" i="1" l="1"/>
  <c r="V10" i="1"/>
  <c r="X10" i="1" s="1"/>
  <c r="U49" i="1" l="1"/>
  <c r="P49" i="1"/>
  <c r="S46" i="1"/>
  <c r="XFA46" i="1" s="1"/>
  <c r="XEZ45" i="1"/>
  <c r="R45" i="1"/>
  <c r="S45" i="1" s="1"/>
  <c r="XFA45" i="1" s="1"/>
  <c r="S43" i="1"/>
  <c r="XEZ42" i="1"/>
  <c r="XFA42" i="1" s="1"/>
  <c r="S42" i="1"/>
  <c r="XEZ41" i="1"/>
  <c r="XFA41" i="1" s="1"/>
  <c r="S41" i="1"/>
  <c r="S40" i="1"/>
  <c r="XFA40" i="1" s="1"/>
  <c r="XEZ39" i="1"/>
  <c r="S39" i="1"/>
  <c r="XEZ38" i="1"/>
  <c r="XFA38" i="1" s="1"/>
  <c r="S38" i="1"/>
  <c r="XEZ36" i="1"/>
  <c r="XFA36" i="1" s="1"/>
  <c r="S36" i="1"/>
  <c r="XEZ34" i="1"/>
  <c r="XFA34" i="1" s="1"/>
  <c r="R34" i="1"/>
  <c r="XEZ33" i="1"/>
  <c r="XFA33" i="1" s="1"/>
  <c r="S33" i="1"/>
  <c r="XEZ32" i="1"/>
  <c r="XEZ31" i="1"/>
  <c r="XFA31" i="1" s="1"/>
  <c r="S31" i="1"/>
  <c r="XEZ30" i="1"/>
  <c r="XFA30" i="1" s="1"/>
  <c r="S30" i="1"/>
  <c r="S29" i="1"/>
  <c r="O29" i="1"/>
  <c r="O49" i="1" s="1"/>
  <c r="XEZ27" i="1"/>
  <c r="S27" i="1"/>
  <c r="XEZ25" i="1"/>
  <c r="XFA25" i="1" s="1"/>
  <c r="S25" i="1"/>
  <c r="XEZ24" i="1"/>
  <c r="S24" i="1"/>
  <c r="XFA24" i="1" s="1"/>
  <c r="S22" i="1"/>
  <c r="XFA22" i="1" s="1"/>
  <c r="S21" i="1"/>
  <c r="XEZ21" i="1" s="1"/>
  <c r="XFA21" i="1" s="1"/>
  <c r="XEZ20" i="1"/>
  <c r="XFA20" i="1" s="1"/>
  <c r="S20" i="1"/>
  <c r="S19" i="1"/>
  <c r="XFA19" i="1" s="1"/>
  <c r="XEZ18" i="1"/>
  <c r="XFA18" i="1" s="1"/>
  <c r="S18" i="1"/>
  <c r="XEZ17" i="1"/>
  <c r="XFA17" i="1" s="1"/>
  <c r="S17" i="1"/>
  <c r="XEZ15" i="1"/>
  <c r="XFA15" i="1" s="1"/>
  <c r="S15" i="1"/>
  <c r="S14" i="1"/>
  <c r="XFA14" i="1" s="1"/>
  <c r="R10" i="1"/>
  <c r="P10" i="1"/>
  <c r="XFA39" i="1" l="1"/>
  <c r="P51" i="1"/>
  <c r="O51" i="1"/>
  <c r="XFA27" i="1"/>
  <c r="S10" i="1"/>
  <c r="R49" i="1"/>
  <c r="R51" i="1" s="1"/>
  <c r="S34" i="1"/>
  <c r="S49" i="1" s="1"/>
  <c r="XEZ29" i="1"/>
  <c r="XFA29" i="1" s="1"/>
  <c r="XFA32" i="1" l="1"/>
  <c r="S51" i="1"/>
</calcChain>
</file>

<file path=xl/sharedStrings.xml><?xml version="1.0" encoding="utf-8"?>
<sst xmlns="http://schemas.openxmlformats.org/spreadsheetml/2006/main" count="109" uniqueCount="86">
  <si>
    <t>Projected YTD</t>
  </si>
  <si>
    <t>EXPECTED REVENUE</t>
  </si>
  <si>
    <t>January</t>
  </si>
  <si>
    <t>February</t>
  </si>
  <si>
    <t>March</t>
  </si>
  <si>
    <t>April</t>
  </si>
  <si>
    <t>May</t>
  </si>
  <si>
    <t>June</t>
  </si>
  <si>
    <t>July</t>
  </si>
  <si>
    <t>August</t>
  </si>
  <si>
    <t>September</t>
  </si>
  <si>
    <t>October</t>
  </si>
  <si>
    <t>November</t>
  </si>
  <si>
    <t>December</t>
  </si>
  <si>
    <t>2021 TOTAL</t>
  </si>
  <si>
    <t xml:space="preserve">2019 Budget </t>
  </si>
  <si>
    <t>2019 Budget Note</t>
  </si>
  <si>
    <t>YTD Actual 2019</t>
  </si>
  <si>
    <t>Total 2019</t>
  </si>
  <si>
    <t>2020 Budget</t>
  </si>
  <si>
    <t>TOTAL REVENUES</t>
  </si>
  <si>
    <t>$399,040*</t>
  </si>
  <si>
    <t>OPERATIONAL EXPENSES</t>
  </si>
  <si>
    <t>2021 Total</t>
  </si>
  <si>
    <t>2019 Budget</t>
  </si>
  <si>
    <t xml:space="preserve">Projected 2019 Actual </t>
  </si>
  <si>
    <t>Salaries &amp; Benefits</t>
  </si>
  <si>
    <t>Salaries &amp; Benefit stipend</t>
  </si>
  <si>
    <t xml:space="preserve">Payroll tax </t>
  </si>
  <si>
    <t>Employee benefits</t>
  </si>
  <si>
    <t>Administrative Overhead</t>
  </si>
  <si>
    <t>Printing</t>
  </si>
  <si>
    <t>Postage</t>
  </si>
  <si>
    <t>Banking, payroll fees, credit card fees</t>
  </si>
  <si>
    <t>Insurance</t>
  </si>
  <si>
    <t>Equipment</t>
  </si>
  <si>
    <t>Website Maint</t>
  </si>
  <si>
    <t>Vehicle Maintenance/Registration</t>
  </si>
  <si>
    <t>Laptops</t>
  </si>
  <si>
    <t>Equipment/Computing</t>
  </si>
  <si>
    <t>Marketing</t>
  </si>
  <si>
    <t>Marketing/PR/Advertising</t>
  </si>
  <si>
    <t>Video/Photography</t>
  </si>
  <si>
    <t>Meetings</t>
  </si>
  <si>
    <t>Staff Appreciation</t>
  </si>
  <si>
    <t>New</t>
  </si>
  <si>
    <t>Occupancy</t>
  </si>
  <si>
    <t>Current least expires Aug. 2020</t>
  </si>
  <si>
    <t>Telecommunication</t>
  </si>
  <si>
    <t>Office furniture</t>
  </si>
  <si>
    <t>Office cleaning crew</t>
  </si>
  <si>
    <t>Professional Fees &amp; Contract Services</t>
  </si>
  <si>
    <t>Contract In-home Evaluator</t>
  </si>
  <si>
    <t>Contract for backup rides</t>
  </si>
  <si>
    <t xml:space="preserve">Includes Lyft and Hours &amp; Mileage </t>
  </si>
  <si>
    <t>Add'l insurance for contract drivers</t>
  </si>
  <si>
    <t>Consultant fees</t>
  </si>
  <si>
    <t>Attorney fees</t>
  </si>
  <si>
    <t>Accounting fees</t>
  </si>
  <si>
    <t>Dues/Permits</t>
  </si>
  <si>
    <t>Program Expense</t>
  </si>
  <si>
    <t>Rider Scholarship Fund</t>
  </si>
  <si>
    <t>Volunteer Recruit/Screen/Recog</t>
  </si>
  <si>
    <t>Supplies &amp; Materials</t>
  </si>
  <si>
    <t>Supplies</t>
  </si>
  <si>
    <t>Technology</t>
  </si>
  <si>
    <t>Travel &amp; Professional Development</t>
  </si>
  <si>
    <t>Travel/Mileage Reimbursement</t>
  </si>
  <si>
    <t>Professional Development</t>
  </si>
  <si>
    <t>COVID: Friendly Neighbors Program</t>
  </si>
  <si>
    <t>TOTAL EXPENSES:</t>
  </si>
  <si>
    <t>Differs from Financials due to Not including</t>
  </si>
  <si>
    <t xml:space="preserve">2021 projections were created based on current, post-COVID ridership, usage and volunteer numbers.  Without further shutdowns, we expect that monthly ridership numbers will continue to increase month over month however reductions due to COVID will continue well into the year.   We anticipate that monthly trip numbers will rebound to pre-pandemic figures around July. </t>
  </si>
  <si>
    <t>2020 Actuals (as of 9.30.20)</t>
  </si>
  <si>
    <t>2020 Actuals (as of 10.31.20)</t>
  </si>
  <si>
    <t>COVID: Contract Calls</t>
  </si>
  <si>
    <t>Expected rev/exp 11/1-12/31</t>
  </si>
  <si>
    <t>Est. Actuals as of 12.31.20</t>
  </si>
  <si>
    <t>DEI Consulting/Training</t>
  </si>
  <si>
    <t>SRN Budget January-December 2021 (Board approved 11.19.20; revised 5.20.21)</t>
  </si>
  <si>
    <t>Corporate Sponsorship</t>
  </si>
  <si>
    <t>Foundation Support</t>
  </si>
  <si>
    <t>Government Grant (reimbursable)</t>
  </si>
  <si>
    <t>Individual Gifts</t>
  </si>
  <si>
    <t>Events</t>
  </si>
  <si>
    <t>Earned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</si>
</sst>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quot;$&quot;#,##0.00;[Red]&quot;$&quot;#,##0.00"/>
    <numFmt numFmtId="166" formatCode="&quot;$&quot;#,##0.00"/>
  </numFmts>
  <fonts count="13" x14ac:knownFonts="1">
    <font>
      <sz val="11"/>
      <color theme="1"/>
      <name val="Arial"/>
    </font>
    <font>
      <b/>
      <sz val="11"/>
      <color theme="1"/>
      <name val="Calibri"/>
    </font>
    <font>
      <sz val="11"/>
      <color theme="1"/>
      <name val="Calibri"/>
    </font>
    <font>
      <sz val="11"/>
      <color theme="1"/>
      <name val="Calibri"/>
    </font>
    <font>
      <b/>
      <sz val="11"/>
      <color theme="1"/>
      <name val="Calibri"/>
    </font>
    <font>
      <sz val="11"/>
      <color rgb="FFFF0000"/>
      <name val="Calibri"/>
    </font>
    <font>
      <sz val="11"/>
      <color rgb="FFFF0000"/>
      <name val="Calibri"/>
    </font>
    <font>
      <b/>
      <sz val="11"/>
      <color rgb="FFFF0000"/>
      <name val="Calibri"/>
    </font>
    <font>
      <b/>
      <sz val="11"/>
      <color theme="1"/>
      <name val="Calibri"/>
      <family val="2"/>
    </font>
    <font>
      <b/>
      <i/>
      <sz val="11"/>
      <color theme="1"/>
      <name val="Calibri"/>
      <family val="2"/>
    </font>
    <font>
      <sz val="11"/>
      <color theme="1"/>
      <name val="Arial"/>
      <family val="2"/>
    </font>
    <font>
      <sz val="11"/>
      <color theme="1"/>
      <name val="Calibri"/>
      <family val="2"/>
    </font>
    <font>
      <i/>
      <sz val="11"/>
      <color theme="1"/>
      <name val="Arial"/>
      <family val="2"/>
    </font>
  </fonts>
  <fills count="10">
    <fill>
      <patternFill patternType="none"/>
    </fill>
    <fill>
      <patternFill patternType="gray125"/>
    </fill>
    <fill>
      <patternFill patternType="solid">
        <fgColor rgb="FF00B0F0"/>
        <bgColor rgb="FF00B0F0"/>
      </patternFill>
    </fill>
    <fill>
      <patternFill patternType="solid">
        <fgColor rgb="FFFFFF00"/>
        <bgColor rgb="FFFFFF00"/>
      </patternFill>
    </fill>
    <fill>
      <patternFill patternType="solid">
        <fgColor rgb="FF92D050"/>
        <bgColor rgb="FF92D050"/>
      </patternFill>
    </fill>
    <fill>
      <patternFill patternType="solid">
        <fgColor rgb="FF33CCFF"/>
        <bgColor rgb="FF33CCFF"/>
      </patternFill>
    </fill>
    <fill>
      <patternFill patternType="solid">
        <fgColor rgb="FFFFC000"/>
        <bgColor rgb="FFFFC000"/>
      </patternFill>
    </fill>
    <fill>
      <patternFill patternType="solid">
        <fgColor rgb="FF8496B0"/>
        <bgColor rgb="FF8496B0"/>
      </patternFill>
    </fill>
    <fill>
      <patternFill patternType="solid">
        <fgColor rgb="FFFFFFFF"/>
        <bgColor rgb="FFFFFFFF"/>
      </patternFill>
    </fill>
    <fill>
      <patternFill patternType="solid">
        <fgColor rgb="FFD0CECE"/>
        <bgColor rgb="FFD0CECE"/>
      </patternFill>
    </fill>
  </fills>
  <borders count="25">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style="thin">
        <color rgb="FF000000"/>
      </top>
      <bottom/>
      <diagonal/>
    </border>
    <border>
      <left style="medium">
        <color rgb="FF000000"/>
      </left>
      <right/>
      <top style="thin">
        <color rgb="FF000000"/>
      </top>
      <bottom style="double">
        <color rgb="FF000000"/>
      </bottom>
      <diagonal/>
    </border>
    <border>
      <left/>
      <right/>
      <top style="thin">
        <color rgb="FF000000"/>
      </top>
      <bottom style="double">
        <color rgb="FF000000"/>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s>
  <cellStyleXfs count="1">
    <xf numFmtId="164" fontId="0" fillId="0" borderId="0"/>
  </cellStyleXfs>
  <cellXfs count="95">
    <xf numFmtId="164" fontId="0" fillId="0" borderId="0" xfId="0" applyNumberFormat="1" applyFont="1" applyAlignment="1"/>
    <xf numFmtId="164" fontId="1" fillId="0" borderId="0" xfId="0" applyNumberFormat="1" applyFont="1" applyAlignment="1">
      <alignment horizontal="center"/>
    </xf>
    <xf numFmtId="164" fontId="2" fillId="0" borderId="1" xfId="0" applyNumberFormat="1" applyFont="1" applyBorder="1"/>
    <xf numFmtId="164" fontId="2" fillId="0" borderId="1" xfId="0" applyNumberFormat="1" applyFont="1" applyBorder="1" applyAlignment="1">
      <alignment horizontal="center"/>
    </xf>
    <xf numFmtId="165" fontId="1" fillId="0" borderId="1" xfId="0" applyNumberFormat="1" applyFont="1" applyBorder="1" applyAlignment="1">
      <alignment horizontal="center"/>
    </xf>
    <xf numFmtId="166" fontId="3" fillId="0" borderId="0" xfId="0" applyNumberFormat="1" applyFont="1" applyAlignment="1">
      <alignment horizontal="center"/>
    </xf>
    <xf numFmtId="164" fontId="2" fillId="0" borderId="2" xfId="0" applyNumberFormat="1" applyFont="1" applyBorder="1"/>
    <xf numFmtId="164" fontId="1" fillId="0" borderId="3" xfId="0" applyNumberFormat="1" applyFont="1" applyBorder="1"/>
    <xf numFmtId="165" fontId="1" fillId="0" borderId="4" xfId="0" applyNumberFormat="1" applyFont="1" applyBorder="1" applyAlignment="1">
      <alignment horizontal="center"/>
    </xf>
    <xf numFmtId="164" fontId="1" fillId="0" borderId="4" xfId="0" applyNumberFormat="1" applyFont="1" applyBorder="1" applyAlignment="1">
      <alignment horizontal="center"/>
    </xf>
    <xf numFmtId="164" fontId="1" fillId="0" borderId="5" xfId="0" applyNumberFormat="1" applyFont="1" applyBorder="1" applyAlignment="1">
      <alignment horizontal="center"/>
    </xf>
    <xf numFmtId="165" fontId="1" fillId="0" borderId="1" xfId="0" applyNumberFormat="1" applyFont="1" applyBorder="1" applyAlignment="1">
      <alignment horizontal="center"/>
    </xf>
    <xf numFmtId="164" fontId="1" fillId="0" borderId="1" xfId="0" applyNumberFormat="1" applyFont="1" applyBorder="1" applyAlignment="1">
      <alignment horizontal="center"/>
    </xf>
    <xf numFmtId="166" fontId="4" fillId="0" borderId="1" xfId="0" applyNumberFormat="1" applyFont="1" applyBorder="1" applyAlignment="1">
      <alignment horizontal="center"/>
    </xf>
    <xf numFmtId="164" fontId="2" fillId="0" borderId="6" xfId="0" applyNumberFormat="1" applyFont="1" applyBorder="1"/>
    <xf numFmtId="165" fontId="2" fillId="2" borderId="1" xfId="0" applyNumberFormat="1" applyFont="1" applyFill="1" applyBorder="1" applyAlignment="1">
      <alignment horizontal="center"/>
    </xf>
    <xf numFmtId="164" fontId="2" fillId="2" borderId="1" xfId="0" applyNumberFormat="1" applyFont="1" applyFill="1" applyBorder="1" applyAlignment="1">
      <alignment horizontal="center"/>
    </xf>
    <xf numFmtId="164" fontId="2" fillId="2" borderId="8" xfId="0" applyNumberFormat="1" applyFont="1" applyFill="1" applyBorder="1" applyAlignment="1">
      <alignment horizontal="center"/>
    </xf>
    <xf numFmtId="165" fontId="2" fillId="0" borderId="1" xfId="0" applyNumberFormat="1" applyFont="1" applyBorder="1" applyAlignment="1">
      <alignment horizontal="center"/>
    </xf>
    <xf numFmtId="166" fontId="3" fillId="0" borderId="1" xfId="0" applyNumberFormat="1" applyFont="1" applyBorder="1" applyAlignment="1">
      <alignment horizontal="center"/>
    </xf>
    <xf numFmtId="164" fontId="2" fillId="0" borderId="1" xfId="0" applyNumberFormat="1" applyFont="1" applyBorder="1" applyAlignment="1">
      <alignment wrapText="1"/>
    </xf>
    <xf numFmtId="165" fontId="1" fillId="3" borderId="1" xfId="0" applyNumberFormat="1" applyFont="1" applyFill="1" applyBorder="1" applyAlignment="1">
      <alignment horizontal="center"/>
    </xf>
    <xf numFmtId="164" fontId="1" fillId="3" borderId="1" xfId="0" applyNumberFormat="1" applyFont="1" applyFill="1" applyBorder="1" applyAlignment="1">
      <alignment horizontal="center"/>
    </xf>
    <xf numFmtId="164" fontId="1" fillId="3" borderId="8" xfId="0" applyNumberFormat="1" applyFont="1" applyFill="1" applyBorder="1" applyAlignment="1">
      <alignment horizontal="center"/>
    </xf>
    <xf numFmtId="165" fontId="2" fillId="0" borderId="1" xfId="0" applyNumberFormat="1" applyFont="1" applyBorder="1" applyAlignment="1">
      <alignment horizontal="center"/>
    </xf>
    <xf numFmtId="165" fontId="2" fillId="4" borderId="1" xfId="0" applyNumberFormat="1" applyFont="1" applyFill="1" applyBorder="1" applyAlignment="1">
      <alignment horizontal="center"/>
    </xf>
    <xf numFmtId="164" fontId="2" fillId="4" borderId="1" xfId="0" applyNumberFormat="1" applyFont="1" applyFill="1" applyBorder="1" applyAlignment="1">
      <alignment horizontal="center"/>
    </xf>
    <xf numFmtId="164" fontId="2" fillId="4" borderId="8" xfId="0" applyNumberFormat="1" applyFont="1" applyFill="1" applyBorder="1" applyAlignment="1">
      <alignment horizontal="center"/>
    </xf>
    <xf numFmtId="164" fontId="2" fillId="0" borderId="1" xfId="0" applyNumberFormat="1" applyFont="1" applyBorder="1" applyAlignment="1"/>
    <xf numFmtId="165" fontId="2" fillId="0" borderId="9" xfId="0" applyNumberFormat="1" applyFont="1" applyBorder="1" applyAlignment="1">
      <alignment horizontal="center"/>
    </xf>
    <xf numFmtId="165" fontId="2" fillId="5" borderId="1" xfId="0" applyNumberFormat="1" applyFont="1" applyFill="1" applyBorder="1" applyAlignment="1">
      <alignment horizontal="center"/>
    </xf>
    <xf numFmtId="165" fontId="2" fillId="5" borderId="8" xfId="0" applyNumberFormat="1" applyFont="1" applyFill="1" applyBorder="1" applyAlignment="1">
      <alignment horizontal="center"/>
    </xf>
    <xf numFmtId="165" fontId="2" fillId="6" borderId="1" xfId="0" applyNumberFormat="1" applyFont="1" applyFill="1" applyBorder="1" applyAlignment="1">
      <alignment horizontal="center"/>
    </xf>
    <xf numFmtId="165" fontId="2" fillId="6" borderId="8" xfId="0" applyNumberFormat="1" applyFont="1" applyFill="1" applyBorder="1" applyAlignment="1">
      <alignment horizontal="center"/>
    </xf>
    <xf numFmtId="165" fontId="2" fillId="7" borderId="1" xfId="0" applyNumberFormat="1" applyFont="1" applyFill="1" applyBorder="1" applyAlignment="1">
      <alignment horizontal="center"/>
    </xf>
    <xf numFmtId="165" fontId="2" fillId="7" borderId="8" xfId="0" applyNumberFormat="1" applyFont="1" applyFill="1" applyBorder="1" applyAlignment="1">
      <alignment horizontal="center"/>
    </xf>
    <xf numFmtId="165" fontId="2" fillId="8" borderId="1" xfId="0" applyNumberFormat="1" applyFont="1" applyFill="1" applyBorder="1" applyAlignment="1">
      <alignment horizontal="center"/>
    </xf>
    <xf numFmtId="164" fontId="2" fillId="9" borderId="10" xfId="0" applyNumberFormat="1" applyFont="1" applyFill="1" applyBorder="1"/>
    <xf numFmtId="164" fontId="1" fillId="9" borderId="11" xfId="0" applyNumberFormat="1" applyFont="1" applyFill="1" applyBorder="1"/>
    <xf numFmtId="165" fontId="1" fillId="9" borderId="11" xfId="0" applyNumberFormat="1" applyFont="1" applyFill="1" applyBorder="1" applyAlignment="1">
      <alignment horizontal="center"/>
    </xf>
    <xf numFmtId="164" fontId="1" fillId="9" borderId="11" xfId="0" applyNumberFormat="1" applyFont="1" applyFill="1" applyBorder="1" applyAlignment="1">
      <alignment horizontal="center"/>
    </xf>
    <xf numFmtId="164" fontId="1" fillId="9" borderId="12" xfId="0" applyNumberFormat="1" applyFont="1" applyFill="1" applyBorder="1" applyAlignment="1">
      <alignment horizontal="center"/>
    </xf>
    <xf numFmtId="164" fontId="2" fillId="0" borderId="13" xfId="0" applyNumberFormat="1" applyFont="1" applyBorder="1"/>
    <xf numFmtId="164" fontId="2" fillId="0" borderId="0" xfId="0" applyNumberFormat="1" applyFont="1" applyAlignment="1">
      <alignment wrapText="1"/>
    </xf>
    <xf numFmtId="165" fontId="1" fillId="0" borderId="0" xfId="0" applyNumberFormat="1" applyFont="1" applyAlignment="1">
      <alignment horizontal="center"/>
    </xf>
    <xf numFmtId="164" fontId="2" fillId="0" borderId="9" xfId="0" applyNumberFormat="1" applyFont="1" applyBorder="1"/>
    <xf numFmtId="165" fontId="1" fillId="0" borderId="5" xfId="0" applyNumberFormat="1" applyFont="1" applyBorder="1" applyAlignment="1">
      <alignment horizontal="center"/>
    </xf>
    <xf numFmtId="164" fontId="2" fillId="0" borderId="14" xfId="0" applyNumberFormat="1" applyFont="1" applyBorder="1"/>
    <xf numFmtId="165" fontId="2" fillId="0" borderId="15" xfId="0" applyNumberFormat="1" applyFont="1" applyBorder="1" applyAlignment="1">
      <alignment horizontal="center"/>
    </xf>
    <xf numFmtId="165" fontId="1" fillId="0" borderId="15" xfId="0" applyNumberFormat="1" applyFont="1" applyBorder="1" applyAlignment="1">
      <alignment horizontal="center"/>
    </xf>
    <xf numFmtId="165" fontId="1" fillId="0" borderId="13" xfId="0" applyNumberFormat="1" applyFont="1" applyBorder="1" applyAlignment="1">
      <alignment horizontal="center"/>
    </xf>
    <xf numFmtId="166" fontId="5" fillId="8" borderId="1" xfId="0" applyNumberFormat="1" applyFont="1" applyFill="1" applyBorder="1" applyAlignment="1">
      <alignment horizontal="center"/>
    </xf>
    <xf numFmtId="166" fontId="5" fillId="0" borderId="1" xfId="0" applyNumberFormat="1" applyFont="1" applyBorder="1" applyAlignment="1">
      <alignment horizontal="center"/>
    </xf>
    <xf numFmtId="165" fontId="3" fillId="0" borderId="0" xfId="0" applyNumberFormat="1" applyFont="1"/>
    <xf numFmtId="164" fontId="2" fillId="0" borderId="9" xfId="0" applyNumberFormat="1" applyFont="1" applyBorder="1" applyAlignment="1">
      <alignment wrapText="1"/>
    </xf>
    <xf numFmtId="165" fontId="6" fillId="0" borderId="1" xfId="0" applyNumberFormat="1" applyFont="1" applyBorder="1" applyAlignment="1">
      <alignment horizontal="center"/>
    </xf>
    <xf numFmtId="165" fontId="6" fillId="0" borderId="1" xfId="0" applyNumberFormat="1" applyFont="1" applyBorder="1" applyAlignment="1">
      <alignment horizontal="center"/>
    </xf>
    <xf numFmtId="164" fontId="2" fillId="0" borderId="6" xfId="0" applyNumberFormat="1" applyFont="1" applyBorder="1" applyAlignment="1"/>
    <xf numFmtId="165" fontId="2" fillId="8" borderId="1" xfId="0" applyNumberFormat="1" applyFont="1" applyFill="1" applyBorder="1" applyAlignment="1">
      <alignment horizontal="center"/>
    </xf>
    <xf numFmtId="164" fontId="2" fillId="0" borderId="16" xfId="0" applyNumberFormat="1" applyFont="1" applyBorder="1"/>
    <xf numFmtId="164" fontId="1" fillId="9" borderId="17" xfId="0" applyNumberFormat="1" applyFont="1" applyFill="1" applyBorder="1"/>
    <xf numFmtId="165" fontId="1" fillId="9" borderId="18" xfId="0" applyNumberFormat="1" applyFont="1" applyFill="1" applyBorder="1" applyAlignment="1">
      <alignment horizontal="center"/>
    </xf>
    <xf numFmtId="164" fontId="1" fillId="9" borderId="18" xfId="0" applyNumberFormat="1" applyFont="1" applyFill="1" applyBorder="1" applyAlignment="1">
      <alignment horizontal="center"/>
    </xf>
    <xf numFmtId="164" fontId="1" fillId="9" borderId="19" xfId="0" applyNumberFormat="1" applyFont="1" applyFill="1" applyBorder="1" applyAlignment="1">
      <alignment horizontal="center"/>
    </xf>
    <xf numFmtId="166" fontId="7" fillId="0" borderId="1" xfId="0" applyNumberFormat="1" applyFont="1" applyBorder="1" applyAlignment="1">
      <alignment horizontal="center"/>
    </xf>
    <xf numFmtId="165" fontId="2" fillId="0" borderId="0" xfId="0" applyNumberFormat="1" applyFont="1" applyAlignment="1">
      <alignment horizontal="center"/>
    </xf>
    <xf numFmtId="164" fontId="2" fillId="0" borderId="0" xfId="0" applyNumberFormat="1" applyFont="1" applyAlignment="1">
      <alignment horizontal="center"/>
    </xf>
    <xf numFmtId="164" fontId="2" fillId="0" borderId="20" xfId="0" applyNumberFormat="1" applyFont="1" applyBorder="1"/>
    <xf numFmtId="164" fontId="2" fillId="0" borderId="21" xfId="0" applyNumberFormat="1" applyFont="1" applyBorder="1"/>
    <xf numFmtId="165" fontId="1" fillId="0" borderId="22" xfId="0" applyNumberFormat="1" applyFont="1" applyBorder="1" applyAlignment="1">
      <alignment horizontal="center"/>
    </xf>
    <xf numFmtId="164" fontId="1" fillId="0" borderId="22" xfId="0" applyNumberFormat="1" applyFont="1" applyBorder="1" applyAlignment="1">
      <alignment horizontal="center"/>
    </xf>
    <xf numFmtId="164" fontId="1" fillId="0" borderId="22" xfId="0" applyNumberFormat="1" applyFont="1" applyBorder="1" applyAlignment="1">
      <alignment horizontal="center" wrapText="1"/>
    </xf>
    <xf numFmtId="164" fontId="2" fillId="0" borderId="0" xfId="0" applyNumberFormat="1" applyFont="1" applyAlignment="1">
      <alignment horizontal="center" wrapText="1"/>
    </xf>
    <xf numFmtId="166" fontId="4" fillId="0" borderId="9" xfId="0" applyNumberFormat="1" applyFont="1" applyBorder="1" applyAlignment="1">
      <alignment horizontal="center"/>
    </xf>
    <xf numFmtId="166" fontId="3" fillId="0" borderId="9" xfId="0" applyNumberFormat="1" applyFont="1" applyBorder="1" applyAlignment="1">
      <alignment horizontal="center"/>
    </xf>
    <xf numFmtId="166" fontId="5" fillId="0" borderId="9" xfId="0" applyNumberFormat="1" applyFont="1" applyBorder="1" applyAlignment="1">
      <alignment horizontal="center"/>
    </xf>
    <xf numFmtId="166" fontId="7" fillId="0" borderId="9" xfId="0" applyNumberFormat="1" applyFont="1" applyBorder="1" applyAlignment="1">
      <alignment horizontal="center"/>
    </xf>
    <xf numFmtId="166" fontId="4" fillId="0" borderId="23" xfId="0" applyNumberFormat="1" applyFont="1" applyBorder="1" applyAlignment="1">
      <alignment horizontal="center"/>
    </xf>
    <xf numFmtId="166" fontId="3" fillId="0" borderId="23" xfId="0" applyNumberFormat="1" applyFont="1" applyBorder="1" applyAlignment="1">
      <alignment horizontal="center"/>
    </xf>
    <xf numFmtId="166" fontId="5" fillId="0" borderId="23" xfId="0" applyNumberFormat="1" applyFont="1" applyBorder="1" applyAlignment="1">
      <alignment horizontal="center"/>
    </xf>
    <xf numFmtId="166" fontId="7" fillId="0" borderId="23" xfId="0" applyNumberFormat="1" applyFont="1" applyBorder="1" applyAlignment="1">
      <alignment horizontal="center"/>
    </xf>
    <xf numFmtId="166" fontId="8" fillId="0" borderId="23" xfId="0" applyNumberFormat="1" applyFont="1" applyBorder="1" applyAlignment="1">
      <alignment horizontal="center"/>
    </xf>
    <xf numFmtId="166" fontId="1" fillId="0" borderId="9" xfId="0" applyNumberFormat="1" applyFont="1" applyBorder="1" applyAlignment="1">
      <alignment horizontal="center"/>
    </xf>
    <xf numFmtId="166" fontId="1" fillId="0" borderId="23" xfId="0" applyNumberFormat="1" applyFont="1" applyBorder="1" applyAlignment="1">
      <alignment horizontal="center"/>
    </xf>
    <xf numFmtId="164" fontId="2" fillId="0" borderId="0" xfId="0" applyNumberFormat="1" applyFont="1" applyBorder="1" applyAlignment="1">
      <alignment wrapText="1"/>
    </xf>
    <xf numFmtId="166" fontId="9" fillId="0" borderId="23" xfId="0" applyNumberFormat="1" applyFont="1" applyBorder="1" applyAlignment="1">
      <alignment horizontal="center"/>
    </xf>
    <xf numFmtId="164" fontId="1" fillId="0" borderId="0" xfId="0" applyNumberFormat="1" applyFont="1" applyAlignment="1">
      <alignment horizontal="center"/>
    </xf>
    <xf numFmtId="164" fontId="1" fillId="0" borderId="24" xfId="0" applyNumberFormat="1" applyFont="1" applyBorder="1" applyAlignment="1">
      <alignment horizontal="center"/>
    </xf>
    <xf numFmtId="164" fontId="8" fillId="0" borderId="0" xfId="0" applyNumberFormat="1" applyFont="1" applyAlignment="1">
      <alignment horizontal="center" wrapText="1"/>
    </xf>
    <xf numFmtId="164" fontId="0" fillId="0" borderId="0" xfId="0" applyNumberFormat="1" applyFont="1" applyAlignment="1">
      <alignment wrapText="1"/>
    </xf>
    <xf numFmtId="164" fontId="10" fillId="0" borderId="0" xfId="0" applyNumberFormat="1" applyFont="1" applyAlignment="1">
      <alignment wrapText="1"/>
    </xf>
    <xf numFmtId="165" fontId="11" fillId="0" borderId="1" xfId="0" applyNumberFormat="1" applyFont="1" applyBorder="1" applyAlignment="1">
      <alignment horizontal="center"/>
    </xf>
    <xf numFmtId="164" fontId="12" fillId="0" borderId="0" xfId="0" applyNumberFormat="1" applyFont="1" applyAlignment="1"/>
    <xf numFmtId="164" fontId="11" fillId="0" borderId="7" xfId="0" applyNumberFormat="1" applyFont="1" applyFill="1" applyBorder="1"/>
    <xf numFmtId="164" fontId="11" fillId="0" borderId="1"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38100</xdr:colOff>
      <xdr:row>19</xdr:row>
      <xdr:rowOff>85725</xdr:rowOff>
    </xdr:from>
    <xdr:ext cx="38100" cy="1714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345968" y="3693887"/>
          <a:ext cx="65" cy="172227"/>
        </a:xfrm>
        <a:prstGeom prst="rect">
          <a:avLst/>
        </a:prstGeom>
        <a:noFill/>
        <a:ln>
          <a:noFill/>
        </a:ln>
      </xdr:spPr>
      <xdr:txBody>
        <a:bodyPr spcFirstLastPara="1" wrap="square" lIns="0" tIns="0" rIns="0" bIns="0" anchor="t" anchorCtr="0">
          <a:noAutofit/>
        </a:bodyPr>
        <a:lstStyle/>
        <a:p>
          <a:pPr marL="0" lvl="0" indent="0" algn="l" rtl="0">
            <a:spcBef>
              <a:spcPts val="0"/>
            </a:spcBef>
            <a:spcAft>
              <a:spcPts val="0"/>
            </a:spcAft>
            <a:buNone/>
          </a:pP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A64"/>
  <sheetViews>
    <sheetView tabSelected="1" topLeftCell="B1" zoomScale="115" zoomScaleNormal="115" workbookViewId="0">
      <pane ySplit="1" topLeftCell="A2" activePane="bottomLeft" state="frozen"/>
      <selection activeCell="B1" sqref="B1"/>
      <selection pane="bottomLeft" activeCell="O6" sqref="O6"/>
    </sheetView>
  </sheetViews>
  <sheetFormatPr defaultColWidth="12.5546875" defaultRowHeight="15.05" customHeight="1" x14ac:dyDescent="0.25"/>
  <cols>
    <col min="1" max="1" width="23.88671875" hidden="1" customWidth="1"/>
    <col min="2" max="2" width="30.33203125" bestFit="1" customWidth="1"/>
    <col min="3" max="13" width="14.33203125" hidden="1" customWidth="1"/>
    <col min="14" max="14" width="10" hidden="1" customWidth="1"/>
    <col min="15" max="15" width="12.21875" customWidth="1"/>
    <col min="16" max="16" width="10.5546875" hidden="1" customWidth="1"/>
    <col min="17" max="17" width="32.44140625" hidden="1" customWidth="1"/>
    <col min="18" max="18" width="13.33203125" hidden="1" customWidth="1"/>
    <col min="19" max="19" width="18.109375" hidden="1" customWidth="1"/>
    <col min="20" max="20" width="15.21875" hidden="1" customWidth="1"/>
    <col min="21" max="22" width="22.33203125" hidden="1" customWidth="1"/>
    <col min="23" max="23" width="24.6640625" hidden="1" customWidth="1"/>
    <col min="24" max="24" width="24.88671875" hidden="1" customWidth="1"/>
    <col min="25" max="16381" width="7.6640625" customWidth="1"/>
  </cols>
  <sheetData>
    <row r="1" spans="1:24 16380:16381" ht="14.25" customHeight="1" x14ac:dyDescent="0.3">
      <c r="B1" s="86" t="s">
        <v>79</v>
      </c>
      <c r="C1" s="86"/>
      <c r="D1" s="86"/>
      <c r="E1" s="86"/>
      <c r="F1" s="86"/>
      <c r="G1" s="86"/>
      <c r="H1" s="86"/>
      <c r="I1" s="86"/>
      <c r="J1" s="86"/>
      <c r="K1" s="86"/>
      <c r="L1" s="86"/>
      <c r="M1" s="86"/>
      <c r="N1" s="86"/>
      <c r="O1" s="87"/>
      <c r="P1" s="2"/>
      <c r="Q1" s="2"/>
      <c r="R1" s="3"/>
      <c r="S1" s="11" t="s">
        <v>0</v>
      </c>
      <c r="T1" s="5"/>
      <c r="U1" s="5"/>
      <c r="V1" s="5"/>
      <c r="W1" s="5"/>
      <c r="X1" s="5"/>
    </row>
    <row r="2" spans="1:24 16380:16381" ht="28.65" customHeight="1" thickBot="1" x14ac:dyDescent="0.35">
      <c r="B2" s="88" t="s">
        <v>72</v>
      </c>
      <c r="C2" s="89"/>
      <c r="D2" s="89"/>
      <c r="E2" s="89"/>
      <c r="F2" s="89"/>
      <c r="G2" s="89"/>
      <c r="H2" s="89"/>
      <c r="I2" s="89"/>
      <c r="J2" s="89"/>
      <c r="K2" s="89"/>
      <c r="L2" s="89"/>
      <c r="M2" s="89"/>
      <c r="N2" s="89"/>
      <c r="O2" s="89"/>
      <c r="P2" s="89"/>
      <c r="Q2" s="89"/>
      <c r="R2" s="89"/>
      <c r="S2" s="89"/>
      <c r="T2" s="89"/>
      <c r="U2" s="89"/>
      <c r="V2" s="89"/>
      <c r="W2" s="89"/>
      <c r="X2" s="89"/>
    </row>
    <row r="3" spans="1:24 16380:16381" ht="14.25" customHeight="1" thickBot="1" x14ac:dyDescent="0.35">
      <c r="A3" s="6"/>
      <c r="B3" s="7" t="s">
        <v>1</v>
      </c>
      <c r="C3" s="8" t="s">
        <v>2</v>
      </c>
      <c r="D3" s="8" t="s">
        <v>3</v>
      </c>
      <c r="E3" s="9" t="s">
        <v>4</v>
      </c>
      <c r="F3" s="9" t="s">
        <v>5</v>
      </c>
      <c r="G3" s="9" t="s">
        <v>6</v>
      </c>
      <c r="H3" s="9" t="s">
        <v>7</v>
      </c>
      <c r="I3" s="9" t="s">
        <v>8</v>
      </c>
      <c r="J3" s="9" t="s">
        <v>9</v>
      </c>
      <c r="K3" s="9" t="s">
        <v>10</v>
      </c>
      <c r="L3" s="9" t="s">
        <v>11</v>
      </c>
      <c r="M3" s="9" t="s">
        <v>12</v>
      </c>
      <c r="N3" s="10" t="s">
        <v>13</v>
      </c>
      <c r="O3" s="11" t="s">
        <v>14</v>
      </c>
      <c r="P3" s="12" t="s">
        <v>15</v>
      </c>
      <c r="Q3" s="12" t="s">
        <v>16</v>
      </c>
      <c r="R3" s="12" t="s">
        <v>17</v>
      </c>
      <c r="S3" s="4" t="s">
        <v>18</v>
      </c>
      <c r="T3" s="13" t="s">
        <v>19</v>
      </c>
      <c r="U3" s="82" t="s">
        <v>73</v>
      </c>
      <c r="V3" s="83" t="s">
        <v>74</v>
      </c>
      <c r="W3" s="83" t="s">
        <v>76</v>
      </c>
      <c r="X3" s="81" t="s">
        <v>77</v>
      </c>
    </row>
    <row r="4" spans="1:24 16380:16381" ht="14.25" customHeight="1" x14ac:dyDescent="0.3">
      <c r="A4" s="14"/>
      <c r="B4" s="93" t="s">
        <v>80</v>
      </c>
      <c r="C4" s="15"/>
      <c r="D4" s="15"/>
      <c r="E4" s="16"/>
      <c r="F4" s="16"/>
      <c r="G4" s="16"/>
      <c r="H4" s="16"/>
      <c r="I4" s="16"/>
      <c r="J4" s="16"/>
      <c r="K4" s="16"/>
      <c r="L4" s="16"/>
      <c r="M4" s="16"/>
      <c r="N4" s="17"/>
      <c r="O4" s="18">
        <v>5000</v>
      </c>
      <c r="P4" s="3"/>
      <c r="Q4" s="2"/>
      <c r="R4" s="18"/>
      <c r="S4" s="18"/>
      <c r="T4" s="19"/>
      <c r="U4" s="74"/>
      <c r="V4" s="78"/>
      <c r="W4" s="78"/>
      <c r="X4" s="78"/>
    </row>
    <row r="5" spans="1:24 16380:16381" ht="14.25" customHeight="1" x14ac:dyDescent="0.3">
      <c r="A5" s="14"/>
      <c r="B5" s="94" t="s">
        <v>81</v>
      </c>
      <c r="C5" s="21"/>
      <c r="D5" s="21"/>
      <c r="E5" s="22"/>
      <c r="F5" s="22"/>
      <c r="G5" s="22"/>
      <c r="H5" s="22"/>
      <c r="I5" s="22"/>
      <c r="J5" s="22"/>
      <c r="K5" s="22"/>
      <c r="L5" s="22"/>
      <c r="M5" s="22"/>
      <c r="N5" s="23"/>
      <c r="O5" s="91">
        <v>222500</v>
      </c>
      <c r="P5" s="18"/>
      <c r="Q5" s="2"/>
      <c r="R5" s="18"/>
      <c r="S5" s="18"/>
      <c r="T5" s="19"/>
      <c r="U5" s="74"/>
      <c r="V5" s="78"/>
      <c r="W5" s="78"/>
      <c r="X5" s="78"/>
    </row>
    <row r="6" spans="1:24 16380:16381" ht="14.25" customHeight="1" x14ac:dyDescent="0.3">
      <c r="A6" s="14"/>
      <c r="B6" s="94" t="s">
        <v>82</v>
      </c>
      <c r="C6" s="25"/>
      <c r="D6" s="25"/>
      <c r="E6" s="26"/>
      <c r="F6" s="26"/>
      <c r="G6" s="26"/>
      <c r="H6" s="26"/>
      <c r="I6" s="26"/>
      <c r="J6" s="26"/>
      <c r="K6" s="26"/>
      <c r="L6" s="26"/>
      <c r="M6" s="26"/>
      <c r="N6" s="27"/>
      <c r="O6" s="18">
        <v>381820</v>
      </c>
      <c r="P6" s="18"/>
      <c r="Q6" s="2"/>
      <c r="R6" s="18"/>
      <c r="S6" s="18"/>
      <c r="T6" s="19"/>
      <c r="U6" s="74"/>
      <c r="V6" s="78"/>
      <c r="W6" s="78"/>
      <c r="X6" s="78"/>
    </row>
    <row r="7" spans="1:24 16380:16381" ht="14.25" customHeight="1" x14ac:dyDescent="0.3">
      <c r="A7" s="14"/>
      <c r="B7" s="94" t="s">
        <v>83</v>
      </c>
      <c r="C7" s="30"/>
      <c r="D7" s="30"/>
      <c r="E7" s="30"/>
      <c r="F7" s="30"/>
      <c r="G7" s="30"/>
      <c r="H7" s="30"/>
      <c r="I7" s="30"/>
      <c r="J7" s="30"/>
      <c r="K7" s="30"/>
      <c r="L7" s="30"/>
      <c r="M7" s="30"/>
      <c r="N7" s="31"/>
      <c r="O7" s="18">
        <v>30500</v>
      </c>
      <c r="P7" s="18"/>
      <c r="Q7" s="2"/>
      <c r="R7" s="18"/>
      <c r="S7" s="18"/>
      <c r="T7" s="19"/>
      <c r="U7" s="74"/>
      <c r="V7" s="78"/>
      <c r="W7" s="78"/>
      <c r="X7" s="78"/>
    </row>
    <row r="8" spans="1:24 16380:16381" ht="14.25" customHeight="1" x14ac:dyDescent="0.3">
      <c r="A8" s="14"/>
      <c r="B8" s="94" t="s">
        <v>84</v>
      </c>
      <c r="C8" s="32"/>
      <c r="D8" s="32"/>
      <c r="E8" s="32"/>
      <c r="F8" s="32"/>
      <c r="G8" s="32"/>
      <c r="H8" s="32"/>
      <c r="I8" s="32"/>
      <c r="J8" s="32"/>
      <c r="K8" s="32"/>
      <c r="L8" s="32"/>
      <c r="M8" s="32"/>
      <c r="N8" s="33"/>
      <c r="O8" s="24">
        <v>2000</v>
      </c>
      <c r="P8" s="18"/>
      <c r="Q8" s="2"/>
      <c r="R8" s="18"/>
      <c r="S8" s="18"/>
      <c r="T8" s="19"/>
      <c r="U8" s="74"/>
      <c r="V8" s="78"/>
      <c r="W8" s="78"/>
      <c r="X8" s="78"/>
    </row>
    <row r="9" spans="1:24 16380:16381" ht="14.25" customHeight="1" x14ac:dyDescent="0.3">
      <c r="A9" s="14"/>
      <c r="B9" s="94" t="s">
        <v>85</v>
      </c>
      <c r="C9" s="34"/>
      <c r="D9" s="34"/>
      <c r="E9" s="34"/>
      <c r="F9" s="34"/>
      <c r="G9" s="34"/>
      <c r="H9" s="34"/>
      <c r="I9" s="34"/>
      <c r="J9" s="34"/>
      <c r="K9" s="34"/>
      <c r="L9" s="34"/>
      <c r="M9" s="34"/>
      <c r="N9" s="35"/>
      <c r="O9" s="18">
        <v>20244</v>
      </c>
      <c r="P9" s="18"/>
      <c r="Q9" s="2"/>
      <c r="R9" s="18"/>
      <c r="S9" s="18"/>
      <c r="T9" s="19"/>
      <c r="U9" s="74"/>
      <c r="V9" s="78"/>
      <c r="W9" s="78"/>
      <c r="X9" s="78"/>
    </row>
    <row r="10" spans="1:24 16380:16381" ht="15.75" thickBot="1" x14ac:dyDescent="0.35">
      <c r="A10" s="37"/>
      <c r="B10" s="38" t="s">
        <v>20</v>
      </c>
      <c r="C10" s="39"/>
      <c r="D10" s="39"/>
      <c r="E10" s="40"/>
      <c r="F10" s="40"/>
      <c r="G10" s="40"/>
      <c r="H10" s="40"/>
      <c r="I10" s="40"/>
      <c r="J10" s="40"/>
      <c r="K10" s="40"/>
      <c r="L10" s="40"/>
      <c r="M10" s="40"/>
      <c r="N10" s="41"/>
      <c r="O10" s="4">
        <f>SUM(O4:O9)</f>
        <v>662064</v>
      </c>
      <c r="P10" s="4">
        <f>SUM(P5:P9)</f>
        <v>0</v>
      </c>
      <c r="Q10" s="2"/>
      <c r="R10" s="4">
        <f>SUM(R5:R9)</f>
        <v>0</v>
      </c>
      <c r="S10" s="4">
        <f>SUM(S5:S9)</f>
        <v>0</v>
      </c>
      <c r="T10" s="13">
        <v>703213</v>
      </c>
      <c r="U10" s="73" t="s">
        <v>21</v>
      </c>
      <c r="V10" s="77">
        <f>SUM(V4:V9)</f>
        <v>0</v>
      </c>
      <c r="W10" s="77">
        <f>SUM(W4:W9)</f>
        <v>0</v>
      </c>
      <c r="X10" s="85">
        <f>SUM(V10:W10)</f>
        <v>0</v>
      </c>
    </row>
    <row r="11" spans="1:24 16380:16381" ht="14.25" customHeight="1" x14ac:dyDescent="0.3">
      <c r="A11" s="42"/>
      <c r="B11" s="92"/>
      <c r="C11" s="44"/>
      <c r="D11" s="44"/>
      <c r="E11" s="1"/>
      <c r="F11" s="1"/>
      <c r="G11" s="1"/>
      <c r="H11" s="1"/>
      <c r="I11" s="1"/>
      <c r="J11" s="1"/>
      <c r="K11" s="1"/>
      <c r="L11" s="1"/>
      <c r="M11" s="1"/>
      <c r="N11" s="1"/>
      <c r="O11" s="4"/>
      <c r="P11" s="3"/>
      <c r="Q11" s="2"/>
      <c r="R11" s="18"/>
      <c r="S11" s="18"/>
      <c r="T11" s="19"/>
      <c r="U11" s="74"/>
      <c r="V11" s="78"/>
      <c r="W11" s="78"/>
      <c r="X11" s="78"/>
    </row>
    <row r="12" spans="1:24 16380:16381" ht="14.25" customHeight="1" thickBot="1" x14ac:dyDescent="0.35">
      <c r="A12" s="42"/>
      <c r="C12" s="44"/>
      <c r="D12" s="44"/>
      <c r="E12" s="1"/>
      <c r="F12" s="1"/>
      <c r="G12" s="1"/>
      <c r="H12" s="1"/>
      <c r="I12" s="1"/>
      <c r="J12" s="1"/>
      <c r="K12" s="1"/>
      <c r="L12" s="1"/>
      <c r="M12" s="1"/>
      <c r="N12" s="1"/>
      <c r="O12" s="4"/>
      <c r="P12" s="3"/>
      <c r="Q12" s="2"/>
      <c r="R12" s="18"/>
      <c r="S12" s="18"/>
      <c r="T12" s="19"/>
      <c r="U12" s="74"/>
      <c r="V12" s="78"/>
      <c r="W12" s="78"/>
      <c r="X12" s="78"/>
    </row>
    <row r="13" spans="1:24 16380:16381" ht="14.25" customHeight="1" thickBot="1" x14ac:dyDescent="0.35">
      <c r="A13" s="45"/>
      <c r="B13" s="7" t="s">
        <v>22</v>
      </c>
      <c r="C13" s="8"/>
      <c r="D13" s="8"/>
      <c r="E13" s="8"/>
      <c r="F13" s="8"/>
      <c r="G13" s="8"/>
      <c r="H13" s="8"/>
      <c r="I13" s="8"/>
      <c r="J13" s="8"/>
      <c r="K13" s="8"/>
      <c r="L13" s="8"/>
      <c r="M13" s="8"/>
      <c r="N13" s="46"/>
      <c r="O13" s="11" t="s">
        <v>23</v>
      </c>
      <c r="P13" s="12" t="s">
        <v>24</v>
      </c>
      <c r="Q13" s="12" t="s">
        <v>16</v>
      </c>
      <c r="R13" s="4" t="s">
        <v>17</v>
      </c>
      <c r="S13" s="4" t="s">
        <v>25</v>
      </c>
      <c r="T13" s="19"/>
      <c r="U13" s="74"/>
      <c r="V13" s="78"/>
      <c r="W13" s="78"/>
      <c r="X13" s="78"/>
    </row>
    <row r="14" spans="1:24 16380:16381" x14ac:dyDescent="0.3">
      <c r="A14" s="20" t="s">
        <v>26</v>
      </c>
      <c r="B14" s="47" t="s">
        <v>27</v>
      </c>
      <c r="C14" s="48"/>
      <c r="D14" s="48"/>
      <c r="E14" s="49"/>
      <c r="F14" s="49"/>
      <c r="G14" s="49"/>
      <c r="H14" s="49"/>
      <c r="I14" s="49"/>
      <c r="J14" s="49"/>
      <c r="K14" s="49"/>
      <c r="L14" s="49"/>
      <c r="M14" s="49"/>
      <c r="N14" s="50"/>
      <c r="O14" s="24">
        <v>-337826</v>
      </c>
      <c r="P14" s="18">
        <v>-273781</v>
      </c>
      <c r="Q14" s="2"/>
      <c r="R14" s="18">
        <v>-201234.6</v>
      </c>
      <c r="S14" s="18">
        <f>R14-20670-20670</f>
        <v>-242574.6</v>
      </c>
      <c r="T14" s="51">
        <v>346780</v>
      </c>
      <c r="U14" s="75">
        <v>174267</v>
      </c>
      <c r="V14" s="79">
        <v>193851</v>
      </c>
      <c r="W14" s="79">
        <v>41204</v>
      </c>
      <c r="X14" s="79">
        <f t="shared" ref="X14:X48" si="0">SUM(V14:W14)</f>
        <v>235055</v>
      </c>
      <c r="XFA14" s="53">
        <f>SUM(C14:XEZ14)</f>
        <v>-64259.199999999953</v>
      </c>
    </row>
    <row r="15" spans="1:24 16380:16381" ht="14.25" customHeight="1" x14ac:dyDescent="0.3">
      <c r="A15" s="20" t="s">
        <v>26</v>
      </c>
      <c r="B15" s="14" t="s">
        <v>28</v>
      </c>
      <c r="C15" s="18"/>
      <c r="D15" s="18"/>
      <c r="E15" s="18"/>
      <c r="F15" s="18"/>
      <c r="G15" s="18"/>
      <c r="H15" s="18"/>
      <c r="I15" s="18"/>
      <c r="J15" s="18"/>
      <c r="K15" s="18"/>
      <c r="L15" s="18"/>
      <c r="M15" s="18"/>
      <c r="N15" s="29"/>
      <c r="O15" s="24">
        <v>-25844</v>
      </c>
      <c r="P15" s="18">
        <v>-20945</v>
      </c>
      <c r="Q15" s="2"/>
      <c r="R15" s="18">
        <v>-14708.67</v>
      </c>
      <c r="S15" s="18">
        <f>+R15-1581-1581</f>
        <v>-17870.669999999998</v>
      </c>
      <c r="T15" s="52">
        <v>26529</v>
      </c>
      <c r="U15" s="75">
        <v>12786</v>
      </c>
      <c r="V15" s="79">
        <v>14250</v>
      </c>
      <c r="W15" s="79">
        <v>3152</v>
      </c>
      <c r="X15" s="79">
        <f t="shared" si="0"/>
        <v>17402</v>
      </c>
      <c r="XEZ15" s="53">
        <f>SUM(O15)</f>
        <v>-25844</v>
      </c>
      <c r="XFA15" s="53">
        <f>SUM(XEZ15)</f>
        <v>-25844</v>
      </c>
    </row>
    <row r="16" spans="1:24 16380:16381" ht="14.25" customHeight="1" x14ac:dyDescent="0.3">
      <c r="A16" s="20"/>
      <c r="B16" s="14" t="s">
        <v>29</v>
      </c>
      <c r="C16" s="18"/>
      <c r="D16" s="18"/>
      <c r="E16" s="18"/>
      <c r="F16" s="18"/>
      <c r="G16" s="18"/>
      <c r="H16" s="18"/>
      <c r="I16" s="18"/>
      <c r="J16" s="18"/>
      <c r="K16" s="18"/>
      <c r="L16" s="18"/>
      <c r="M16" s="18"/>
      <c r="N16" s="29"/>
      <c r="O16" s="18">
        <v>-20000</v>
      </c>
      <c r="P16" s="18"/>
      <c r="Q16" s="2"/>
      <c r="R16" s="18"/>
      <c r="S16" s="18"/>
      <c r="T16" s="52">
        <v>20000</v>
      </c>
      <c r="U16" s="75">
        <v>0</v>
      </c>
      <c r="V16" s="79">
        <v>0</v>
      </c>
      <c r="W16" s="79">
        <v>0</v>
      </c>
      <c r="X16" s="79">
        <f t="shared" si="0"/>
        <v>0</v>
      </c>
    </row>
    <row r="17" spans="1:24 16380:16381" ht="14.25" customHeight="1" x14ac:dyDescent="0.3">
      <c r="A17" s="2" t="s">
        <v>30</v>
      </c>
      <c r="B17" s="14" t="s">
        <v>31</v>
      </c>
      <c r="C17" s="18">
        <v>-300</v>
      </c>
      <c r="D17" s="18">
        <v>-300</v>
      </c>
      <c r="E17" s="18">
        <v>-300</v>
      </c>
      <c r="F17" s="18">
        <v>-300</v>
      </c>
      <c r="G17" s="18">
        <v>-300</v>
      </c>
      <c r="H17" s="18">
        <v>-300</v>
      </c>
      <c r="I17" s="18">
        <v>-300</v>
      </c>
      <c r="J17" s="18">
        <v>-300</v>
      </c>
      <c r="K17" s="18">
        <v>-300</v>
      </c>
      <c r="L17" s="18">
        <v>-300</v>
      </c>
      <c r="M17" s="18">
        <v>-300</v>
      </c>
      <c r="N17" s="29">
        <v>-300</v>
      </c>
      <c r="O17" s="18">
        <v>-3000</v>
      </c>
      <c r="P17" s="18">
        <v>-3000</v>
      </c>
      <c r="Q17" s="2"/>
      <c r="R17" s="18">
        <v>-1834.11</v>
      </c>
      <c r="S17" s="18">
        <f>+R17-400</f>
        <v>-2234.1099999999997</v>
      </c>
      <c r="T17" s="52">
        <v>3000</v>
      </c>
      <c r="U17" s="75">
        <v>1695</v>
      </c>
      <c r="V17" s="79">
        <v>1844</v>
      </c>
      <c r="W17" s="79">
        <v>300</v>
      </c>
      <c r="X17" s="79">
        <f t="shared" si="0"/>
        <v>2144</v>
      </c>
      <c r="XEZ17" s="53">
        <f>SUM(O17)</f>
        <v>-3000</v>
      </c>
      <c r="XFA17" s="53">
        <f t="shared" ref="XFA17:XFA18" si="1">SUM(XEZ17)</f>
        <v>-3000</v>
      </c>
    </row>
    <row r="18" spans="1:24 16380:16381" ht="14.25" customHeight="1" x14ac:dyDescent="0.3">
      <c r="A18" s="2" t="s">
        <v>30</v>
      </c>
      <c r="B18" s="14" t="s">
        <v>32</v>
      </c>
      <c r="C18" s="18">
        <v>-200</v>
      </c>
      <c r="D18" s="18">
        <v>-200</v>
      </c>
      <c r="E18" s="18">
        <v>-200</v>
      </c>
      <c r="F18" s="18">
        <v>-200</v>
      </c>
      <c r="G18" s="18">
        <v>-200</v>
      </c>
      <c r="H18" s="18">
        <v>-200</v>
      </c>
      <c r="I18" s="18">
        <v>-200</v>
      </c>
      <c r="J18" s="18">
        <v>-200</v>
      </c>
      <c r="K18" s="18">
        <v>-200</v>
      </c>
      <c r="L18" s="18">
        <v>-200</v>
      </c>
      <c r="M18" s="18">
        <v>-200</v>
      </c>
      <c r="N18" s="29">
        <v>-200</v>
      </c>
      <c r="O18" s="24">
        <v>-5000</v>
      </c>
      <c r="P18" s="18">
        <v>-2400</v>
      </c>
      <c r="Q18" s="2"/>
      <c r="R18" s="18">
        <v>-1548.82</v>
      </c>
      <c r="S18" s="18">
        <f>+R18-250</f>
        <v>-1798.82</v>
      </c>
      <c r="T18" s="52">
        <v>2400</v>
      </c>
      <c r="U18" s="75">
        <v>1701</v>
      </c>
      <c r="V18" s="79">
        <v>1830</v>
      </c>
      <c r="W18" s="79">
        <v>300</v>
      </c>
      <c r="X18" s="79">
        <f t="shared" si="0"/>
        <v>2130</v>
      </c>
      <c r="XEZ18" s="53">
        <f>SUM(O18)</f>
        <v>-5000</v>
      </c>
      <c r="XFA18" s="53">
        <f t="shared" si="1"/>
        <v>-5000</v>
      </c>
    </row>
    <row r="19" spans="1:24 16380:16381" ht="14.25" customHeight="1" x14ac:dyDescent="0.3">
      <c r="A19" s="2" t="s">
        <v>30</v>
      </c>
      <c r="B19" s="14" t="s">
        <v>33</v>
      </c>
      <c r="C19" s="18"/>
      <c r="D19" s="18"/>
      <c r="E19" s="18"/>
      <c r="F19" s="18"/>
      <c r="G19" s="18"/>
      <c r="H19" s="18"/>
      <c r="I19" s="18"/>
      <c r="J19" s="18"/>
      <c r="K19" s="18"/>
      <c r="L19" s="18"/>
      <c r="M19" s="18"/>
      <c r="N19" s="29"/>
      <c r="O19" s="18">
        <v>-2000</v>
      </c>
      <c r="P19" s="18">
        <v>-2000</v>
      </c>
      <c r="Q19" s="2"/>
      <c r="R19" s="18">
        <v>-1845.29</v>
      </c>
      <c r="S19" s="18">
        <f>+R19-130-130</f>
        <v>-2105.29</v>
      </c>
      <c r="T19" s="52">
        <v>2000</v>
      </c>
      <c r="U19" s="75">
        <v>1126</v>
      </c>
      <c r="V19" s="79">
        <v>1263</v>
      </c>
      <c r="W19" s="79">
        <v>275</v>
      </c>
      <c r="X19" s="79">
        <f t="shared" si="0"/>
        <v>1538</v>
      </c>
      <c r="XFA19" s="53">
        <f>SUM(C19:XEZ19)</f>
        <v>-1748.58</v>
      </c>
    </row>
    <row r="20" spans="1:24 16380:16381" ht="14.25" customHeight="1" x14ac:dyDescent="0.3">
      <c r="A20" s="45" t="s">
        <v>30</v>
      </c>
      <c r="B20" s="14" t="s">
        <v>34</v>
      </c>
      <c r="C20" s="18">
        <v>-750</v>
      </c>
      <c r="D20" s="18">
        <v>-750</v>
      </c>
      <c r="E20" s="18">
        <v>-750</v>
      </c>
      <c r="F20" s="18">
        <v>-750</v>
      </c>
      <c r="G20" s="18">
        <v>-750</v>
      </c>
      <c r="H20" s="18">
        <v>-750</v>
      </c>
      <c r="I20" s="18">
        <v>-750</v>
      </c>
      <c r="J20" s="18">
        <v>-750</v>
      </c>
      <c r="K20" s="18">
        <v>-750</v>
      </c>
      <c r="L20" s="18">
        <v>-750</v>
      </c>
      <c r="M20" s="18">
        <v>-750</v>
      </c>
      <c r="N20" s="29">
        <v>-750</v>
      </c>
      <c r="O20" s="18">
        <v>-16000</v>
      </c>
      <c r="P20" s="18">
        <v>-9000</v>
      </c>
      <c r="Q20" s="2"/>
      <c r="R20" s="18">
        <v>-13292.72</v>
      </c>
      <c r="S20" s="18">
        <f>+R20-651-651</f>
        <v>-14594.72</v>
      </c>
      <c r="T20" s="52">
        <v>16000</v>
      </c>
      <c r="U20" s="75">
        <v>10696</v>
      </c>
      <c r="V20" s="79">
        <v>10696</v>
      </c>
      <c r="W20" s="79"/>
      <c r="X20" s="79">
        <f t="shared" si="0"/>
        <v>10696</v>
      </c>
      <c r="XEZ20" s="53">
        <f>SUM(O20)</f>
        <v>-16000</v>
      </c>
      <c r="XFA20" s="53">
        <f t="shared" ref="XFA20:XFA21" si="2">SUM(XEZ20)</f>
        <v>-16000</v>
      </c>
    </row>
    <row r="21" spans="1:24 16380:16381" ht="14.1" customHeight="1" x14ac:dyDescent="0.3">
      <c r="A21" s="2" t="s">
        <v>35</v>
      </c>
      <c r="B21" s="14" t="s">
        <v>36</v>
      </c>
      <c r="C21" s="18"/>
      <c r="D21" s="18"/>
      <c r="E21" s="18"/>
      <c r="F21" s="18">
        <v>-3500</v>
      </c>
      <c r="G21" s="18"/>
      <c r="H21" s="18"/>
      <c r="I21" s="18"/>
      <c r="J21" s="18"/>
      <c r="K21" s="18">
        <v>-3500</v>
      </c>
      <c r="L21" s="18"/>
      <c r="M21" s="18"/>
      <c r="N21" s="29"/>
      <c r="O21" s="24">
        <v>-2500</v>
      </c>
      <c r="P21" s="18">
        <v>-3500</v>
      </c>
      <c r="Q21" s="2"/>
      <c r="R21" s="18">
        <v>-216</v>
      </c>
      <c r="S21" s="18">
        <f>+R21</f>
        <v>-216</v>
      </c>
      <c r="T21" s="52">
        <v>3500</v>
      </c>
      <c r="U21" s="75">
        <v>0</v>
      </c>
      <c r="V21" s="79">
        <v>0</v>
      </c>
      <c r="W21" s="79">
        <v>0</v>
      </c>
      <c r="X21" s="79">
        <f t="shared" si="0"/>
        <v>0</v>
      </c>
      <c r="XEZ21" s="53">
        <f>SUM(C21:XEY21)</f>
        <v>-9932</v>
      </c>
      <c r="XFA21" s="53">
        <f t="shared" si="2"/>
        <v>-9932</v>
      </c>
    </row>
    <row r="22" spans="1:24 16380:16381" ht="15.75" customHeight="1" x14ac:dyDescent="0.3">
      <c r="A22" s="2" t="s">
        <v>35</v>
      </c>
      <c r="B22" s="14" t="s">
        <v>37</v>
      </c>
      <c r="C22" s="18"/>
      <c r="D22" s="18"/>
      <c r="E22" s="18"/>
      <c r="F22" s="18"/>
      <c r="G22" s="18"/>
      <c r="H22" s="18"/>
      <c r="I22" s="18"/>
      <c r="J22" s="18"/>
      <c r="K22" s="18"/>
      <c r="L22" s="18"/>
      <c r="M22" s="18"/>
      <c r="N22" s="29"/>
      <c r="O22" s="18">
        <v>-2500</v>
      </c>
      <c r="P22" s="18">
        <v>-5000</v>
      </c>
      <c r="Q22" s="2"/>
      <c r="R22" s="18">
        <v>-1971.43</v>
      </c>
      <c r="S22" s="18">
        <f>+R22-50-50</f>
        <v>-2071.4300000000003</v>
      </c>
      <c r="T22" s="52">
        <v>2500</v>
      </c>
      <c r="U22" s="75">
        <v>219</v>
      </c>
      <c r="V22" s="79">
        <v>242</v>
      </c>
      <c r="W22" s="79">
        <v>100</v>
      </c>
      <c r="X22" s="79">
        <f t="shared" si="0"/>
        <v>342</v>
      </c>
      <c r="XFA22" s="53">
        <f>SUM(C22:XEZ22)</f>
        <v>-8139.8600000000006</v>
      </c>
    </row>
    <row r="23" spans="1:24 16380:16381" x14ac:dyDescent="0.3">
      <c r="A23" s="20" t="s">
        <v>35</v>
      </c>
      <c r="B23" s="14" t="s">
        <v>38</v>
      </c>
      <c r="C23" s="18"/>
      <c r="D23" s="18"/>
      <c r="E23" s="18"/>
      <c r="F23" s="18"/>
      <c r="G23" s="18"/>
      <c r="H23" s="18"/>
      <c r="I23" s="18"/>
      <c r="J23" s="18"/>
      <c r="K23" s="18"/>
      <c r="L23" s="18"/>
      <c r="M23" s="18"/>
      <c r="N23" s="29"/>
      <c r="O23" s="24">
        <v>-4000</v>
      </c>
      <c r="P23" s="18">
        <v>0</v>
      </c>
      <c r="Q23" s="2"/>
      <c r="R23" s="18"/>
      <c r="S23" s="18"/>
      <c r="T23" s="52">
        <v>2000</v>
      </c>
      <c r="U23" s="75"/>
      <c r="V23" s="79"/>
      <c r="W23" s="79">
        <v>2000</v>
      </c>
      <c r="X23" s="79">
        <f t="shared" si="0"/>
        <v>2000</v>
      </c>
    </row>
    <row r="24" spans="1:24 16380:16381" ht="14.25" customHeight="1" x14ac:dyDescent="0.3">
      <c r="A24" s="54" t="s">
        <v>35</v>
      </c>
      <c r="B24" s="14" t="s">
        <v>39</v>
      </c>
      <c r="C24" s="18">
        <v>-150</v>
      </c>
      <c r="D24" s="18">
        <v>-150</v>
      </c>
      <c r="E24" s="18">
        <v>-150</v>
      </c>
      <c r="F24" s="18">
        <v>-150</v>
      </c>
      <c r="G24" s="18">
        <v>-150</v>
      </c>
      <c r="H24" s="18">
        <v>-150</v>
      </c>
      <c r="I24" s="18">
        <v>-150</v>
      </c>
      <c r="J24" s="18">
        <v>-150</v>
      </c>
      <c r="K24" s="18">
        <v>-150</v>
      </c>
      <c r="L24" s="18">
        <v>-150</v>
      </c>
      <c r="M24" s="18">
        <v>-150</v>
      </c>
      <c r="N24" s="29">
        <v>-150</v>
      </c>
      <c r="O24" s="18">
        <v>-2750</v>
      </c>
      <c r="P24" s="55">
        <v>-2000</v>
      </c>
      <c r="Q24" s="2"/>
      <c r="R24" s="18">
        <v>-2817.07</v>
      </c>
      <c r="S24" s="18">
        <f>+R24</f>
        <v>-2817.07</v>
      </c>
      <c r="T24" s="52">
        <v>2750</v>
      </c>
      <c r="U24" s="75">
        <v>1562</v>
      </c>
      <c r="V24" s="79">
        <v>3888</v>
      </c>
      <c r="W24" s="79">
        <v>0</v>
      </c>
      <c r="X24" s="79">
        <f t="shared" si="0"/>
        <v>3888</v>
      </c>
      <c r="XEZ24" s="53">
        <f>SUM(O24)</f>
        <v>-2750</v>
      </c>
      <c r="XFA24" s="53">
        <f>SUM(C24:XEZ24)</f>
        <v>-2846.1399999999994</v>
      </c>
    </row>
    <row r="25" spans="1:24 16380:16381" x14ac:dyDescent="0.3">
      <c r="A25" s="45" t="s">
        <v>40</v>
      </c>
      <c r="B25" s="14" t="s">
        <v>41</v>
      </c>
      <c r="C25" s="18">
        <v>-2500</v>
      </c>
      <c r="D25" s="18">
        <v>-2500</v>
      </c>
      <c r="E25" s="18">
        <v>-2500</v>
      </c>
      <c r="F25" s="18">
        <v>-2500</v>
      </c>
      <c r="G25" s="18">
        <v>-6000</v>
      </c>
      <c r="H25" s="18">
        <v>-2500</v>
      </c>
      <c r="I25" s="18">
        <v>-2500</v>
      </c>
      <c r="J25" s="18">
        <v>-6000</v>
      </c>
      <c r="K25" s="18">
        <v>-2500</v>
      </c>
      <c r="L25" s="18">
        <v>-2500</v>
      </c>
      <c r="M25" s="18">
        <v>-2500</v>
      </c>
      <c r="N25" s="29">
        <v>-2500</v>
      </c>
      <c r="O25" s="24">
        <v>-62500</v>
      </c>
      <c r="P25" s="55">
        <v>-49000</v>
      </c>
      <c r="Q25" s="2"/>
      <c r="R25" s="18">
        <v>-19988.509999999998</v>
      </c>
      <c r="S25" s="18">
        <f>+R25-3000-3000</f>
        <v>-25988.51</v>
      </c>
      <c r="T25" s="51">
        <v>53700</v>
      </c>
      <c r="U25" s="75">
        <v>12948</v>
      </c>
      <c r="V25" s="79">
        <v>17108</v>
      </c>
      <c r="W25" s="79">
        <v>5000</v>
      </c>
      <c r="X25" s="79">
        <f t="shared" si="0"/>
        <v>22108</v>
      </c>
      <c r="XEZ25" s="53">
        <f>SUM(O25)</f>
        <v>-62500</v>
      </c>
      <c r="XFA25" s="53">
        <f>SUM(XEZ25)</f>
        <v>-62500</v>
      </c>
    </row>
    <row r="26" spans="1:24 16380:16381" ht="14.25" customHeight="1" x14ac:dyDescent="0.3">
      <c r="A26" s="54" t="s">
        <v>40</v>
      </c>
      <c r="B26" s="14" t="s">
        <v>42</v>
      </c>
      <c r="C26" s="18"/>
      <c r="D26" s="18"/>
      <c r="E26" s="18"/>
      <c r="F26" s="18"/>
      <c r="G26" s="18"/>
      <c r="H26" s="18"/>
      <c r="I26" s="18"/>
      <c r="J26" s="18"/>
      <c r="K26" s="18"/>
      <c r="L26" s="18"/>
      <c r="M26" s="18"/>
      <c r="N26" s="29"/>
      <c r="O26" s="24">
        <v>-15000</v>
      </c>
      <c r="P26" s="18"/>
      <c r="Q26" s="2"/>
      <c r="R26" s="18"/>
      <c r="S26" s="18"/>
      <c r="T26" s="52">
        <v>17000</v>
      </c>
      <c r="U26" s="75"/>
      <c r="V26" s="79"/>
      <c r="W26" s="79">
        <v>0</v>
      </c>
      <c r="X26" s="79">
        <f t="shared" si="0"/>
        <v>0</v>
      </c>
    </row>
    <row r="27" spans="1:24 16380:16381" ht="14.25" customHeight="1" x14ac:dyDescent="0.3">
      <c r="A27" s="54" t="s">
        <v>43</v>
      </c>
      <c r="B27" s="14" t="s">
        <v>43</v>
      </c>
      <c r="C27" s="18">
        <v>-150</v>
      </c>
      <c r="D27" s="18">
        <v>-150</v>
      </c>
      <c r="E27" s="18">
        <v>-150</v>
      </c>
      <c r="F27" s="18">
        <v>-150</v>
      </c>
      <c r="G27" s="18">
        <v>-150</v>
      </c>
      <c r="H27" s="18">
        <v>-150</v>
      </c>
      <c r="I27" s="18">
        <v>-150</v>
      </c>
      <c r="J27" s="18">
        <v>-150</v>
      </c>
      <c r="K27" s="18">
        <v>-150</v>
      </c>
      <c r="L27" s="18">
        <v>-150</v>
      </c>
      <c r="M27" s="18">
        <v>-150</v>
      </c>
      <c r="N27" s="29">
        <v>-150</v>
      </c>
      <c r="O27" s="18">
        <v>-1750</v>
      </c>
      <c r="P27" s="18">
        <v>-1000</v>
      </c>
      <c r="Q27" s="2"/>
      <c r="R27" s="18">
        <v>-966.34</v>
      </c>
      <c r="S27" s="18">
        <f>+R27-150-150</f>
        <v>-1266.3400000000001</v>
      </c>
      <c r="T27" s="52">
        <v>1750</v>
      </c>
      <c r="U27" s="75">
        <v>120</v>
      </c>
      <c r="V27" s="79">
        <v>179</v>
      </c>
      <c r="W27" s="79">
        <v>200</v>
      </c>
      <c r="X27" s="79">
        <f t="shared" si="0"/>
        <v>379</v>
      </c>
      <c r="XEZ27" s="53">
        <f>SUM(O27)</f>
        <v>-1750</v>
      </c>
      <c r="XFA27" s="53">
        <f>SUM(C27:XEZ27)</f>
        <v>-5904.68</v>
      </c>
    </row>
    <row r="28" spans="1:24 16380:16381" ht="14.25" customHeight="1" x14ac:dyDescent="0.3">
      <c r="A28" s="54" t="s">
        <v>43</v>
      </c>
      <c r="B28" s="14" t="s">
        <v>44</v>
      </c>
      <c r="C28" s="18"/>
      <c r="D28" s="18"/>
      <c r="E28" s="18"/>
      <c r="F28" s="18"/>
      <c r="G28" s="18"/>
      <c r="H28" s="18"/>
      <c r="I28" s="18"/>
      <c r="J28" s="18"/>
      <c r="K28" s="18"/>
      <c r="L28" s="18"/>
      <c r="M28" s="18"/>
      <c r="N28" s="29"/>
      <c r="O28" s="18">
        <v>-1000</v>
      </c>
      <c r="P28" s="18" t="s">
        <v>45</v>
      </c>
      <c r="Q28" s="2"/>
      <c r="R28" s="18">
        <v>0</v>
      </c>
      <c r="S28" s="18">
        <v>0</v>
      </c>
      <c r="T28" s="52">
        <v>1000</v>
      </c>
      <c r="U28" s="75"/>
      <c r="V28" s="79"/>
      <c r="W28" s="79">
        <v>0</v>
      </c>
      <c r="X28" s="79">
        <f t="shared" si="0"/>
        <v>0</v>
      </c>
    </row>
    <row r="29" spans="1:24 16380:16381" ht="14.25" customHeight="1" x14ac:dyDescent="0.3">
      <c r="A29" s="45" t="s">
        <v>46</v>
      </c>
      <c r="B29" s="14" t="s">
        <v>46</v>
      </c>
      <c r="C29" s="18">
        <v>-500</v>
      </c>
      <c r="D29" s="18">
        <v>-500</v>
      </c>
      <c r="E29" s="18">
        <v>-500</v>
      </c>
      <c r="F29" s="18">
        <v>-500</v>
      </c>
      <c r="G29" s="18">
        <v>-500</v>
      </c>
      <c r="H29" s="18">
        <v>-500</v>
      </c>
      <c r="I29" s="18">
        <v>-500</v>
      </c>
      <c r="J29" s="18">
        <v>-500</v>
      </c>
      <c r="K29" s="18">
        <v>-500</v>
      </c>
      <c r="L29" s="18">
        <v>-500</v>
      </c>
      <c r="M29" s="18">
        <v>-500</v>
      </c>
      <c r="N29" s="29">
        <v>-500</v>
      </c>
      <c r="O29" s="18">
        <f>SUM(C29:N29)</f>
        <v>-6000</v>
      </c>
      <c r="P29" s="18">
        <v>-6000</v>
      </c>
      <c r="Q29" s="2" t="s">
        <v>47</v>
      </c>
      <c r="R29" s="18">
        <v>-5000</v>
      </c>
      <c r="S29" s="18">
        <f>+R29-500-500</f>
        <v>-6000</v>
      </c>
      <c r="T29" s="52">
        <v>6000</v>
      </c>
      <c r="U29" s="75">
        <v>6000</v>
      </c>
      <c r="V29" s="79">
        <v>6000</v>
      </c>
      <c r="W29" s="79">
        <v>0</v>
      </c>
      <c r="X29" s="79">
        <f t="shared" si="0"/>
        <v>6000</v>
      </c>
      <c r="XEZ29" s="53">
        <f t="shared" ref="XEZ29:XEZ34" si="3">SUM(O29)</f>
        <v>-6000</v>
      </c>
      <c r="XFA29" s="53">
        <f t="shared" ref="XFA29:XFA31" si="4">SUM(XEZ29)</f>
        <v>-6000</v>
      </c>
    </row>
    <row r="30" spans="1:24 16380:16381" ht="14.25" customHeight="1" x14ac:dyDescent="0.3">
      <c r="A30" s="45" t="s">
        <v>46</v>
      </c>
      <c r="B30" s="14" t="s">
        <v>48</v>
      </c>
      <c r="C30" s="18">
        <v>-600</v>
      </c>
      <c r="D30" s="18">
        <v>-600</v>
      </c>
      <c r="E30" s="18">
        <v>-600</v>
      </c>
      <c r="F30" s="18">
        <v>-600</v>
      </c>
      <c r="G30" s="18">
        <v>-600</v>
      </c>
      <c r="H30" s="18">
        <v>-600</v>
      </c>
      <c r="I30" s="18">
        <v>-600</v>
      </c>
      <c r="J30" s="18">
        <v>-600</v>
      </c>
      <c r="K30" s="18">
        <v>-600</v>
      </c>
      <c r="L30" s="18">
        <v>-600</v>
      </c>
      <c r="M30" s="18">
        <v>-600</v>
      </c>
      <c r="N30" s="29">
        <v>-600</v>
      </c>
      <c r="O30" s="56">
        <v>-7200</v>
      </c>
      <c r="P30" s="18">
        <v>-5484</v>
      </c>
      <c r="Q30" s="2"/>
      <c r="R30" s="18">
        <v>-3253.56</v>
      </c>
      <c r="S30" s="18">
        <f>+R30-400-400</f>
        <v>-4053.56</v>
      </c>
      <c r="T30" s="52">
        <v>5964</v>
      </c>
      <c r="U30" s="75">
        <v>3552</v>
      </c>
      <c r="V30" s="79">
        <v>3741</v>
      </c>
      <c r="W30" s="79">
        <v>400</v>
      </c>
      <c r="X30" s="79">
        <f t="shared" si="0"/>
        <v>4141</v>
      </c>
      <c r="XEZ30" s="53">
        <f t="shared" si="3"/>
        <v>-7200</v>
      </c>
      <c r="XFA30" s="53">
        <f t="shared" si="4"/>
        <v>-7200</v>
      </c>
    </row>
    <row r="31" spans="1:24 16380:16381" ht="14.25" customHeight="1" x14ac:dyDescent="0.3">
      <c r="A31" s="45" t="s">
        <v>46</v>
      </c>
      <c r="B31" s="14" t="s">
        <v>49</v>
      </c>
      <c r="C31" s="18"/>
      <c r="D31" s="18"/>
      <c r="E31" s="18">
        <v>-1000</v>
      </c>
      <c r="F31" s="18"/>
      <c r="G31" s="18"/>
      <c r="H31" s="18">
        <v>-500</v>
      </c>
      <c r="I31" s="18"/>
      <c r="J31" s="18"/>
      <c r="K31" s="18">
        <v>-500</v>
      </c>
      <c r="L31" s="18"/>
      <c r="M31" s="18"/>
      <c r="N31" s="29">
        <v>-500</v>
      </c>
      <c r="O31" s="18">
        <v>-4000</v>
      </c>
      <c r="P31" s="18">
        <v>-4000</v>
      </c>
      <c r="Q31" s="2"/>
      <c r="R31" s="18">
        <v>0</v>
      </c>
      <c r="S31" s="18">
        <f>+R31</f>
        <v>0</v>
      </c>
      <c r="T31" s="52">
        <v>4000</v>
      </c>
      <c r="U31" s="75"/>
      <c r="V31" s="79"/>
      <c r="W31" s="79">
        <v>500</v>
      </c>
      <c r="X31" s="79">
        <f t="shared" si="0"/>
        <v>500</v>
      </c>
      <c r="XEZ31" s="53">
        <f t="shared" si="3"/>
        <v>-4000</v>
      </c>
      <c r="XFA31" s="53">
        <f t="shared" si="4"/>
        <v>-4000</v>
      </c>
    </row>
    <row r="32" spans="1:24 16380:16381" ht="14.25" customHeight="1" x14ac:dyDescent="0.3">
      <c r="A32" s="2" t="s">
        <v>46</v>
      </c>
      <c r="B32" s="14" t="s">
        <v>50</v>
      </c>
      <c r="C32" s="18">
        <v>-250</v>
      </c>
      <c r="D32" s="18">
        <v>-250</v>
      </c>
      <c r="E32" s="18">
        <v>-250</v>
      </c>
      <c r="F32" s="18">
        <v>-250</v>
      </c>
      <c r="G32" s="18">
        <v>-250</v>
      </c>
      <c r="H32" s="18">
        <v>-250</v>
      </c>
      <c r="I32" s="18">
        <v>-250</v>
      </c>
      <c r="J32" s="18">
        <v>-250</v>
      </c>
      <c r="K32" s="18">
        <v>-250</v>
      </c>
      <c r="L32" s="18">
        <v>-250</v>
      </c>
      <c r="M32" s="18">
        <v>-250</v>
      </c>
      <c r="N32" s="29">
        <v>-250</v>
      </c>
      <c r="O32" s="18">
        <v>-3000</v>
      </c>
      <c r="P32" s="18">
        <v>-3000</v>
      </c>
      <c r="Q32" s="2"/>
      <c r="R32" s="18">
        <v>0</v>
      </c>
      <c r="S32" s="18">
        <v>0</v>
      </c>
      <c r="T32" s="52">
        <v>3000</v>
      </c>
      <c r="U32" s="75">
        <v>280</v>
      </c>
      <c r="V32" s="79">
        <v>280</v>
      </c>
      <c r="W32" s="79">
        <v>0</v>
      </c>
      <c r="X32" s="79">
        <f t="shared" si="0"/>
        <v>280</v>
      </c>
      <c r="XEZ32" s="53">
        <f t="shared" si="3"/>
        <v>-3000</v>
      </c>
      <c r="XFA32" s="53">
        <f>SUM(XFA27:XFD31)</f>
        <v>-23104.68</v>
      </c>
    </row>
    <row r="33" spans="1:24 16380:16381" ht="30.15" x14ac:dyDescent="0.3">
      <c r="A33" s="20" t="s">
        <v>51</v>
      </c>
      <c r="B33" s="14" t="s">
        <v>52</v>
      </c>
      <c r="C33" s="18">
        <v>-600</v>
      </c>
      <c r="D33" s="18">
        <v>-600</v>
      </c>
      <c r="E33" s="18">
        <v>-600</v>
      </c>
      <c r="F33" s="18">
        <v>-600</v>
      </c>
      <c r="G33" s="18">
        <v>-600</v>
      </c>
      <c r="H33" s="18">
        <v>-600</v>
      </c>
      <c r="I33" s="18">
        <v>-600</v>
      </c>
      <c r="J33" s="18">
        <v>-600</v>
      </c>
      <c r="K33" s="18">
        <v>-600</v>
      </c>
      <c r="L33" s="18">
        <v>-600</v>
      </c>
      <c r="M33" s="18">
        <v>-600</v>
      </c>
      <c r="N33" s="29">
        <v>-600</v>
      </c>
      <c r="O33" s="24">
        <v>-5250</v>
      </c>
      <c r="P33" s="18">
        <v>-4900</v>
      </c>
      <c r="Q33" s="2"/>
      <c r="R33" s="18">
        <v>-2220</v>
      </c>
      <c r="S33" s="18">
        <f>+R33-600</f>
        <v>-2820</v>
      </c>
      <c r="T33" s="52">
        <v>9000</v>
      </c>
      <c r="U33" s="75">
        <v>2086</v>
      </c>
      <c r="V33" s="79">
        <v>2389</v>
      </c>
      <c r="W33" s="79">
        <v>800</v>
      </c>
      <c r="X33" s="79">
        <f t="shared" si="0"/>
        <v>3189</v>
      </c>
      <c r="XEZ33" s="53">
        <f t="shared" si="3"/>
        <v>-5250</v>
      </c>
      <c r="XFA33" s="53">
        <f t="shared" ref="XFA33:XFA34" si="5">SUM(XEZ33)</f>
        <v>-5250</v>
      </c>
    </row>
    <row r="34" spans="1:24 16380:16381" ht="30.15" x14ac:dyDescent="0.3">
      <c r="A34" s="20" t="s">
        <v>51</v>
      </c>
      <c r="B34" s="14" t="s">
        <v>53</v>
      </c>
      <c r="C34" s="18">
        <v>-2400</v>
      </c>
      <c r="D34" s="18">
        <v>-2400</v>
      </c>
      <c r="E34" s="18">
        <v>-2400</v>
      </c>
      <c r="F34" s="18">
        <v>-2400</v>
      </c>
      <c r="G34" s="18">
        <v>-2400</v>
      </c>
      <c r="H34" s="18">
        <v>-2400</v>
      </c>
      <c r="I34" s="18">
        <v>-2400</v>
      </c>
      <c r="J34" s="18">
        <v>-2400</v>
      </c>
      <c r="K34" s="18">
        <v>-2400</v>
      </c>
      <c r="L34" s="18">
        <v>-2400</v>
      </c>
      <c r="M34" s="18">
        <v>-2400</v>
      </c>
      <c r="N34" s="29">
        <v>-2400</v>
      </c>
      <c r="O34" s="24">
        <v>-48716</v>
      </c>
      <c r="P34" s="18">
        <v>-33000</v>
      </c>
      <c r="Q34" s="2" t="s">
        <v>54</v>
      </c>
      <c r="R34" s="18">
        <f>-18365.94-2964.02</f>
        <v>-21329.96</v>
      </c>
      <c r="S34" s="18">
        <f>+R34-5000-5000-200-200</f>
        <v>-31729.96</v>
      </c>
      <c r="T34" s="52">
        <v>72100</v>
      </c>
      <c r="U34" s="75">
        <v>9949</v>
      </c>
      <c r="V34" s="79">
        <v>13098</v>
      </c>
      <c r="W34" s="79">
        <v>6000</v>
      </c>
      <c r="X34" s="79">
        <f t="shared" si="0"/>
        <v>19098</v>
      </c>
      <c r="XEZ34" s="53">
        <f t="shared" si="3"/>
        <v>-48716</v>
      </c>
      <c r="XFA34" s="53">
        <f t="shared" si="5"/>
        <v>-48716</v>
      </c>
    </row>
    <row r="35" spans="1:24 16380:16381" ht="14.25" customHeight="1" x14ac:dyDescent="0.3">
      <c r="A35" s="54"/>
      <c r="B35" s="57" t="s">
        <v>55</v>
      </c>
      <c r="C35" s="18"/>
      <c r="D35" s="18"/>
      <c r="E35" s="18"/>
      <c r="F35" s="18"/>
      <c r="G35" s="18"/>
      <c r="H35" s="18"/>
      <c r="I35" s="18"/>
      <c r="J35" s="18"/>
      <c r="K35" s="18"/>
      <c r="L35" s="18"/>
      <c r="M35" s="18"/>
      <c r="N35" s="29"/>
      <c r="O35" s="24">
        <v>-20000</v>
      </c>
      <c r="P35" s="18"/>
      <c r="Q35" s="2"/>
      <c r="R35" s="18"/>
      <c r="S35" s="18"/>
      <c r="T35" s="52">
        <v>0</v>
      </c>
      <c r="U35" s="75">
        <v>0</v>
      </c>
      <c r="V35" s="79"/>
      <c r="W35" s="79">
        <v>0</v>
      </c>
      <c r="X35" s="79">
        <f t="shared" si="0"/>
        <v>0</v>
      </c>
    </row>
    <row r="36" spans="1:24 16380:16381" ht="30.15" x14ac:dyDescent="0.3">
      <c r="A36" s="54" t="s">
        <v>51</v>
      </c>
      <c r="B36" s="14" t="s">
        <v>56</v>
      </c>
      <c r="C36" s="18"/>
      <c r="D36" s="18"/>
      <c r="E36" s="18"/>
      <c r="F36" s="18"/>
      <c r="G36" s="18"/>
      <c r="H36" s="18"/>
      <c r="I36" s="18"/>
      <c r="J36" s="18"/>
      <c r="K36" s="18"/>
      <c r="L36" s="18"/>
      <c r="M36" s="18"/>
      <c r="N36" s="29"/>
      <c r="O36" s="24">
        <v>-35000</v>
      </c>
      <c r="P36" s="18">
        <v>-17000</v>
      </c>
      <c r="Q36" s="2"/>
      <c r="R36" s="18">
        <v>-27044.2</v>
      </c>
      <c r="S36" s="18">
        <f>+R36-4800-4800</f>
        <v>-36644.199999999997</v>
      </c>
      <c r="T36" s="52">
        <v>30000</v>
      </c>
      <c r="U36" s="75">
        <v>12160</v>
      </c>
      <c r="V36" s="79">
        <v>13776</v>
      </c>
      <c r="W36" s="79">
        <v>8500</v>
      </c>
      <c r="X36" s="79">
        <f t="shared" si="0"/>
        <v>22276</v>
      </c>
      <c r="XEZ36" s="53">
        <f>SUM(O36)</f>
        <v>-35000</v>
      </c>
      <c r="XFA36" s="53">
        <f>SUM(XEZ36)</f>
        <v>-35000</v>
      </c>
    </row>
    <row r="37" spans="1:24 16380:16381" ht="14.25" customHeight="1" x14ac:dyDescent="0.3">
      <c r="A37" s="20"/>
      <c r="B37" s="14" t="s">
        <v>57</v>
      </c>
      <c r="C37" s="18"/>
      <c r="D37" s="18"/>
      <c r="E37" s="18"/>
      <c r="F37" s="18"/>
      <c r="G37" s="18"/>
      <c r="H37" s="18"/>
      <c r="I37" s="18"/>
      <c r="J37" s="18"/>
      <c r="K37" s="18"/>
      <c r="L37" s="18"/>
      <c r="M37" s="18"/>
      <c r="N37" s="29"/>
      <c r="O37" s="24">
        <v>-10000</v>
      </c>
      <c r="P37" s="18"/>
      <c r="Q37" s="2"/>
      <c r="R37" s="18"/>
      <c r="S37" s="18"/>
      <c r="T37" s="52">
        <v>5000</v>
      </c>
      <c r="U37" s="75">
        <v>2929</v>
      </c>
      <c r="V37" s="79">
        <v>3799</v>
      </c>
      <c r="W37" s="79">
        <v>0</v>
      </c>
      <c r="X37" s="79">
        <f t="shared" si="0"/>
        <v>3799</v>
      </c>
    </row>
    <row r="38" spans="1:24 16380:16381" ht="14.25" customHeight="1" x14ac:dyDescent="0.3">
      <c r="A38" s="20" t="s">
        <v>51</v>
      </c>
      <c r="B38" s="14" t="s">
        <v>58</v>
      </c>
      <c r="C38" s="18"/>
      <c r="D38" s="18"/>
      <c r="E38" s="18"/>
      <c r="F38" s="18"/>
      <c r="G38" s="18"/>
      <c r="H38" s="18"/>
      <c r="I38" s="18"/>
      <c r="J38" s="18"/>
      <c r="K38" s="18"/>
      <c r="L38" s="18"/>
      <c r="M38" s="18"/>
      <c r="N38" s="29"/>
      <c r="O38" s="18">
        <v>-13600</v>
      </c>
      <c r="P38" s="18">
        <v>-5400</v>
      </c>
      <c r="Q38" s="2"/>
      <c r="R38" s="18">
        <v>-7725</v>
      </c>
      <c r="S38" s="18">
        <f>+R38-750-750</f>
        <v>-9225</v>
      </c>
      <c r="T38" s="52">
        <v>13600</v>
      </c>
      <c r="U38" s="75">
        <v>7775</v>
      </c>
      <c r="V38" s="79">
        <v>8525</v>
      </c>
      <c r="W38" s="79">
        <v>1500</v>
      </c>
      <c r="X38" s="79">
        <f t="shared" si="0"/>
        <v>10025</v>
      </c>
      <c r="XEZ38" s="53">
        <f>SUM(O38)</f>
        <v>-13600</v>
      </c>
      <c r="XFA38" s="53">
        <f>SUM(XEZ38)</f>
        <v>-13600</v>
      </c>
    </row>
    <row r="39" spans="1:24 16380:16381" x14ac:dyDescent="0.3">
      <c r="A39" s="2" t="s">
        <v>51</v>
      </c>
      <c r="B39" s="14" t="s">
        <v>59</v>
      </c>
      <c r="C39" s="18">
        <v>-200</v>
      </c>
      <c r="D39" s="18">
        <v>-200</v>
      </c>
      <c r="E39" s="18">
        <v>-200</v>
      </c>
      <c r="F39" s="18">
        <v>-200</v>
      </c>
      <c r="G39" s="18">
        <v>-200</v>
      </c>
      <c r="H39" s="18">
        <v>-500</v>
      </c>
      <c r="I39" s="18">
        <v>-200</v>
      </c>
      <c r="J39" s="18">
        <v>-200</v>
      </c>
      <c r="K39" s="18">
        <v>-200</v>
      </c>
      <c r="L39" s="18">
        <v>-200</v>
      </c>
      <c r="M39" s="18">
        <v>-200</v>
      </c>
      <c r="N39" s="29">
        <v>-200</v>
      </c>
      <c r="O39" s="24">
        <v>-4550</v>
      </c>
      <c r="P39" s="18">
        <v>-1300</v>
      </c>
      <c r="Q39" s="2"/>
      <c r="R39" s="18">
        <v>-1195.47</v>
      </c>
      <c r="S39" s="18">
        <f>+R39-200</f>
        <v>-1395.47</v>
      </c>
      <c r="T39" s="52">
        <v>3550</v>
      </c>
      <c r="U39" s="75">
        <v>337</v>
      </c>
      <c r="V39" s="79">
        <v>337</v>
      </c>
      <c r="W39" s="79">
        <v>1000</v>
      </c>
      <c r="X39" s="79">
        <f t="shared" si="0"/>
        <v>1337</v>
      </c>
      <c r="XEZ39" s="53">
        <f>SUM(O39)</f>
        <v>-4550</v>
      </c>
      <c r="XFA39" s="53">
        <f>SUM(XFA36:XFD38)</f>
        <v>-48600</v>
      </c>
    </row>
    <row r="40" spans="1:24 16380:16381" ht="14.25" customHeight="1" x14ac:dyDescent="0.3">
      <c r="A40" s="45" t="s">
        <v>60</v>
      </c>
      <c r="B40" s="14" t="s">
        <v>61</v>
      </c>
      <c r="C40" s="18"/>
      <c r="D40" s="18"/>
      <c r="E40" s="18"/>
      <c r="F40" s="18"/>
      <c r="G40" s="18"/>
      <c r="H40" s="18"/>
      <c r="I40" s="18"/>
      <c r="J40" s="18"/>
      <c r="K40" s="18"/>
      <c r="L40" s="18"/>
      <c r="M40" s="18"/>
      <c r="N40" s="29"/>
      <c r="O40" s="58">
        <v>-1250</v>
      </c>
      <c r="P40" s="18">
        <v>-1625</v>
      </c>
      <c r="Q40" s="2"/>
      <c r="R40" s="18">
        <v>0</v>
      </c>
      <c r="S40" s="18">
        <f>+R40</f>
        <v>0</v>
      </c>
      <c r="T40" s="52">
        <v>500</v>
      </c>
      <c r="U40" s="75">
        <v>125</v>
      </c>
      <c r="V40" s="79">
        <v>125</v>
      </c>
      <c r="W40" s="79">
        <v>75</v>
      </c>
      <c r="X40" s="79">
        <f t="shared" si="0"/>
        <v>200</v>
      </c>
      <c r="XFA40" s="53">
        <f>SUM(C40:XEZ40)</f>
        <v>-1850</v>
      </c>
    </row>
    <row r="41" spans="1:24 16380:16381" x14ac:dyDescent="0.3">
      <c r="A41" s="2" t="s">
        <v>60</v>
      </c>
      <c r="B41" s="14" t="s">
        <v>62</v>
      </c>
      <c r="C41" s="18"/>
      <c r="D41" s="18"/>
      <c r="E41" s="18"/>
      <c r="F41" s="18"/>
      <c r="G41" s="18"/>
      <c r="H41" s="18"/>
      <c r="I41" s="18"/>
      <c r="J41" s="18"/>
      <c r="K41" s="18"/>
      <c r="L41" s="18"/>
      <c r="M41" s="18"/>
      <c r="N41" s="29"/>
      <c r="O41" s="36">
        <v>-5000</v>
      </c>
      <c r="P41" s="18">
        <v>-10000</v>
      </c>
      <c r="Q41" s="2"/>
      <c r="R41" s="18">
        <v>-2335.5500000000002</v>
      </c>
      <c r="S41" s="18">
        <f>+R41-400-400</f>
        <v>-3135.55</v>
      </c>
      <c r="T41" s="52">
        <v>10000</v>
      </c>
      <c r="U41" s="75">
        <v>1189</v>
      </c>
      <c r="V41" s="79">
        <v>1593</v>
      </c>
      <c r="W41" s="79">
        <v>800</v>
      </c>
      <c r="X41" s="79">
        <f t="shared" si="0"/>
        <v>2393</v>
      </c>
      <c r="XEZ41" s="53">
        <f>SUM(O41)</f>
        <v>-5000</v>
      </c>
      <c r="XFA41" s="53">
        <f t="shared" ref="XFA41:XFA42" si="6">SUM(XEZ41)</f>
        <v>-5000</v>
      </c>
    </row>
    <row r="42" spans="1:24 16380:16381" ht="29.95" customHeight="1" x14ac:dyDescent="0.3">
      <c r="A42" s="54" t="s">
        <v>63</v>
      </c>
      <c r="B42" s="59" t="s">
        <v>64</v>
      </c>
      <c r="C42" s="18">
        <v>-300</v>
      </c>
      <c r="D42" s="18">
        <v>-300</v>
      </c>
      <c r="E42" s="18">
        <v>-300</v>
      </c>
      <c r="F42" s="18">
        <v>-300</v>
      </c>
      <c r="G42" s="18">
        <v>-300</v>
      </c>
      <c r="H42" s="18">
        <v>-300</v>
      </c>
      <c r="I42" s="18">
        <v>-300</v>
      </c>
      <c r="J42" s="18">
        <v>-300</v>
      </c>
      <c r="K42" s="18">
        <v>-300</v>
      </c>
      <c r="L42" s="18">
        <v>-300</v>
      </c>
      <c r="M42" s="18">
        <v>-300</v>
      </c>
      <c r="N42" s="29">
        <v>-300</v>
      </c>
      <c r="O42" s="24">
        <v>-5000</v>
      </c>
      <c r="P42" s="18">
        <v>-4000</v>
      </c>
      <c r="Q42" s="2"/>
      <c r="R42" s="18">
        <v>-3272.39</v>
      </c>
      <c r="S42" s="18">
        <f>+R42-300-300</f>
        <v>-3872.39</v>
      </c>
      <c r="T42" s="52">
        <v>4000</v>
      </c>
      <c r="U42" s="75">
        <v>2563</v>
      </c>
      <c r="V42" s="79">
        <v>2849</v>
      </c>
      <c r="W42" s="79">
        <v>600</v>
      </c>
      <c r="X42" s="79">
        <f t="shared" si="0"/>
        <v>3449</v>
      </c>
      <c r="XEZ42" s="53">
        <f>SUM(O42)</f>
        <v>-5000</v>
      </c>
      <c r="XFA42" s="53">
        <f t="shared" si="6"/>
        <v>-5000</v>
      </c>
    </row>
    <row r="43" spans="1:24 16380:16381" x14ac:dyDescent="0.3">
      <c r="A43" s="2" t="s">
        <v>65</v>
      </c>
      <c r="B43" s="2" t="s">
        <v>65</v>
      </c>
      <c r="C43" s="18"/>
      <c r="D43" s="18"/>
      <c r="E43" s="18"/>
      <c r="F43" s="18"/>
      <c r="G43" s="18"/>
      <c r="H43" s="18"/>
      <c r="I43" s="18"/>
      <c r="J43" s="18"/>
      <c r="K43" s="18"/>
      <c r="L43" s="18"/>
      <c r="M43" s="18"/>
      <c r="N43" s="29"/>
      <c r="O43" s="36">
        <v>-5000</v>
      </c>
      <c r="P43" s="18">
        <v>-7500</v>
      </c>
      <c r="Q43" s="2"/>
      <c r="R43" s="18">
        <v>-2945.92</v>
      </c>
      <c r="S43" s="18">
        <f>+R43-100-100</f>
        <v>-3145.92</v>
      </c>
      <c r="T43" s="52">
        <v>5000</v>
      </c>
      <c r="U43" s="75">
        <v>4180</v>
      </c>
      <c r="V43" s="79">
        <v>5261</v>
      </c>
      <c r="W43" s="79">
        <v>500</v>
      </c>
      <c r="X43" s="79">
        <f t="shared" si="0"/>
        <v>5761</v>
      </c>
    </row>
    <row r="44" spans="1:24 16380:16381" x14ac:dyDescent="0.3">
      <c r="A44" s="2"/>
      <c r="B44" s="2" t="s">
        <v>78</v>
      </c>
      <c r="C44" s="24"/>
      <c r="D44" s="24"/>
      <c r="E44" s="24"/>
      <c r="F44" s="24"/>
      <c r="G44" s="24"/>
      <c r="H44" s="24"/>
      <c r="I44" s="24"/>
      <c r="J44" s="24"/>
      <c r="K44" s="24"/>
      <c r="L44" s="24"/>
      <c r="M44" s="24"/>
      <c r="N44" s="29"/>
      <c r="O44" s="58">
        <v>-12000</v>
      </c>
      <c r="P44" s="24"/>
      <c r="Q44" s="2"/>
      <c r="R44" s="24"/>
      <c r="S44" s="24"/>
      <c r="T44" s="52"/>
      <c r="U44" s="75"/>
      <c r="V44" s="79"/>
      <c r="W44" s="79"/>
      <c r="X44" s="79"/>
    </row>
    <row r="45" spans="1:24 16380:16381" ht="30.15" x14ac:dyDescent="0.3">
      <c r="A45" s="20" t="s">
        <v>66</v>
      </c>
      <c r="B45" s="2" t="s">
        <v>67</v>
      </c>
      <c r="C45" s="18">
        <v>-500</v>
      </c>
      <c r="D45" s="18">
        <v>-500</v>
      </c>
      <c r="E45" s="18">
        <v>-500</v>
      </c>
      <c r="F45" s="18">
        <v>-500</v>
      </c>
      <c r="G45" s="18">
        <v>-500</v>
      </c>
      <c r="H45" s="18">
        <v>-500</v>
      </c>
      <c r="I45" s="18">
        <v>-500</v>
      </c>
      <c r="J45" s="18">
        <v>-500</v>
      </c>
      <c r="K45" s="18">
        <v>-500</v>
      </c>
      <c r="L45" s="18">
        <v>-500</v>
      </c>
      <c r="M45" s="18">
        <v>-500</v>
      </c>
      <c r="N45" s="29">
        <v>-500</v>
      </c>
      <c r="O45" s="18">
        <v>-5000</v>
      </c>
      <c r="P45" s="18">
        <v>-8500</v>
      </c>
      <c r="Q45" s="2"/>
      <c r="R45" s="18">
        <f>-48.2-3402.85</f>
        <v>-3451.0499999999997</v>
      </c>
      <c r="S45" s="18">
        <f>+R45-300-300</f>
        <v>-4051.0499999999997</v>
      </c>
      <c r="T45" s="52">
        <v>5000</v>
      </c>
      <c r="U45" s="75">
        <v>654</v>
      </c>
      <c r="V45" s="79">
        <v>737</v>
      </c>
      <c r="W45" s="79">
        <v>150</v>
      </c>
      <c r="X45" s="79">
        <f t="shared" si="0"/>
        <v>887</v>
      </c>
      <c r="XEZ45" s="53">
        <f>SUM(O45)</f>
        <v>-5000</v>
      </c>
      <c r="XFA45" s="53">
        <f>SUM(C45:XEZ45)</f>
        <v>-24574.1</v>
      </c>
    </row>
    <row r="46" spans="1:24 16380:16381" ht="14.25" customHeight="1" x14ac:dyDescent="0.3">
      <c r="A46" s="20" t="s">
        <v>66</v>
      </c>
      <c r="B46" s="2" t="s">
        <v>68</v>
      </c>
      <c r="C46" s="18"/>
      <c r="D46" s="18"/>
      <c r="E46" s="18"/>
      <c r="F46" s="18"/>
      <c r="G46" s="18"/>
      <c r="H46" s="18"/>
      <c r="I46" s="18"/>
      <c r="J46" s="18"/>
      <c r="K46" s="18"/>
      <c r="L46" s="18"/>
      <c r="M46" s="18"/>
      <c r="N46" s="29"/>
      <c r="O46" s="18">
        <v>-10000</v>
      </c>
      <c r="P46" s="18">
        <v>-2000</v>
      </c>
      <c r="Q46" s="2"/>
      <c r="R46" s="18">
        <v>-2257.7600000000002</v>
      </c>
      <c r="S46" s="18">
        <f>+R46-200-200</f>
        <v>-2657.76</v>
      </c>
      <c r="T46" s="52">
        <v>3000</v>
      </c>
      <c r="U46" s="75">
        <v>361</v>
      </c>
      <c r="V46" s="79">
        <v>361</v>
      </c>
      <c r="W46" s="79">
        <v>200</v>
      </c>
      <c r="X46" s="79">
        <f t="shared" si="0"/>
        <v>561</v>
      </c>
      <c r="XFA46" s="53">
        <f>SUM(C46:XEZ46)</f>
        <v>-12432.52</v>
      </c>
    </row>
    <row r="47" spans="1:24 16380:16381" ht="14.25" customHeight="1" x14ac:dyDescent="0.3">
      <c r="A47" s="84"/>
      <c r="B47" s="2" t="s">
        <v>75</v>
      </c>
      <c r="C47" s="24"/>
      <c r="D47" s="24"/>
      <c r="E47" s="24"/>
      <c r="F47" s="24"/>
      <c r="G47" s="24"/>
      <c r="H47" s="24"/>
      <c r="I47" s="24"/>
      <c r="J47" s="24"/>
      <c r="K47" s="24"/>
      <c r="L47" s="24"/>
      <c r="M47" s="24"/>
      <c r="N47" s="29"/>
      <c r="O47" s="24"/>
      <c r="P47" s="24"/>
      <c r="Q47" s="2"/>
      <c r="R47" s="24"/>
      <c r="S47" s="24"/>
      <c r="T47" s="52"/>
      <c r="U47" s="75"/>
      <c r="V47" s="79">
        <v>12236</v>
      </c>
      <c r="W47" s="79">
        <v>0</v>
      </c>
      <c r="X47" s="79">
        <f t="shared" si="0"/>
        <v>12236</v>
      </c>
      <c r="XFA47" s="53"/>
    </row>
    <row r="48" spans="1:24 16380:16381" ht="14.25" customHeight="1" x14ac:dyDescent="0.3">
      <c r="A48" s="43"/>
      <c r="B48" s="28" t="s">
        <v>69</v>
      </c>
      <c r="C48" s="18"/>
      <c r="D48" s="18"/>
      <c r="E48" s="18"/>
      <c r="F48" s="18"/>
      <c r="G48" s="18"/>
      <c r="H48" s="18"/>
      <c r="I48" s="18"/>
      <c r="J48" s="18"/>
      <c r="K48" s="18"/>
      <c r="L48" s="18"/>
      <c r="M48" s="18"/>
      <c r="N48" s="18"/>
      <c r="O48" s="24">
        <v>-1020</v>
      </c>
      <c r="P48" s="18"/>
      <c r="Q48" s="2"/>
      <c r="R48" s="18"/>
      <c r="S48" s="18"/>
      <c r="T48" s="52">
        <v>0</v>
      </c>
      <c r="U48" s="75"/>
      <c r="V48" s="79"/>
      <c r="W48" s="79">
        <v>800</v>
      </c>
      <c r="X48" s="79">
        <f t="shared" si="0"/>
        <v>800</v>
      </c>
    </row>
    <row r="49" spans="2:24 16381:16381" ht="14.25" customHeight="1" thickBot="1" x14ac:dyDescent="0.35">
      <c r="B49" s="60" t="s">
        <v>70</v>
      </c>
      <c r="C49" s="61"/>
      <c r="D49" s="61"/>
      <c r="E49" s="62"/>
      <c r="F49" s="62"/>
      <c r="G49" s="62"/>
      <c r="H49" s="62"/>
      <c r="I49" s="62"/>
      <c r="J49" s="62"/>
      <c r="K49" s="62"/>
      <c r="L49" s="62"/>
      <c r="M49" s="62"/>
      <c r="N49" s="63"/>
      <c r="O49" s="4">
        <f>SUM(O14:O46)</f>
        <v>-702236</v>
      </c>
      <c r="P49" s="18">
        <f>SUM(P14:P48)</f>
        <v>-485335</v>
      </c>
      <c r="Q49" s="2" t="s">
        <v>71</v>
      </c>
      <c r="R49" s="18">
        <f>SUM(R14:R48)</f>
        <v>-342454.42000000004</v>
      </c>
      <c r="S49" s="18">
        <f>SUM(S14:S48)</f>
        <v>-422268.42</v>
      </c>
      <c r="T49" s="64">
        <v>680623</v>
      </c>
      <c r="U49" s="76">
        <f>SUM(U13:U48)</f>
        <v>271260</v>
      </c>
      <c r="V49" s="80">
        <f>SUM(V14:V48)</f>
        <v>320258</v>
      </c>
      <c r="W49" s="80"/>
      <c r="X49" s="80"/>
    </row>
    <row r="50" spans="2:24 16381:16381" ht="14.25" customHeight="1" x14ac:dyDescent="0.3">
      <c r="C50" s="65"/>
      <c r="D50" s="65"/>
      <c r="E50" s="66"/>
      <c r="F50" s="66"/>
      <c r="G50" s="66"/>
      <c r="H50" s="66"/>
      <c r="I50" s="66"/>
      <c r="J50" s="66"/>
      <c r="K50" s="66"/>
      <c r="L50" s="66"/>
      <c r="M50" s="66"/>
      <c r="N50" s="66"/>
      <c r="O50" s="65"/>
      <c r="P50" s="67"/>
      <c r="Q50" s="2"/>
      <c r="R50" s="3"/>
      <c r="S50" s="18"/>
      <c r="T50" s="19"/>
      <c r="U50" s="74"/>
      <c r="V50" s="78"/>
      <c r="W50" s="78"/>
      <c r="X50" s="78"/>
    </row>
    <row r="51" spans="2:24 16381:16381" ht="14.25" customHeight="1" thickBot="1" x14ac:dyDescent="0.35">
      <c r="B51" s="68"/>
      <c r="C51" s="69"/>
      <c r="D51" s="69"/>
      <c r="E51" s="70"/>
      <c r="F51" s="70"/>
      <c r="G51" s="70"/>
      <c r="H51" s="71"/>
      <c r="I51" s="71"/>
      <c r="J51" s="71"/>
      <c r="K51" s="71"/>
      <c r="L51" s="71"/>
      <c r="M51" s="71"/>
      <c r="N51" s="71"/>
      <c r="O51" s="69">
        <f>O10+O49</f>
        <v>-40172</v>
      </c>
      <c r="P51" s="69">
        <f>P10+P49</f>
        <v>-485335</v>
      </c>
      <c r="Q51" s="2"/>
      <c r="R51" s="69">
        <f>R10+R49</f>
        <v>-342454.42000000004</v>
      </c>
      <c r="S51" s="69">
        <f>S10+S49</f>
        <v>-422268.42</v>
      </c>
      <c r="T51" s="13">
        <v>22590</v>
      </c>
      <c r="U51" s="73">
        <v>115968</v>
      </c>
      <c r="V51" s="77"/>
      <c r="W51" s="77"/>
      <c r="X51" s="77"/>
    </row>
    <row r="52" spans="2:24 16381:16381" ht="14.25" customHeight="1" thickTop="1" x14ac:dyDescent="0.3">
      <c r="C52" s="65"/>
      <c r="D52" s="65"/>
      <c r="E52" s="66"/>
      <c r="F52" s="66"/>
      <c r="G52" s="66"/>
      <c r="H52" s="72"/>
      <c r="I52" s="72"/>
      <c r="J52" s="72"/>
      <c r="K52" s="72"/>
      <c r="L52" s="72"/>
      <c r="M52" s="72"/>
      <c r="N52" s="72"/>
      <c r="O52" s="65"/>
      <c r="R52" s="66"/>
      <c r="S52" s="66"/>
      <c r="T52" s="5"/>
      <c r="U52" s="5"/>
      <c r="V52" s="5"/>
      <c r="W52" s="5"/>
      <c r="X52" s="5"/>
    </row>
    <row r="53" spans="2:24 16381:16381" ht="14.25" customHeight="1" x14ac:dyDescent="0.25">
      <c r="B53" s="90"/>
      <c r="C53" s="89"/>
      <c r="D53" s="89"/>
      <c r="E53" s="89"/>
      <c r="F53" s="89"/>
      <c r="G53" s="89"/>
      <c r="H53" s="89"/>
      <c r="I53" s="89"/>
      <c r="J53" s="89"/>
      <c r="K53" s="89"/>
      <c r="L53" s="89"/>
      <c r="M53" s="89"/>
      <c r="N53" s="89"/>
      <c r="O53" s="89"/>
      <c r="P53" s="89"/>
      <c r="Q53" s="89"/>
      <c r="R53" s="89"/>
      <c r="S53" s="89"/>
      <c r="T53" s="89"/>
      <c r="U53" s="89"/>
      <c r="V53" s="89"/>
      <c r="W53" s="89"/>
      <c r="X53" s="89"/>
    </row>
    <row r="54" spans="2:24 16381:16381" ht="14.25" customHeight="1" x14ac:dyDescent="0.3">
      <c r="C54" s="65"/>
      <c r="D54" s="65"/>
      <c r="E54" s="65"/>
      <c r="F54" s="65"/>
      <c r="G54" s="65"/>
      <c r="H54" s="72"/>
      <c r="I54" s="72"/>
      <c r="J54" s="72"/>
      <c r="K54" s="72"/>
      <c r="L54" s="72"/>
      <c r="M54" s="72"/>
      <c r="N54" s="72"/>
      <c r="O54" s="65"/>
      <c r="R54" s="66"/>
      <c r="S54" s="66"/>
      <c r="T54" s="5"/>
      <c r="U54" s="5"/>
      <c r="V54" s="5"/>
      <c r="W54" s="5"/>
      <c r="X54" s="5"/>
    </row>
    <row r="55" spans="2:24 16381:16381" ht="14.25" customHeight="1" x14ac:dyDescent="0.3">
      <c r="C55" s="65"/>
      <c r="D55" s="65"/>
      <c r="E55" s="66"/>
      <c r="F55" s="66"/>
      <c r="G55" s="66"/>
      <c r="H55" s="72"/>
      <c r="I55" s="72"/>
      <c r="J55" s="72"/>
      <c r="K55" s="72"/>
      <c r="L55" s="72"/>
      <c r="M55" s="72"/>
      <c r="N55" s="72"/>
      <c r="O55" s="65"/>
      <c r="R55" s="66"/>
      <c r="S55" s="66"/>
      <c r="T55" s="5"/>
      <c r="U55" s="5"/>
      <c r="V55" s="5"/>
      <c r="W55" s="5"/>
      <c r="X55" s="5"/>
    </row>
    <row r="56" spans="2:24 16381:16381" ht="14.25" customHeight="1" x14ac:dyDescent="0.3">
      <c r="C56" s="65"/>
      <c r="D56" s="65"/>
      <c r="E56" s="66"/>
      <c r="F56" s="66"/>
      <c r="G56" s="66"/>
      <c r="H56" s="72"/>
      <c r="I56" s="72"/>
      <c r="J56" s="72"/>
      <c r="K56" s="72"/>
      <c r="L56" s="72"/>
      <c r="M56" s="72"/>
      <c r="N56" s="72"/>
      <c r="O56" s="65"/>
      <c r="R56" s="66"/>
      <c r="S56" s="66"/>
      <c r="T56" s="5"/>
      <c r="U56" s="5"/>
      <c r="V56" s="5"/>
      <c r="W56" s="5"/>
      <c r="X56" s="5"/>
    </row>
    <row r="57" spans="2:24 16381:16381" ht="14.25" customHeight="1" x14ac:dyDescent="0.3">
      <c r="C57" s="65"/>
      <c r="D57" s="65"/>
      <c r="E57" s="66"/>
      <c r="F57" s="66"/>
      <c r="G57" s="66"/>
      <c r="H57" s="72"/>
      <c r="I57" s="72"/>
      <c r="J57" s="72"/>
      <c r="K57" s="72"/>
      <c r="L57" s="72"/>
      <c r="M57" s="72"/>
      <c r="N57" s="72"/>
      <c r="O57" s="65"/>
      <c r="R57" s="66"/>
      <c r="S57" s="66"/>
      <c r="T57" s="5"/>
      <c r="U57" s="5"/>
      <c r="V57" s="5"/>
      <c r="W57" s="5"/>
      <c r="X57" s="5"/>
    </row>
    <row r="58" spans="2:24 16381:16381" ht="14.25" customHeight="1" x14ac:dyDescent="0.3">
      <c r="C58" s="65"/>
      <c r="D58" s="65"/>
      <c r="E58" s="66"/>
      <c r="F58" s="66"/>
      <c r="G58" s="66"/>
      <c r="H58" s="72"/>
      <c r="I58" s="72"/>
      <c r="J58" s="72"/>
      <c r="K58" s="72"/>
      <c r="L58" s="72"/>
      <c r="M58" s="72"/>
      <c r="N58" s="72"/>
      <c r="O58" s="65"/>
      <c r="R58" s="66"/>
      <c r="S58" s="66"/>
      <c r="T58" s="5"/>
      <c r="U58" s="5"/>
      <c r="V58" s="5"/>
      <c r="W58" s="5"/>
      <c r="X58" s="5"/>
    </row>
    <row r="59" spans="2:24 16381:16381" ht="14.25" customHeight="1" x14ac:dyDescent="0.3">
      <c r="C59" s="65"/>
      <c r="D59" s="65"/>
      <c r="E59" s="66"/>
      <c r="F59" s="66"/>
      <c r="G59" s="66"/>
      <c r="H59" s="72"/>
      <c r="I59" s="66"/>
      <c r="J59" s="72"/>
      <c r="K59" s="72"/>
      <c r="L59" s="72"/>
      <c r="M59" s="72"/>
      <c r="N59" s="72"/>
      <c r="O59" s="65"/>
      <c r="R59" s="66"/>
      <c r="S59" s="66"/>
      <c r="T59" s="5"/>
      <c r="U59" s="5"/>
      <c r="V59" s="5"/>
      <c r="W59" s="5"/>
      <c r="X59" s="5"/>
    </row>
    <row r="60" spans="2:24 16381:16381" ht="14.25" customHeight="1" x14ac:dyDescent="0.3">
      <c r="C60" s="65"/>
      <c r="D60" s="65"/>
      <c r="E60" s="66"/>
      <c r="F60" s="66"/>
      <c r="G60" s="66"/>
      <c r="H60" s="72"/>
      <c r="I60" s="66"/>
      <c r="J60" s="66"/>
      <c r="K60" s="66"/>
      <c r="L60" s="66"/>
      <c r="M60" s="66"/>
      <c r="N60" s="66"/>
      <c r="O60" s="65"/>
      <c r="R60" s="66"/>
      <c r="S60" s="66"/>
      <c r="T60" s="5"/>
      <c r="U60" s="5"/>
      <c r="V60" s="5"/>
      <c r="W60" s="5"/>
      <c r="X60" s="5"/>
    </row>
    <row r="61" spans="2:24 16381:16381" ht="14.25" customHeight="1" x14ac:dyDescent="0.3">
      <c r="C61" s="65"/>
      <c r="D61" s="65"/>
      <c r="E61" s="66"/>
      <c r="F61" s="66"/>
      <c r="G61" s="66"/>
      <c r="H61" s="72"/>
      <c r="I61" s="66"/>
      <c r="J61" s="66"/>
      <c r="K61" s="66"/>
      <c r="L61" s="66"/>
      <c r="M61" s="66"/>
      <c r="N61" s="66"/>
      <c r="O61" s="65"/>
      <c r="R61" s="66"/>
      <c r="S61" s="66"/>
      <c r="T61" s="5"/>
      <c r="U61" s="5"/>
      <c r="V61" s="5"/>
      <c r="W61" s="5"/>
      <c r="X61" s="5"/>
    </row>
    <row r="62" spans="2:24 16381:16381" ht="14.25" customHeight="1" x14ac:dyDescent="0.3">
      <c r="C62" s="65"/>
      <c r="D62" s="65"/>
      <c r="E62" s="66"/>
      <c r="F62" s="66"/>
      <c r="G62" s="66"/>
      <c r="H62" s="66"/>
      <c r="I62" s="66"/>
      <c r="J62" s="66"/>
      <c r="K62" s="66"/>
      <c r="L62" s="66"/>
      <c r="M62" s="66"/>
      <c r="N62" s="66"/>
      <c r="O62" s="65"/>
      <c r="R62" s="66"/>
      <c r="S62" s="66"/>
      <c r="T62" s="5"/>
      <c r="U62" s="5"/>
      <c r="V62" s="5"/>
      <c r="W62" s="5"/>
      <c r="X62" s="5"/>
    </row>
    <row r="63" spans="2:24 16381:16381" ht="14.25" customHeight="1" x14ac:dyDescent="0.3">
      <c r="C63" s="65"/>
      <c r="D63" s="65"/>
      <c r="E63" s="66"/>
      <c r="F63" s="66"/>
      <c r="G63" s="66"/>
      <c r="H63" s="66"/>
      <c r="I63" s="66"/>
      <c r="J63" s="66"/>
      <c r="K63" s="66"/>
      <c r="L63" s="66"/>
      <c r="M63" s="66"/>
      <c r="N63" s="66"/>
      <c r="O63" s="65"/>
      <c r="R63" s="66"/>
      <c r="S63" s="66"/>
      <c r="T63" s="5"/>
      <c r="U63" s="5"/>
      <c r="V63" s="5"/>
      <c r="W63" s="5"/>
      <c r="X63" s="5"/>
    </row>
    <row r="64" spans="2:24 16381:16381" ht="14.25" customHeight="1" x14ac:dyDescent="0.3">
      <c r="C64" s="18"/>
      <c r="D64" s="65"/>
      <c r="E64" s="66"/>
      <c r="F64" s="66"/>
      <c r="G64" s="66"/>
      <c r="H64" s="66"/>
      <c r="I64" s="66"/>
      <c r="J64" s="66"/>
      <c r="K64" s="66"/>
      <c r="L64" s="66"/>
      <c r="M64" s="66"/>
      <c r="N64" s="66"/>
      <c r="O64" s="65"/>
      <c r="R64" s="66"/>
      <c r="S64" s="66"/>
      <c r="T64" s="5"/>
      <c r="U64" s="5"/>
      <c r="V64" s="5"/>
      <c r="W64" s="5"/>
      <c r="X64" s="5"/>
      <c r="XFA64" s="65"/>
    </row>
  </sheetData>
  <mergeCells count="3">
    <mergeCell ref="B1:O1"/>
    <mergeCell ref="B2:X2"/>
    <mergeCell ref="B53:X53"/>
  </mergeCells>
  <pageMargins left="0.25" right="0.25" top="0.75" bottom="0.75" header="0" footer="0"/>
  <pageSetup scale="73" orientation="landscape" r:id="rId1"/>
  <rowBreaks count="1" manualBreakCount="1">
    <brk id="10" man="1"/>
  </rowBreaks>
  <colBreaks count="1" manualBreakCount="1">
    <brk id="2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Jessica Sullivan</cp:lastModifiedBy>
  <cp:lastPrinted>2020-11-16T19:19:32Z</cp:lastPrinted>
  <dcterms:created xsi:type="dcterms:W3CDTF">2020-09-23T13:57:17Z</dcterms:created>
  <dcterms:modified xsi:type="dcterms:W3CDTF">2021-10-15T22:35:09Z</dcterms:modified>
</cp:coreProperties>
</file>