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autoCompressPictures="0" defaultThemeVersion="124226"/>
  <xr:revisionPtr revIDLastSave="0" documentId="13_ncr:1_{D798AD3C-277F-4321-93F3-7DDBD1FC09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IMATED SOA" sheetId="3" r:id="rId1"/>
    <sheet name="Reference" sheetId="4" r:id="rId2"/>
  </sheets>
  <definedNames>
    <definedName name="_xlnm.Print_Area" localSheetId="0">'ESTIMATED SOA'!$A$2:$D$37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C4" i="3"/>
  <c r="D5" i="3"/>
  <c r="C5" i="3"/>
  <c r="D6" i="3"/>
  <c r="C6" i="3"/>
  <c r="D7" i="3"/>
  <c r="C7" i="3"/>
  <c r="D8" i="3"/>
  <c r="C8" i="3"/>
  <c r="D9" i="3"/>
  <c r="C9" i="3"/>
  <c r="C10" i="3"/>
  <c r="C11" i="3"/>
  <c r="D15" i="3"/>
  <c r="D16" i="3"/>
  <c r="D17" i="3"/>
  <c r="D33" i="3"/>
  <c r="D21" i="3"/>
  <c r="D34" i="3"/>
  <c r="D22" i="3"/>
  <c r="D23" i="3"/>
  <c r="D24" i="3"/>
  <c r="D25" i="3"/>
  <c r="D26" i="3"/>
  <c r="C26" i="3"/>
  <c r="C29" i="3"/>
  <c r="C22" i="3"/>
  <c r="C23" i="3"/>
  <c r="C24" i="3"/>
  <c r="C25" i="3"/>
  <c r="C21" i="3"/>
  <c r="C16" i="3"/>
  <c r="C17" i="3"/>
  <c r="C15" i="3"/>
  <c r="D10" i="3"/>
  <c r="D11" i="3"/>
  <c r="D29" i="3"/>
  <c r="C34" i="3"/>
  <c r="D35" i="3"/>
  <c r="C35" i="3"/>
  <c r="D36" i="3"/>
  <c r="C36" i="3"/>
  <c r="D37" i="3"/>
  <c r="C37" i="3"/>
  <c r="C33" i="3"/>
  <c r="I5" i="4"/>
  <c r="I6" i="4"/>
  <c r="I7" i="4"/>
  <c r="I8" i="4"/>
  <c r="J5" i="4"/>
  <c r="J6" i="4"/>
  <c r="J7" i="4"/>
  <c r="J8" i="4"/>
  <c r="J4" i="4"/>
  <c r="I4" i="4"/>
  <c r="C8" i="4"/>
  <c r="D8" i="4"/>
  <c r="C5" i="4"/>
  <c r="C6" i="4"/>
  <c r="C4" i="4"/>
  <c r="D7" i="4"/>
  <c r="C7" i="4"/>
</calcChain>
</file>

<file path=xl/sharedStrings.xml><?xml version="1.0" encoding="utf-8"?>
<sst xmlns="http://schemas.openxmlformats.org/spreadsheetml/2006/main" count="58" uniqueCount="35">
  <si>
    <t/>
  </si>
  <si>
    <t>FUNDRAISING</t>
  </si>
  <si>
    <t>TOTAL FUNDRAISING</t>
  </si>
  <si>
    <t>TOTAL EXPENSES</t>
  </si>
  <si>
    <t>Nashville</t>
  </si>
  <si>
    <t>Chattanooga</t>
  </si>
  <si>
    <t xml:space="preserve">  Foundation</t>
  </si>
  <si>
    <t xml:space="preserve">  Corporate</t>
  </si>
  <si>
    <t xml:space="preserve">  Individual</t>
  </si>
  <si>
    <t xml:space="preserve">  State</t>
  </si>
  <si>
    <t xml:space="preserve">  Federal</t>
  </si>
  <si>
    <t xml:space="preserve">  School Partnership</t>
  </si>
  <si>
    <t>Total Regional Fundraising</t>
  </si>
  <si>
    <t>EXPENSES</t>
  </si>
  <si>
    <t>Regional Direct Expenses</t>
  </si>
  <si>
    <t>Total Regional Direct Expenses</t>
  </si>
  <si>
    <t>Network Costs</t>
  </si>
  <si>
    <t xml:space="preserve">  Recruitment &amp; Admissions Cost</t>
  </si>
  <si>
    <t xml:space="preserve">  National Pre-Service</t>
  </si>
  <si>
    <t xml:space="preserve">  Shared Services Costs</t>
  </si>
  <si>
    <t xml:space="preserve">  Centralized Ignite Program Costs</t>
  </si>
  <si>
    <t>Total Network Costs</t>
  </si>
  <si>
    <t>REGIONAL RESERVES</t>
  </si>
  <si>
    <t>NET OPERATING / CHANGE IN RESERVES</t>
  </si>
  <si>
    <t>CORPS MEMBERS &amp; ALUMNI</t>
  </si>
  <si>
    <t>Incoming Corps Members</t>
  </si>
  <si>
    <t>1st Year Corps Members</t>
  </si>
  <si>
    <t>2nd Year Corps Members</t>
  </si>
  <si>
    <t>Teaching Corps Members</t>
  </si>
  <si>
    <t>Alumni</t>
  </si>
  <si>
    <t>Total Region</t>
  </si>
  <si>
    <t>Total Regional Budget</t>
  </si>
  <si>
    <t xml:space="preserve">  Personnel Expenses</t>
  </si>
  <si>
    <t xml:space="preserve">  Non-Personnel Expenses </t>
  </si>
  <si>
    <t>FY23 Nashville-Chattanooga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</si>
</sst>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=0]#,##0;#,##0"/>
    <numFmt numFmtId="166" formatCode="0.0%"/>
    <numFmt numFmtId="170" formatCode="_(* #,##0_);_(* \(#,##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Calibri"/>
    </font>
    <font>
      <sz val="11"/>
      <name val="Calibri"/>
    </font>
    <font>
      <b/>
      <sz val="11"/>
      <name val="Calibri"/>
    </font>
    <font>
      <sz val="10"/>
      <name val="Arial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none">
        <fgColor indexed="9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" borderId="0"/>
  </cellStyleXfs>
  <cellXfs count="46">
    <xf numFmtId="0" fontId="0" fillId="0" borderId="0" xfId="0"/>
    <xf numFmtId="0" fontId="5" fillId="3" borderId="0" xfId="3"/>
    <xf numFmtId="0" fontId="2" fillId="2" borderId="0" xfId="3" applyFont="1" applyFill="1"/>
    <xf numFmtId="164" fontId="2" fillId="2" borderId="0" xfId="3" applyNumberFormat="1" applyFont="1" applyFill="1"/>
    <xf numFmtId="0" fontId="3" fillId="3" borderId="0" xfId="3" applyFont="1"/>
    <xf numFmtId="164" fontId="3" fillId="3" borderId="0" xfId="3" applyNumberFormat="1" applyFont="1"/>
    <xf numFmtId="0" fontId="4" fillId="3" borderId="0" xfId="3" applyFont="1"/>
    <xf numFmtId="164" fontId="5" fillId="3" borderId="0" xfId="3" applyNumberFormat="1"/>
    <xf numFmtId="0" fontId="6" fillId="4" borderId="0" xfId="3" applyFont="1" applyFill="1"/>
    <xf numFmtId="164" fontId="6" fillId="4" borderId="0" xfId="3" applyNumberFormat="1" applyFont="1" applyFill="1"/>
    <xf numFmtId="0" fontId="1" fillId="5" borderId="0" xfId="3" applyFont="1" applyFill="1"/>
    <xf numFmtId="0" fontId="1" fillId="6" borderId="0" xfId="0" applyFont="1" applyFill="1"/>
    <xf numFmtId="0" fontId="6" fillId="4" borderId="0" xfId="3" applyFont="1" applyFill="1" applyAlignment="1">
      <alignment horizontal="center"/>
    </xf>
    <xf numFmtId="166" fontId="0" fillId="0" borderId="0" xfId="2" applyNumberFormat="1" applyFont="1"/>
    <xf numFmtId="9" fontId="0" fillId="0" borderId="0" xfId="0" applyNumberFormat="1"/>
    <xf numFmtId="164" fontId="6" fillId="4" borderId="0" xfId="3" applyNumberFormat="1" applyFont="1" applyFill="1" applyAlignment="1">
      <alignment wrapText="1"/>
    </xf>
    <xf numFmtId="9" fontId="5" fillId="3" borderId="0" xfId="2" applyFill="1"/>
    <xf numFmtId="0" fontId="5" fillId="7" borderId="0" xfId="3" applyFill="1"/>
    <xf numFmtId="0" fontId="2" fillId="2" borderId="1" xfId="3" applyFont="1" applyFill="1" applyBorder="1"/>
    <xf numFmtId="164" fontId="7" fillId="2" borderId="1" xfId="3" applyNumberFormat="1" applyFont="1" applyFill="1" applyBorder="1" applyAlignment="1">
      <alignment horizontal="right"/>
    </xf>
    <xf numFmtId="0" fontId="1" fillId="7" borderId="1" xfId="3" applyFont="1" applyFill="1" applyBorder="1" applyAlignment="1">
      <alignment horizontal="right"/>
    </xf>
    <xf numFmtId="0" fontId="3" fillId="0" borderId="1" xfId="3" applyFont="1" applyFill="1" applyBorder="1"/>
    <xf numFmtId="164" fontId="3" fillId="0" borderId="1" xfId="3" applyNumberFormat="1" applyFont="1" applyFill="1" applyBorder="1"/>
    <xf numFmtId="170" fontId="5" fillId="0" borderId="1" xfId="3" applyNumberFormat="1" applyFill="1" applyBorder="1"/>
    <xf numFmtId="170" fontId="5" fillId="0" borderId="1" xfId="1" applyNumberFormat="1" applyFill="1" applyBorder="1"/>
    <xf numFmtId="0" fontId="8" fillId="3" borderId="1" xfId="3" applyFont="1" applyBorder="1"/>
    <xf numFmtId="164" fontId="3" fillId="3" borderId="1" xfId="3" applyNumberFormat="1" applyFont="1" applyBorder="1"/>
    <xf numFmtId="170" fontId="5" fillId="3" borderId="1" xfId="3" applyNumberFormat="1" applyBorder="1"/>
    <xf numFmtId="170" fontId="5" fillId="3" borderId="1" xfId="1" applyNumberFormat="1" applyFill="1" applyBorder="1"/>
    <xf numFmtId="0" fontId="3" fillId="3" borderId="1" xfId="3" applyFont="1" applyBorder="1"/>
    <xf numFmtId="170" fontId="1" fillId="3" borderId="1" xfId="3" applyNumberFormat="1" applyFont="1" applyBorder="1"/>
    <xf numFmtId="164" fontId="5" fillId="3" borderId="1" xfId="3" applyNumberFormat="1" applyBorder="1"/>
    <xf numFmtId="0" fontId="5" fillId="3" borderId="1" xfId="3" applyBorder="1"/>
    <xf numFmtId="0" fontId="2" fillId="2" borderId="0" xfId="3" applyFont="1" applyFill="1" applyBorder="1"/>
    <xf numFmtId="164" fontId="2" fillId="2" borderId="0" xfId="3" applyNumberFormat="1" applyFont="1" applyFill="1" applyBorder="1"/>
    <xf numFmtId="0" fontId="1" fillId="7" borderId="0" xfId="3" applyFont="1" applyFill="1" applyBorder="1"/>
    <xf numFmtId="0" fontId="4" fillId="3" borderId="2" xfId="3" applyFont="1" applyBorder="1" applyAlignment="1">
      <alignment horizontal="center"/>
    </xf>
    <xf numFmtId="0" fontId="4" fillId="3" borderId="3" xfId="3" applyFont="1" applyBorder="1" applyAlignment="1">
      <alignment horizontal="center"/>
    </xf>
    <xf numFmtId="0" fontId="4" fillId="3" borderId="4" xfId="3" applyFont="1" applyBorder="1" applyAlignment="1">
      <alignment horizontal="center"/>
    </xf>
    <xf numFmtId="0" fontId="4" fillId="0" borderId="5" xfId="3" applyFont="1" applyFill="1" applyBorder="1"/>
    <xf numFmtId="164" fontId="4" fillId="0" borderId="5" xfId="3" applyNumberFormat="1" applyFont="1" applyFill="1" applyBorder="1"/>
    <xf numFmtId="170" fontId="1" fillId="0" borderId="5" xfId="3" applyNumberFormat="1" applyFont="1" applyFill="1" applyBorder="1"/>
    <xf numFmtId="170" fontId="1" fillId="0" borderId="5" xfId="1" applyNumberFormat="1" applyFont="1" applyFill="1" applyBorder="1"/>
    <xf numFmtId="0" fontId="4" fillId="3" borderId="5" xfId="3" applyFont="1" applyBorder="1"/>
    <xf numFmtId="164" fontId="4" fillId="3" borderId="5" xfId="3" applyNumberFormat="1" applyFont="1" applyBorder="1"/>
    <xf numFmtId="170" fontId="1" fillId="3" borderId="5" xfId="3" applyNumberFormat="1" applyFont="1" applyBorder="1"/>
  </cellXfs>
  <cellStyles count="4">
    <cellStyle name="Comma" xfId="1" builtinId="3"/>
    <cellStyle name="Normal" xfId="0" builtinId="0"/>
    <cellStyle name="Normal 2" xfId="3" xr:uid="{44EE870D-D824-4810-9108-365E1E318D89}"/>
    <cellStyle name="Percent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9C80-D954-4A55-8729-AB5865C7FEE5}">
  <sheetPr>
    <pageSetUpPr fitToPage="1"/>
  </sheetPr>
  <dimension ref="A2:G38"/>
  <sheetViews>
    <sheetView showGridLines="0" tabSelected="1" workbookViewId="0">
      <selection activeCell="L7" sqref="L7"/>
    </sheetView>
  </sheetViews>
  <sheetFormatPr defaultRowHeight="13.2" x14ac:dyDescent="0.25"/>
  <cols>
    <col min="1" max="1" width="35.109375" style="1" customWidth="1"/>
    <col min="2" max="2" width="24.5546875" style="1" customWidth="1"/>
    <col min="3" max="3" width="17.33203125" style="1" customWidth="1"/>
    <col min="4" max="4" width="15.5546875" style="1" customWidth="1"/>
    <col min="5" max="6" width="8.88671875" style="1"/>
    <col min="7" max="7" width="0" style="1" hidden="1" customWidth="1"/>
    <col min="8" max="16384" width="8.88671875" style="1"/>
  </cols>
  <sheetData>
    <row r="2" spans="1:7" ht="12.75" customHeight="1" x14ac:dyDescent="0.3">
      <c r="B2" s="36" t="s">
        <v>34</v>
      </c>
      <c r="C2" s="37"/>
      <c r="D2" s="38"/>
    </row>
    <row r="3" spans="1:7" ht="12.75" customHeight="1" x14ac:dyDescent="0.3">
      <c r="A3" s="18" t="s">
        <v>1</v>
      </c>
      <c r="B3" s="19" t="s">
        <v>31</v>
      </c>
      <c r="C3" s="20" t="s">
        <v>4</v>
      </c>
      <c r="D3" s="20" t="s">
        <v>5</v>
      </c>
      <c r="G3" s="16"/>
    </row>
    <row r="4" spans="1:7" ht="12.75" customHeight="1" x14ac:dyDescent="0.3">
      <c r="A4" s="21" t="s">
        <v>6</v>
      </c>
      <c r="B4" s="22">
        <v>1300000</v>
      </c>
      <c r="C4" s="23">
        <f>B4-D4</f>
        <v>994705.38001707941</v>
      </c>
      <c r="D4" s="24">
        <f>G4*B4</f>
        <v>305294.61998292059</v>
      </c>
      <c r="G4" s="16">
        <v>0.23484201537147736</v>
      </c>
    </row>
    <row r="5" spans="1:7" ht="12.75" customHeight="1" x14ac:dyDescent="0.3">
      <c r="A5" s="21" t="s">
        <v>7</v>
      </c>
      <c r="B5" s="22">
        <v>350000</v>
      </c>
      <c r="C5" s="23">
        <f t="shared" ref="C5:C10" si="0">B5-D5</f>
        <v>337137.01892450778</v>
      </c>
      <c r="D5" s="24">
        <f t="shared" ref="D5:D10" si="1">G5*B5</f>
        <v>12862.981075492222</v>
      </c>
      <c r="G5" s="16">
        <v>3.675137450140635E-2</v>
      </c>
    </row>
    <row r="6" spans="1:7" ht="12.75" customHeight="1" x14ac:dyDescent="0.3">
      <c r="A6" s="21" t="s">
        <v>8</v>
      </c>
      <c r="B6" s="22">
        <v>760000</v>
      </c>
      <c r="C6" s="23">
        <f t="shared" si="0"/>
        <v>647713.84136858478</v>
      </c>
      <c r="D6" s="24">
        <f t="shared" si="1"/>
        <v>112286.15863141522</v>
      </c>
      <c r="G6" s="16">
        <v>0.14774494556765161</v>
      </c>
    </row>
    <row r="7" spans="1:7" ht="12.75" customHeight="1" x14ac:dyDescent="0.3">
      <c r="A7" s="21" t="s">
        <v>9</v>
      </c>
      <c r="B7" s="22">
        <v>1100000</v>
      </c>
      <c r="C7" s="23">
        <f t="shared" si="0"/>
        <v>831968.81091617933</v>
      </c>
      <c r="D7" s="24">
        <f t="shared" si="1"/>
        <v>268031.18908382067</v>
      </c>
      <c r="G7" s="16">
        <v>0.24366471734892786</v>
      </c>
    </row>
    <row r="8" spans="1:7" ht="12.75" customHeight="1" x14ac:dyDescent="0.3">
      <c r="A8" s="21" t="s">
        <v>10</v>
      </c>
      <c r="B8" s="22">
        <v>600000</v>
      </c>
      <c r="C8" s="23">
        <f t="shared" si="0"/>
        <v>355803.73131898546</v>
      </c>
      <c r="D8" s="24">
        <f t="shared" si="1"/>
        <v>244196.26868101457</v>
      </c>
      <c r="G8" s="16">
        <v>0.40699378113502427</v>
      </c>
    </row>
    <row r="9" spans="1:7" ht="12.75" customHeight="1" x14ac:dyDescent="0.3">
      <c r="A9" s="21" t="s">
        <v>11</v>
      </c>
      <c r="B9" s="22">
        <v>940000</v>
      </c>
      <c r="C9" s="23">
        <f t="shared" si="0"/>
        <v>725325.55879494653</v>
      </c>
      <c r="D9" s="24">
        <f t="shared" si="1"/>
        <v>214674.44120505344</v>
      </c>
      <c r="G9" s="16">
        <v>0.22837706511175898</v>
      </c>
    </row>
    <row r="10" spans="1:7" ht="12.75" customHeight="1" x14ac:dyDescent="0.3">
      <c r="A10" s="21" t="s">
        <v>12</v>
      </c>
      <c r="B10" s="22">
        <v>5050000</v>
      </c>
      <c r="C10" s="23">
        <f>SUM(C4:C9)</f>
        <v>3892654.3413402834</v>
      </c>
      <c r="D10" s="23">
        <f>SUM(D4:D9)</f>
        <v>1157345.6586597166</v>
      </c>
    </row>
    <row r="11" spans="1:7" ht="12.75" customHeight="1" thickBot="1" x14ac:dyDescent="0.35">
      <c r="A11" s="39" t="s">
        <v>2</v>
      </c>
      <c r="B11" s="40">
        <v>5050000</v>
      </c>
      <c r="C11" s="41">
        <f>C10</f>
        <v>3892654.3413402834</v>
      </c>
      <c r="D11" s="42">
        <f>D10</f>
        <v>1157345.6586597166</v>
      </c>
    </row>
    <row r="12" spans="1:7" ht="12.75" customHeight="1" thickTop="1" x14ac:dyDescent="0.3">
      <c r="A12" s="6" t="s">
        <v>0</v>
      </c>
      <c r="B12" s="5"/>
    </row>
    <row r="13" spans="1:7" ht="12.75" customHeight="1" x14ac:dyDescent="0.3">
      <c r="A13" s="2" t="s">
        <v>13</v>
      </c>
      <c r="B13" s="3"/>
      <c r="C13" s="17"/>
      <c r="D13" s="17"/>
    </row>
    <row r="14" spans="1:7" ht="12.75" customHeight="1" x14ac:dyDescent="0.3">
      <c r="A14" s="4" t="s">
        <v>14</v>
      </c>
      <c r="B14" s="5"/>
    </row>
    <row r="15" spans="1:7" ht="12.75" customHeight="1" x14ac:dyDescent="0.3">
      <c r="A15" s="25" t="s">
        <v>32</v>
      </c>
      <c r="B15" s="26">
        <v>2400081.5096247848</v>
      </c>
      <c r="C15" s="27">
        <f>B15-D15</f>
        <v>1966984.0943541471</v>
      </c>
      <c r="D15" s="28">
        <f>Reference!$J$7*'ESTIMATED SOA'!B15</f>
        <v>433097.41527063784</v>
      </c>
    </row>
    <row r="16" spans="1:7" ht="12.75" customHeight="1" x14ac:dyDescent="0.3">
      <c r="A16" s="25" t="s">
        <v>33</v>
      </c>
      <c r="B16" s="26">
        <v>563940.47</v>
      </c>
      <c r="C16" s="27">
        <f t="shared" ref="C16:C17" si="2">B16-D16</f>
        <v>462176.7761654135</v>
      </c>
      <c r="D16" s="28">
        <f>Reference!$J$7*'ESTIMATED SOA'!B16</f>
        <v>101763.69383458646</v>
      </c>
    </row>
    <row r="17" spans="1:4" ht="12.75" customHeight="1" x14ac:dyDescent="0.3">
      <c r="A17" s="29" t="s">
        <v>15</v>
      </c>
      <c r="B17" s="26">
        <v>2964021.9796247841</v>
      </c>
      <c r="C17" s="27">
        <f t="shared" si="2"/>
        <v>2429160.8705195598</v>
      </c>
      <c r="D17" s="30">
        <f>SUM(D15:D16)</f>
        <v>534861.10910522426</v>
      </c>
    </row>
    <row r="18" spans="1:4" ht="12.75" customHeight="1" x14ac:dyDescent="0.3">
      <c r="A18" s="6" t="s">
        <v>0</v>
      </c>
      <c r="B18" s="5"/>
    </row>
    <row r="19" spans="1:4" ht="12.75" customHeight="1" x14ac:dyDescent="0.3">
      <c r="A19" s="6" t="s">
        <v>0</v>
      </c>
      <c r="B19" s="5"/>
    </row>
    <row r="20" spans="1:4" ht="12.75" customHeight="1" x14ac:dyDescent="0.3">
      <c r="A20" s="4" t="s">
        <v>16</v>
      </c>
      <c r="B20" s="5"/>
    </row>
    <row r="21" spans="1:4" ht="12.75" customHeight="1" x14ac:dyDescent="0.3">
      <c r="A21" s="29" t="s">
        <v>17</v>
      </c>
      <c r="B21" s="26">
        <v>775000.00000000012</v>
      </c>
      <c r="C21" s="27">
        <f>B21-D21</f>
        <v>587500.00000000012</v>
      </c>
      <c r="D21" s="28">
        <f>D33*12500</f>
        <v>187500</v>
      </c>
    </row>
    <row r="22" spans="1:4" ht="12.75" customHeight="1" x14ac:dyDescent="0.3">
      <c r="A22" s="29" t="s">
        <v>18</v>
      </c>
      <c r="B22" s="26">
        <v>642600</v>
      </c>
      <c r="C22" s="27">
        <f t="shared" ref="C22:C26" si="3">B22-D22</f>
        <v>510000</v>
      </c>
      <c r="D22" s="28">
        <f>10200*D34</f>
        <v>132600</v>
      </c>
    </row>
    <row r="23" spans="1:4" ht="12.75" customHeight="1" x14ac:dyDescent="0.3">
      <c r="A23" s="29" t="s">
        <v>19</v>
      </c>
      <c r="B23" s="26">
        <v>444603.29694371775</v>
      </c>
      <c r="C23" s="27">
        <f t="shared" si="3"/>
        <v>364374.13057793409</v>
      </c>
      <c r="D23" s="28">
        <f>D17*15%</f>
        <v>80229.166365783633</v>
      </c>
    </row>
    <row r="24" spans="1:4" ht="12.75" customHeight="1" x14ac:dyDescent="0.3">
      <c r="A24" s="29" t="s">
        <v>20</v>
      </c>
      <c r="B24" s="26">
        <v>174000</v>
      </c>
      <c r="C24" s="27">
        <f t="shared" si="3"/>
        <v>142601.5037593985</v>
      </c>
      <c r="D24" s="28">
        <f>B24*Reference!J7</f>
        <v>31398.496240601504</v>
      </c>
    </row>
    <row r="25" spans="1:4" ht="12.75" customHeight="1" x14ac:dyDescent="0.3">
      <c r="A25" s="29" t="s">
        <v>21</v>
      </c>
      <c r="B25" s="26">
        <v>2036203.2969437176</v>
      </c>
      <c r="C25" s="27">
        <f t="shared" si="3"/>
        <v>1604475.6343373326</v>
      </c>
      <c r="D25" s="27">
        <f>SUM(D21:D24)</f>
        <v>431727.66260638519</v>
      </c>
    </row>
    <row r="26" spans="1:4" ht="12.75" customHeight="1" thickBot="1" x14ac:dyDescent="0.35">
      <c r="A26" s="43" t="s">
        <v>3</v>
      </c>
      <c r="B26" s="44">
        <v>5000225.2765685022</v>
      </c>
      <c r="C26" s="45">
        <f t="shared" si="3"/>
        <v>4033636.5048568929</v>
      </c>
      <c r="D26" s="45">
        <f>D17+D25</f>
        <v>966588.77171160944</v>
      </c>
    </row>
    <row r="27" spans="1:4" ht="12.75" customHeight="1" thickTop="1" x14ac:dyDescent="0.3">
      <c r="A27" s="6" t="s">
        <v>0</v>
      </c>
      <c r="B27" s="5"/>
    </row>
    <row r="28" spans="1:4" ht="12.75" customHeight="1" x14ac:dyDescent="0.3">
      <c r="A28" s="2" t="s">
        <v>22</v>
      </c>
      <c r="B28" s="3"/>
      <c r="C28" s="17"/>
      <c r="D28" s="17"/>
    </row>
    <row r="29" spans="1:4" ht="12.75" customHeight="1" thickBot="1" x14ac:dyDescent="0.35">
      <c r="A29" s="43" t="s">
        <v>23</v>
      </c>
      <c r="B29" s="44">
        <v>49774.723431497812</v>
      </c>
      <c r="C29" s="45">
        <f>C11-C26</f>
        <v>-140982.16351660946</v>
      </c>
      <c r="D29" s="45">
        <f>D11-D26</f>
        <v>190756.88694810716</v>
      </c>
    </row>
    <row r="30" spans="1:4" ht="12.75" customHeight="1" thickTop="1" x14ac:dyDescent="0.3">
      <c r="A30" s="6" t="s">
        <v>0</v>
      </c>
      <c r="B30" s="5"/>
    </row>
    <row r="31" spans="1:4" ht="12.75" customHeight="1" x14ac:dyDescent="0.3">
      <c r="A31" s="6" t="s">
        <v>0</v>
      </c>
      <c r="B31" s="5"/>
    </row>
    <row r="32" spans="1:4" ht="12.75" customHeight="1" x14ac:dyDescent="0.3">
      <c r="A32" s="33" t="s">
        <v>24</v>
      </c>
      <c r="B32" s="34"/>
      <c r="C32" s="35"/>
      <c r="D32" s="35"/>
    </row>
    <row r="33" spans="1:4" ht="12.75" customHeight="1" x14ac:dyDescent="0.3">
      <c r="A33" s="29" t="s">
        <v>25</v>
      </c>
      <c r="B33" s="26">
        <v>62</v>
      </c>
      <c r="C33" s="31">
        <f>B33-D33</f>
        <v>47</v>
      </c>
      <c r="D33" s="32">
        <f>Reference!D4</f>
        <v>15</v>
      </c>
    </row>
    <row r="34" spans="1:4" ht="12.75" customHeight="1" x14ac:dyDescent="0.3">
      <c r="A34" s="29" t="s">
        <v>26</v>
      </c>
      <c r="B34" s="26">
        <v>63</v>
      </c>
      <c r="C34" s="31">
        <f t="shared" ref="C34:C37" si="4">B34-D34</f>
        <v>50</v>
      </c>
      <c r="D34" s="32">
        <f>Reference!D5</f>
        <v>13</v>
      </c>
    </row>
    <row r="35" spans="1:4" ht="12.75" customHeight="1" x14ac:dyDescent="0.3">
      <c r="A35" s="29" t="s">
        <v>27</v>
      </c>
      <c r="B35" s="26">
        <v>70</v>
      </c>
      <c r="C35" s="31">
        <f t="shared" si="4"/>
        <v>59</v>
      </c>
      <c r="D35" s="32">
        <f>Reference!D6</f>
        <v>11</v>
      </c>
    </row>
    <row r="36" spans="1:4" ht="12.75" customHeight="1" x14ac:dyDescent="0.3">
      <c r="A36" s="29" t="s">
        <v>28</v>
      </c>
      <c r="B36" s="26">
        <v>133</v>
      </c>
      <c r="C36" s="31">
        <f t="shared" si="4"/>
        <v>109</v>
      </c>
      <c r="D36" s="32">
        <f>Reference!D7</f>
        <v>24</v>
      </c>
    </row>
    <row r="37" spans="1:4" ht="12.75" customHeight="1" x14ac:dyDescent="0.3">
      <c r="A37" s="29" t="s">
        <v>29</v>
      </c>
      <c r="B37" s="26">
        <v>1050</v>
      </c>
      <c r="C37" s="31">
        <f t="shared" si="4"/>
        <v>987</v>
      </c>
      <c r="D37" s="32">
        <f>Reference!D8</f>
        <v>63</v>
      </c>
    </row>
    <row r="38" spans="1:4" ht="12.75" customHeight="1" x14ac:dyDescent="0.3">
      <c r="A38" s="6" t="s">
        <v>0</v>
      </c>
      <c r="B38" s="5"/>
    </row>
  </sheetData>
  <mergeCells count="1">
    <mergeCell ref="B2:D2"/>
  </mergeCells>
  <printOptions horizontalCentered="1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CF42-E5FE-42B9-955A-28014163C765}">
  <dimension ref="A2:J8"/>
  <sheetViews>
    <sheetView showGridLines="0" workbookViewId="0">
      <selection activeCell="J13" sqref="J13"/>
    </sheetView>
  </sheetViews>
  <sheetFormatPr defaultRowHeight="13.2" x14ac:dyDescent="0.25"/>
  <cols>
    <col min="1" max="1" width="24" customWidth="1"/>
    <col min="2" max="2" width="12.88671875" customWidth="1"/>
    <col min="4" max="4" width="12.21875" customWidth="1"/>
    <col min="7" max="7" width="22.33203125" customWidth="1"/>
    <col min="8" max="8" width="8" customWidth="1"/>
    <col min="10" max="10" width="11.77734375" customWidth="1"/>
  </cols>
  <sheetData>
    <row r="2" spans="1:10" ht="14.4" x14ac:dyDescent="0.3">
      <c r="A2" s="12" t="s">
        <v>24</v>
      </c>
      <c r="B2" s="12"/>
      <c r="C2" s="12"/>
      <c r="D2" s="12"/>
      <c r="G2" s="12" t="s">
        <v>24</v>
      </c>
      <c r="H2" s="12"/>
      <c r="I2" s="12"/>
      <c r="J2" s="12"/>
    </row>
    <row r="3" spans="1:10" ht="30" customHeight="1" x14ac:dyDescent="0.3">
      <c r="A3" s="8"/>
      <c r="B3" s="9" t="s">
        <v>30</v>
      </c>
      <c r="C3" s="10" t="s">
        <v>4</v>
      </c>
      <c r="D3" s="11" t="s">
        <v>5</v>
      </c>
      <c r="G3" s="8"/>
      <c r="H3" s="15" t="s">
        <v>30</v>
      </c>
      <c r="I3" s="10" t="s">
        <v>4</v>
      </c>
      <c r="J3" s="11" t="s">
        <v>5</v>
      </c>
    </row>
    <row r="4" spans="1:10" ht="14.4" x14ac:dyDescent="0.3">
      <c r="A4" s="4" t="s">
        <v>25</v>
      </c>
      <c r="B4" s="5">
        <v>62</v>
      </c>
      <c r="C4" s="7">
        <f>B4-D4</f>
        <v>47</v>
      </c>
      <c r="D4" s="1">
        <v>15</v>
      </c>
      <c r="G4" s="4" t="s">
        <v>25</v>
      </c>
      <c r="H4" s="14">
        <v>1</v>
      </c>
      <c r="I4" s="13">
        <f>C4/B4</f>
        <v>0.75806451612903225</v>
      </c>
      <c r="J4" s="13">
        <f>D4/B4</f>
        <v>0.24193548387096775</v>
      </c>
    </row>
    <row r="5" spans="1:10" ht="14.4" x14ac:dyDescent="0.3">
      <c r="A5" s="4" t="s">
        <v>26</v>
      </c>
      <c r="B5" s="5">
        <v>63</v>
      </c>
      <c r="C5" s="7">
        <f t="shared" ref="C5:C8" si="0">B5-D5</f>
        <v>50</v>
      </c>
      <c r="D5" s="1">
        <v>13</v>
      </c>
      <c r="G5" s="4" t="s">
        <v>26</v>
      </c>
      <c r="H5" s="14">
        <v>1</v>
      </c>
      <c r="I5" s="13">
        <f t="shared" ref="I5:I8" si="1">C5/B5</f>
        <v>0.79365079365079361</v>
      </c>
      <c r="J5" s="13">
        <f t="shared" ref="J5:J8" si="2">D5/B5</f>
        <v>0.20634920634920634</v>
      </c>
    </row>
    <row r="6" spans="1:10" ht="14.4" x14ac:dyDescent="0.3">
      <c r="A6" s="4" t="s">
        <v>27</v>
      </c>
      <c r="B6" s="5">
        <v>70</v>
      </c>
      <c r="C6" s="7">
        <f t="shared" si="0"/>
        <v>59</v>
      </c>
      <c r="D6" s="1">
        <v>11</v>
      </c>
      <c r="G6" s="4" t="s">
        <v>27</v>
      </c>
      <c r="H6" s="14">
        <v>1</v>
      </c>
      <c r="I6" s="13">
        <f t="shared" si="1"/>
        <v>0.84285714285714286</v>
      </c>
      <c r="J6" s="13">
        <f t="shared" si="2"/>
        <v>0.15714285714285714</v>
      </c>
    </row>
    <row r="7" spans="1:10" ht="14.4" x14ac:dyDescent="0.3">
      <c r="A7" s="4" t="s">
        <v>28</v>
      </c>
      <c r="B7" s="5">
        <v>133</v>
      </c>
      <c r="C7" s="1">
        <f>SUM(C5:C6)</f>
        <v>109</v>
      </c>
      <c r="D7" s="1">
        <f>SUM(D5:D6)</f>
        <v>24</v>
      </c>
      <c r="G7" s="4" t="s">
        <v>28</v>
      </c>
      <c r="H7" s="14">
        <v>1</v>
      </c>
      <c r="I7" s="13">
        <f t="shared" si="1"/>
        <v>0.81954887218045114</v>
      </c>
      <c r="J7" s="13">
        <f t="shared" si="2"/>
        <v>0.18045112781954886</v>
      </c>
    </row>
    <row r="8" spans="1:10" ht="14.4" x14ac:dyDescent="0.3">
      <c r="A8" s="4" t="s">
        <v>29</v>
      </c>
      <c r="B8" s="5">
        <v>1050</v>
      </c>
      <c r="C8" s="7">
        <f t="shared" si="0"/>
        <v>987</v>
      </c>
      <c r="D8">
        <f>49+14</f>
        <v>63</v>
      </c>
      <c r="G8" s="4" t="s">
        <v>29</v>
      </c>
      <c r="H8" s="14">
        <v>1</v>
      </c>
      <c r="I8" s="13">
        <f t="shared" si="1"/>
        <v>0.94</v>
      </c>
      <c r="J8" s="13">
        <f t="shared" si="2"/>
        <v>0.06</v>
      </c>
    </row>
  </sheetData>
  <mergeCells count="2">
    <mergeCell ref="A2:D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ESTIMATED SOA</vt:lpstr>
      <vt:lpstr>Reference</vt:lpstr>
      <vt:lpstr>'ESTIMATED SOA'!Print_Area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2008-12-12T22:09:54Z</dcterms:created>
  <dcterms:modified xsi:type="dcterms:W3CDTF">2022-07-25T01:13:11Z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12</vt:i4>
  </property>
</Properties>
</file>