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BMA--Board\Budget\2022-2023 Budget\"/>
    </mc:Choice>
  </mc:AlternateContent>
  <xr:revisionPtr revIDLastSave="0" documentId="13_ncr:1_{FB1D4C75-C1D5-4F05-97B2-5C43EB026FB4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Sheet1!$A:$F,Sheet1!$1:$2</definedName>
    <definedName name="QBCANSUPPORTUPDATE" localSheetId="0">FALSE</definedName>
    <definedName name="QBCOMPANYFILENAME" localSheetId="0">"C:\Users\Public\Documents\Intuit\QuickBooks\Company Files\Bm1 - Current.QBW"</definedName>
    <definedName name="QBENDDATE" localSheetId="0">20210630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"4853dc1b8d0f41c9ba0274db0a03a130"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6</definedName>
    <definedName name="QBSTARTDATE" localSheetId="0">20210601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1" i="1" l="1"/>
  <c r="T86" i="1"/>
  <c r="T11" i="1"/>
  <c r="S30" i="1" l="1"/>
  <c r="S55" i="1" l="1"/>
  <c r="S57" i="1"/>
  <c r="S22" i="1"/>
  <c r="S10" i="1"/>
  <c r="S9" i="1"/>
  <c r="S8" i="1"/>
  <c r="S7" i="1"/>
  <c r="O68" i="1"/>
  <c r="R11" i="1" l="1"/>
  <c r="I11" i="1"/>
  <c r="I24" i="1" s="1"/>
  <c r="I25" i="1" s="1"/>
  <c r="H11" i="1"/>
  <c r="R86" i="1"/>
  <c r="Q86" i="1"/>
  <c r="P86" i="1"/>
  <c r="O86" i="1"/>
  <c r="N86" i="1"/>
  <c r="M86" i="1"/>
  <c r="L86" i="1"/>
  <c r="K86" i="1"/>
  <c r="J86" i="1"/>
  <c r="I86" i="1"/>
  <c r="H86" i="1"/>
  <c r="G86" i="1"/>
  <c r="S85" i="1"/>
  <c r="S84" i="1"/>
  <c r="S83" i="1"/>
  <c r="S82" i="1"/>
  <c r="S81" i="1"/>
  <c r="S80" i="1"/>
  <c r="S79" i="1"/>
  <c r="S78" i="1"/>
  <c r="S77" i="1"/>
  <c r="S76" i="1"/>
  <c r="S75" i="1"/>
  <c r="T73" i="1"/>
  <c r="R73" i="1"/>
  <c r="Q73" i="1"/>
  <c r="P73" i="1"/>
  <c r="O73" i="1"/>
  <c r="N73" i="1"/>
  <c r="M73" i="1"/>
  <c r="L73" i="1"/>
  <c r="K73" i="1"/>
  <c r="J73" i="1"/>
  <c r="I73" i="1"/>
  <c r="H73" i="1"/>
  <c r="G73" i="1"/>
  <c r="S72" i="1"/>
  <c r="S71" i="1"/>
  <c r="S70" i="1"/>
  <c r="T68" i="1"/>
  <c r="R68" i="1"/>
  <c r="Q68" i="1"/>
  <c r="P68" i="1"/>
  <c r="N68" i="1"/>
  <c r="M68" i="1"/>
  <c r="L68" i="1"/>
  <c r="K68" i="1"/>
  <c r="J68" i="1"/>
  <c r="H68" i="1"/>
  <c r="G68" i="1"/>
  <c r="S67" i="1"/>
  <c r="S66" i="1"/>
  <c r="S65" i="1"/>
  <c r="T63" i="1"/>
  <c r="R63" i="1"/>
  <c r="Q63" i="1"/>
  <c r="P63" i="1"/>
  <c r="O63" i="1"/>
  <c r="N63" i="1"/>
  <c r="M63" i="1"/>
  <c r="L63" i="1"/>
  <c r="K63" i="1"/>
  <c r="J63" i="1"/>
  <c r="I63" i="1"/>
  <c r="H63" i="1"/>
  <c r="G63" i="1"/>
  <c r="S62" i="1"/>
  <c r="S61" i="1"/>
  <c r="S60" i="1"/>
  <c r="S59" i="1"/>
  <c r="S58" i="1"/>
  <c r="T54" i="1"/>
  <c r="R54" i="1"/>
  <c r="Q54" i="1"/>
  <c r="P54" i="1"/>
  <c r="O54" i="1"/>
  <c r="N54" i="1"/>
  <c r="M54" i="1"/>
  <c r="K54" i="1"/>
  <c r="J54" i="1"/>
  <c r="I54" i="1"/>
  <c r="H54" i="1"/>
  <c r="G54" i="1"/>
  <c r="S53" i="1"/>
  <c r="S52" i="1"/>
  <c r="S51" i="1"/>
  <c r="T49" i="1"/>
  <c r="R49" i="1"/>
  <c r="Q49" i="1"/>
  <c r="P49" i="1"/>
  <c r="O49" i="1"/>
  <c r="N49" i="1"/>
  <c r="L49" i="1"/>
  <c r="K49" i="1"/>
  <c r="J49" i="1"/>
  <c r="I49" i="1"/>
  <c r="H49" i="1"/>
  <c r="G49" i="1"/>
  <c r="S48" i="1"/>
  <c r="S47" i="1"/>
  <c r="S46" i="1"/>
  <c r="S45" i="1"/>
  <c r="T43" i="1"/>
  <c r="R43" i="1"/>
  <c r="Q43" i="1"/>
  <c r="P43" i="1"/>
  <c r="O43" i="1"/>
  <c r="N43" i="1"/>
  <c r="M43" i="1"/>
  <c r="L43" i="1"/>
  <c r="K43" i="1"/>
  <c r="J43" i="1"/>
  <c r="I43" i="1"/>
  <c r="H43" i="1"/>
  <c r="G43" i="1"/>
  <c r="S42" i="1"/>
  <c r="S41" i="1"/>
  <c r="S40" i="1"/>
  <c r="S39" i="1"/>
  <c r="S38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S35" i="1"/>
  <c r="S34" i="1"/>
  <c r="S33" i="1"/>
  <c r="S32" i="1"/>
  <c r="S31" i="1"/>
  <c r="S29" i="1"/>
  <c r="S28" i="1"/>
  <c r="T25" i="1"/>
  <c r="R23" i="1"/>
  <c r="Q23" i="1"/>
  <c r="O23" i="1"/>
  <c r="N23" i="1"/>
  <c r="M23" i="1"/>
  <c r="L23" i="1"/>
  <c r="K23" i="1"/>
  <c r="H23" i="1"/>
  <c r="G23" i="1"/>
  <c r="S23" i="1"/>
  <c r="S20" i="1"/>
  <c r="S19" i="1"/>
  <c r="S18" i="1"/>
  <c r="S17" i="1"/>
  <c r="S16" i="1"/>
  <c r="S15" i="1"/>
  <c r="S14" i="1"/>
  <c r="S13" i="1"/>
  <c r="S12" i="1"/>
  <c r="Q11" i="1"/>
  <c r="P11" i="1"/>
  <c r="N11" i="1"/>
  <c r="L11" i="1"/>
  <c r="K11" i="1"/>
  <c r="G11" i="1"/>
  <c r="S5" i="1"/>
  <c r="S73" i="1" l="1"/>
  <c r="T87" i="1"/>
  <c r="T88" i="1" s="1"/>
  <c r="S63" i="1"/>
  <c r="S86" i="1"/>
  <c r="G87" i="1"/>
  <c r="S54" i="1"/>
  <c r="G24" i="1"/>
  <c r="G25" i="1" s="1"/>
  <c r="S49" i="1"/>
  <c r="S68" i="1"/>
  <c r="H24" i="1"/>
  <c r="H25" i="1" s="1"/>
  <c r="H87" i="1"/>
  <c r="P87" i="1"/>
  <c r="O87" i="1"/>
  <c r="Q87" i="1"/>
  <c r="I87" i="1"/>
  <c r="M87" i="1"/>
  <c r="L87" i="1"/>
  <c r="R87" i="1"/>
  <c r="N87" i="1"/>
  <c r="K87" i="1"/>
  <c r="J87" i="1"/>
  <c r="S36" i="1"/>
  <c r="S43" i="1"/>
  <c r="K24" i="1"/>
  <c r="K25" i="1" s="1"/>
  <c r="O24" i="1"/>
  <c r="O25" i="1" s="1"/>
  <c r="P24" i="1"/>
  <c r="P25" i="1" s="1"/>
  <c r="L24" i="1"/>
  <c r="L25" i="1" s="1"/>
  <c r="S11" i="1"/>
  <c r="S24" i="1" s="1"/>
  <c r="M24" i="1"/>
  <c r="M25" i="1" s="1"/>
  <c r="Q24" i="1"/>
  <c r="Q25" i="1" s="1"/>
  <c r="J24" i="1"/>
  <c r="J25" i="1" s="1"/>
  <c r="N24" i="1"/>
  <c r="N25" i="1" s="1"/>
  <c r="R24" i="1"/>
  <c r="R25" i="1" s="1"/>
  <c r="P88" i="1" l="1"/>
  <c r="N88" i="1"/>
  <c r="S87" i="1"/>
  <c r="H88" i="1"/>
  <c r="J88" i="1"/>
  <c r="G88" i="1"/>
  <c r="K88" i="1"/>
  <c r="Q88" i="1"/>
  <c r="O88" i="1"/>
  <c r="I88" i="1"/>
  <c r="M88" i="1"/>
  <c r="R88" i="1"/>
  <c r="L88" i="1"/>
  <c r="S25" i="1"/>
  <c r="AI95" i="1"/>
  <c r="AE95" i="1"/>
  <c r="AC95" i="1"/>
  <c r="W95" i="1"/>
  <c r="AG94" i="1"/>
  <c r="AI92" i="1"/>
  <c r="AE92" i="1"/>
  <c r="AC92" i="1"/>
  <c r="W92" i="1"/>
  <c r="AG91" i="1"/>
  <c r="AI86" i="1"/>
  <c r="AE86" i="1"/>
  <c r="AC86" i="1"/>
  <c r="Y86" i="1"/>
  <c r="W86" i="1"/>
  <c r="AG85" i="1"/>
  <c r="AG84" i="1"/>
  <c r="AG83" i="1"/>
  <c r="AG82" i="1"/>
  <c r="AA82" i="1"/>
  <c r="AG81" i="1"/>
  <c r="AA81" i="1"/>
  <c r="AG80" i="1"/>
  <c r="AA80" i="1"/>
  <c r="AG79" i="1"/>
  <c r="AA79" i="1"/>
  <c r="AG78" i="1"/>
  <c r="AG77" i="1"/>
  <c r="AA77" i="1"/>
  <c r="AG76" i="1"/>
  <c r="AA76" i="1"/>
  <c r="AG75" i="1"/>
  <c r="AA75" i="1"/>
  <c r="AI73" i="1"/>
  <c r="AE73" i="1"/>
  <c r="AC73" i="1"/>
  <c r="Y73" i="1"/>
  <c r="W73" i="1"/>
  <c r="AG72" i="1"/>
  <c r="AA72" i="1"/>
  <c r="AG71" i="1"/>
  <c r="AA71" i="1"/>
  <c r="AG70" i="1"/>
  <c r="AA70" i="1"/>
  <c r="AI68" i="1"/>
  <c r="AE68" i="1"/>
  <c r="AC68" i="1"/>
  <c r="Y68" i="1"/>
  <c r="W68" i="1"/>
  <c r="AG67" i="1"/>
  <c r="AG66" i="1"/>
  <c r="AA66" i="1"/>
  <c r="AG65" i="1"/>
  <c r="AI63" i="1"/>
  <c r="AE63" i="1"/>
  <c r="AC63" i="1"/>
  <c r="Y63" i="1"/>
  <c r="W63" i="1"/>
  <c r="AG62" i="1"/>
  <c r="AG61" i="1"/>
  <c r="AA61" i="1"/>
  <c r="AG60" i="1"/>
  <c r="AA60" i="1"/>
  <c r="AG59" i="1"/>
  <c r="AA59" i="1"/>
  <c r="AG58" i="1"/>
  <c r="AA58" i="1"/>
  <c r="AG57" i="1"/>
  <c r="AA57" i="1"/>
  <c r="AG55" i="1"/>
  <c r="AA55" i="1"/>
  <c r="AI54" i="1"/>
  <c r="AE54" i="1"/>
  <c r="AC54" i="1"/>
  <c r="Y54" i="1"/>
  <c r="W54" i="1"/>
  <c r="AG53" i="1"/>
  <c r="AG52" i="1"/>
  <c r="AA52" i="1"/>
  <c r="AG51" i="1"/>
  <c r="AA51" i="1"/>
  <c r="AI49" i="1"/>
  <c r="AE49" i="1"/>
  <c r="AC49" i="1"/>
  <c r="Y49" i="1"/>
  <c r="W49" i="1"/>
  <c r="AG48" i="1"/>
  <c r="AG47" i="1"/>
  <c r="AA47" i="1"/>
  <c r="AG46" i="1"/>
  <c r="AG45" i="1"/>
  <c r="AI43" i="1"/>
  <c r="AE43" i="1"/>
  <c r="AC43" i="1"/>
  <c r="Y43" i="1"/>
  <c r="W43" i="1"/>
  <c r="AG41" i="1"/>
  <c r="AA41" i="1"/>
  <c r="AG40" i="1"/>
  <c r="AA40" i="1"/>
  <c r="AG39" i="1"/>
  <c r="AA39" i="1"/>
  <c r="AG38" i="1"/>
  <c r="AA38" i="1"/>
  <c r="AI36" i="1"/>
  <c r="AE36" i="1"/>
  <c r="AC36" i="1"/>
  <c r="Y36" i="1"/>
  <c r="W36" i="1"/>
  <c r="AG35" i="1"/>
  <c r="AG34" i="1"/>
  <c r="AG33" i="1"/>
  <c r="AA33" i="1"/>
  <c r="AG32" i="1"/>
  <c r="AA32" i="1"/>
  <c r="AG31" i="1"/>
  <c r="AA31" i="1"/>
  <c r="AG30" i="1"/>
  <c r="AA30" i="1"/>
  <c r="AG29" i="1"/>
  <c r="AA29" i="1"/>
  <c r="AG28" i="1"/>
  <c r="AA28" i="1"/>
  <c r="AI24" i="1"/>
  <c r="AI25" i="1" s="1"/>
  <c r="AE24" i="1"/>
  <c r="AC24" i="1"/>
  <c r="AC25" i="1" s="1"/>
  <c r="Y24" i="1"/>
  <c r="Y25" i="1" s="1"/>
  <c r="W24" i="1"/>
  <c r="W25" i="1" s="1"/>
  <c r="AG21" i="1"/>
  <c r="AA21" i="1"/>
  <c r="AG20" i="1"/>
  <c r="AG19" i="1"/>
  <c r="AG18" i="1"/>
  <c r="AA18" i="1"/>
  <c r="AG17" i="1"/>
  <c r="AA17" i="1"/>
  <c r="AG16" i="1"/>
  <c r="AA16" i="1"/>
  <c r="AG15" i="1"/>
  <c r="AG14" i="1"/>
  <c r="AA14" i="1"/>
  <c r="AG13" i="1"/>
  <c r="AA13" i="1"/>
  <c r="AG12" i="1"/>
  <c r="AA12" i="1"/>
  <c r="AG6" i="1"/>
  <c r="AG5" i="1"/>
  <c r="AA5" i="1"/>
  <c r="AA73" i="1" l="1"/>
  <c r="S88" i="1"/>
  <c r="AA68" i="1"/>
  <c r="W96" i="1"/>
  <c r="AG92" i="1"/>
  <c r="AA63" i="1"/>
  <c r="AA86" i="1"/>
  <c r="AG54" i="1"/>
  <c r="AG36" i="1"/>
  <c r="AA54" i="1"/>
  <c r="AE96" i="1"/>
  <c r="AG86" i="1"/>
  <c r="AG24" i="1"/>
  <c r="AG43" i="1"/>
  <c r="AA49" i="1"/>
  <c r="AG68" i="1"/>
  <c r="AG73" i="1"/>
  <c r="AA43" i="1"/>
  <c r="AI96" i="1"/>
  <c r="AC96" i="1"/>
  <c r="AE87" i="1"/>
  <c r="AG63" i="1"/>
  <c r="AE25" i="1"/>
  <c r="AG25" i="1" s="1"/>
  <c r="W87" i="1"/>
  <c r="W88" i="1" s="1"/>
  <c r="W97" i="1" s="1"/>
  <c r="Y87" i="1"/>
  <c r="Y88" i="1" s="1"/>
  <c r="AI87" i="1"/>
  <c r="AI88" i="1" s="1"/>
  <c r="AC87" i="1"/>
  <c r="AC88" i="1" s="1"/>
  <c r="AG49" i="1"/>
  <c r="AA25" i="1"/>
  <c r="AA36" i="1"/>
  <c r="AG95" i="1"/>
  <c r="AA24" i="1"/>
  <c r="AC97" i="1" l="1"/>
  <c r="AG96" i="1"/>
  <c r="AI97" i="1"/>
  <c r="AE88" i="1"/>
  <c r="AE97" i="1" s="1"/>
  <c r="AG97" i="1" s="1"/>
  <c r="AG87" i="1"/>
  <c r="AA87" i="1"/>
  <c r="AA88" i="1"/>
  <c r="Y97" i="1"/>
  <c r="AA97" i="1" s="1"/>
  <c r="AG88" i="1" l="1"/>
</calcChain>
</file>

<file path=xl/sharedStrings.xml><?xml version="1.0" encoding="utf-8"?>
<sst xmlns="http://schemas.openxmlformats.org/spreadsheetml/2006/main" count="116" uniqueCount="115">
  <si>
    <t>Jun 21</t>
  </si>
  <si>
    <t>Budget</t>
  </si>
  <si>
    <t>% of Budget</t>
  </si>
  <si>
    <t>Sep '20 - Jun 21</t>
  </si>
  <si>
    <t>YTD Budget</t>
  </si>
  <si>
    <t>Annual Budget</t>
  </si>
  <si>
    <t>Ordinary Income/Expense</t>
  </si>
  <si>
    <t>Income</t>
  </si>
  <si>
    <t>4100 · Admissions-Mansion</t>
  </si>
  <si>
    <t>4140 · Christmas Events</t>
  </si>
  <si>
    <t>4200 · Commission Income</t>
  </si>
  <si>
    <t>4350 · Donations-Mansion-unrestricted</t>
  </si>
  <si>
    <t>4400 · Rentals Income</t>
  </si>
  <si>
    <t>4680 · School Education Income</t>
  </si>
  <si>
    <t>4700 · Gift Shop Sales</t>
  </si>
  <si>
    <t>4800 · Membership Dues</t>
  </si>
  <si>
    <t>4850 · Miscellaneous Income</t>
  </si>
  <si>
    <t>4870 · Public Programming</t>
  </si>
  <si>
    <t>4890 · Sale of Mansion Pieces</t>
  </si>
  <si>
    <t>4900 · Interest Income</t>
  </si>
  <si>
    <t>Total Income</t>
  </si>
  <si>
    <t>Gross Profit</t>
  </si>
  <si>
    <t>Expense</t>
  </si>
  <si>
    <t>5100 · Personnel Expenses</t>
  </si>
  <si>
    <t>5105 · Executive Director Wages</t>
  </si>
  <si>
    <t>5115 · Staff Salaries</t>
  </si>
  <si>
    <t>5125 · Part-Time Wages</t>
  </si>
  <si>
    <t>5135 · FICA Expense</t>
  </si>
  <si>
    <t>5140 · SUTA Expense</t>
  </si>
  <si>
    <t>5145 · Workmen's Comp</t>
  </si>
  <si>
    <t>5165 · Life Insurance</t>
  </si>
  <si>
    <t>5100 · Personnel Expenses - Other</t>
  </si>
  <si>
    <t>Total 5100 · Personnel Expenses</t>
  </si>
  <si>
    <t>5300 · Mission Expenses</t>
  </si>
  <si>
    <t>5310 · Conservation Expense</t>
  </si>
  <si>
    <t>5320 · Furnishings Expense</t>
  </si>
  <si>
    <t>5330 · Restoration</t>
  </si>
  <si>
    <t>5340 · House Supplies</t>
  </si>
  <si>
    <t>Total 5300 · Mission Expenses</t>
  </si>
  <si>
    <t>5500 · Programming Expenses</t>
  </si>
  <si>
    <t>5510 · Education Program expense</t>
  </si>
  <si>
    <t>5520 · Public Programming Exp</t>
  </si>
  <si>
    <t>5550 · Tour Expenses</t>
  </si>
  <si>
    <t>5500 · Programming Expenses - Other</t>
  </si>
  <si>
    <t>Total 5500 · Programming Expenses</t>
  </si>
  <si>
    <t>5700 · Museum Shop Expenses</t>
  </si>
  <si>
    <t>5710 · Gift Shop Supplies</t>
  </si>
  <si>
    <t>5720 · Gift Shop Inventory</t>
  </si>
  <si>
    <t>5730 · Gift Shop Travel expense</t>
  </si>
  <si>
    <t>Total 5700 · Museum Shop Expenses</t>
  </si>
  <si>
    <t>5900 · Rentals Expense</t>
  </si>
  <si>
    <t>6100 · Communications</t>
  </si>
  <si>
    <t>6110 · Printing and Reproduction</t>
  </si>
  <si>
    <t>6130 · Telephone</t>
  </si>
  <si>
    <t>6150 · Website Expense</t>
  </si>
  <si>
    <t>6170 · General Advertising</t>
  </si>
  <si>
    <t>6180 · Wedding Advertising</t>
  </si>
  <si>
    <t>6100 · Communications - Other</t>
  </si>
  <si>
    <t>Total 6100 · Communications</t>
  </si>
  <si>
    <t>7100 · Fundraising Expenses</t>
  </si>
  <si>
    <t>7110 · Development Expense</t>
  </si>
  <si>
    <t>7150 · Christmas Dinner Expenses</t>
  </si>
  <si>
    <t>7100 · Fundraising Expenses - Other</t>
  </si>
  <si>
    <t>Total 7100 · Fundraising Expenses</t>
  </si>
  <si>
    <t>7500 · Insurance</t>
  </si>
  <si>
    <t>7510 · Commercial Property</t>
  </si>
  <si>
    <t>7520 · D&amp;O</t>
  </si>
  <si>
    <t>7500 · Insurance - Other</t>
  </si>
  <si>
    <t>Total 7500 · Insurance</t>
  </si>
  <si>
    <t>7600 · Administrative Expenses</t>
  </si>
  <si>
    <t>7610 · Accounting</t>
  </si>
  <si>
    <t>7615 · Bookkeeping Expense</t>
  </si>
  <si>
    <t>7630 · Dues and Subscriptions</t>
  </si>
  <si>
    <t>7640 · Professional Development</t>
  </si>
  <si>
    <t>7650 · Office Supplies</t>
  </si>
  <si>
    <t>7660 · Postage and Delivery</t>
  </si>
  <si>
    <t>7670 · Credit Card Merchant Fees</t>
  </si>
  <si>
    <t>7680 · Bank Fees</t>
  </si>
  <si>
    <t>7690 · Travel Expense</t>
  </si>
  <si>
    <t>7710 · Licenses and Permits</t>
  </si>
  <si>
    <t>7790 · Miscellaneous</t>
  </si>
  <si>
    <t>Total 7600 · Administrative Expenses</t>
  </si>
  <si>
    <t>Total Expense</t>
  </si>
  <si>
    <t>Net Ordinary Income</t>
  </si>
  <si>
    <t>Other Income/Expense</t>
  </si>
  <si>
    <t>Other Income</t>
  </si>
  <si>
    <t>8000 · Designated Fund (Restricted)</t>
  </si>
  <si>
    <t>Total Other Income</t>
  </si>
  <si>
    <t>Other Expense</t>
  </si>
  <si>
    <t>9000 · Restricted-Designated Fund Exp</t>
  </si>
  <si>
    <t>Total Other Expense</t>
  </si>
  <si>
    <t>Net Other Income</t>
  </si>
  <si>
    <t>Net Income</t>
  </si>
  <si>
    <t>Cross Check</t>
  </si>
  <si>
    <t>Budget Est</t>
  </si>
  <si>
    <t>4141 · Christmas Donations</t>
  </si>
  <si>
    <t>4142 · Christmas Dinner-Ticket Sales</t>
  </si>
  <si>
    <t>4144 · Christmas Patron's Party</t>
  </si>
  <si>
    <t>4145 · Breakfast with Santa</t>
  </si>
  <si>
    <t>Total 4140 · Christmas Events</t>
  </si>
  <si>
    <t>4900 · Interest Income - Other</t>
  </si>
  <si>
    <t>Total 4900 · Interest Income</t>
  </si>
  <si>
    <t xml:space="preserve">5300 · Mission Expenses - Ceiling </t>
  </si>
  <si>
    <t>Oct 2022</t>
  </si>
  <si>
    <t>Sept 2022</t>
  </si>
  <si>
    <t>Nov 2022</t>
  </si>
  <si>
    <t>Dec 2022</t>
  </si>
  <si>
    <t>Jan 2023</t>
  </si>
  <si>
    <t>Feb 2023</t>
  </si>
  <si>
    <t>Mar 2023</t>
  </si>
  <si>
    <t>April 2023</t>
  </si>
  <si>
    <t>May 2023</t>
  </si>
  <si>
    <t>June 2023</t>
  </si>
  <si>
    <t>July 2023</t>
  </si>
  <si>
    <t>Aug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</si>
</sst>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0;\-#,##0.00"/>
    <numFmt numFmtId="165" formatCode="#,##0.0#%;\-#,##0.0#%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rgb="FF000000"/>
      </patternFill>
    </fill>
    <fill>
      <patternFill patternType="solid">
        <fgColor rgb="FFE8E9E3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rgb="FF000000"/>
      </patternFill>
    </fill>
    <fill>
      <patternFill patternType="solid">
        <fgColor rgb="FFFFFF00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5" xfId="0" applyNumberFormat="1" applyFont="1" applyBorder="1"/>
    <xf numFmtId="165" fontId="2" fillId="0" borderId="5" xfId="0" applyNumberFormat="1" applyFont="1" applyBorder="1"/>
    <xf numFmtId="164" fontId="1" fillId="0" borderId="6" xfId="0" applyNumberFormat="1" applyFont="1" applyBorder="1"/>
    <xf numFmtId="165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6" borderId="0" xfId="0" applyNumberFormat="1" applyFont="1" applyFill="1" applyAlignment="1">
      <alignment horizontal="center"/>
    </xf>
    <xf numFmtId="166" fontId="1" fillId="3" borderId="0" xfId="1" applyNumberFormat="1" applyFont="1" applyFill="1"/>
    <xf numFmtId="166" fontId="1" fillId="0" borderId="0" xfId="1" applyNumberFormat="1" applyFont="1"/>
    <xf numFmtId="166" fontId="1" fillId="8" borderId="0" xfId="1" applyNumberFormat="1" applyFont="1" applyFill="1"/>
    <xf numFmtId="166" fontId="1" fillId="7" borderId="0" xfId="1" applyNumberFormat="1" applyFont="1" applyFill="1"/>
    <xf numFmtId="166" fontId="1" fillId="4" borderId="0" xfId="1" applyNumberFormat="1" applyFont="1" applyFill="1"/>
    <xf numFmtId="166" fontId="1" fillId="5" borderId="0" xfId="1" applyNumberFormat="1" applyFont="1" applyFill="1"/>
    <xf numFmtId="166" fontId="1" fillId="2" borderId="0" xfId="1" applyNumberFormat="1" applyFont="1" applyFill="1"/>
    <xf numFmtId="166" fontId="1" fillId="9" borderId="0" xfId="1" applyNumberFormat="1" applyFont="1" applyFill="1"/>
    <xf numFmtId="166" fontId="1" fillId="7" borderId="0" xfId="0" applyNumberFormat="1" applyFont="1" applyFill="1"/>
    <xf numFmtId="166" fontId="0" fillId="0" borderId="0" xfId="0" applyNumberFormat="1"/>
    <xf numFmtId="166" fontId="1" fillId="10" borderId="0" xfId="1" applyNumberFormat="1" applyFont="1" applyFill="1"/>
    <xf numFmtId="166" fontId="1" fillId="11" borderId="0" xfId="1" applyNumberFormat="1" applyFont="1" applyFill="1"/>
    <xf numFmtId="49" fontId="1" fillId="0" borderId="0" xfId="1" applyNumberFormat="1" applyFont="1" applyAlignment="1">
      <alignment horizontal="center"/>
    </xf>
    <xf numFmtId="166" fontId="1" fillId="1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8"/>
  <sheetViews>
    <sheetView tabSelected="1" zoomScale="98" zoomScaleNormal="98" workbookViewId="0">
      <pane ySplit="2" topLeftCell="A3" activePane="bottomLeft" state="frozen"/>
      <selection pane="bottomLeft" activeCell="M9" sqref="M9"/>
    </sheetView>
  </sheetViews>
  <sheetFormatPr defaultRowHeight="15" outlineLevelCol="1" x14ac:dyDescent="0.25"/>
  <cols>
    <col min="1" max="5" width="3" style="21" customWidth="1"/>
    <col min="6" max="6" width="31.42578125" style="21" customWidth="1"/>
    <col min="7" max="7" width="8.42578125" style="25" customWidth="1" outlineLevel="1"/>
    <col min="8" max="10" width="7.85546875" style="25" customWidth="1" outlineLevel="1"/>
    <col min="11" max="11" width="9.140625" style="25" customWidth="1" outlineLevel="1"/>
    <col min="12" max="12" width="8.85546875" style="25" customWidth="1" outlineLevel="1"/>
    <col min="13" max="13" width="9.28515625" style="25" customWidth="1" outlineLevel="1"/>
    <col min="14" max="18" width="7.85546875" style="25" customWidth="1" outlineLevel="1"/>
    <col min="19" max="19" width="10" style="25" customWidth="1"/>
    <col min="20" max="20" width="9.42578125" style="21" customWidth="1"/>
    <col min="21" max="21" width="2.140625" style="21" customWidth="1"/>
    <col min="22" max="22" width="2.42578125" style="21" customWidth="1"/>
    <col min="23" max="23" width="7.85546875" style="22" hidden="1" customWidth="1" outlineLevel="1"/>
    <col min="24" max="24" width="2.28515625" style="22" hidden="1" customWidth="1" outlineLevel="1"/>
    <col min="25" max="25" width="7.85546875" style="22" hidden="1" customWidth="1" outlineLevel="1"/>
    <col min="26" max="26" width="2.28515625" style="22" hidden="1" customWidth="1" outlineLevel="1"/>
    <col min="27" max="27" width="10.28515625" style="22" hidden="1" customWidth="1" outlineLevel="1"/>
    <col min="28" max="28" width="2.28515625" style="22" hidden="1" customWidth="1" outlineLevel="1"/>
    <col min="29" max="29" width="13.140625" style="22" hidden="1" customWidth="1" outlineLevel="1"/>
    <col min="30" max="30" width="2.28515625" style="22" hidden="1" customWidth="1" outlineLevel="1"/>
    <col min="31" max="31" width="10" style="22" hidden="1" customWidth="1" outlineLevel="1"/>
    <col min="32" max="32" width="2.28515625" style="22" hidden="1" customWidth="1" outlineLevel="1"/>
    <col min="33" max="33" width="10.28515625" style="22" hidden="1" customWidth="1" outlineLevel="1"/>
    <col min="34" max="34" width="2.28515625" style="22" hidden="1" customWidth="1" outlineLevel="1"/>
    <col min="35" max="35" width="12.42578125" style="22" hidden="1" customWidth="1" outlineLevel="1"/>
    <col min="36" max="36" width="9" bestFit="1" customWidth="1" collapsed="1"/>
  </cols>
  <sheetData>
    <row r="1" spans="1:36" ht="15.75" thickBot="1" x14ac:dyDescent="0.3">
      <c r="A1" s="1"/>
      <c r="B1" s="1"/>
      <c r="C1" s="1"/>
      <c r="D1" s="1"/>
      <c r="E1" s="1"/>
      <c r="F1" s="1"/>
      <c r="T1" s="1"/>
      <c r="U1" s="1"/>
      <c r="V1" s="1"/>
      <c r="W1" s="3"/>
      <c r="X1" s="2"/>
      <c r="Y1" s="3"/>
      <c r="Z1" s="2"/>
      <c r="AA1" s="3"/>
      <c r="AB1" s="2"/>
      <c r="AC1" s="3"/>
      <c r="AD1" s="2"/>
      <c r="AE1" s="3"/>
      <c r="AF1" s="2"/>
      <c r="AG1" s="3"/>
      <c r="AH1" s="2"/>
      <c r="AI1" s="3"/>
    </row>
    <row r="2" spans="1:36" s="20" customFormat="1" ht="16.5" thickTop="1" thickBot="1" x14ac:dyDescent="0.3">
      <c r="A2" s="18"/>
      <c r="B2" s="18"/>
      <c r="C2" s="18"/>
      <c r="D2" s="18"/>
      <c r="E2" s="18"/>
      <c r="F2" s="18"/>
      <c r="G2" s="36" t="s">
        <v>104</v>
      </c>
      <c r="H2" s="36" t="s">
        <v>103</v>
      </c>
      <c r="I2" s="36" t="s">
        <v>105</v>
      </c>
      <c r="J2" s="36" t="s">
        <v>106</v>
      </c>
      <c r="K2" s="36" t="s">
        <v>107</v>
      </c>
      <c r="L2" s="36" t="s">
        <v>108</v>
      </c>
      <c r="M2" s="36" t="s">
        <v>109</v>
      </c>
      <c r="N2" s="36" t="s">
        <v>110</v>
      </c>
      <c r="O2" s="36" t="s">
        <v>111</v>
      </c>
      <c r="P2" s="36" t="s">
        <v>112</v>
      </c>
      <c r="Q2" s="36" t="s">
        <v>113</v>
      </c>
      <c r="R2" s="36" t="s">
        <v>114</v>
      </c>
      <c r="S2" s="36" t="s">
        <v>93</v>
      </c>
      <c r="T2" s="23" t="s">
        <v>94</v>
      </c>
      <c r="U2" s="18"/>
      <c r="V2" s="18"/>
      <c r="W2" s="19" t="s">
        <v>0</v>
      </c>
      <c r="Y2" s="19" t="s">
        <v>1</v>
      </c>
      <c r="AA2" s="19" t="s">
        <v>2</v>
      </c>
      <c r="AC2" s="19" t="s">
        <v>3</v>
      </c>
      <c r="AE2" s="19" t="s">
        <v>4</v>
      </c>
      <c r="AG2" s="19" t="s">
        <v>2</v>
      </c>
      <c r="AI2" s="19" t="s">
        <v>5</v>
      </c>
    </row>
    <row r="3" spans="1:36" ht="15.75" thickTop="1" x14ac:dyDescent="0.25">
      <c r="A3" s="1"/>
      <c r="B3" s="1" t="s">
        <v>6</v>
      </c>
      <c r="C3" s="1"/>
      <c r="D3" s="1"/>
      <c r="E3" s="1"/>
      <c r="F3" s="1"/>
      <c r="S3" s="34"/>
      <c r="T3" s="32"/>
      <c r="U3" s="1"/>
      <c r="V3" s="1"/>
      <c r="W3" s="4"/>
      <c r="X3" s="5"/>
      <c r="Y3" s="4"/>
      <c r="Z3" s="5"/>
      <c r="AA3" s="6"/>
      <c r="AB3" s="5"/>
      <c r="AC3" s="4"/>
      <c r="AD3" s="5"/>
      <c r="AE3" s="4"/>
      <c r="AF3" s="5"/>
      <c r="AG3" s="6"/>
      <c r="AH3" s="5"/>
      <c r="AI3" s="4"/>
    </row>
    <row r="4" spans="1:36" x14ac:dyDescent="0.25">
      <c r="A4" s="1"/>
      <c r="B4" s="1"/>
      <c r="C4" s="1"/>
      <c r="D4" s="1" t="s">
        <v>7</v>
      </c>
      <c r="E4" s="1"/>
      <c r="F4" s="1"/>
      <c r="S4" s="34"/>
      <c r="T4" s="32"/>
      <c r="U4" s="1"/>
      <c r="V4" s="1"/>
      <c r="W4" s="4"/>
      <c r="X4" s="5"/>
      <c r="Y4" s="4"/>
      <c r="Z4" s="5"/>
      <c r="AA4" s="6"/>
      <c r="AB4" s="5"/>
      <c r="AC4" s="4"/>
      <c r="AD4" s="5"/>
      <c r="AE4" s="4"/>
      <c r="AF4" s="5"/>
      <c r="AG4" s="6"/>
      <c r="AH4" s="5"/>
      <c r="AI4" s="4"/>
    </row>
    <row r="5" spans="1:36" x14ac:dyDescent="0.25">
      <c r="A5" s="1"/>
      <c r="B5" s="1"/>
      <c r="C5" s="1"/>
      <c r="D5" s="1"/>
      <c r="E5" s="1" t="s">
        <v>8</v>
      </c>
      <c r="F5" s="1"/>
      <c r="G5" s="24">
        <v>36000</v>
      </c>
      <c r="H5" s="24">
        <v>42750</v>
      </c>
      <c r="I5" s="24">
        <v>29000</v>
      </c>
      <c r="J5" s="24">
        <v>30000</v>
      </c>
      <c r="K5" s="24">
        <v>11000</v>
      </c>
      <c r="L5" s="24">
        <v>17250</v>
      </c>
      <c r="M5" s="24">
        <v>35500</v>
      </c>
      <c r="N5" s="24">
        <v>35000</v>
      </c>
      <c r="O5" s="24">
        <v>46500</v>
      </c>
      <c r="P5" s="24">
        <v>44000</v>
      </c>
      <c r="Q5" s="24">
        <v>50000</v>
      </c>
      <c r="R5" s="24">
        <v>42500</v>
      </c>
      <c r="S5" s="35">
        <f>SUM(G5:R5)</f>
        <v>419500</v>
      </c>
      <c r="T5" s="27">
        <v>0</v>
      </c>
      <c r="U5" s="1"/>
      <c r="V5" s="1"/>
      <c r="W5" s="4">
        <v>31664.55</v>
      </c>
      <c r="X5" s="5"/>
      <c r="Y5" s="4">
        <v>8750</v>
      </c>
      <c r="Z5" s="5"/>
      <c r="AA5" s="6">
        <f>ROUND(IF(Y5=0, IF(W5=0, 0, 1), W5/Y5),5)</f>
        <v>3.6188099999999999</v>
      </c>
      <c r="AB5" s="5"/>
      <c r="AC5" s="4">
        <v>142772.6</v>
      </c>
      <c r="AD5" s="5"/>
      <c r="AE5" s="4">
        <v>74425</v>
      </c>
      <c r="AF5" s="5"/>
      <c r="AG5" s="6">
        <f t="shared" ref="AG5:AG25" si="0">ROUND(IF(AE5=0, IF(AC5=0, 0, 1), AC5/AE5),5)</f>
        <v>1.9183399999999999</v>
      </c>
      <c r="AH5" s="5"/>
      <c r="AI5" s="4">
        <v>92225</v>
      </c>
      <c r="AJ5" s="33"/>
    </row>
    <row r="6" spans="1:36" x14ac:dyDescent="0.25">
      <c r="A6" s="1"/>
      <c r="B6" s="1"/>
      <c r="C6" s="1"/>
      <c r="D6" s="1"/>
      <c r="E6" s="1" t="s">
        <v>9</v>
      </c>
      <c r="F6" s="1"/>
      <c r="S6" s="34"/>
      <c r="T6" s="27"/>
      <c r="U6" s="1"/>
      <c r="V6" s="1"/>
      <c r="W6" s="4">
        <v>0</v>
      </c>
      <c r="X6" s="5"/>
      <c r="Y6" s="4"/>
      <c r="Z6" s="5"/>
      <c r="AA6" s="6"/>
      <c r="AB6" s="5"/>
      <c r="AC6" s="4">
        <v>21650</v>
      </c>
      <c r="AD6" s="5"/>
      <c r="AE6" s="4">
        <v>16250</v>
      </c>
      <c r="AF6" s="5"/>
      <c r="AG6" s="6">
        <f t="shared" si="0"/>
        <v>1.3323100000000001</v>
      </c>
      <c r="AH6" s="5"/>
      <c r="AI6" s="4">
        <v>16250</v>
      </c>
    </row>
    <row r="7" spans="1:36" x14ac:dyDescent="0.25">
      <c r="A7" s="1"/>
      <c r="B7" s="1"/>
      <c r="C7" s="1"/>
      <c r="D7" s="1"/>
      <c r="E7" s="1"/>
      <c r="F7" s="1" t="s">
        <v>95</v>
      </c>
      <c r="G7" s="25">
        <v>0</v>
      </c>
      <c r="I7" s="25">
        <v>6000</v>
      </c>
      <c r="J7" s="25">
        <v>2000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34">
        <f>SUM(G7:R7)</f>
        <v>8000</v>
      </c>
      <c r="T7" s="27">
        <v>0</v>
      </c>
      <c r="U7" s="1"/>
      <c r="V7" s="1"/>
      <c r="W7" s="4"/>
      <c r="X7" s="5"/>
      <c r="Y7" s="4"/>
      <c r="Z7" s="5"/>
      <c r="AA7" s="6"/>
      <c r="AB7" s="5"/>
      <c r="AC7" s="4"/>
      <c r="AD7" s="5"/>
      <c r="AE7" s="4"/>
      <c r="AF7" s="5"/>
      <c r="AG7" s="6"/>
      <c r="AH7" s="5"/>
      <c r="AI7" s="4"/>
    </row>
    <row r="8" spans="1:36" x14ac:dyDescent="0.25">
      <c r="A8" s="1"/>
      <c r="B8" s="1"/>
      <c r="C8" s="1"/>
      <c r="D8" s="1"/>
      <c r="E8" s="1"/>
      <c r="F8" s="1" t="s">
        <v>96</v>
      </c>
      <c r="G8" s="25">
        <v>0</v>
      </c>
      <c r="H8" s="25">
        <v>1000</v>
      </c>
      <c r="I8" s="25">
        <v>11000</v>
      </c>
      <c r="J8" s="25">
        <v>1000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34">
        <f>SUM(G8:R8)</f>
        <v>13000</v>
      </c>
      <c r="T8" s="27">
        <v>0</v>
      </c>
      <c r="U8" s="1"/>
      <c r="V8" s="1"/>
      <c r="W8" s="4"/>
      <c r="X8" s="5"/>
      <c r="Y8" s="4"/>
      <c r="Z8" s="5"/>
      <c r="AA8" s="6"/>
      <c r="AB8" s="5"/>
      <c r="AC8" s="4"/>
      <c r="AD8" s="5"/>
      <c r="AE8" s="4"/>
      <c r="AF8" s="5"/>
      <c r="AG8" s="6"/>
      <c r="AH8" s="5"/>
      <c r="AI8" s="4"/>
    </row>
    <row r="9" spans="1:36" x14ac:dyDescent="0.25">
      <c r="A9" s="1"/>
      <c r="B9" s="1"/>
      <c r="C9" s="1"/>
      <c r="D9" s="1"/>
      <c r="E9" s="1"/>
      <c r="F9" s="1" t="s">
        <v>97</v>
      </c>
      <c r="G9" s="25">
        <v>0</v>
      </c>
      <c r="H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34">
        <f>SUM(G9:R9)</f>
        <v>0</v>
      </c>
      <c r="T9" s="27">
        <v>0</v>
      </c>
      <c r="U9" s="1"/>
      <c r="V9" s="1"/>
      <c r="W9" s="4"/>
      <c r="X9" s="5"/>
      <c r="Y9" s="4"/>
      <c r="Z9" s="5"/>
      <c r="AA9" s="6"/>
      <c r="AB9" s="5"/>
      <c r="AC9" s="4"/>
      <c r="AD9" s="5"/>
      <c r="AE9" s="4"/>
      <c r="AF9" s="5"/>
      <c r="AG9" s="6"/>
      <c r="AH9" s="5"/>
      <c r="AI9" s="4"/>
    </row>
    <row r="10" spans="1:36" x14ac:dyDescent="0.25">
      <c r="A10" s="1"/>
      <c r="B10" s="1"/>
      <c r="C10" s="1"/>
      <c r="D10" s="1"/>
      <c r="E10" s="1"/>
      <c r="F10" s="1" t="s">
        <v>98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34">
        <f>SUM(G10:R10)</f>
        <v>0</v>
      </c>
      <c r="T10" s="27">
        <v>0</v>
      </c>
      <c r="U10" s="1"/>
      <c r="V10" s="1"/>
      <c r="W10" s="4"/>
      <c r="X10" s="5"/>
      <c r="Y10" s="4"/>
      <c r="Z10" s="5"/>
      <c r="AA10" s="6"/>
      <c r="AB10" s="5"/>
      <c r="AC10" s="4"/>
      <c r="AD10" s="5"/>
      <c r="AE10" s="4"/>
      <c r="AF10" s="5"/>
      <c r="AG10" s="6"/>
      <c r="AH10" s="5"/>
      <c r="AI10" s="4"/>
    </row>
    <row r="11" spans="1:36" x14ac:dyDescent="0.25">
      <c r="A11" s="1"/>
      <c r="B11" s="1"/>
      <c r="C11" s="1"/>
      <c r="D11" s="1"/>
      <c r="E11" s="1" t="s">
        <v>99</v>
      </c>
      <c r="F11" s="1"/>
      <c r="G11" s="24">
        <f>ROUND(SUM(G6:G10),5)</f>
        <v>0</v>
      </c>
      <c r="H11" s="24">
        <f>ROUND(SUM(H6:H10),5)</f>
        <v>1000</v>
      </c>
      <c r="I11" s="24">
        <f>ROUND(SUM(I6:I10),5)</f>
        <v>17000</v>
      </c>
      <c r="J11" s="37"/>
      <c r="K11" s="24">
        <f t="shared" ref="K11:S11" si="1">ROUND(SUM(K6:K10),5)</f>
        <v>0</v>
      </c>
      <c r="L11" s="24">
        <f t="shared" si="1"/>
        <v>0</v>
      </c>
      <c r="M11" s="24"/>
      <c r="N11" s="24">
        <f t="shared" si="1"/>
        <v>0</v>
      </c>
      <c r="O11" s="24"/>
      <c r="P11" s="24">
        <f t="shared" si="1"/>
        <v>0</v>
      </c>
      <c r="Q11" s="24">
        <f t="shared" si="1"/>
        <v>0</v>
      </c>
      <c r="R11" s="24">
        <f>ROUND(SUM(R6:R10),5)</f>
        <v>0</v>
      </c>
      <c r="S11" s="35">
        <f t="shared" si="1"/>
        <v>21000</v>
      </c>
      <c r="T11" s="27">
        <f>SUM(T7:T10)</f>
        <v>0</v>
      </c>
      <c r="U11" s="1"/>
      <c r="V11" s="1"/>
      <c r="W11" s="4"/>
      <c r="X11" s="5"/>
      <c r="Y11" s="4"/>
      <c r="Z11" s="5"/>
      <c r="AA11" s="6"/>
      <c r="AB11" s="5"/>
      <c r="AC11" s="4"/>
      <c r="AD11" s="5"/>
      <c r="AE11" s="4"/>
      <c r="AF11" s="5"/>
      <c r="AG11" s="6"/>
      <c r="AH11" s="5"/>
      <c r="AI11" s="4"/>
    </row>
    <row r="12" spans="1:36" x14ac:dyDescent="0.25">
      <c r="A12" s="1"/>
      <c r="B12" s="1"/>
      <c r="C12" s="1"/>
      <c r="D12" s="1"/>
      <c r="E12" s="1" t="s">
        <v>10</v>
      </c>
      <c r="F12" s="1"/>
      <c r="G12" s="25">
        <v>25</v>
      </c>
      <c r="H12" s="25">
        <v>25</v>
      </c>
      <c r="I12" s="25">
        <v>50</v>
      </c>
      <c r="J12" s="25">
        <v>0</v>
      </c>
      <c r="K12" s="25">
        <v>25</v>
      </c>
      <c r="L12" s="25">
        <v>25</v>
      </c>
      <c r="M12" s="25">
        <v>25</v>
      </c>
      <c r="N12" s="25">
        <v>25</v>
      </c>
      <c r="O12" s="25">
        <v>25</v>
      </c>
      <c r="P12" s="25">
        <v>25</v>
      </c>
      <c r="Q12" s="25">
        <v>0</v>
      </c>
      <c r="R12" s="25">
        <v>25</v>
      </c>
      <c r="S12" s="34">
        <f t="shared" ref="S12:S21" si="2">SUM(G12:R12)</f>
        <v>275</v>
      </c>
      <c r="T12" s="27">
        <v>0</v>
      </c>
      <c r="U12" s="1"/>
      <c r="V12" s="1"/>
      <c r="W12" s="4">
        <v>38.86</v>
      </c>
      <c r="X12" s="5"/>
      <c r="Y12" s="4">
        <v>20</v>
      </c>
      <c r="Z12" s="5"/>
      <c r="AA12" s="6">
        <f>ROUND(IF(Y12=0, IF(W12=0, 0, 1), W12/Y12),5)</f>
        <v>1.9430000000000001</v>
      </c>
      <c r="AB12" s="5"/>
      <c r="AC12" s="4">
        <v>228.72</v>
      </c>
      <c r="AD12" s="5"/>
      <c r="AE12" s="4">
        <v>200</v>
      </c>
      <c r="AF12" s="5"/>
      <c r="AG12" s="6">
        <f t="shared" si="0"/>
        <v>1.1435999999999999</v>
      </c>
      <c r="AH12" s="5"/>
      <c r="AI12" s="4">
        <v>250</v>
      </c>
    </row>
    <row r="13" spans="1:36" x14ac:dyDescent="0.25">
      <c r="A13" s="1"/>
      <c r="B13" s="1"/>
      <c r="C13" s="1"/>
      <c r="D13" s="1"/>
      <c r="E13" s="1" t="s">
        <v>11</v>
      </c>
      <c r="F13" s="1"/>
      <c r="G13" s="25">
        <v>50</v>
      </c>
      <c r="H13" s="25">
        <v>500</v>
      </c>
      <c r="I13" s="25">
        <v>100</v>
      </c>
      <c r="J13" s="25">
        <v>1000</v>
      </c>
      <c r="K13" s="25">
        <v>100</v>
      </c>
      <c r="L13" s="25">
        <v>0</v>
      </c>
      <c r="M13" s="25">
        <v>550</v>
      </c>
      <c r="N13" s="25">
        <v>350</v>
      </c>
      <c r="O13" s="25">
        <v>500</v>
      </c>
      <c r="P13" s="25">
        <v>400</v>
      </c>
      <c r="Q13" s="25">
        <v>250</v>
      </c>
      <c r="R13" s="25">
        <v>100</v>
      </c>
      <c r="S13" s="34">
        <f t="shared" si="2"/>
        <v>3900</v>
      </c>
      <c r="T13" s="27">
        <v>0</v>
      </c>
      <c r="U13" s="1"/>
      <c r="V13" s="1"/>
      <c r="W13" s="4">
        <v>1597</v>
      </c>
      <c r="X13" s="5"/>
      <c r="Y13" s="4">
        <v>8838</v>
      </c>
      <c r="Z13" s="5"/>
      <c r="AA13" s="6">
        <f>ROUND(IF(Y13=0, IF(W13=0, 0, 1), W13/Y13),5)</f>
        <v>0.1807</v>
      </c>
      <c r="AB13" s="5"/>
      <c r="AC13" s="4">
        <v>48417</v>
      </c>
      <c r="AD13" s="5"/>
      <c r="AE13" s="4">
        <v>58519</v>
      </c>
      <c r="AF13" s="5"/>
      <c r="AG13" s="6">
        <f t="shared" si="0"/>
        <v>0.82737000000000005</v>
      </c>
      <c r="AH13" s="5"/>
      <c r="AI13" s="4">
        <v>65695</v>
      </c>
    </row>
    <row r="14" spans="1:36" x14ac:dyDescent="0.25">
      <c r="A14" s="1"/>
      <c r="B14" s="1"/>
      <c r="C14" s="1"/>
      <c r="D14" s="1"/>
      <c r="E14" s="1" t="s">
        <v>12</v>
      </c>
      <c r="F14" s="1"/>
      <c r="G14" s="25">
        <v>15000</v>
      </c>
      <c r="H14" s="25">
        <v>8250</v>
      </c>
      <c r="I14" s="25">
        <v>8450</v>
      </c>
      <c r="J14" s="25">
        <v>6200</v>
      </c>
      <c r="K14" s="25">
        <v>5000</v>
      </c>
      <c r="L14" s="25">
        <v>9750</v>
      </c>
      <c r="M14" s="25">
        <v>8000</v>
      </c>
      <c r="N14" s="25">
        <v>9200</v>
      </c>
      <c r="O14" s="25">
        <v>10750</v>
      </c>
      <c r="P14" s="25">
        <v>13000</v>
      </c>
      <c r="Q14" s="25">
        <v>13000</v>
      </c>
      <c r="R14" s="25">
        <v>4000</v>
      </c>
      <c r="S14" s="34">
        <f t="shared" si="2"/>
        <v>110600</v>
      </c>
      <c r="T14" s="27">
        <v>0</v>
      </c>
      <c r="U14" s="1"/>
      <c r="V14" s="1"/>
      <c r="W14" s="4">
        <v>11775</v>
      </c>
      <c r="X14" s="5"/>
      <c r="Y14" s="4">
        <v>8875</v>
      </c>
      <c r="Z14" s="5"/>
      <c r="AA14" s="6">
        <f>ROUND(IF(Y14=0, IF(W14=0, 0, 1), W14/Y14),5)</f>
        <v>1.3267599999999999</v>
      </c>
      <c r="AB14" s="5"/>
      <c r="AC14" s="4">
        <v>113992</v>
      </c>
      <c r="AD14" s="5"/>
      <c r="AE14" s="4">
        <v>51725</v>
      </c>
      <c r="AF14" s="5"/>
      <c r="AG14" s="6">
        <f t="shared" si="0"/>
        <v>2.2038099999999998</v>
      </c>
      <c r="AH14" s="5"/>
      <c r="AI14" s="4">
        <v>62025</v>
      </c>
    </row>
    <row r="15" spans="1:36" x14ac:dyDescent="0.25">
      <c r="A15" s="1"/>
      <c r="B15" s="1"/>
      <c r="C15" s="1"/>
      <c r="D15" s="1"/>
      <c r="E15" s="1" t="s">
        <v>13</v>
      </c>
      <c r="F15" s="1"/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34">
        <f t="shared" si="2"/>
        <v>0</v>
      </c>
      <c r="T15" s="27">
        <v>0</v>
      </c>
      <c r="U15" s="1"/>
      <c r="V15" s="1"/>
      <c r="W15" s="4">
        <v>400</v>
      </c>
      <c r="X15" s="5"/>
      <c r="Y15" s="4"/>
      <c r="Z15" s="5"/>
      <c r="AA15" s="6"/>
      <c r="AB15" s="5"/>
      <c r="AC15" s="4">
        <v>400</v>
      </c>
      <c r="AD15" s="5"/>
      <c r="AE15" s="4">
        <v>0</v>
      </c>
      <c r="AF15" s="5"/>
      <c r="AG15" s="6">
        <f t="shared" si="0"/>
        <v>1</v>
      </c>
      <c r="AH15" s="5"/>
      <c r="AI15" s="4">
        <v>0</v>
      </c>
    </row>
    <row r="16" spans="1:36" x14ac:dyDescent="0.25">
      <c r="A16" s="1"/>
      <c r="B16" s="1"/>
      <c r="C16" s="1"/>
      <c r="D16" s="1"/>
      <c r="E16" s="1" t="s">
        <v>14</v>
      </c>
      <c r="F16" s="1"/>
      <c r="G16" s="25">
        <v>11700</v>
      </c>
      <c r="H16" s="25">
        <v>16750</v>
      </c>
      <c r="I16" s="25">
        <v>14000</v>
      </c>
      <c r="J16" s="25">
        <v>19000</v>
      </c>
      <c r="K16" s="25">
        <v>9600</v>
      </c>
      <c r="L16" s="25">
        <v>5900</v>
      </c>
      <c r="M16" s="25">
        <v>13500</v>
      </c>
      <c r="N16" s="25">
        <v>13500</v>
      </c>
      <c r="O16" s="25">
        <v>15500</v>
      </c>
      <c r="P16" s="25">
        <v>17000</v>
      </c>
      <c r="Q16" s="25">
        <v>19000</v>
      </c>
      <c r="R16" s="25">
        <v>13500</v>
      </c>
      <c r="S16" s="34">
        <f t="shared" si="2"/>
        <v>168950</v>
      </c>
      <c r="T16" s="27">
        <v>0</v>
      </c>
      <c r="U16" s="1"/>
      <c r="V16" s="1"/>
      <c r="W16" s="4">
        <v>9115.16</v>
      </c>
      <c r="X16" s="5"/>
      <c r="Y16" s="4">
        <v>3325</v>
      </c>
      <c r="Z16" s="5"/>
      <c r="AA16" s="6">
        <f>ROUND(IF(Y16=0, IF(W16=0, 0, 1), W16/Y16),5)</f>
        <v>2.7414000000000001</v>
      </c>
      <c r="AB16" s="5"/>
      <c r="AC16" s="4">
        <v>46800.35</v>
      </c>
      <c r="AD16" s="5"/>
      <c r="AE16" s="4">
        <v>35275</v>
      </c>
      <c r="AF16" s="5"/>
      <c r="AG16" s="6">
        <f t="shared" si="0"/>
        <v>1.32673</v>
      </c>
      <c r="AH16" s="5"/>
      <c r="AI16" s="4">
        <v>42300</v>
      </c>
    </row>
    <row r="17" spans="1:35" x14ac:dyDescent="0.25">
      <c r="A17" s="1"/>
      <c r="B17" s="1"/>
      <c r="C17" s="1"/>
      <c r="D17" s="1"/>
      <c r="E17" s="1" t="s">
        <v>15</v>
      </c>
      <c r="F17" s="1"/>
      <c r="G17" s="25">
        <v>125</v>
      </c>
      <c r="H17" s="25">
        <v>250</v>
      </c>
      <c r="I17" s="25">
        <v>1700</v>
      </c>
      <c r="J17" s="25">
        <v>2000</v>
      </c>
      <c r="K17" s="25">
        <v>350</v>
      </c>
      <c r="L17" s="25">
        <v>500</v>
      </c>
      <c r="M17" s="25">
        <v>500</v>
      </c>
      <c r="N17" s="25">
        <v>100</v>
      </c>
      <c r="O17" s="25">
        <v>100</v>
      </c>
      <c r="P17" s="25">
        <v>600</v>
      </c>
      <c r="Q17" s="25">
        <v>500</v>
      </c>
      <c r="R17" s="25">
        <v>500</v>
      </c>
      <c r="S17" s="34">
        <f t="shared" si="2"/>
        <v>7225</v>
      </c>
      <c r="T17" s="27">
        <v>0</v>
      </c>
      <c r="U17" s="1"/>
      <c r="V17" s="1"/>
      <c r="W17" s="4">
        <v>790</v>
      </c>
      <c r="X17" s="5"/>
      <c r="Y17" s="4">
        <v>1000</v>
      </c>
      <c r="Z17" s="5"/>
      <c r="AA17" s="6">
        <f>ROUND(IF(Y17=0, IF(W17=0, 0, 1), W17/Y17),5)</f>
        <v>0.79</v>
      </c>
      <c r="AB17" s="5"/>
      <c r="AC17" s="4">
        <v>10883</v>
      </c>
      <c r="AD17" s="5"/>
      <c r="AE17" s="4">
        <v>8275</v>
      </c>
      <c r="AF17" s="5"/>
      <c r="AG17" s="6">
        <f t="shared" si="0"/>
        <v>1.31517</v>
      </c>
      <c r="AH17" s="5"/>
      <c r="AI17" s="4">
        <v>9775</v>
      </c>
    </row>
    <row r="18" spans="1:35" x14ac:dyDescent="0.25">
      <c r="A18" s="1"/>
      <c r="B18" s="1"/>
      <c r="C18" s="1"/>
      <c r="D18" s="1"/>
      <c r="E18" s="1" t="s">
        <v>16</v>
      </c>
      <c r="F18" s="1"/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34">
        <f t="shared" si="2"/>
        <v>0</v>
      </c>
      <c r="T18" s="27">
        <v>0</v>
      </c>
      <c r="U18" s="1"/>
      <c r="V18" s="1"/>
      <c r="W18" s="4">
        <v>0</v>
      </c>
      <c r="X18" s="5"/>
      <c r="Y18" s="4">
        <v>0</v>
      </c>
      <c r="Z18" s="5"/>
      <c r="AA18" s="6">
        <f>ROUND(IF(Y18=0, IF(W18=0, 0, 1), W18/Y18),5)</f>
        <v>0</v>
      </c>
      <c r="AB18" s="5"/>
      <c r="AC18" s="4">
        <v>817.86</v>
      </c>
      <c r="AD18" s="5"/>
      <c r="AE18" s="4">
        <v>12400</v>
      </c>
      <c r="AF18" s="5"/>
      <c r="AG18" s="6">
        <f t="shared" si="0"/>
        <v>6.5960000000000005E-2</v>
      </c>
      <c r="AH18" s="5"/>
      <c r="AI18" s="4">
        <v>12400</v>
      </c>
    </row>
    <row r="19" spans="1:35" x14ac:dyDescent="0.25">
      <c r="A19" s="1"/>
      <c r="B19" s="1"/>
      <c r="C19" s="1"/>
      <c r="D19" s="1"/>
      <c r="E19" s="1" t="s">
        <v>17</v>
      </c>
      <c r="F19" s="1"/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500</v>
      </c>
      <c r="N19" s="25">
        <v>3000</v>
      </c>
      <c r="O19" s="25">
        <v>0</v>
      </c>
      <c r="P19" s="25">
        <v>0</v>
      </c>
      <c r="Q19" s="25">
        <v>0</v>
      </c>
      <c r="R19" s="25">
        <v>0</v>
      </c>
      <c r="S19" s="34">
        <f t="shared" si="2"/>
        <v>3500</v>
      </c>
      <c r="T19" s="27">
        <v>0</v>
      </c>
      <c r="U19" s="1"/>
      <c r="V19" s="1"/>
      <c r="W19" s="4">
        <v>0</v>
      </c>
      <c r="X19" s="5"/>
      <c r="Y19" s="4"/>
      <c r="Z19" s="5"/>
      <c r="AA19" s="6"/>
      <c r="AB19" s="5"/>
      <c r="AC19" s="4">
        <v>0</v>
      </c>
      <c r="AD19" s="5"/>
      <c r="AE19" s="4">
        <v>0</v>
      </c>
      <c r="AF19" s="5"/>
      <c r="AG19" s="6">
        <f t="shared" si="0"/>
        <v>0</v>
      </c>
      <c r="AH19" s="5"/>
      <c r="AI19" s="4">
        <v>0</v>
      </c>
    </row>
    <row r="20" spans="1:35" x14ac:dyDescent="0.25">
      <c r="A20" s="1"/>
      <c r="B20" s="1"/>
      <c r="C20" s="1"/>
      <c r="D20" s="1"/>
      <c r="E20" s="1" t="s">
        <v>18</v>
      </c>
      <c r="F20" s="1"/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34">
        <f t="shared" si="2"/>
        <v>0</v>
      </c>
      <c r="T20" s="27">
        <v>0</v>
      </c>
      <c r="U20" s="1"/>
      <c r="V20" s="1"/>
      <c r="W20" s="4">
        <v>0</v>
      </c>
      <c r="X20" s="5"/>
      <c r="Y20" s="4"/>
      <c r="Z20" s="5"/>
      <c r="AA20" s="6"/>
      <c r="AB20" s="5"/>
      <c r="AC20" s="4">
        <v>300</v>
      </c>
      <c r="AD20" s="5"/>
      <c r="AE20" s="4">
        <v>0</v>
      </c>
      <c r="AF20" s="5"/>
      <c r="AG20" s="6">
        <f t="shared" si="0"/>
        <v>1</v>
      </c>
      <c r="AH20" s="5"/>
      <c r="AI20" s="4">
        <v>0</v>
      </c>
    </row>
    <row r="21" spans="1:35" x14ac:dyDescent="0.25">
      <c r="A21" s="1"/>
      <c r="B21" s="1"/>
      <c r="C21" s="1"/>
      <c r="D21" s="1"/>
      <c r="E21" s="1" t="s">
        <v>19</v>
      </c>
      <c r="F21" s="1"/>
      <c r="G21" s="25">
        <v>0</v>
      </c>
      <c r="H21" s="25">
        <v>25</v>
      </c>
      <c r="I21" s="25">
        <v>25</v>
      </c>
      <c r="J21" s="25">
        <v>25</v>
      </c>
      <c r="K21" s="25">
        <v>25</v>
      </c>
      <c r="L21" s="25">
        <v>25</v>
      </c>
      <c r="M21" s="25">
        <v>25</v>
      </c>
      <c r="N21" s="25">
        <v>25</v>
      </c>
      <c r="O21" s="25">
        <v>25</v>
      </c>
      <c r="P21" s="25">
        <v>25</v>
      </c>
      <c r="Q21" s="25">
        <v>25</v>
      </c>
      <c r="R21" s="25">
        <v>25</v>
      </c>
      <c r="S21" s="34">
        <f t="shared" si="2"/>
        <v>275</v>
      </c>
      <c r="T21" s="27">
        <v>0</v>
      </c>
      <c r="U21" s="1"/>
      <c r="V21" s="1"/>
      <c r="W21" s="7">
        <v>10.29</v>
      </c>
      <c r="X21" s="5"/>
      <c r="Y21" s="7">
        <v>20</v>
      </c>
      <c r="Z21" s="5"/>
      <c r="AA21" s="8">
        <f>ROUND(IF(Y21=0, IF(W21=0, 0, 1), W21/Y21),5)</f>
        <v>0.51449999999999996</v>
      </c>
      <c r="AB21" s="5"/>
      <c r="AC21" s="7">
        <v>105.45</v>
      </c>
      <c r="AD21" s="5"/>
      <c r="AE21" s="7">
        <v>210</v>
      </c>
      <c r="AF21" s="5"/>
      <c r="AG21" s="8">
        <f t="shared" si="0"/>
        <v>0.50214000000000003</v>
      </c>
      <c r="AH21" s="5"/>
      <c r="AI21" s="7">
        <v>250</v>
      </c>
    </row>
    <row r="22" spans="1:35" x14ac:dyDescent="0.25">
      <c r="A22" s="1"/>
      <c r="B22" s="1"/>
      <c r="C22" s="1"/>
      <c r="D22" s="1"/>
      <c r="E22" s="1"/>
      <c r="F22" s="1" t="s">
        <v>100</v>
      </c>
      <c r="G22" s="25">
        <v>0</v>
      </c>
      <c r="H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34">
        <f>SUM(G22:R22)</f>
        <v>0</v>
      </c>
      <c r="T22" s="27">
        <v>0</v>
      </c>
      <c r="U22" s="1"/>
      <c r="V22" s="1"/>
      <c r="W22" s="7"/>
      <c r="X22" s="5"/>
      <c r="Y22" s="7"/>
      <c r="Z22" s="5"/>
      <c r="AA22" s="8"/>
      <c r="AB22" s="5"/>
      <c r="AC22" s="7"/>
      <c r="AD22" s="5"/>
      <c r="AE22" s="7"/>
      <c r="AF22" s="5"/>
      <c r="AG22" s="8"/>
      <c r="AH22" s="5"/>
      <c r="AI22" s="7"/>
    </row>
    <row r="23" spans="1:35" ht="15.75" thickBot="1" x14ac:dyDescent="0.3">
      <c r="A23" s="1"/>
      <c r="B23" s="1"/>
      <c r="C23" s="1"/>
      <c r="D23" s="1"/>
      <c r="E23" s="1" t="s">
        <v>101</v>
      </c>
      <c r="F23" s="1"/>
      <c r="G23" s="24">
        <f t="shared" ref="G23:S23" si="3">ROUND(SUM(G21:G22),5)</f>
        <v>0</v>
      </c>
      <c r="H23" s="24">
        <f t="shared" si="3"/>
        <v>25</v>
      </c>
      <c r="I23" s="24">
        <v>50</v>
      </c>
      <c r="J23" s="24">
        <v>0</v>
      </c>
      <c r="K23" s="24">
        <f t="shared" si="3"/>
        <v>25</v>
      </c>
      <c r="L23" s="24">
        <f t="shared" si="3"/>
        <v>25</v>
      </c>
      <c r="M23" s="24">
        <f t="shared" si="3"/>
        <v>25</v>
      </c>
      <c r="N23" s="24">
        <f t="shared" si="3"/>
        <v>25</v>
      </c>
      <c r="O23" s="24">
        <f t="shared" si="3"/>
        <v>25</v>
      </c>
      <c r="P23" s="24"/>
      <c r="Q23" s="24">
        <f t="shared" si="3"/>
        <v>25</v>
      </c>
      <c r="R23" s="24">
        <f t="shared" si="3"/>
        <v>25</v>
      </c>
      <c r="S23" s="35">
        <f t="shared" si="3"/>
        <v>275</v>
      </c>
      <c r="T23" s="27">
        <v>0</v>
      </c>
      <c r="U23" s="1"/>
      <c r="V23" s="1"/>
      <c r="W23" s="7"/>
      <c r="X23" s="5"/>
      <c r="Y23" s="7"/>
      <c r="Z23" s="5"/>
      <c r="AA23" s="8"/>
      <c r="AB23" s="5"/>
      <c r="AC23" s="7"/>
      <c r="AD23" s="5"/>
      <c r="AE23" s="7"/>
      <c r="AF23" s="5"/>
      <c r="AG23" s="8"/>
      <c r="AH23" s="5"/>
      <c r="AI23" s="7"/>
    </row>
    <row r="24" spans="1:35" ht="15.75" thickBot="1" x14ac:dyDescent="0.3">
      <c r="A24" s="1"/>
      <c r="B24" s="1"/>
      <c r="C24" s="1"/>
      <c r="D24" s="1" t="s">
        <v>20</v>
      </c>
      <c r="E24" s="1"/>
      <c r="F24" s="1"/>
      <c r="G24" s="24">
        <f>ROUND(SUM(G4:G5)+SUM(G11:G20)+G23,5)</f>
        <v>62900</v>
      </c>
      <c r="H24" s="24">
        <f>ROUND(SUM(H4:H5)+SUM(H11:H20)+H23,5)</f>
        <v>69550</v>
      </c>
      <c r="I24" s="24">
        <f>ROUND(SUM(I4:I5)+SUM(I11:I20)+I23,5)</f>
        <v>70350</v>
      </c>
      <c r="J24" s="24">
        <f t="shared" ref="J24:R24" si="4">ROUND(SUM(J4:J5)+SUM(J11:J20)+J23,5)</f>
        <v>58200</v>
      </c>
      <c r="K24" s="24">
        <f t="shared" si="4"/>
        <v>26100</v>
      </c>
      <c r="L24" s="24">
        <f t="shared" si="4"/>
        <v>33450</v>
      </c>
      <c r="M24" s="24">
        <f t="shared" si="4"/>
        <v>58600</v>
      </c>
      <c r="N24" s="24">
        <f t="shared" si="4"/>
        <v>61200</v>
      </c>
      <c r="O24" s="24">
        <f t="shared" si="4"/>
        <v>73400</v>
      </c>
      <c r="P24" s="24">
        <f t="shared" si="4"/>
        <v>75025</v>
      </c>
      <c r="Q24" s="24">
        <f t="shared" si="4"/>
        <v>82775</v>
      </c>
      <c r="R24" s="24">
        <f t="shared" si="4"/>
        <v>60650</v>
      </c>
      <c r="S24" s="35">
        <f>ROUND(SUM(S4:S5)+SUM(S11:S20)+S23,5)</f>
        <v>735225</v>
      </c>
      <c r="T24" s="27">
        <v>0</v>
      </c>
      <c r="U24" s="1"/>
      <c r="V24" s="1"/>
      <c r="W24" s="9">
        <f>ROUND(SUM(W4:W21),5)</f>
        <v>55390.86</v>
      </c>
      <c r="X24" s="5"/>
      <c r="Y24" s="9">
        <f>ROUND(SUM(Y4:Y21),5)</f>
        <v>30828</v>
      </c>
      <c r="Z24" s="5"/>
      <c r="AA24" s="10">
        <f>ROUND(IF(Y24=0, IF(W24=0, 0, 1), W24/Y24),5)</f>
        <v>1.79677</v>
      </c>
      <c r="AB24" s="5"/>
      <c r="AC24" s="9">
        <f>ROUND(SUM(AC4:AC21),5)</f>
        <v>386366.98</v>
      </c>
      <c r="AD24" s="5"/>
      <c r="AE24" s="9">
        <f>ROUND(SUM(AE4:AE21),5)</f>
        <v>257279</v>
      </c>
      <c r="AF24" s="5"/>
      <c r="AG24" s="10">
        <f t="shared" si="0"/>
        <v>1.5017400000000001</v>
      </c>
      <c r="AH24" s="5"/>
      <c r="AI24" s="9">
        <f>ROUND(SUM(AI4:AI21),5)</f>
        <v>301170</v>
      </c>
    </row>
    <row r="25" spans="1:35" x14ac:dyDescent="0.25">
      <c r="A25" s="1"/>
      <c r="B25" s="1"/>
      <c r="C25" s="1" t="s">
        <v>21</v>
      </c>
      <c r="D25" s="1"/>
      <c r="E25" s="1"/>
      <c r="F25" s="1"/>
      <c r="G25" s="24">
        <f t="shared" ref="G25:S25" si="5">G24</f>
        <v>62900</v>
      </c>
      <c r="H25" s="24">
        <f t="shared" si="5"/>
        <v>69550</v>
      </c>
      <c r="I25" s="24">
        <f t="shared" ref="I25" si="6">I24</f>
        <v>70350</v>
      </c>
      <c r="J25" s="24">
        <f t="shared" si="5"/>
        <v>58200</v>
      </c>
      <c r="K25" s="24">
        <f t="shared" si="5"/>
        <v>26100</v>
      </c>
      <c r="L25" s="24">
        <f t="shared" si="5"/>
        <v>33450</v>
      </c>
      <c r="M25" s="24">
        <f t="shared" si="5"/>
        <v>58600</v>
      </c>
      <c r="N25" s="24">
        <f t="shared" si="5"/>
        <v>61200</v>
      </c>
      <c r="O25" s="24">
        <f t="shared" si="5"/>
        <v>73400</v>
      </c>
      <c r="P25" s="24">
        <f t="shared" si="5"/>
        <v>75025</v>
      </c>
      <c r="Q25" s="24">
        <f t="shared" si="5"/>
        <v>82775</v>
      </c>
      <c r="R25" s="24">
        <f t="shared" si="5"/>
        <v>60650</v>
      </c>
      <c r="S25" s="35">
        <f t="shared" si="5"/>
        <v>735225</v>
      </c>
      <c r="T25" s="27">
        <f>T24</f>
        <v>0</v>
      </c>
      <c r="U25" s="1"/>
      <c r="V25" s="1"/>
      <c r="W25" s="4">
        <f>W24</f>
        <v>55390.86</v>
      </c>
      <c r="X25" s="5"/>
      <c r="Y25" s="4">
        <f>Y24</f>
        <v>30828</v>
      </c>
      <c r="Z25" s="5"/>
      <c r="AA25" s="6">
        <f>ROUND(IF(Y25=0, IF(W25=0, 0, 1), W25/Y25),5)</f>
        <v>1.79677</v>
      </c>
      <c r="AB25" s="5"/>
      <c r="AC25" s="4">
        <f>AC24</f>
        <v>386366.98</v>
      </c>
      <c r="AD25" s="5"/>
      <c r="AE25" s="4">
        <f>AE24</f>
        <v>257279</v>
      </c>
      <c r="AF25" s="5"/>
      <c r="AG25" s="6">
        <f t="shared" si="0"/>
        <v>1.5017400000000001</v>
      </c>
      <c r="AH25" s="5"/>
      <c r="AI25" s="4">
        <f>AI24</f>
        <v>301170</v>
      </c>
    </row>
    <row r="26" spans="1:35" x14ac:dyDescent="0.25">
      <c r="A26" s="1"/>
      <c r="B26" s="1"/>
      <c r="C26" s="1"/>
      <c r="D26" s="1" t="s">
        <v>22</v>
      </c>
      <c r="E26" s="1"/>
      <c r="F26" s="1"/>
      <c r="S26" s="34"/>
      <c r="T26" s="25"/>
      <c r="U26" s="1"/>
      <c r="V26" s="1"/>
      <c r="W26" s="4"/>
      <c r="X26" s="5"/>
      <c r="Y26" s="4"/>
      <c r="Z26" s="5"/>
      <c r="AA26" s="6"/>
      <c r="AB26" s="5"/>
      <c r="AC26" s="4"/>
      <c r="AD26" s="5"/>
      <c r="AE26" s="4"/>
      <c r="AF26" s="5"/>
      <c r="AG26" s="6"/>
      <c r="AH26" s="5"/>
      <c r="AI26" s="4"/>
    </row>
    <row r="27" spans="1:35" x14ac:dyDescent="0.25">
      <c r="A27" s="1"/>
      <c r="B27" s="1"/>
      <c r="C27" s="1"/>
      <c r="D27" s="1"/>
      <c r="E27" s="1" t="s">
        <v>23</v>
      </c>
      <c r="F27" s="1"/>
      <c r="S27" s="34"/>
      <c r="T27" s="28"/>
      <c r="U27" s="1"/>
      <c r="V27" s="1"/>
      <c r="W27" s="4"/>
      <c r="X27" s="5"/>
      <c r="Y27" s="4"/>
      <c r="Z27" s="5"/>
      <c r="AA27" s="6"/>
      <c r="AB27" s="5"/>
      <c r="AC27" s="4"/>
      <c r="AD27" s="5"/>
      <c r="AE27" s="4"/>
      <c r="AF27" s="5"/>
      <c r="AG27" s="6"/>
      <c r="AH27" s="5"/>
      <c r="AI27" s="4"/>
    </row>
    <row r="28" spans="1:35" x14ac:dyDescent="0.25">
      <c r="A28" s="1"/>
      <c r="B28" s="1"/>
      <c r="C28" s="1"/>
      <c r="D28" s="1"/>
      <c r="E28" s="1"/>
      <c r="F28" s="1" t="s">
        <v>24</v>
      </c>
      <c r="G28" s="25">
        <v>12670</v>
      </c>
      <c r="H28" s="25">
        <v>6250</v>
      </c>
      <c r="I28" s="25">
        <v>6250</v>
      </c>
      <c r="J28" s="25">
        <v>6250</v>
      </c>
      <c r="K28" s="25">
        <v>6250</v>
      </c>
      <c r="L28" s="25">
        <v>6250</v>
      </c>
      <c r="M28" s="25">
        <v>6250</v>
      </c>
      <c r="N28" s="25">
        <v>6250</v>
      </c>
      <c r="O28" s="25">
        <v>6250</v>
      </c>
      <c r="P28" s="25">
        <v>6250</v>
      </c>
      <c r="Q28" s="25">
        <v>6250</v>
      </c>
      <c r="R28" s="25">
        <v>6250</v>
      </c>
      <c r="S28" s="34">
        <f t="shared" ref="S28:S35" si="7">SUM(G28:R28)</f>
        <v>81420</v>
      </c>
      <c r="T28" s="27">
        <v>0</v>
      </c>
      <c r="U28" s="1"/>
      <c r="V28" s="1"/>
      <c r="W28" s="4">
        <v>3850</v>
      </c>
      <c r="X28" s="5"/>
      <c r="Y28" s="4">
        <v>2500</v>
      </c>
      <c r="Z28" s="5"/>
      <c r="AA28" s="6">
        <f t="shared" ref="AA28:AA33" si="8">ROUND(IF(Y28=0, IF(W28=0, 0, 1), W28/Y28),5)</f>
        <v>1.54</v>
      </c>
      <c r="AB28" s="5"/>
      <c r="AC28" s="4">
        <v>31750</v>
      </c>
      <c r="AD28" s="5"/>
      <c r="AE28" s="4">
        <v>30400</v>
      </c>
      <c r="AF28" s="5"/>
      <c r="AG28" s="6">
        <f t="shared" ref="AG28:AG36" si="9">ROUND(IF(AE28=0, IF(AC28=0, 0, 1), AC28/AE28),5)</f>
        <v>1.0444100000000001</v>
      </c>
      <c r="AH28" s="5"/>
      <c r="AI28" s="4">
        <v>35400</v>
      </c>
    </row>
    <row r="29" spans="1:35" x14ac:dyDescent="0.25">
      <c r="A29" s="1"/>
      <c r="B29" s="1"/>
      <c r="C29" s="1"/>
      <c r="D29" s="1"/>
      <c r="E29" s="1"/>
      <c r="F29" s="1" t="s">
        <v>25</v>
      </c>
      <c r="G29" s="25">
        <v>13823</v>
      </c>
      <c r="H29" s="25">
        <v>16357</v>
      </c>
      <c r="I29" s="25">
        <v>16357</v>
      </c>
      <c r="J29" s="25">
        <v>16357</v>
      </c>
      <c r="K29" s="25">
        <v>16357</v>
      </c>
      <c r="L29" s="25">
        <v>16357</v>
      </c>
      <c r="M29" s="25">
        <v>16357</v>
      </c>
      <c r="N29" s="25">
        <v>16357</v>
      </c>
      <c r="O29" s="25">
        <v>16357</v>
      </c>
      <c r="P29" s="25">
        <v>16357</v>
      </c>
      <c r="Q29" s="25">
        <v>16357</v>
      </c>
      <c r="R29" s="25">
        <v>16357</v>
      </c>
      <c r="S29" s="34">
        <f t="shared" si="7"/>
        <v>193750</v>
      </c>
      <c r="T29" s="27">
        <v>0</v>
      </c>
      <c r="U29" s="1"/>
      <c r="V29" s="1"/>
      <c r="W29" s="4">
        <v>9041.68</v>
      </c>
      <c r="X29" s="5"/>
      <c r="Y29" s="4">
        <v>10911</v>
      </c>
      <c r="Z29" s="5"/>
      <c r="AA29" s="6">
        <f t="shared" si="8"/>
        <v>0.82867999999999997</v>
      </c>
      <c r="AB29" s="5"/>
      <c r="AC29" s="4">
        <v>92169.86</v>
      </c>
      <c r="AD29" s="5"/>
      <c r="AE29" s="4">
        <v>105758</v>
      </c>
      <c r="AF29" s="5"/>
      <c r="AG29" s="6">
        <f t="shared" si="9"/>
        <v>0.87151999999999996</v>
      </c>
      <c r="AH29" s="5"/>
      <c r="AI29" s="4">
        <v>127580</v>
      </c>
    </row>
    <row r="30" spans="1:35" x14ac:dyDescent="0.25">
      <c r="A30" s="1"/>
      <c r="B30" s="1"/>
      <c r="C30" s="1"/>
      <c r="D30" s="1"/>
      <c r="E30" s="1"/>
      <c r="F30" s="1" t="s">
        <v>26</v>
      </c>
      <c r="G30" s="25">
        <v>15000</v>
      </c>
      <c r="H30" s="25">
        <v>15000</v>
      </c>
      <c r="I30" s="25">
        <v>15750</v>
      </c>
      <c r="J30" s="25">
        <v>16750</v>
      </c>
      <c r="K30" s="25">
        <v>12250</v>
      </c>
      <c r="L30" s="25">
        <v>12000</v>
      </c>
      <c r="M30" s="25">
        <v>13000</v>
      </c>
      <c r="N30" s="25">
        <v>14500</v>
      </c>
      <c r="O30" s="25">
        <v>15000</v>
      </c>
      <c r="P30" s="25">
        <v>15000</v>
      </c>
      <c r="Q30" s="25">
        <v>15500</v>
      </c>
      <c r="R30" s="25">
        <v>15000</v>
      </c>
      <c r="S30" s="34">
        <f>SUM(G30:R30)</f>
        <v>174750</v>
      </c>
      <c r="T30" s="27">
        <v>0</v>
      </c>
      <c r="U30" s="1"/>
      <c r="V30" s="1"/>
      <c r="W30" s="4">
        <v>8482.01</v>
      </c>
      <c r="X30" s="5"/>
      <c r="Y30" s="4">
        <v>4000</v>
      </c>
      <c r="Z30" s="5"/>
      <c r="AA30" s="6">
        <f t="shared" si="8"/>
        <v>2.1204999999999998</v>
      </c>
      <c r="AB30" s="5"/>
      <c r="AC30" s="4">
        <v>46018.74</v>
      </c>
      <c r="AD30" s="5"/>
      <c r="AE30" s="4">
        <v>48645</v>
      </c>
      <c r="AF30" s="5"/>
      <c r="AG30" s="6">
        <f t="shared" si="9"/>
        <v>0.94601000000000002</v>
      </c>
      <c r="AH30" s="5"/>
      <c r="AI30" s="4">
        <v>57645</v>
      </c>
    </row>
    <row r="31" spans="1:35" x14ac:dyDescent="0.25">
      <c r="A31" s="1"/>
      <c r="B31" s="1"/>
      <c r="C31" s="1"/>
      <c r="D31" s="1"/>
      <c r="E31" s="1"/>
      <c r="F31" s="1" t="s">
        <v>27</v>
      </c>
      <c r="G31" s="25">
        <v>2205</v>
      </c>
      <c r="H31" s="25">
        <v>2399</v>
      </c>
      <c r="I31" s="25">
        <v>2456</v>
      </c>
      <c r="J31" s="25">
        <v>2533</v>
      </c>
      <c r="K31" s="25">
        <v>2188</v>
      </c>
      <c r="L31" s="25">
        <v>2167</v>
      </c>
      <c r="M31" s="25">
        <v>2246</v>
      </c>
      <c r="N31" s="25">
        <v>2362</v>
      </c>
      <c r="O31" s="25">
        <v>2399</v>
      </c>
      <c r="P31" s="25">
        <v>2399</v>
      </c>
      <c r="Q31" s="25">
        <v>2437</v>
      </c>
      <c r="R31" s="25">
        <v>2399</v>
      </c>
      <c r="S31" s="34">
        <f t="shared" si="7"/>
        <v>28190</v>
      </c>
      <c r="T31" s="27">
        <v>0</v>
      </c>
      <c r="U31" s="1"/>
      <c r="V31" s="1"/>
      <c r="W31" s="4">
        <v>1340.6</v>
      </c>
      <c r="X31" s="5"/>
      <c r="Y31" s="4">
        <v>1441</v>
      </c>
      <c r="Z31" s="5"/>
      <c r="AA31" s="6">
        <f t="shared" si="8"/>
        <v>0.93032999999999999</v>
      </c>
      <c r="AB31" s="5"/>
      <c r="AC31" s="4">
        <v>10571.45</v>
      </c>
      <c r="AD31" s="5"/>
      <c r="AE31" s="4">
        <v>15068</v>
      </c>
      <c r="AF31" s="5"/>
      <c r="AG31" s="6">
        <f t="shared" si="9"/>
        <v>0.70157999999999998</v>
      </c>
      <c r="AH31" s="5"/>
      <c r="AI31" s="4">
        <v>18045</v>
      </c>
    </row>
    <row r="32" spans="1:35" x14ac:dyDescent="0.25">
      <c r="A32" s="1"/>
      <c r="B32" s="1"/>
      <c r="C32" s="1"/>
      <c r="D32" s="1"/>
      <c r="E32" s="1"/>
      <c r="F32" s="1" t="s">
        <v>28</v>
      </c>
      <c r="G32" s="25">
        <v>125</v>
      </c>
      <c r="H32" s="25">
        <v>125</v>
      </c>
      <c r="I32" s="25">
        <v>125</v>
      </c>
      <c r="J32" s="25">
        <v>135</v>
      </c>
      <c r="K32" s="25">
        <v>115</v>
      </c>
      <c r="L32" s="25">
        <v>155</v>
      </c>
      <c r="M32" s="25">
        <v>125</v>
      </c>
      <c r="N32" s="25">
        <v>125</v>
      </c>
      <c r="O32" s="25">
        <v>125</v>
      </c>
      <c r="P32" s="25">
        <v>125</v>
      </c>
      <c r="Q32" s="25">
        <v>125</v>
      </c>
      <c r="R32" s="25">
        <v>125</v>
      </c>
      <c r="S32" s="34">
        <f t="shared" si="7"/>
        <v>1530</v>
      </c>
      <c r="T32" s="27">
        <v>0</v>
      </c>
      <c r="U32" s="1"/>
      <c r="V32" s="1"/>
      <c r="W32" s="4">
        <v>58.89</v>
      </c>
      <c r="X32" s="5"/>
      <c r="Y32" s="4">
        <v>25</v>
      </c>
      <c r="Z32" s="5"/>
      <c r="AA32" s="6">
        <f t="shared" si="8"/>
        <v>2.3555999999999999</v>
      </c>
      <c r="AB32" s="5"/>
      <c r="AC32" s="4">
        <v>512.04</v>
      </c>
      <c r="AD32" s="5"/>
      <c r="AE32" s="4">
        <v>275</v>
      </c>
      <c r="AF32" s="5"/>
      <c r="AG32" s="6">
        <f t="shared" si="9"/>
        <v>1.8619600000000001</v>
      </c>
      <c r="AH32" s="5"/>
      <c r="AI32" s="4">
        <v>325</v>
      </c>
    </row>
    <row r="33" spans="1:35" x14ac:dyDescent="0.25">
      <c r="A33" s="1"/>
      <c r="B33" s="1"/>
      <c r="C33" s="1"/>
      <c r="D33" s="1"/>
      <c r="E33" s="1"/>
      <c r="F33" s="1" t="s">
        <v>29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700</v>
      </c>
      <c r="Q33" s="25">
        <v>0</v>
      </c>
      <c r="R33" s="25">
        <v>0</v>
      </c>
      <c r="S33" s="34">
        <f t="shared" si="7"/>
        <v>700</v>
      </c>
      <c r="T33" s="27">
        <v>0</v>
      </c>
      <c r="U33" s="1"/>
      <c r="V33" s="1"/>
      <c r="W33" s="4">
        <v>645</v>
      </c>
      <c r="X33" s="5"/>
      <c r="Y33" s="4">
        <v>700</v>
      </c>
      <c r="Z33" s="5"/>
      <c r="AA33" s="6">
        <f t="shared" si="8"/>
        <v>0.92142999999999997</v>
      </c>
      <c r="AB33" s="5"/>
      <c r="AC33" s="4">
        <v>645</v>
      </c>
      <c r="AD33" s="5"/>
      <c r="AE33" s="4">
        <v>1100</v>
      </c>
      <c r="AF33" s="5"/>
      <c r="AG33" s="6">
        <f t="shared" si="9"/>
        <v>0.58635999999999999</v>
      </c>
      <c r="AH33" s="5"/>
      <c r="AI33" s="4">
        <v>1100</v>
      </c>
    </row>
    <row r="34" spans="1:35" x14ac:dyDescent="0.25">
      <c r="A34" s="1"/>
      <c r="B34" s="1"/>
      <c r="C34" s="1"/>
      <c r="D34" s="1"/>
      <c r="E34" s="1"/>
      <c r="F34" s="1" t="s">
        <v>30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34">
        <f t="shared" si="7"/>
        <v>0</v>
      </c>
      <c r="T34" s="28">
        <v>0</v>
      </c>
      <c r="U34" s="1"/>
      <c r="V34" s="1"/>
      <c r="W34" s="4">
        <v>0</v>
      </c>
      <c r="X34" s="5"/>
      <c r="Y34" s="4"/>
      <c r="Z34" s="5"/>
      <c r="AA34" s="6"/>
      <c r="AB34" s="5"/>
      <c r="AC34" s="4">
        <v>0</v>
      </c>
      <c r="AD34" s="5"/>
      <c r="AE34" s="4">
        <v>0</v>
      </c>
      <c r="AF34" s="5"/>
      <c r="AG34" s="6">
        <f t="shared" si="9"/>
        <v>0</v>
      </c>
      <c r="AH34" s="5"/>
      <c r="AI34" s="4">
        <v>0</v>
      </c>
    </row>
    <row r="35" spans="1:35" ht="15.75" thickBot="1" x14ac:dyDescent="0.3">
      <c r="A35" s="1"/>
      <c r="B35" s="1"/>
      <c r="C35" s="1"/>
      <c r="D35" s="1"/>
      <c r="E35" s="1"/>
      <c r="F35" s="1" t="s">
        <v>31</v>
      </c>
      <c r="G35" s="25">
        <v>1675</v>
      </c>
      <c r="H35" s="25">
        <v>975</v>
      </c>
      <c r="I35" s="25">
        <v>975</v>
      </c>
      <c r="J35" s="25">
        <v>975</v>
      </c>
      <c r="K35" s="25">
        <v>975</v>
      </c>
      <c r="L35" s="25">
        <v>975</v>
      </c>
      <c r="M35" s="25">
        <v>975</v>
      </c>
      <c r="N35" s="25">
        <v>975</v>
      </c>
      <c r="O35" s="25">
        <v>975</v>
      </c>
      <c r="P35" s="25">
        <v>975</v>
      </c>
      <c r="Q35" s="25">
        <v>975</v>
      </c>
      <c r="R35" s="25">
        <v>975</v>
      </c>
      <c r="S35" s="34">
        <f t="shared" si="7"/>
        <v>12400</v>
      </c>
      <c r="T35" s="28">
        <v>0</v>
      </c>
      <c r="U35" s="1"/>
      <c r="V35" s="1"/>
      <c r="W35" s="11">
        <v>-8129.16</v>
      </c>
      <c r="X35" s="5"/>
      <c r="Y35" s="11"/>
      <c r="Z35" s="5"/>
      <c r="AA35" s="12"/>
      <c r="AB35" s="5"/>
      <c r="AC35" s="11">
        <v>-13738.5</v>
      </c>
      <c r="AD35" s="5"/>
      <c r="AE35" s="11">
        <v>0</v>
      </c>
      <c r="AF35" s="5"/>
      <c r="AG35" s="12">
        <f t="shared" si="9"/>
        <v>1</v>
      </c>
      <c r="AH35" s="5"/>
      <c r="AI35" s="11">
        <v>0</v>
      </c>
    </row>
    <row r="36" spans="1:35" x14ac:dyDescent="0.25">
      <c r="A36" s="1"/>
      <c r="B36" s="1"/>
      <c r="C36" s="1"/>
      <c r="D36" s="1"/>
      <c r="E36" s="1" t="s">
        <v>32</v>
      </c>
      <c r="F36" s="1"/>
      <c r="G36" s="26">
        <f t="shared" ref="G36:T36" si="10">ROUND(SUM(G27:G35),5)</f>
        <v>45498</v>
      </c>
      <c r="H36" s="26">
        <f t="shared" si="10"/>
        <v>41106</v>
      </c>
      <c r="I36" s="26">
        <f t="shared" si="10"/>
        <v>41913</v>
      </c>
      <c r="J36" s="26">
        <f t="shared" si="10"/>
        <v>43000</v>
      </c>
      <c r="K36" s="26">
        <f t="shared" si="10"/>
        <v>38135</v>
      </c>
      <c r="L36" s="26">
        <f t="shared" si="10"/>
        <v>37904</v>
      </c>
      <c r="M36" s="26">
        <f t="shared" si="10"/>
        <v>38953</v>
      </c>
      <c r="N36" s="26">
        <f t="shared" si="10"/>
        <v>40569</v>
      </c>
      <c r="O36" s="26">
        <f t="shared" si="10"/>
        <v>41106</v>
      </c>
      <c r="P36" s="26">
        <f t="shared" si="10"/>
        <v>41806</v>
      </c>
      <c r="Q36" s="26">
        <f t="shared" si="10"/>
        <v>41644</v>
      </c>
      <c r="R36" s="26">
        <f t="shared" si="10"/>
        <v>41106</v>
      </c>
      <c r="S36" s="35">
        <f>ROUND(SUM(S27:S35),5)</f>
        <v>492740</v>
      </c>
      <c r="T36" s="27">
        <f t="shared" si="10"/>
        <v>0</v>
      </c>
      <c r="U36" s="1"/>
      <c r="V36" s="1"/>
      <c r="W36" s="4">
        <f>ROUND(SUM(W27:W35),5)</f>
        <v>15289.02</v>
      </c>
      <c r="X36" s="5"/>
      <c r="Y36" s="4">
        <f>ROUND(SUM(Y27:Y35),5)</f>
        <v>19577</v>
      </c>
      <c r="Z36" s="5"/>
      <c r="AA36" s="6">
        <f>ROUND(IF(Y36=0, IF(W36=0, 0, 1), W36/Y36),5)</f>
        <v>0.78097000000000005</v>
      </c>
      <c r="AB36" s="5"/>
      <c r="AC36" s="4">
        <f>ROUND(SUM(AC27:AC35),5)</f>
        <v>167928.59</v>
      </c>
      <c r="AD36" s="5"/>
      <c r="AE36" s="4">
        <f>ROUND(SUM(AE27:AE35),5)</f>
        <v>201246</v>
      </c>
      <c r="AF36" s="5"/>
      <c r="AG36" s="6">
        <f t="shared" si="9"/>
        <v>0.83443999999999996</v>
      </c>
      <c r="AH36" s="5"/>
      <c r="AI36" s="4">
        <f>ROUND(SUM(AI27:AI35),5)</f>
        <v>240095</v>
      </c>
    </row>
    <row r="37" spans="1:35" x14ac:dyDescent="0.25">
      <c r="A37" s="1"/>
      <c r="B37" s="1"/>
      <c r="C37" s="1"/>
      <c r="D37" s="1"/>
      <c r="E37" s="1" t="s">
        <v>33</v>
      </c>
      <c r="F37" s="1"/>
      <c r="S37" s="34"/>
      <c r="T37" s="25"/>
      <c r="U37" s="1"/>
      <c r="V37" s="1"/>
      <c r="W37" s="4"/>
      <c r="X37" s="5"/>
      <c r="Y37" s="4"/>
      <c r="Z37" s="5"/>
      <c r="AA37" s="6"/>
      <c r="AB37" s="5"/>
      <c r="AC37" s="4"/>
      <c r="AD37" s="5"/>
      <c r="AE37" s="4"/>
      <c r="AF37" s="5"/>
      <c r="AG37" s="6"/>
      <c r="AH37" s="5"/>
      <c r="AI37" s="4"/>
    </row>
    <row r="38" spans="1:35" x14ac:dyDescent="0.25">
      <c r="A38" s="1"/>
      <c r="B38" s="1"/>
      <c r="C38" s="1"/>
      <c r="D38" s="1"/>
      <c r="E38" s="1"/>
      <c r="F38" s="1" t="s">
        <v>34</v>
      </c>
      <c r="G38" s="25">
        <v>50</v>
      </c>
      <c r="H38" s="25">
        <v>25</v>
      </c>
      <c r="I38" s="25">
        <v>1000</v>
      </c>
      <c r="J38" s="25">
        <v>25</v>
      </c>
      <c r="K38" s="25">
        <v>250</v>
      </c>
      <c r="L38" s="25">
        <v>500</v>
      </c>
      <c r="M38" s="25">
        <v>500</v>
      </c>
      <c r="N38" s="25">
        <v>100</v>
      </c>
      <c r="O38" s="25">
        <v>150</v>
      </c>
      <c r="P38" s="25">
        <v>50</v>
      </c>
      <c r="Q38" s="25">
        <v>250</v>
      </c>
      <c r="R38" s="25">
        <v>150</v>
      </c>
      <c r="S38" s="34">
        <f>SUM(G38:R38)</f>
        <v>3050</v>
      </c>
      <c r="T38" s="27">
        <v>0</v>
      </c>
      <c r="U38" s="1"/>
      <c r="V38" s="1"/>
      <c r="W38" s="4">
        <v>0</v>
      </c>
      <c r="X38" s="5"/>
      <c r="Y38" s="4">
        <v>0</v>
      </c>
      <c r="Z38" s="5"/>
      <c r="AA38" s="6">
        <f>ROUND(IF(Y38=0, IF(W38=0, 0, 1), W38/Y38),5)</f>
        <v>0</v>
      </c>
      <c r="AB38" s="5"/>
      <c r="AC38" s="4">
        <v>0</v>
      </c>
      <c r="AD38" s="5"/>
      <c r="AE38" s="4">
        <v>250</v>
      </c>
      <c r="AF38" s="5"/>
      <c r="AG38" s="6">
        <f>ROUND(IF(AE38=0, IF(AC38=0, 0, 1), AC38/AE38),5)</f>
        <v>0</v>
      </c>
      <c r="AH38" s="5"/>
      <c r="AI38" s="4">
        <v>300</v>
      </c>
    </row>
    <row r="39" spans="1:35" x14ac:dyDescent="0.25">
      <c r="A39" s="1"/>
      <c r="B39" s="1"/>
      <c r="C39" s="1"/>
      <c r="D39" s="1"/>
      <c r="E39" s="1"/>
      <c r="F39" s="1" t="s">
        <v>35</v>
      </c>
      <c r="G39" s="25">
        <v>250</v>
      </c>
      <c r="H39" s="25">
        <v>250</v>
      </c>
      <c r="I39" s="25">
        <v>200</v>
      </c>
      <c r="J39" s="25">
        <v>0</v>
      </c>
      <c r="K39" s="25">
        <v>0</v>
      </c>
      <c r="L39" s="25">
        <v>250</v>
      </c>
      <c r="M39" s="25">
        <v>400</v>
      </c>
      <c r="N39" s="25">
        <v>500</v>
      </c>
      <c r="O39" s="25">
        <v>500</v>
      </c>
      <c r="P39" s="25">
        <v>500</v>
      </c>
      <c r="Q39" s="25">
        <v>500</v>
      </c>
      <c r="R39" s="25">
        <v>100</v>
      </c>
      <c r="S39" s="34">
        <f>SUM(G39:R39)</f>
        <v>3450</v>
      </c>
      <c r="T39" s="27">
        <v>0</v>
      </c>
      <c r="U39" s="1"/>
      <c r="V39" s="1"/>
      <c r="W39" s="4">
        <v>111.95</v>
      </c>
      <c r="X39" s="5"/>
      <c r="Y39" s="4">
        <v>25</v>
      </c>
      <c r="Z39" s="5"/>
      <c r="AA39" s="6">
        <f>ROUND(IF(Y39=0, IF(W39=0, 0, 1), W39/Y39),5)</f>
        <v>4.4779999999999998</v>
      </c>
      <c r="AB39" s="5"/>
      <c r="AC39" s="4">
        <v>1216.6500000000001</v>
      </c>
      <c r="AD39" s="5"/>
      <c r="AE39" s="4">
        <v>250</v>
      </c>
      <c r="AF39" s="5"/>
      <c r="AG39" s="6">
        <f>ROUND(IF(AE39=0, IF(AC39=0, 0, 1), AC39/AE39),5)</f>
        <v>4.8666</v>
      </c>
      <c r="AH39" s="5"/>
      <c r="AI39" s="4">
        <v>275</v>
      </c>
    </row>
    <row r="40" spans="1:35" x14ac:dyDescent="0.25">
      <c r="A40" s="1"/>
      <c r="B40" s="1"/>
      <c r="C40" s="1"/>
      <c r="D40" s="1"/>
      <c r="E40" s="1"/>
      <c r="F40" s="1" t="s">
        <v>36</v>
      </c>
      <c r="G40" s="25">
        <v>250</v>
      </c>
      <c r="H40" s="25">
        <v>500</v>
      </c>
      <c r="I40" s="25">
        <v>250</v>
      </c>
      <c r="J40" s="25">
        <v>0</v>
      </c>
      <c r="K40" s="25">
        <v>100</v>
      </c>
      <c r="L40" s="25">
        <v>500</v>
      </c>
      <c r="M40" s="25">
        <v>500</v>
      </c>
      <c r="N40" s="25">
        <v>1000</v>
      </c>
      <c r="O40" s="25">
        <v>1250</v>
      </c>
      <c r="P40" s="25">
        <v>750</v>
      </c>
      <c r="Q40" s="25">
        <v>500</v>
      </c>
      <c r="R40" s="25">
        <v>250</v>
      </c>
      <c r="S40" s="34">
        <f>SUM(G40:R40)</f>
        <v>5850</v>
      </c>
      <c r="T40" s="27">
        <v>0</v>
      </c>
      <c r="U40" s="1"/>
      <c r="V40" s="1"/>
      <c r="W40" s="4">
        <v>805</v>
      </c>
      <c r="X40" s="5"/>
      <c r="Y40" s="4">
        <v>25</v>
      </c>
      <c r="Z40" s="5"/>
      <c r="AA40" s="6">
        <f>ROUND(IF(Y40=0, IF(W40=0, 0, 1), W40/Y40),5)</f>
        <v>32.200000000000003</v>
      </c>
      <c r="AB40" s="5"/>
      <c r="AC40" s="4">
        <v>893.71</v>
      </c>
      <c r="AD40" s="5"/>
      <c r="AE40" s="4">
        <v>250</v>
      </c>
      <c r="AF40" s="5"/>
      <c r="AG40" s="6">
        <f>ROUND(IF(AE40=0, IF(AC40=0, 0, 1), AC40/AE40),5)</f>
        <v>3.57484</v>
      </c>
      <c r="AH40" s="5"/>
      <c r="AI40" s="4">
        <v>275</v>
      </c>
    </row>
    <row r="41" spans="1:35" x14ac:dyDescent="0.25">
      <c r="A41" s="1"/>
      <c r="B41" s="1"/>
      <c r="C41" s="1"/>
      <c r="D41" s="1"/>
      <c r="E41" s="1"/>
      <c r="F41" s="1" t="s">
        <v>37</v>
      </c>
      <c r="G41" s="25">
        <v>250</v>
      </c>
      <c r="H41" s="25">
        <v>50</v>
      </c>
      <c r="I41" s="25">
        <v>400</v>
      </c>
      <c r="J41" s="25">
        <v>100</v>
      </c>
      <c r="K41" s="25">
        <v>100</v>
      </c>
      <c r="L41" s="25">
        <v>50</v>
      </c>
      <c r="M41" s="25">
        <v>75</v>
      </c>
      <c r="N41" s="25">
        <v>25</v>
      </c>
      <c r="O41" s="25">
        <v>100</v>
      </c>
      <c r="P41" s="25">
        <v>75</v>
      </c>
      <c r="Q41" s="25">
        <v>200</v>
      </c>
      <c r="R41" s="25">
        <v>50</v>
      </c>
      <c r="S41" s="34">
        <f>SUM(G41:R41)</f>
        <v>1475</v>
      </c>
      <c r="T41" s="27">
        <v>0</v>
      </c>
      <c r="U41" s="1"/>
      <c r="V41" s="1"/>
      <c r="W41" s="4">
        <v>0</v>
      </c>
      <c r="X41" s="5"/>
      <c r="Y41" s="4">
        <v>50</v>
      </c>
      <c r="Z41" s="5"/>
      <c r="AA41" s="6">
        <f>ROUND(IF(Y41=0, IF(W41=0, 0, 1), W41/Y41),5)</f>
        <v>0</v>
      </c>
      <c r="AB41" s="5"/>
      <c r="AC41" s="4">
        <v>457.39</v>
      </c>
      <c r="AD41" s="5"/>
      <c r="AE41" s="4">
        <v>1800</v>
      </c>
      <c r="AF41" s="5"/>
      <c r="AG41" s="6">
        <f>ROUND(IF(AE41=0, IF(AC41=0, 0, 1), AC41/AE41),5)</f>
        <v>0.25411</v>
      </c>
      <c r="AH41" s="5"/>
      <c r="AI41" s="4">
        <v>2000</v>
      </c>
    </row>
    <row r="42" spans="1:35" ht="15.75" thickBot="1" x14ac:dyDescent="0.3">
      <c r="A42" s="1"/>
      <c r="B42" s="1"/>
      <c r="C42" s="1"/>
      <c r="D42" s="1"/>
      <c r="E42" s="1"/>
      <c r="F42" s="1" t="s">
        <v>102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34">
        <f>SUM(G42:R42)</f>
        <v>0</v>
      </c>
      <c r="T42" s="27">
        <v>0</v>
      </c>
      <c r="U42" s="1"/>
      <c r="V42" s="1"/>
      <c r="W42" s="11">
        <v>0</v>
      </c>
      <c r="X42" s="5"/>
      <c r="Y42" s="11"/>
      <c r="Z42" s="5"/>
      <c r="AA42" s="12"/>
      <c r="AB42" s="5"/>
      <c r="AC42" s="11">
        <v>57.92</v>
      </c>
      <c r="AD42" s="5"/>
      <c r="AE42" s="11"/>
      <c r="AF42" s="5"/>
      <c r="AG42" s="12"/>
      <c r="AH42" s="5"/>
      <c r="AI42" s="11"/>
    </row>
    <row r="43" spans="1:35" x14ac:dyDescent="0.25">
      <c r="A43" s="1"/>
      <c r="B43" s="1"/>
      <c r="C43" s="1"/>
      <c r="D43" s="1"/>
      <c r="E43" s="1" t="s">
        <v>38</v>
      </c>
      <c r="F43" s="1"/>
      <c r="G43" s="26">
        <f>ROUND(SUM(G38:G42),5)</f>
        <v>800</v>
      </c>
      <c r="H43" s="26">
        <f>ROUND(SUM(H38:H42),5)</f>
        <v>825</v>
      </c>
      <c r="I43" s="26">
        <f t="shared" ref="I43:R43" si="11">ROUND(SUM(I38:I42),5)</f>
        <v>1850</v>
      </c>
      <c r="J43" s="26">
        <f t="shared" si="11"/>
        <v>125</v>
      </c>
      <c r="K43" s="26">
        <f t="shared" si="11"/>
        <v>450</v>
      </c>
      <c r="L43" s="26">
        <f t="shared" si="11"/>
        <v>1300</v>
      </c>
      <c r="M43" s="26">
        <f t="shared" si="11"/>
        <v>1475</v>
      </c>
      <c r="N43" s="26">
        <f t="shared" si="11"/>
        <v>1625</v>
      </c>
      <c r="O43" s="26">
        <f t="shared" si="11"/>
        <v>2000</v>
      </c>
      <c r="P43" s="26">
        <f t="shared" si="11"/>
        <v>1375</v>
      </c>
      <c r="Q43" s="26">
        <f t="shared" si="11"/>
        <v>1450</v>
      </c>
      <c r="R43" s="26">
        <f t="shared" si="11"/>
        <v>550</v>
      </c>
      <c r="S43" s="35">
        <f>ROUND(SUM(S38:S42),5)</f>
        <v>13825</v>
      </c>
      <c r="T43" s="27">
        <f>ROUND(SUM(T38:T42),5)</f>
        <v>0</v>
      </c>
      <c r="U43" s="1"/>
      <c r="V43" s="1"/>
      <c r="W43" s="4">
        <f>ROUND(SUM(W37:W42),5)</f>
        <v>916.95</v>
      </c>
      <c r="X43" s="5"/>
      <c r="Y43" s="4">
        <f>ROUND(SUM(Y37:Y42),5)</f>
        <v>100</v>
      </c>
      <c r="Z43" s="5"/>
      <c r="AA43" s="6">
        <f>ROUND(IF(Y43=0, IF(W43=0, 0, 1), W43/Y43),5)</f>
        <v>9.1694999999999993</v>
      </c>
      <c r="AB43" s="5"/>
      <c r="AC43" s="4">
        <f>ROUND(SUM(AC37:AC42),5)</f>
        <v>2625.67</v>
      </c>
      <c r="AD43" s="5"/>
      <c r="AE43" s="4">
        <f>ROUND(SUM(AE37:AE42),5)</f>
        <v>2550</v>
      </c>
      <c r="AF43" s="5"/>
      <c r="AG43" s="6">
        <f>ROUND(IF(AE43=0, IF(AC43=0, 0, 1), AC43/AE43),5)</f>
        <v>1.0296700000000001</v>
      </c>
      <c r="AH43" s="5"/>
      <c r="AI43" s="4">
        <f>ROUND(SUM(AI37:AI42),5)</f>
        <v>2850</v>
      </c>
    </row>
    <row r="44" spans="1:35" x14ac:dyDescent="0.25">
      <c r="A44" s="1"/>
      <c r="B44" s="1"/>
      <c r="C44" s="1"/>
      <c r="D44" s="1"/>
      <c r="E44" s="1" t="s">
        <v>39</v>
      </c>
      <c r="F44" s="1"/>
      <c r="S44" s="34"/>
      <c r="T44" s="25"/>
      <c r="U44" s="1"/>
      <c r="V44" s="1"/>
      <c r="W44" s="4"/>
      <c r="X44" s="5"/>
      <c r="Y44" s="4"/>
      <c r="Z44" s="5"/>
      <c r="AA44" s="6"/>
      <c r="AB44" s="5"/>
      <c r="AC44" s="4"/>
      <c r="AD44" s="5"/>
      <c r="AE44" s="4"/>
      <c r="AF44" s="5"/>
      <c r="AG44" s="6"/>
      <c r="AH44" s="5"/>
      <c r="AI44" s="4"/>
    </row>
    <row r="45" spans="1:35" x14ac:dyDescent="0.25">
      <c r="A45" s="1"/>
      <c r="B45" s="1"/>
      <c r="C45" s="1"/>
      <c r="D45" s="1"/>
      <c r="E45" s="1"/>
      <c r="F45" s="1" t="s">
        <v>40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34">
        <f>SUM(G45:R45)</f>
        <v>0</v>
      </c>
      <c r="T45" s="27">
        <v>0</v>
      </c>
      <c r="U45" s="1"/>
      <c r="V45" s="1"/>
      <c r="W45" s="4">
        <v>0</v>
      </c>
      <c r="X45" s="5"/>
      <c r="Y45" s="4"/>
      <c r="Z45" s="5"/>
      <c r="AA45" s="6"/>
      <c r="AB45" s="5"/>
      <c r="AC45" s="4">
        <v>0</v>
      </c>
      <c r="AD45" s="5"/>
      <c r="AE45" s="4">
        <v>0</v>
      </c>
      <c r="AF45" s="5"/>
      <c r="AG45" s="6">
        <f>ROUND(IF(AE45=0, IF(AC45=0, 0, 1), AC45/AE45),5)</f>
        <v>0</v>
      </c>
      <c r="AH45" s="5"/>
      <c r="AI45" s="4">
        <v>0</v>
      </c>
    </row>
    <row r="46" spans="1:35" x14ac:dyDescent="0.25">
      <c r="A46" s="1"/>
      <c r="B46" s="1"/>
      <c r="C46" s="1"/>
      <c r="D46" s="1"/>
      <c r="E46" s="1"/>
      <c r="F46" s="1" t="s">
        <v>41</v>
      </c>
      <c r="G46" s="25">
        <v>50</v>
      </c>
      <c r="H46" s="25">
        <v>50</v>
      </c>
      <c r="I46" s="25">
        <v>0</v>
      </c>
      <c r="J46" s="25">
        <v>0</v>
      </c>
      <c r="K46" s="25">
        <v>0</v>
      </c>
      <c r="L46" s="25">
        <v>0</v>
      </c>
      <c r="N46" s="25">
        <v>475</v>
      </c>
      <c r="O46" s="25">
        <v>0</v>
      </c>
      <c r="P46" s="25">
        <v>0</v>
      </c>
      <c r="Q46" s="25">
        <v>0</v>
      </c>
      <c r="R46" s="25">
        <v>0</v>
      </c>
      <c r="S46" s="34">
        <f>SUM(G46:R46)</f>
        <v>575</v>
      </c>
      <c r="T46" s="27">
        <v>0</v>
      </c>
      <c r="U46" s="1"/>
      <c r="V46" s="1"/>
      <c r="W46" s="4">
        <v>0</v>
      </c>
      <c r="X46" s="5"/>
      <c r="Y46" s="4"/>
      <c r="Z46" s="5"/>
      <c r="AA46" s="6"/>
      <c r="AB46" s="5"/>
      <c r="AC46" s="4">
        <v>78</v>
      </c>
      <c r="AD46" s="5"/>
      <c r="AE46" s="4">
        <v>0</v>
      </c>
      <c r="AF46" s="5"/>
      <c r="AG46" s="6">
        <f>ROUND(IF(AE46=0, IF(AC46=0, 0, 1), AC46/AE46),5)</f>
        <v>1</v>
      </c>
      <c r="AH46" s="5"/>
      <c r="AI46" s="4">
        <v>0</v>
      </c>
    </row>
    <row r="47" spans="1:35" x14ac:dyDescent="0.25">
      <c r="A47" s="1"/>
      <c r="B47" s="1"/>
      <c r="C47" s="1"/>
      <c r="D47" s="1"/>
      <c r="E47" s="1"/>
      <c r="F47" s="1" t="s">
        <v>42</v>
      </c>
      <c r="G47" s="25">
        <v>300</v>
      </c>
      <c r="H47" s="25">
        <v>100</v>
      </c>
      <c r="I47" s="25">
        <v>125</v>
      </c>
      <c r="J47" s="25">
        <v>250</v>
      </c>
      <c r="K47" s="25">
        <v>50</v>
      </c>
      <c r="L47" s="25">
        <v>100</v>
      </c>
      <c r="M47" s="25">
        <v>450</v>
      </c>
      <c r="N47" s="25">
        <v>325</v>
      </c>
      <c r="O47" s="25">
        <v>50</v>
      </c>
      <c r="P47" s="25">
        <v>200</v>
      </c>
      <c r="Q47" s="25">
        <v>300</v>
      </c>
      <c r="R47" s="25">
        <v>275</v>
      </c>
      <c r="S47" s="34">
        <f>SUM(G47:R47)</f>
        <v>2525</v>
      </c>
      <c r="T47" s="27">
        <v>0</v>
      </c>
      <c r="U47" s="1"/>
      <c r="V47" s="1"/>
      <c r="W47" s="4">
        <v>0</v>
      </c>
      <c r="X47" s="5"/>
      <c r="Y47" s="4">
        <v>25</v>
      </c>
      <c r="Z47" s="5"/>
      <c r="AA47" s="6">
        <f>ROUND(IF(Y47=0, IF(W47=0, 0, 1), W47/Y47),5)</f>
        <v>0</v>
      </c>
      <c r="AB47" s="5"/>
      <c r="AC47" s="4">
        <v>245.55</v>
      </c>
      <c r="AD47" s="5"/>
      <c r="AE47" s="4">
        <v>950</v>
      </c>
      <c r="AF47" s="5"/>
      <c r="AG47" s="6">
        <f>ROUND(IF(AE47=0, IF(AC47=0, 0, 1), AC47/AE47),5)</f>
        <v>0.25846999999999998</v>
      </c>
      <c r="AH47" s="5"/>
      <c r="AI47" s="4">
        <v>1000</v>
      </c>
    </row>
    <row r="48" spans="1:35" ht="15.75" thickBot="1" x14ac:dyDescent="0.3">
      <c r="A48" s="1"/>
      <c r="B48" s="1"/>
      <c r="C48" s="1"/>
      <c r="D48" s="1"/>
      <c r="E48" s="1"/>
      <c r="F48" s="1" t="s">
        <v>43</v>
      </c>
      <c r="G48" s="25">
        <v>700</v>
      </c>
      <c r="H48" s="25">
        <v>0</v>
      </c>
      <c r="I48" s="25">
        <v>700</v>
      </c>
      <c r="J48" s="25">
        <v>0</v>
      </c>
      <c r="K48" s="25">
        <v>0</v>
      </c>
      <c r="L48" s="25">
        <v>0</v>
      </c>
      <c r="M48" s="25">
        <v>700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34">
        <f>SUM(G48:R48)</f>
        <v>2100</v>
      </c>
      <c r="T48" s="27">
        <v>0</v>
      </c>
      <c r="U48" s="1"/>
      <c r="V48" s="1"/>
      <c r="W48" s="11">
        <v>0</v>
      </c>
      <c r="X48" s="5"/>
      <c r="Y48" s="11"/>
      <c r="Z48" s="5"/>
      <c r="AA48" s="12"/>
      <c r="AB48" s="5"/>
      <c r="AC48" s="11">
        <v>0</v>
      </c>
      <c r="AD48" s="5"/>
      <c r="AE48" s="11">
        <v>0</v>
      </c>
      <c r="AF48" s="5"/>
      <c r="AG48" s="12">
        <f>ROUND(IF(AE48=0, IF(AC48=0, 0, 1), AC48/AE48),5)</f>
        <v>0</v>
      </c>
      <c r="AH48" s="5"/>
      <c r="AI48" s="11">
        <v>0</v>
      </c>
    </row>
    <row r="49" spans="1:35" x14ac:dyDescent="0.25">
      <c r="A49" s="1"/>
      <c r="B49" s="1"/>
      <c r="C49" s="1"/>
      <c r="D49" s="1"/>
      <c r="E49" s="1" t="s">
        <v>44</v>
      </c>
      <c r="F49" s="1"/>
      <c r="G49" s="26">
        <f t="shared" ref="G49:T49" si="12">ROUND(SUM(G44:G48),5)</f>
        <v>1050</v>
      </c>
      <c r="H49" s="26">
        <f t="shared" si="12"/>
        <v>150</v>
      </c>
      <c r="I49" s="26">
        <f t="shared" si="12"/>
        <v>825</v>
      </c>
      <c r="J49" s="26">
        <f t="shared" si="12"/>
        <v>250</v>
      </c>
      <c r="K49" s="26">
        <f t="shared" si="12"/>
        <v>50</v>
      </c>
      <c r="L49" s="26">
        <f t="shared" si="12"/>
        <v>100</v>
      </c>
      <c r="M49" s="26"/>
      <c r="N49" s="26">
        <f t="shared" si="12"/>
        <v>800</v>
      </c>
      <c r="O49" s="26">
        <f t="shared" si="12"/>
        <v>50</v>
      </c>
      <c r="P49" s="26">
        <f t="shared" si="12"/>
        <v>200</v>
      </c>
      <c r="Q49" s="26">
        <f t="shared" si="12"/>
        <v>300</v>
      </c>
      <c r="R49" s="26">
        <f t="shared" si="12"/>
        <v>275</v>
      </c>
      <c r="S49" s="35">
        <f>ROUND(SUM(S44:S48),5)</f>
        <v>5200</v>
      </c>
      <c r="T49" s="27">
        <f t="shared" si="12"/>
        <v>0</v>
      </c>
      <c r="U49" s="1"/>
      <c r="V49" s="1"/>
      <c r="W49" s="4">
        <f>ROUND(SUM(W44:W48),5)</f>
        <v>0</v>
      </c>
      <c r="X49" s="5"/>
      <c r="Y49" s="4">
        <f>ROUND(SUM(Y44:Y48),5)</f>
        <v>25</v>
      </c>
      <c r="Z49" s="5"/>
      <c r="AA49" s="6">
        <f>ROUND(IF(Y49=0, IF(W49=0, 0, 1), W49/Y49),5)</f>
        <v>0</v>
      </c>
      <c r="AB49" s="5"/>
      <c r="AC49" s="4">
        <f>ROUND(SUM(AC44:AC48),5)</f>
        <v>323.55</v>
      </c>
      <c r="AD49" s="5"/>
      <c r="AE49" s="4">
        <f>ROUND(SUM(AE44:AE48),5)</f>
        <v>950</v>
      </c>
      <c r="AF49" s="5"/>
      <c r="AG49" s="6">
        <f>ROUND(IF(AE49=0, IF(AC49=0, 0, 1), AC49/AE49),5)</f>
        <v>0.34057999999999999</v>
      </c>
      <c r="AH49" s="5"/>
      <c r="AI49" s="4">
        <f>ROUND(SUM(AI44:AI48),5)</f>
        <v>1000</v>
      </c>
    </row>
    <row r="50" spans="1:35" x14ac:dyDescent="0.25">
      <c r="A50" s="1"/>
      <c r="B50" s="1"/>
      <c r="C50" s="1"/>
      <c r="D50" s="1"/>
      <c r="E50" s="1" t="s">
        <v>45</v>
      </c>
      <c r="F50" s="1"/>
      <c r="S50" s="34"/>
      <c r="T50" s="25"/>
      <c r="U50" s="1"/>
      <c r="V50" s="1"/>
      <c r="W50" s="4"/>
      <c r="X50" s="5"/>
      <c r="Y50" s="4"/>
      <c r="Z50" s="5"/>
      <c r="AA50" s="6"/>
      <c r="AB50" s="5"/>
      <c r="AC50" s="4"/>
      <c r="AD50" s="5"/>
      <c r="AE50" s="4"/>
      <c r="AF50" s="5"/>
      <c r="AG50" s="6"/>
      <c r="AH50" s="5"/>
      <c r="AI50" s="4"/>
    </row>
    <row r="51" spans="1:35" x14ac:dyDescent="0.25">
      <c r="A51" s="1"/>
      <c r="B51" s="1"/>
      <c r="C51" s="1"/>
      <c r="D51" s="1"/>
      <c r="E51" s="1"/>
      <c r="F51" s="1" t="s">
        <v>46</v>
      </c>
      <c r="G51" s="25">
        <v>100</v>
      </c>
      <c r="H51" s="25">
        <v>250</v>
      </c>
      <c r="I51" s="25">
        <v>250</v>
      </c>
      <c r="J51" s="25">
        <v>275</v>
      </c>
      <c r="K51" s="25">
        <v>500</v>
      </c>
      <c r="L51" s="25">
        <v>200</v>
      </c>
      <c r="M51" s="25">
        <v>250</v>
      </c>
      <c r="N51" s="25">
        <v>275</v>
      </c>
      <c r="O51" s="25">
        <v>275</v>
      </c>
      <c r="P51" s="25">
        <v>250</v>
      </c>
      <c r="Q51" s="25">
        <v>300</v>
      </c>
      <c r="R51" s="25">
        <v>100</v>
      </c>
      <c r="S51" s="34">
        <f>SUM(G51:R51)</f>
        <v>3025</v>
      </c>
      <c r="T51" s="27">
        <v>0</v>
      </c>
      <c r="U51" s="1"/>
      <c r="V51" s="1"/>
      <c r="W51" s="4">
        <v>8.84</v>
      </c>
      <c r="X51" s="5"/>
      <c r="Y51" s="4">
        <v>50</v>
      </c>
      <c r="Z51" s="5"/>
      <c r="AA51" s="6">
        <f>ROUND(IF(Y51=0, IF(W51=0, 0, 1), W51/Y51),5)</f>
        <v>0.17680000000000001</v>
      </c>
      <c r="AB51" s="5"/>
      <c r="AC51" s="4">
        <v>321.57</v>
      </c>
      <c r="AD51" s="5"/>
      <c r="AE51" s="4">
        <v>600</v>
      </c>
      <c r="AF51" s="5"/>
      <c r="AG51" s="6">
        <f>ROUND(IF(AE51=0, IF(AC51=0, 0, 1), AC51/AE51),5)</f>
        <v>0.53595000000000004</v>
      </c>
      <c r="AH51" s="5"/>
      <c r="AI51" s="4">
        <v>725</v>
      </c>
    </row>
    <row r="52" spans="1:35" x14ac:dyDescent="0.25">
      <c r="A52" s="1"/>
      <c r="B52" s="1"/>
      <c r="C52" s="1"/>
      <c r="D52" s="1"/>
      <c r="E52" s="1"/>
      <c r="F52" s="1" t="s">
        <v>47</v>
      </c>
      <c r="G52" s="25">
        <v>5500</v>
      </c>
      <c r="H52" s="25">
        <v>8500</v>
      </c>
      <c r="I52" s="25">
        <v>8000</v>
      </c>
      <c r="J52" s="25">
        <v>2750</v>
      </c>
      <c r="K52" s="25">
        <v>10000</v>
      </c>
      <c r="L52" s="25">
        <v>9000</v>
      </c>
      <c r="M52" s="25">
        <v>6900</v>
      </c>
      <c r="N52" s="25">
        <v>8250</v>
      </c>
      <c r="O52" s="25">
        <v>10500</v>
      </c>
      <c r="P52" s="25">
        <v>7500</v>
      </c>
      <c r="Q52" s="25">
        <v>6000</v>
      </c>
      <c r="R52" s="25">
        <v>1000</v>
      </c>
      <c r="S52" s="34">
        <f>SUM(G52:R52)</f>
        <v>83900</v>
      </c>
      <c r="T52" s="27">
        <v>0</v>
      </c>
      <c r="U52" s="1"/>
      <c r="V52" s="1"/>
      <c r="W52" s="4">
        <v>2488.0500000000002</v>
      </c>
      <c r="X52" s="5"/>
      <c r="Y52" s="4">
        <v>1650</v>
      </c>
      <c r="Z52" s="5"/>
      <c r="AA52" s="6">
        <f>ROUND(IF(Y52=0, IF(W52=0, 0, 1), W52/Y52),5)</f>
        <v>1.5079100000000001</v>
      </c>
      <c r="AB52" s="5"/>
      <c r="AC52" s="4">
        <v>10186.5</v>
      </c>
      <c r="AD52" s="5"/>
      <c r="AE52" s="4">
        <v>18525</v>
      </c>
      <c r="AF52" s="5"/>
      <c r="AG52" s="6">
        <f>ROUND(IF(AE52=0, IF(AC52=0, 0, 1), AC52/AE52),5)</f>
        <v>0.54988000000000004</v>
      </c>
      <c r="AH52" s="5"/>
      <c r="AI52" s="4">
        <v>21025</v>
      </c>
    </row>
    <row r="53" spans="1:35" ht="15.75" thickBot="1" x14ac:dyDescent="0.3">
      <c r="A53" s="1"/>
      <c r="B53" s="1"/>
      <c r="C53" s="1"/>
      <c r="D53" s="1"/>
      <c r="E53" s="1"/>
      <c r="F53" s="1" t="s">
        <v>48</v>
      </c>
      <c r="G53" s="25">
        <v>0</v>
      </c>
      <c r="H53" s="25">
        <v>0</v>
      </c>
      <c r="I53" s="25">
        <v>0</v>
      </c>
      <c r="J53" s="25">
        <v>0</v>
      </c>
      <c r="K53" s="25">
        <v>1900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34">
        <f>SUM(G53:R53)</f>
        <v>1900</v>
      </c>
      <c r="T53" s="27"/>
      <c r="U53" s="1"/>
      <c r="V53" s="1"/>
      <c r="W53" s="11">
        <v>0</v>
      </c>
      <c r="X53" s="5"/>
      <c r="Y53" s="11"/>
      <c r="Z53" s="5"/>
      <c r="AA53" s="12"/>
      <c r="AB53" s="5"/>
      <c r="AC53" s="11">
        <v>0</v>
      </c>
      <c r="AD53" s="5"/>
      <c r="AE53" s="11">
        <v>0</v>
      </c>
      <c r="AF53" s="5"/>
      <c r="AG53" s="12">
        <f>ROUND(IF(AE53=0, IF(AC53=0, 0, 1), AC53/AE53),5)</f>
        <v>0</v>
      </c>
      <c r="AH53" s="5"/>
      <c r="AI53" s="11">
        <v>0</v>
      </c>
    </row>
    <row r="54" spans="1:35" x14ac:dyDescent="0.25">
      <c r="A54" s="1"/>
      <c r="B54" s="1"/>
      <c r="C54" s="1"/>
      <c r="D54" s="1"/>
      <c r="E54" s="1" t="s">
        <v>49</v>
      </c>
      <c r="F54" s="1"/>
      <c r="G54" s="26">
        <f t="shared" ref="G54:T54" si="13">ROUND(SUM(G50:G53),5)</f>
        <v>5600</v>
      </c>
      <c r="H54" s="26">
        <f t="shared" si="13"/>
        <v>8750</v>
      </c>
      <c r="I54" s="26">
        <f t="shared" si="13"/>
        <v>8250</v>
      </c>
      <c r="J54" s="26">
        <f t="shared" si="13"/>
        <v>3025</v>
      </c>
      <c r="K54" s="26">
        <f t="shared" si="13"/>
        <v>12400</v>
      </c>
      <c r="L54" s="26">
        <v>10000</v>
      </c>
      <c r="M54" s="26">
        <f t="shared" si="13"/>
        <v>7150</v>
      </c>
      <c r="N54" s="26">
        <f t="shared" si="13"/>
        <v>8525</v>
      </c>
      <c r="O54" s="26">
        <f t="shared" si="13"/>
        <v>10775</v>
      </c>
      <c r="P54" s="26">
        <f t="shared" si="13"/>
        <v>7750</v>
      </c>
      <c r="Q54" s="26">
        <f t="shared" si="13"/>
        <v>6300</v>
      </c>
      <c r="R54" s="26">
        <f t="shared" si="13"/>
        <v>1100</v>
      </c>
      <c r="S54" s="35">
        <f>ROUND(SUM(S50:S53),5)</f>
        <v>88825</v>
      </c>
      <c r="T54" s="27">
        <f t="shared" si="13"/>
        <v>0</v>
      </c>
      <c r="U54" s="1"/>
      <c r="V54" s="1"/>
      <c r="W54" s="4">
        <f>ROUND(SUM(W50:W53),5)</f>
        <v>2496.89</v>
      </c>
      <c r="X54" s="5"/>
      <c r="Y54" s="4">
        <f>ROUND(SUM(Y50:Y53),5)</f>
        <v>1700</v>
      </c>
      <c r="Z54" s="5"/>
      <c r="AA54" s="6">
        <f>ROUND(IF(Y54=0, IF(W54=0, 0, 1), W54/Y54),5)</f>
        <v>1.4687600000000001</v>
      </c>
      <c r="AB54" s="5"/>
      <c r="AC54" s="4">
        <f>ROUND(SUM(AC50:AC53),5)</f>
        <v>10508.07</v>
      </c>
      <c r="AD54" s="5"/>
      <c r="AE54" s="4">
        <f>ROUND(SUM(AE50:AE53),5)</f>
        <v>19125</v>
      </c>
      <c r="AF54" s="5"/>
      <c r="AG54" s="6">
        <f>ROUND(IF(AE54=0, IF(AC54=0, 0, 1), AC54/AE54),5)</f>
        <v>0.54944000000000004</v>
      </c>
      <c r="AH54" s="5"/>
      <c r="AI54" s="4">
        <f>ROUND(SUM(AI50:AI53),5)</f>
        <v>21750</v>
      </c>
    </row>
    <row r="55" spans="1:35" x14ac:dyDescent="0.25">
      <c r="A55" s="1"/>
      <c r="B55" s="1"/>
      <c r="C55" s="1"/>
      <c r="D55" s="1"/>
      <c r="E55" s="1" t="s">
        <v>50</v>
      </c>
      <c r="F55" s="1"/>
      <c r="G55" s="25">
        <v>4000</v>
      </c>
      <c r="H55" s="25">
        <v>3000</v>
      </c>
      <c r="I55" s="25">
        <v>7250</v>
      </c>
      <c r="J55" s="25">
        <v>4250</v>
      </c>
      <c r="K55" s="25">
        <v>1025</v>
      </c>
      <c r="L55" s="25">
        <v>1775</v>
      </c>
      <c r="M55" s="25">
        <v>1700</v>
      </c>
      <c r="N55" s="25">
        <v>3900</v>
      </c>
      <c r="O55" s="25">
        <v>4150</v>
      </c>
      <c r="P55" s="25">
        <v>5000</v>
      </c>
      <c r="Q55" s="25">
        <v>4500</v>
      </c>
      <c r="R55" s="25">
        <v>4000</v>
      </c>
      <c r="S55" s="34">
        <f>SUM(G55:R55)</f>
        <v>44550</v>
      </c>
      <c r="T55" s="27">
        <v>0</v>
      </c>
      <c r="U55" s="1"/>
      <c r="V55" s="1"/>
      <c r="W55" s="4">
        <v>7425</v>
      </c>
      <c r="X55" s="5"/>
      <c r="Y55" s="4">
        <v>4425</v>
      </c>
      <c r="Z55" s="5"/>
      <c r="AA55" s="6">
        <f>ROUND(IF(Y55=0, IF(W55=0, 0, 1), W55/Y55),5)</f>
        <v>1.67797</v>
      </c>
      <c r="AB55" s="5"/>
      <c r="AC55" s="4">
        <v>35980.5</v>
      </c>
      <c r="AD55" s="5"/>
      <c r="AE55" s="4">
        <v>23325</v>
      </c>
      <c r="AF55" s="5"/>
      <c r="AG55" s="6">
        <f>ROUND(IF(AE55=0, IF(AC55=0, 0, 1), AC55/AE55),5)</f>
        <v>1.54257</v>
      </c>
      <c r="AH55" s="5"/>
      <c r="AI55" s="4">
        <v>28425</v>
      </c>
    </row>
    <row r="56" spans="1:35" x14ac:dyDescent="0.25">
      <c r="A56" s="1"/>
      <c r="B56" s="1"/>
      <c r="C56" s="1"/>
      <c r="D56" s="1"/>
      <c r="E56" s="1" t="s">
        <v>51</v>
      </c>
      <c r="F56" s="1"/>
      <c r="S56" s="34"/>
      <c r="T56" s="25"/>
      <c r="U56" s="1"/>
      <c r="V56" s="1"/>
      <c r="W56" s="4"/>
      <c r="X56" s="5"/>
      <c r="Y56" s="4"/>
      <c r="Z56" s="5"/>
      <c r="AA56" s="6"/>
      <c r="AB56" s="5"/>
      <c r="AC56" s="4"/>
      <c r="AD56" s="5"/>
      <c r="AE56" s="4"/>
      <c r="AF56" s="5"/>
      <c r="AG56" s="6"/>
      <c r="AH56" s="5"/>
      <c r="AI56" s="4"/>
    </row>
    <row r="57" spans="1:35" x14ac:dyDescent="0.25">
      <c r="A57" s="1"/>
      <c r="B57" s="1"/>
      <c r="C57" s="1"/>
      <c r="D57" s="1"/>
      <c r="E57" s="1"/>
      <c r="F57" s="1" t="s">
        <v>52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1200</v>
      </c>
      <c r="S57" s="34">
        <f t="shared" ref="S57:S62" si="14">SUM(G57:R57)</f>
        <v>1200</v>
      </c>
      <c r="T57" s="25">
        <v>0</v>
      </c>
      <c r="U57" s="1"/>
      <c r="V57" s="1"/>
      <c r="W57" s="4">
        <v>0</v>
      </c>
      <c r="X57" s="5"/>
      <c r="Y57" s="4">
        <v>50</v>
      </c>
      <c r="Z57" s="5"/>
      <c r="AA57" s="6">
        <f>ROUND(IF(Y57=0, IF(W57=0, 0, 1), W57/Y57),5)</f>
        <v>0</v>
      </c>
      <c r="AB57" s="5"/>
      <c r="AC57" s="4">
        <v>1116.8399999999999</v>
      </c>
      <c r="AD57" s="5"/>
      <c r="AE57" s="4">
        <v>700</v>
      </c>
      <c r="AF57" s="5"/>
      <c r="AG57" s="6">
        <f t="shared" ref="AG57:AG63" si="15">ROUND(IF(AE57=0, IF(AC57=0, 0, 1), AC57/AE57),5)</f>
        <v>1.5954900000000001</v>
      </c>
      <c r="AH57" s="5"/>
      <c r="AI57" s="4">
        <v>800</v>
      </c>
    </row>
    <row r="58" spans="1:35" x14ac:dyDescent="0.25">
      <c r="A58" s="1"/>
      <c r="B58" s="1"/>
      <c r="C58" s="1"/>
      <c r="D58" s="1"/>
      <c r="E58" s="1"/>
      <c r="F58" s="1" t="s">
        <v>53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50</v>
      </c>
      <c r="S58" s="34">
        <f t="shared" si="14"/>
        <v>50</v>
      </c>
      <c r="T58" s="29"/>
      <c r="U58" s="1"/>
      <c r="V58" s="1"/>
      <c r="W58" s="4">
        <v>0</v>
      </c>
      <c r="X58" s="5"/>
      <c r="Y58" s="4">
        <v>0</v>
      </c>
      <c r="Z58" s="5"/>
      <c r="AA58" s="6">
        <f>ROUND(IF(Y58=0, IF(W58=0, 0, 1), W58/Y58),5)</f>
        <v>0</v>
      </c>
      <c r="AB58" s="5"/>
      <c r="AC58" s="4">
        <v>0</v>
      </c>
      <c r="AD58" s="5"/>
      <c r="AE58" s="4">
        <v>0</v>
      </c>
      <c r="AF58" s="5"/>
      <c r="AG58" s="6">
        <f t="shared" si="15"/>
        <v>0</v>
      </c>
      <c r="AH58" s="5"/>
      <c r="AI58" s="4">
        <v>50</v>
      </c>
    </row>
    <row r="59" spans="1:35" x14ac:dyDescent="0.25">
      <c r="A59" s="1"/>
      <c r="B59" s="1"/>
      <c r="C59" s="1"/>
      <c r="D59" s="1"/>
      <c r="E59" s="1"/>
      <c r="F59" s="1" t="s">
        <v>54</v>
      </c>
      <c r="G59" s="25">
        <v>10</v>
      </c>
      <c r="H59" s="25">
        <v>10</v>
      </c>
      <c r="I59" s="25">
        <v>0</v>
      </c>
      <c r="J59" s="25">
        <v>75</v>
      </c>
      <c r="K59" s="25">
        <v>10</v>
      </c>
      <c r="L59" s="25">
        <v>250</v>
      </c>
      <c r="M59" s="25">
        <v>250</v>
      </c>
      <c r="N59" s="25">
        <v>10</v>
      </c>
      <c r="O59" s="25">
        <v>0</v>
      </c>
      <c r="P59" s="25">
        <v>0</v>
      </c>
      <c r="Q59" s="25">
        <v>25</v>
      </c>
      <c r="R59" s="25">
        <v>30</v>
      </c>
      <c r="S59" s="34">
        <f t="shared" si="14"/>
        <v>670</v>
      </c>
      <c r="T59" s="29">
        <v>0</v>
      </c>
      <c r="U59" s="1"/>
      <c r="V59" s="1"/>
      <c r="W59" s="4">
        <v>5.4</v>
      </c>
      <c r="X59" s="5"/>
      <c r="Y59" s="4">
        <v>6</v>
      </c>
      <c r="Z59" s="5"/>
      <c r="AA59" s="6">
        <f>ROUND(IF(Y59=0, IF(W59=0, 0, 1), W59/Y59),5)</f>
        <v>0.9</v>
      </c>
      <c r="AB59" s="5"/>
      <c r="AC59" s="4">
        <v>588.38</v>
      </c>
      <c r="AD59" s="5"/>
      <c r="AE59" s="4">
        <v>508</v>
      </c>
      <c r="AF59" s="5"/>
      <c r="AG59" s="6">
        <f t="shared" si="15"/>
        <v>1.1582300000000001</v>
      </c>
      <c r="AH59" s="5"/>
      <c r="AI59" s="4">
        <v>520</v>
      </c>
    </row>
    <row r="60" spans="1:35" x14ac:dyDescent="0.25">
      <c r="A60" s="1"/>
      <c r="B60" s="1"/>
      <c r="C60" s="1"/>
      <c r="D60" s="1"/>
      <c r="E60" s="1"/>
      <c r="F60" s="1" t="s">
        <v>55</v>
      </c>
      <c r="G60" s="25">
        <v>885</v>
      </c>
      <c r="H60" s="25">
        <v>885</v>
      </c>
      <c r="I60" s="25">
        <v>885</v>
      </c>
      <c r="J60" s="25">
        <v>885</v>
      </c>
      <c r="K60" s="25">
        <v>885</v>
      </c>
      <c r="L60" s="25">
        <v>885</v>
      </c>
      <c r="M60" s="25">
        <v>885</v>
      </c>
      <c r="N60" s="25">
        <v>1645</v>
      </c>
      <c r="O60" s="25">
        <v>1645</v>
      </c>
      <c r="P60" s="25">
        <v>1545</v>
      </c>
      <c r="Q60" s="25">
        <v>3885</v>
      </c>
      <c r="R60" s="25">
        <v>885</v>
      </c>
      <c r="S60" s="34">
        <f t="shared" si="14"/>
        <v>15800</v>
      </c>
      <c r="T60" s="29">
        <v>0</v>
      </c>
      <c r="U60" s="1"/>
      <c r="V60" s="1"/>
      <c r="W60" s="4">
        <v>230</v>
      </c>
      <c r="X60" s="5"/>
      <c r="Y60" s="4">
        <v>460</v>
      </c>
      <c r="Z60" s="5"/>
      <c r="AA60" s="6">
        <f>ROUND(IF(Y60=0, IF(W60=0, 0, 1), W60/Y60),5)</f>
        <v>0.5</v>
      </c>
      <c r="AB60" s="5"/>
      <c r="AC60" s="4">
        <v>2300</v>
      </c>
      <c r="AD60" s="5"/>
      <c r="AE60" s="4">
        <v>4410</v>
      </c>
      <c r="AF60" s="5"/>
      <c r="AG60" s="6">
        <f t="shared" si="15"/>
        <v>0.52154</v>
      </c>
      <c r="AH60" s="5"/>
      <c r="AI60" s="4">
        <v>5330</v>
      </c>
    </row>
    <row r="61" spans="1:35" x14ac:dyDescent="0.25">
      <c r="A61" s="1"/>
      <c r="B61" s="1"/>
      <c r="C61" s="1"/>
      <c r="D61" s="1"/>
      <c r="E61" s="1"/>
      <c r="F61" s="1" t="s">
        <v>56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34">
        <f t="shared" si="14"/>
        <v>0</v>
      </c>
      <c r="T61" s="29"/>
      <c r="U61" s="1"/>
      <c r="V61" s="1"/>
      <c r="W61" s="4">
        <v>0</v>
      </c>
      <c r="X61" s="5"/>
      <c r="Y61" s="4">
        <v>15</v>
      </c>
      <c r="Z61" s="5"/>
      <c r="AA61" s="6">
        <f>ROUND(IF(Y61=0, IF(W61=0, 0, 1), W61/Y61),5)</f>
        <v>0</v>
      </c>
      <c r="AB61" s="5"/>
      <c r="AC61" s="4">
        <v>0</v>
      </c>
      <c r="AD61" s="5"/>
      <c r="AE61" s="4">
        <v>150</v>
      </c>
      <c r="AF61" s="5"/>
      <c r="AG61" s="6">
        <f t="shared" si="15"/>
        <v>0</v>
      </c>
      <c r="AH61" s="5"/>
      <c r="AI61" s="4">
        <v>180</v>
      </c>
    </row>
    <row r="62" spans="1:35" ht="15.75" thickBot="1" x14ac:dyDescent="0.3">
      <c r="A62" s="1"/>
      <c r="B62" s="1"/>
      <c r="C62" s="1"/>
      <c r="D62" s="1"/>
      <c r="E62" s="1"/>
      <c r="F62" s="1" t="s">
        <v>57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34">
        <f t="shared" si="14"/>
        <v>0</v>
      </c>
      <c r="T62" s="29"/>
      <c r="U62" s="1"/>
      <c r="V62" s="1"/>
      <c r="W62" s="11">
        <v>0</v>
      </c>
      <c r="X62" s="5"/>
      <c r="Y62" s="11"/>
      <c r="Z62" s="5"/>
      <c r="AA62" s="12"/>
      <c r="AB62" s="5"/>
      <c r="AC62" s="11">
        <v>0</v>
      </c>
      <c r="AD62" s="5"/>
      <c r="AE62" s="11">
        <v>0</v>
      </c>
      <c r="AF62" s="5"/>
      <c r="AG62" s="12">
        <f t="shared" si="15"/>
        <v>0</v>
      </c>
      <c r="AH62" s="5"/>
      <c r="AI62" s="11">
        <v>0</v>
      </c>
    </row>
    <row r="63" spans="1:35" x14ac:dyDescent="0.25">
      <c r="A63" s="1"/>
      <c r="B63" s="1"/>
      <c r="C63" s="1"/>
      <c r="D63" s="1"/>
      <c r="E63" s="1" t="s">
        <v>58</v>
      </c>
      <c r="F63" s="1"/>
      <c r="G63" s="26">
        <f t="shared" ref="G63:T63" si="16">ROUND(SUM(G57:G62),5)</f>
        <v>895</v>
      </c>
      <c r="H63" s="26">
        <f t="shared" si="16"/>
        <v>895</v>
      </c>
      <c r="I63" s="26">
        <f t="shared" si="16"/>
        <v>885</v>
      </c>
      <c r="J63" s="26">
        <f t="shared" si="16"/>
        <v>960</v>
      </c>
      <c r="K63" s="26">
        <f t="shared" si="16"/>
        <v>895</v>
      </c>
      <c r="L63" s="26">
        <f t="shared" si="16"/>
        <v>1135</v>
      </c>
      <c r="M63" s="26">
        <f t="shared" si="16"/>
        <v>1135</v>
      </c>
      <c r="N63" s="26">
        <f t="shared" si="16"/>
        <v>1655</v>
      </c>
      <c r="O63" s="26">
        <f t="shared" si="16"/>
        <v>1645</v>
      </c>
      <c r="P63" s="26">
        <f t="shared" si="16"/>
        <v>1545</v>
      </c>
      <c r="Q63" s="26">
        <f t="shared" si="16"/>
        <v>3910</v>
      </c>
      <c r="R63" s="26">
        <f t="shared" si="16"/>
        <v>2165</v>
      </c>
      <c r="S63" s="35">
        <f>ROUND(SUM(S57:S62),5)</f>
        <v>17720</v>
      </c>
      <c r="T63" s="30">
        <f t="shared" si="16"/>
        <v>0</v>
      </c>
      <c r="U63" s="1"/>
      <c r="V63" s="1"/>
      <c r="W63" s="4">
        <f>ROUND(SUM(W56:W62),5)</f>
        <v>235.4</v>
      </c>
      <c r="X63" s="5"/>
      <c r="Y63" s="4">
        <f>ROUND(SUM(Y56:Y62),5)</f>
        <v>531</v>
      </c>
      <c r="Z63" s="5"/>
      <c r="AA63" s="6">
        <f>ROUND(IF(Y63=0, IF(W63=0, 0, 1), W63/Y63),5)</f>
        <v>0.44330999999999998</v>
      </c>
      <c r="AB63" s="5"/>
      <c r="AC63" s="4">
        <f>ROUND(SUM(AC56:AC62),5)</f>
        <v>4005.22</v>
      </c>
      <c r="AD63" s="5"/>
      <c r="AE63" s="4">
        <f>ROUND(SUM(AE56:AE62),5)</f>
        <v>5768</v>
      </c>
      <c r="AF63" s="5"/>
      <c r="AG63" s="6">
        <f t="shared" si="15"/>
        <v>0.69438999999999995</v>
      </c>
      <c r="AH63" s="5"/>
      <c r="AI63" s="4">
        <f>ROUND(SUM(AI56:AI62),5)</f>
        <v>6880</v>
      </c>
    </row>
    <row r="64" spans="1:35" x14ac:dyDescent="0.25">
      <c r="A64" s="1"/>
      <c r="B64" s="1"/>
      <c r="C64" s="1"/>
      <c r="D64" s="1"/>
      <c r="E64" s="1" t="s">
        <v>59</v>
      </c>
      <c r="F64" s="1"/>
      <c r="S64" s="34"/>
      <c r="T64" s="25"/>
      <c r="U64" s="1"/>
      <c r="V64" s="1"/>
      <c r="W64" s="4"/>
      <c r="X64" s="5"/>
      <c r="Y64" s="4"/>
      <c r="Z64" s="5"/>
      <c r="AA64" s="6"/>
      <c r="AB64" s="5"/>
      <c r="AC64" s="4"/>
      <c r="AD64" s="5"/>
      <c r="AE64" s="4"/>
      <c r="AF64" s="5"/>
      <c r="AG64" s="6"/>
      <c r="AH64" s="5"/>
      <c r="AI64" s="4"/>
    </row>
    <row r="65" spans="1:35" x14ac:dyDescent="0.25">
      <c r="A65" s="1"/>
      <c r="B65" s="1"/>
      <c r="C65" s="1"/>
      <c r="D65" s="1"/>
      <c r="E65" s="1"/>
      <c r="F65" s="1" t="s">
        <v>60</v>
      </c>
      <c r="G65" s="25">
        <v>100</v>
      </c>
      <c r="H65" s="25">
        <v>100</v>
      </c>
      <c r="I65" s="25">
        <v>100</v>
      </c>
      <c r="J65" s="25">
        <v>100</v>
      </c>
      <c r="K65" s="25">
        <v>100</v>
      </c>
      <c r="L65" s="25">
        <v>100</v>
      </c>
      <c r="M65" s="25">
        <v>100</v>
      </c>
      <c r="N65" s="25">
        <v>100</v>
      </c>
      <c r="O65" s="25">
        <v>100</v>
      </c>
      <c r="P65" s="25">
        <v>100</v>
      </c>
      <c r="Q65" s="25">
        <v>100</v>
      </c>
      <c r="R65" s="25">
        <v>100</v>
      </c>
      <c r="S65" s="34">
        <f>SUM(G65:R65)</f>
        <v>1200</v>
      </c>
      <c r="T65" s="27">
        <v>0</v>
      </c>
      <c r="U65" s="1"/>
      <c r="V65" s="1"/>
      <c r="W65" s="4">
        <v>34.4</v>
      </c>
      <c r="X65" s="5"/>
      <c r="Y65" s="4"/>
      <c r="Z65" s="5"/>
      <c r="AA65" s="6"/>
      <c r="AB65" s="5"/>
      <c r="AC65" s="4">
        <v>334.53</v>
      </c>
      <c r="AD65" s="5"/>
      <c r="AE65" s="4">
        <v>0</v>
      </c>
      <c r="AF65" s="5"/>
      <c r="AG65" s="6">
        <f>ROUND(IF(AE65=0, IF(AC65=0, 0, 1), AC65/AE65),5)</f>
        <v>1</v>
      </c>
      <c r="AH65" s="5"/>
      <c r="AI65" s="4">
        <v>0</v>
      </c>
    </row>
    <row r="66" spans="1:35" x14ac:dyDescent="0.25">
      <c r="A66" s="1"/>
      <c r="B66" s="1"/>
      <c r="C66" s="1"/>
      <c r="D66" s="1"/>
      <c r="E66" s="1"/>
      <c r="F66" s="1" t="s">
        <v>61</v>
      </c>
      <c r="G66" s="25">
        <v>0</v>
      </c>
      <c r="H66" s="25">
        <v>0</v>
      </c>
      <c r="I66" s="25">
        <v>500</v>
      </c>
      <c r="J66" s="25">
        <v>5000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34">
        <f>SUM(G66:R66)</f>
        <v>5500</v>
      </c>
      <c r="T66" s="27">
        <v>0</v>
      </c>
      <c r="U66" s="1"/>
      <c r="V66" s="1"/>
      <c r="W66" s="4">
        <v>0</v>
      </c>
      <c r="X66" s="5"/>
      <c r="Y66" s="4">
        <v>0</v>
      </c>
      <c r="Z66" s="5"/>
      <c r="AA66" s="6">
        <f>ROUND(IF(Y66=0, IF(W66=0, 0, 1), W66/Y66),5)</f>
        <v>0</v>
      </c>
      <c r="AB66" s="5"/>
      <c r="AC66" s="4">
        <v>5681.29</v>
      </c>
      <c r="AD66" s="5"/>
      <c r="AE66" s="4">
        <v>4100</v>
      </c>
      <c r="AF66" s="5"/>
      <c r="AG66" s="6">
        <f>ROUND(IF(AE66=0, IF(AC66=0, 0, 1), AC66/AE66),5)</f>
        <v>1.38568</v>
      </c>
      <c r="AH66" s="5"/>
      <c r="AI66" s="4">
        <v>4100</v>
      </c>
    </row>
    <row r="67" spans="1:35" ht="15.75" thickBot="1" x14ac:dyDescent="0.3">
      <c r="A67" s="1"/>
      <c r="B67" s="1"/>
      <c r="C67" s="1"/>
      <c r="D67" s="1"/>
      <c r="E67" s="1"/>
      <c r="F67" s="1" t="s">
        <v>62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34">
        <f>SUM(G67:R67)</f>
        <v>0</v>
      </c>
      <c r="T67" s="27"/>
      <c r="U67" s="1"/>
      <c r="V67" s="1"/>
      <c r="W67" s="11">
        <v>0</v>
      </c>
      <c r="X67" s="5"/>
      <c r="Y67" s="11"/>
      <c r="Z67" s="5"/>
      <c r="AA67" s="12"/>
      <c r="AB67" s="5"/>
      <c r="AC67" s="11">
        <v>0</v>
      </c>
      <c r="AD67" s="5"/>
      <c r="AE67" s="11">
        <v>0</v>
      </c>
      <c r="AF67" s="5"/>
      <c r="AG67" s="12">
        <f>ROUND(IF(AE67=0, IF(AC67=0, 0, 1), AC67/AE67),5)</f>
        <v>0</v>
      </c>
      <c r="AH67" s="5"/>
      <c r="AI67" s="11">
        <v>0</v>
      </c>
    </row>
    <row r="68" spans="1:35" x14ac:dyDescent="0.25">
      <c r="A68" s="1"/>
      <c r="B68" s="1"/>
      <c r="C68" s="1"/>
      <c r="D68" s="1"/>
      <c r="E68" s="1" t="s">
        <v>63</v>
      </c>
      <c r="F68" s="1"/>
      <c r="G68" s="26">
        <f t="shared" ref="G68:T68" si="17">ROUND(SUM(G64:G67),5)</f>
        <v>100</v>
      </c>
      <c r="H68" s="26">
        <f t="shared" si="17"/>
        <v>100</v>
      </c>
      <c r="I68" s="26"/>
      <c r="J68" s="26">
        <f t="shared" si="17"/>
        <v>5100</v>
      </c>
      <c r="K68" s="26">
        <f t="shared" si="17"/>
        <v>100</v>
      </c>
      <c r="L68" s="26">
        <f t="shared" si="17"/>
        <v>100</v>
      </c>
      <c r="M68" s="26">
        <f t="shared" si="17"/>
        <v>100</v>
      </c>
      <c r="N68" s="26">
        <f t="shared" si="17"/>
        <v>100</v>
      </c>
      <c r="O68" s="26">
        <f>ROUND(SUM(O64:O67),5)</f>
        <v>100</v>
      </c>
      <c r="P68" s="26">
        <f t="shared" si="17"/>
        <v>100</v>
      </c>
      <c r="Q68" s="26">
        <f t="shared" si="17"/>
        <v>100</v>
      </c>
      <c r="R68" s="26">
        <f t="shared" si="17"/>
        <v>100</v>
      </c>
      <c r="S68" s="35">
        <f>ROUND(SUM(S64:S67),5)</f>
        <v>6700</v>
      </c>
      <c r="T68" s="27">
        <f t="shared" si="17"/>
        <v>0</v>
      </c>
      <c r="U68" s="1"/>
      <c r="V68" s="1"/>
      <c r="W68" s="4">
        <f>ROUND(SUM(W64:W67),5)</f>
        <v>34.4</v>
      </c>
      <c r="X68" s="5"/>
      <c r="Y68" s="4">
        <f>ROUND(SUM(Y64:Y67),5)</f>
        <v>0</v>
      </c>
      <c r="Z68" s="5"/>
      <c r="AA68" s="6">
        <f>ROUND(IF(Y68=0, IF(W68=0, 0, 1), W68/Y68),5)</f>
        <v>1</v>
      </c>
      <c r="AB68" s="5"/>
      <c r="AC68" s="4">
        <f>ROUND(SUM(AC64:AC67),5)</f>
        <v>6015.82</v>
      </c>
      <c r="AD68" s="5"/>
      <c r="AE68" s="4">
        <f>ROUND(SUM(AE64:AE67),5)</f>
        <v>4100</v>
      </c>
      <c r="AF68" s="5"/>
      <c r="AG68" s="6">
        <f>ROUND(IF(AE68=0, IF(AC68=0, 0, 1), AC68/AE68),5)</f>
        <v>1.4672700000000001</v>
      </c>
      <c r="AH68" s="5"/>
      <c r="AI68" s="4">
        <f>ROUND(SUM(AI64:AI67),5)</f>
        <v>4100</v>
      </c>
    </row>
    <row r="69" spans="1:35" x14ac:dyDescent="0.25">
      <c r="A69" s="1"/>
      <c r="B69" s="1"/>
      <c r="C69" s="1"/>
      <c r="D69" s="1"/>
      <c r="E69" s="1" t="s">
        <v>64</v>
      </c>
      <c r="F69" s="1"/>
      <c r="S69" s="34"/>
      <c r="T69" s="25"/>
      <c r="U69" s="1"/>
      <c r="V69" s="1"/>
      <c r="W69" s="4"/>
      <c r="X69" s="5"/>
      <c r="Y69" s="4"/>
      <c r="Z69" s="5"/>
      <c r="AA69" s="6"/>
      <c r="AB69" s="5"/>
      <c r="AC69" s="4"/>
      <c r="AD69" s="5"/>
      <c r="AE69" s="4"/>
      <c r="AF69" s="5"/>
      <c r="AG69" s="6"/>
      <c r="AH69" s="5"/>
      <c r="AI69" s="4"/>
    </row>
    <row r="70" spans="1:35" x14ac:dyDescent="0.25">
      <c r="A70" s="1"/>
      <c r="B70" s="1"/>
      <c r="C70" s="1"/>
      <c r="D70" s="1"/>
      <c r="E70" s="1"/>
      <c r="F70" s="1" t="s">
        <v>65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6000</v>
      </c>
      <c r="Q70" s="25">
        <v>0</v>
      </c>
      <c r="R70" s="25">
        <v>0</v>
      </c>
      <c r="S70" s="34">
        <f>SUM(G70:R70)</f>
        <v>6000</v>
      </c>
      <c r="T70" s="27">
        <v>0</v>
      </c>
      <c r="U70" s="1"/>
      <c r="V70" s="1"/>
      <c r="W70" s="4">
        <v>5653</v>
      </c>
      <c r="X70" s="5"/>
      <c r="Y70" s="4">
        <v>1500</v>
      </c>
      <c r="Z70" s="5"/>
      <c r="AA70" s="6">
        <f>ROUND(IF(Y70=0, IF(W70=0, 0, 1), W70/Y70),5)</f>
        <v>3.7686700000000002</v>
      </c>
      <c r="AB70" s="5"/>
      <c r="AC70" s="4">
        <v>9867</v>
      </c>
      <c r="AD70" s="5"/>
      <c r="AE70" s="4">
        <v>1500</v>
      </c>
      <c r="AF70" s="5"/>
      <c r="AG70" s="6">
        <f>ROUND(IF(AE70=0, IF(AC70=0, 0, 1), AC70/AE70),5)</f>
        <v>6.5780000000000003</v>
      </c>
      <c r="AH70" s="5"/>
      <c r="AI70" s="4">
        <v>1500</v>
      </c>
    </row>
    <row r="71" spans="1:35" x14ac:dyDescent="0.25">
      <c r="A71" s="1"/>
      <c r="B71" s="1"/>
      <c r="C71" s="1"/>
      <c r="D71" s="1"/>
      <c r="E71" s="1"/>
      <c r="F71" s="1" t="s">
        <v>66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725</v>
      </c>
      <c r="Q71" s="25">
        <v>0</v>
      </c>
      <c r="R71" s="25">
        <v>0</v>
      </c>
      <c r="S71" s="34">
        <f>SUM(G71:R71)</f>
        <v>725</v>
      </c>
      <c r="T71" s="27">
        <v>0</v>
      </c>
      <c r="U71" s="1"/>
      <c r="V71" s="1"/>
      <c r="W71" s="4">
        <v>717</v>
      </c>
      <c r="X71" s="5"/>
      <c r="Y71" s="4">
        <v>725</v>
      </c>
      <c r="Z71" s="5"/>
      <c r="AA71" s="6">
        <f>ROUND(IF(Y71=0, IF(W71=0, 0, 1), W71/Y71),5)</f>
        <v>0.98897000000000002</v>
      </c>
      <c r="AB71" s="5"/>
      <c r="AC71" s="4">
        <v>717</v>
      </c>
      <c r="AD71" s="5"/>
      <c r="AE71" s="4">
        <v>725</v>
      </c>
      <c r="AF71" s="5"/>
      <c r="AG71" s="6">
        <f>ROUND(IF(AE71=0, IF(AC71=0, 0, 1), AC71/AE71),5)</f>
        <v>0.98897000000000002</v>
      </c>
      <c r="AH71" s="5"/>
      <c r="AI71" s="4">
        <v>725</v>
      </c>
    </row>
    <row r="72" spans="1:35" ht="15.75" thickBot="1" x14ac:dyDescent="0.3">
      <c r="A72" s="1"/>
      <c r="B72" s="1"/>
      <c r="C72" s="1"/>
      <c r="D72" s="1"/>
      <c r="E72" s="1"/>
      <c r="F72" s="1" t="s">
        <v>67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900</v>
      </c>
      <c r="Q72" s="25">
        <v>0</v>
      </c>
      <c r="R72" s="25">
        <v>0</v>
      </c>
      <c r="S72" s="34">
        <f>SUM(G72:R72)</f>
        <v>900</v>
      </c>
      <c r="T72" s="27">
        <v>0</v>
      </c>
      <c r="U72" s="1"/>
      <c r="V72" s="1"/>
      <c r="W72" s="11">
        <v>899</v>
      </c>
      <c r="X72" s="5"/>
      <c r="Y72" s="11">
        <v>900</v>
      </c>
      <c r="Z72" s="5"/>
      <c r="AA72" s="12">
        <f>ROUND(IF(Y72=0, IF(W72=0, 0, 1), W72/Y72),5)</f>
        <v>0.99888999999999994</v>
      </c>
      <c r="AB72" s="5"/>
      <c r="AC72" s="11">
        <v>899</v>
      </c>
      <c r="AD72" s="5"/>
      <c r="AE72" s="11">
        <v>900</v>
      </c>
      <c r="AF72" s="5"/>
      <c r="AG72" s="12">
        <f>ROUND(IF(AE72=0, IF(AC72=0, 0, 1), AC72/AE72),5)</f>
        <v>0.99888999999999994</v>
      </c>
      <c r="AH72" s="5"/>
      <c r="AI72" s="11">
        <v>900</v>
      </c>
    </row>
    <row r="73" spans="1:35" x14ac:dyDescent="0.25">
      <c r="A73" s="1"/>
      <c r="B73" s="1"/>
      <c r="C73" s="1"/>
      <c r="D73" s="1"/>
      <c r="E73" s="1" t="s">
        <v>68</v>
      </c>
      <c r="F73" s="1"/>
      <c r="G73" s="26">
        <f>ROUND(SUM(G69:G72),5)</f>
        <v>0</v>
      </c>
      <c r="H73" s="26">
        <f t="shared" ref="H73:T73" si="18">ROUND(SUM(H69:H72),5)</f>
        <v>0</v>
      </c>
      <c r="I73" s="26">
        <f t="shared" si="18"/>
        <v>0</v>
      </c>
      <c r="J73" s="26">
        <f t="shared" si="18"/>
        <v>0</v>
      </c>
      <c r="K73" s="26">
        <f t="shared" si="18"/>
        <v>0</v>
      </c>
      <c r="L73" s="26">
        <f t="shared" si="18"/>
        <v>0</v>
      </c>
      <c r="M73" s="26">
        <f t="shared" si="18"/>
        <v>0</v>
      </c>
      <c r="N73" s="26">
        <f t="shared" si="18"/>
        <v>0</v>
      </c>
      <c r="O73" s="26">
        <f t="shared" si="18"/>
        <v>0</v>
      </c>
      <c r="P73" s="26">
        <f t="shared" si="18"/>
        <v>7625</v>
      </c>
      <c r="Q73" s="26">
        <f t="shared" si="18"/>
        <v>0</v>
      </c>
      <c r="R73" s="26">
        <f t="shared" si="18"/>
        <v>0</v>
      </c>
      <c r="S73" s="35">
        <f>ROUND(SUM(S70:S72),5)</f>
        <v>7625</v>
      </c>
      <c r="T73" s="27">
        <f t="shared" si="18"/>
        <v>0</v>
      </c>
      <c r="U73" s="1"/>
      <c r="V73" s="1"/>
      <c r="W73" s="4">
        <f>ROUND(SUM(W69:W72),5)</f>
        <v>7269</v>
      </c>
      <c r="X73" s="5"/>
      <c r="Y73" s="4">
        <f>ROUND(SUM(Y69:Y72),5)</f>
        <v>3125</v>
      </c>
      <c r="Z73" s="5"/>
      <c r="AA73" s="6">
        <f>ROUND(IF(Y73=0, IF(W73=0, 0, 1), W73/Y73),5)</f>
        <v>2.3260800000000001</v>
      </c>
      <c r="AB73" s="5"/>
      <c r="AC73" s="4">
        <f>ROUND(SUM(AC69:AC72),5)</f>
        <v>11483</v>
      </c>
      <c r="AD73" s="5"/>
      <c r="AE73" s="4">
        <f>ROUND(SUM(AE69:AE72),5)</f>
        <v>3125</v>
      </c>
      <c r="AF73" s="5"/>
      <c r="AG73" s="6">
        <f>ROUND(IF(AE73=0, IF(AC73=0, 0, 1), AC73/AE73),5)</f>
        <v>3.67456</v>
      </c>
      <c r="AH73" s="5"/>
      <c r="AI73" s="4">
        <f>ROUND(SUM(AI69:AI72),5)</f>
        <v>3125</v>
      </c>
    </row>
    <row r="74" spans="1:35" x14ac:dyDescent="0.25">
      <c r="A74" s="1"/>
      <c r="B74" s="1"/>
      <c r="C74" s="1"/>
      <c r="D74" s="1"/>
      <c r="E74" s="1" t="s">
        <v>69</v>
      </c>
      <c r="F74" s="1"/>
      <c r="S74" s="34"/>
      <c r="T74" s="25"/>
      <c r="U74" s="1"/>
      <c r="V74" s="1"/>
      <c r="W74" s="4"/>
      <c r="X74" s="5"/>
      <c r="Y74" s="4"/>
      <c r="Z74" s="5"/>
      <c r="AA74" s="6"/>
      <c r="AB74" s="5"/>
      <c r="AC74" s="4"/>
      <c r="AD74" s="5"/>
      <c r="AE74" s="4"/>
      <c r="AF74" s="5"/>
      <c r="AG74" s="6"/>
      <c r="AH74" s="5"/>
      <c r="AI74" s="4"/>
    </row>
    <row r="75" spans="1:35" x14ac:dyDescent="0.25">
      <c r="A75" s="1"/>
      <c r="B75" s="1"/>
      <c r="C75" s="1"/>
      <c r="D75" s="1"/>
      <c r="E75" s="1"/>
      <c r="F75" s="1" t="s">
        <v>70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500</v>
      </c>
      <c r="O75" s="25">
        <v>9000</v>
      </c>
      <c r="P75" s="25">
        <v>0</v>
      </c>
      <c r="Q75" s="25">
        <v>0</v>
      </c>
      <c r="R75" s="25">
        <v>0</v>
      </c>
      <c r="S75" s="34">
        <f t="shared" ref="S75:S85" si="19">SUM(G75:R75)</f>
        <v>9500</v>
      </c>
      <c r="T75" s="27">
        <v>0</v>
      </c>
      <c r="U75" s="1"/>
      <c r="V75" s="1"/>
      <c r="W75" s="4">
        <v>715</v>
      </c>
      <c r="X75" s="5"/>
      <c r="Y75" s="4">
        <v>2500</v>
      </c>
      <c r="Z75" s="5"/>
      <c r="AA75" s="6">
        <f>ROUND(IF(Y75=0, IF(W75=0, 0, 1), W75/Y75),5)</f>
        <v>0.28599999999999998</v>
      </c>
      <c r="AB75" s="5"/>
      <c r="AC75" s="4">
        <v>3165</v>
      </c>
      <c r="AD75" s="5"/>
      <c r="AE75" s="4">
        <v>2925</v>
      </c>
      <c r="AF75" s="5"/>
      <c r="AG75" s="6">
        <f t="shared" ref="AG75:AG88" si="20">ROUND(IF(AE75=0, IF(AC75=0, 0, 1), AC75/AE75),5)</f>
        <v>1.08205</v>
      </c>
      <c r="AH75" s="5"/>
      <c r="AI75" s="4">
        <v>2925</v>
      </c>
    </row>
    <row r="76" spans="1:35" x14ac:dyDescent="0.25">
      <c r="A76" s="1"/>
      <c r="B76" s="1"/>
      <c r="C76" s="1"/>
      <c r="D76" s="1"/>
      <c r="E76" s="1"/>
      <c r="F76" s="1" t="s">
        <v>71</v>
      </c>
      <c r="G76" s="25">
        <v>550</v>
      </c>
      <c r="H76" s="25">
        <v>500</v>
      </c>
      <c r="I76" s="25">
        <v>500</v>
      </c>
      <c r="J76" s="25">
        <v>1000</v>
      </c>
      <c r="K76" s="25">
        <v>500</v>
      </c>
      <c r="L76" s="25">
        <v>1100</v>
      </c>
      <c r="M76" s="25">
        <v>775</v>
      </c>
      <c r="N76" s="25">
        <v>775</v>
      </c>
      <c r="O76" s="25">
        <v>1000</v>
      </c>
      <c r="P76" s="25">
        <v>575</v>
      </c>
      <c r="Q76" s="25">
        <v>1000</v>
      </c>
      <c r="R76" s="25">
        <v>750</v>
      </c>
      <c r="S76" s="34">
        <f t="shared" si="19"/>
        <v>9025</v>
      </c>
      <c r="T76" s="27">
        <v>0</v>
      </c>
      <c r="U76" s="1"/>
      <c r="V76" s="1"/>
      <c r="W76" s="4">
        <v>0</v>
      </c>
      <c r="X76" s="5"/>
      <c r="Y76" s="4">
        <v>350</v>
      </c>
      <c r="Z76" s="5"/>
      <c r="AA76" s="6">
        <f>ROUND(IF(Y76=0, IF(W76=0, 0, 1), W76/Y76),5)</f>
        <v>0</v>
      </c>
      <c r="AB76" s="5"/>
      <c r="AC76" s="4">
        <v>3488.31</v>
      </c>
      <c r="AD76" s="5"/>
      <c r="AE76" s="4">
        <v>4000</v>
      </c>
      <c r="AF76" s="5"/>
      <c r="AG76" s="6">
        <f t="shared" si="20"/>
        <v>0.87207999999999997</v>
      </c>
      <c r="AH76" s="5"/>
      <c r="AI76" s="4">
        <v>4665</v>
      </c>
    </row>
    <row r="77" spans="1:35" x14ac:dyDescent="0.25">
      <c r="A77" s="1"/>
      <c r="B77" s="1"/>
      <c r="C77" s="1"/>
      <c r="D77" s="1"/>
      <c r="E77" s="1"/>
      <c r="F77" s="1" t="s">
        <v>72</v>
      </c>
      <c r="G77" s="25">
        <v>1000</v>
      </c>
      <c r="H77" s="25">
        <v>80</v>
      </c>
      <c r="I77" s="25">
        <v>60</v>
      </c>
      <c r="J77" s="25">
        <v>80</v>
      </c>
      <c r="K77" s="25">
        <v>80</v>
      </c>
      <c r="L77" s="25">
        <v>60</v>
      </c>
      <c r="M77" s="25">
        <v>80</v>
      </c>
      <c r="N77" s="25">
        <v>80</v>
      </c>
      <c r="O77" s="25">
        <v>135</v>
      </c>
      <c r="P77" s="25">
        <v>335</v>
      </c>
      <c r="Q77" s="25">
        <v>1010</v>
      </c>
      <c r="R77" s="25">
        <v>135</v>
      </c>
      <c r="S77" s="34">
        <f t="shared" si="19"/>
        <v>3135</v>
      </c>
      <c r="T77" s="27">
        <v>0</v>
      </c>
      <c r="U77" s="1"/>
      <c r="V77" s="1"/>
      <c r="W77" s="4">
        <v>0</v>
      </c>
      <c r="X77" s="5"/>
      <c r="Y77" s="4">
        <v>0</v>
      </c>
      <c r="Z77" s="5"/>
      <c r="AA77" s="6">
        <f>ROUND(IF(Y77=0, IF(W77=0, 0, 1), W77/Y77),5)</f>
        <v>0</v>
      </c>
      <c r="AB77" s="5"/>
      <c r="AC77" s="4">
        <v>1196.3800000000001</v>
      </c>
      <c r="AD77" s="5"/>
      <c r="AE77" s="4">
        <v>450</v>
      </c>
      <c r="AF77" s="5"/>
      <c r="AG77" s="6">
        <f t="shared" si="20"/>
        <v>2.65862</v>
      </c>
      <c r="AH77" s="5"/>
      <c r="AI77" s="4">
        <v>450</v>
      </c>
    </row>
    <row r="78" spans="1:35" x14ac:dyDescent="0.25">
      <c r="A78" s="1"/>
      <c r="B78" s="1"/>
      <c r="C78" s="1"/>
      <c r="D78" s="1"/>
      <c r="E78" s="1"/>
      <c r="F78" s="1" t="s">
        <v>73</v>
      </c>
      <c r="G78" s="25">
        <v>100</v>
      </c>
      <c r="H78" s="25">
        <v>225</v>
      </c>
      <c r="I78" s="25">
        <v>250</v>
      </c>
      <c r="J78" s="25">
        <v>0</v>
      </c>
      <c r="K78" s="25">
        <v>50</v>
      </c>
      <c r="L78" s="25">
        <v>0</v>
      </c>
      <c r="M78" s="25">
        <v>500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34">
        <f t="shared" si="19"/>
        <v>1125</v>
      </c>
      <c r="T78" s="27"/>
      <c r="U78" s="1"/>
      <c r="V78" s="1"/>
      <c r="W78" s="4">
        <v>0</v>
      </c>
      <c r="X78" s="5"/>
      <c r="Y78" s="4"/>
      <c r="Z78" s="5"/>
      <c r="AA78" s="6"/>
      <c r="AB78" s="5"/>
      <c r="AC78" s="4">
        <v>0</v>
      </c>
      <c r="AD78" s="5"/>
      <c r="AE78" s="4">
        <v>0</v>
      </c>
      <c r="AF78" s="5"/>
      <c r="AG78" s="6">
        <f t="shared" si="20"/>
        <v>0</v>
      </c>
      <c r="AH78" s="5"/>
      <c r="AI78" s="4">
        <v>0</v>
      </c>
    </row>
    <row r="79" spans="1:35" x14ac:dyDescent="0.25">
      <c r="A79" s="1"/>
      <c r="B79" s="1"/>
      <c r="C79" s="1"/>
      <c r="D79" s="1"/>
      <c r="E79" s="1"/>
      <c r="F79" s="1" t="s">
        <v>74</v>
      </c>
      <c r="G79" s="25">
        <v>2550</v>
      </c>
      <c r="H79" s="25">
        <v>500</v>
      </c>
      <c r="I79" s="25">
        <v>450</v>
      </c>
      <c r="J79" s="25">
        <v>25</v>
      </c>
      <c r="K79" s="25">
        <v>150</v>
      </c>
      <c r="L79" s="25">
        <v>50</v>
      </c>
      <c r="M79" s="25">
        <v>25</v>
      </c>
      <c r="N79" s="25">
        <v>50</v>
      </c>
      <c r="O79" s="25">
        <v>125</v>
      </c>
      <c r="P79" s="25">
        <v>75</v>
      </c>
      <c r="Q79" s="25">
        <v>50</v>
      </c>
      <c r="R79" s="25">
        <v>100</v>
      </c>
      <c r="S79" s="34">
        <f t="shared" si="19"/>
        <v>4150</v>
      </c>
      <c r="T79" s="27">
        <v>0</v>
      </c>
      <c r="U79" s="1"/>
      <c r="V79" s="1"/>
      <c r="W79" s="4">
        <v>41.62</v>
      </c>
      <c r="X79" s="5"/>
      <c r="Y79" s="4">
        <v>750</v>
      </c>
      <c r="Z79" s="5"/>
      <c r="AA79" s="6">
        <f>ROUND(IF(Y79=0, IF(W79=0, 0, 1), W79/Y79),5)</f>
        <v>5.5489999999999998E-2</v>
      </c>
      <c r="AB79" s="5"/>
      <c r="AC79" s="4">
        <v>830.88</v>
      </c>
      <c r="AD79" s="5"/>
      <c r="AE79" s="4">
        <v>3150</v>
      </c>
      <c r="AF79" s="5"/>
      <c r="AG79" s="6">
        <f t="shared" si="20"/>
        <v>0.26377</v>
      </c>
      <c r="AH79" s="5"/>
      <c r="AI79" s="4">
        <v>3350</v>
      </c>
    </row>
    <row r="80" spans="1:35" x14ac:dyDescent="0.25">
      <c r="A80" s="1"/>
      <c r="B80" s="1"/>
      <c r="C80" s="1"/>
      <c r="D80" s="1"/>
      <c r="E80" s="1"/>
      <c r="F80" s="1" t="s">
        <v>75</v>
      </c>
      <c r="G80" s="25">
        <v>100</v>
      </c>
      <c r="H80" s="25">
        <v>0</v>
      </c>
      <c r="I80" s="25">
        <v>750</v>
      </c>
      <c r="J80" s="25">
        <v>200</v>
      </c>
      <c r="K80" s="25">
        <v>225</v>
      </c>
      <c r="L80" s="25">
        <v>50</v>
      </c>
      <c r="M80" s="25">
        <v>50</v>
      </c>
      <c r="N80" s="25">
        <v>25</v>
      </c>
      <c r="O80" s="25">
        <v>50</v>
      </c>
      <c r="P80" s="25">
        <v>550</v>
      </c>
      <c r="Q80" s="25">
        <v>25</v>
      </c>
      <c r="R80" s="25">
        <v>500</v>
      </c>
      <c r="S80" s="34">
        <f t="shared" si="19"/>
        <v>2525</v>
      </c>
      <c r="T80" s="27">
        <v>0</v>
      </c>
      <c r="U80" s="1"/>
      <c r="V80" s="1"/>
      <c r="W80" s="4">
        <v>0</v>
      </c>
      <c r="X80" s="5"/>
      <c r="Y80" s="4">
        <v>275</v>
      </c>
      <c r="Z80" s="5"/>
      <c r="AA80" s="6">
        <f>ROUND(IF(Y80=0, IF(W80=0, 0, 1), W80/Y80),5)</f>
        <v>0</v>
      </c>
      <c r="AB80" s="5"/>
      <c r="AC80" s="4">
        <v>550</v>
      </c>
      <c r="AD80" s="5"/>
      <c r="AE80" s="4">
        <v>1075</v>
      </c>
      <c r="AF80" s="5"/>
      <c r="AG80" s="6">
        <f t="shared" si="20"/>
        <v>0.51163000000000003</v>
      </c>
      <c r="AH80" s="5"/>
      <c r="AI80" s="4">
        <v>1150</v>
      </c>
    </row>
    <row r="81" spans="1:35" x14ac:dyDescent="0.25">
      <c r="A81" s="1"/>
      <c r="B81" s="1"/>
      <c r="C81" s="1"/>
      <c r="D81" s="1"/>
      <c r="E81" s="1"/>
      <c r="F81" s="1" t="s">
        <v>76</v>
      </c>
      <c r="G81" s="25">
        <v>1575</v>
      </c>
      <c r="H81" s="25">
        <v>1750</v>
      </c>
      <c r="I81" s="25">
        <v>2000</v>
      </c>
      <c r="J81" s="25">
        <v>3000</v>
      </c>
      <c r="K81" s="25">
        <v>1250</v>
      </c>
      <c r="L81" s="25">
        <v>1000</v>
      </c>
      <c r="M81" s="25">
        <v>1550</v>
      </c>
      <c r="N81" s="25">
        <v>1775</v>
      </c>
      <c r="O81" s="25">
        <v>1800</v>
      </c>
      <c r="P81" s="25">
        <v>3000</v>
      </c>
      <c r="Q81" s="25">
        <v>5000</v>
      </c>
      <c r="R81" s="25">
        <v>2000</v>
      </c>
      <c r="S81" s="34">
        <f t="shared" si="19"/>
        <v>25700</v>
      </c>
      <c r="T81" s="27">
        <v>0</v>
      </c>
      <c r="U81" s="1"/>
      <c r="V81" s="1"/>
      <c r="W81" s="4">
        <v>1323.3</v>
      </c>
      <c r="X81" s="5"/>
      <c r="Y81" s="4">
        <v>575</v>
      </c>
      <c r="Z81" s="5"/>
      <c r="AA81" s="6">
        <f>ROUND(IF(Y81=0, IF(W81=0, 0, 1), W81/Y81),5)</f>
        <v>2.30139</v>
      </c>
      <c r="AB81" s="5"/>
      <c r="AC81" s="4">
        <v>8632.2999999999993</v>
      </c>
      <c r="AD81" s="5"/>
      <c r="AE81" s="4">
        <v>5520</v>
      </c>
      <c r="AF81" s="5"/>
      <c r="AG81" s="6">
        <f t="shared" si="20"/>
        <v>1.56382</v>
      </c>
      <c r="AH81" s="5"/>
      <c r="AI81" s="4">
        <v>6620</v>
      </c>
    </row>
    <row r="82" spans="1:35" x14ac:dyDescent="0.25">
      <c r="A82" s="1"/>
      <c r="B82" s="1"/>
      <c r="C82" s="1"/>
      <c r="D82" s="1"/>
      <c r="E82" s="1"/>
      <c r="F82" s="1" t="s">
        <v>77</v>
      </c>
      <c r="G82" s="25">
        <v>0</v>
      </c>
      <c r="H82" s="25">
        <v>0</v>
      </c>
      <c r="I82" s="25">
        <v>50</v>
      </c>
      <c r="J82" s="25">
        <v>25</v>
      </c>
      <c r="K82" s="25">
        <v>250</v>
      </c>
      <c r="L82" s="25">
        <v>200</v>
      </c>
      <c r="M82" s="25">
        <v>150</v>
      </c>
      <c r="N82" s="25">
        <v>50</v>
      </c>
      <c r="O82" s="25">
        <v>50</v>
      </c>
      <c r="P82" s="25">
        <v>10</v>
      </c>
      <c r="Q82" s="25">
        <v>200</v>
      </c>
      <c r="R82" s="25">
        <v>70</v>
      </c>
      <c r="S82" s="34">
        <f t="shared" si="19"/>
        <v>1055</v>
      </c>
      <c r="T82" s="27">
        <v>0</v>
      </c>
      <c r="U82" s="1"/>
      <c r="V82" s="1"/>
      <c r="W82" s="4">
        <v>11</v>
      </c>
      <c r="X82" s="5"/>
      <c r="Y82" s="4">
        <v>0</v>
      </c>
      <c r="Z82" s="5"/>
      <c r="AA82" s="6">
        <f>ROUND(IF(Y82=0, IF(W82=0, 0, 1), W82/Y82),5)</f>
        <v>1</v>
      </c>
      <c r="AB82" s="5"/>
      <c r="AC82" s="4">
        <v>100.36</v>
      </c>
      <c r="AD82" s="5"/>
      <c r="AE82" s="4">
        <v>125</v>
      </c>
      <c r="AF82" s="5"/>
      <c r="AG82" s="6">
        <f t="shared" si="20"/>
        <v>0.80288000000000004</v>
      </c>
      <c r="AH82" s="5"/>
      <c r="AI82" s="4">
        <v>150</v>
      </c>
    </row>
    <row r="83" spans="1:35" x14ac:dyDescent="0.25">
      <c r="A83" s="1"/>
      <c r="B83" s="1"/>
      <c r="C83" s="1"/>
      <c r="D83" s="1"/>
      <c r="E83" s="1"/>
      <c r="F83" s="1" t="s">
        <v>78</v>
      </c>
      <c r="G83" s="25">
        <v>50</v>
      </c>
      <c r="H83" s="25">
        <v>50</v>
      </c>
      <c r="I83" s="25">
        <v>50</v>
      </c>
      <c r="J83" s="25">
        <v>50</v>
      </c>
      <c r="K83" s="25">
        <v>50</v>
      </c>
      <c r="L83" s="25">
        <v>100</v>
      </c>
      <c r="M83" s="25">
        <v>200</v>
      </c>
      <c r="N83" s="25">
        <v>200</v>
      </c>
      <c r="O83" s="25">
        <v>50</v>
      </c>
      <c r="P83" s="25">
        <v>50</v>
      </c>
      <c r="Q83" s="25">
        <v>50</v>
      </c>
      <c r="R83" s="25">
        <v>50</v>
      </c>
      <c r="S83" s="34">
        <f t="shared" si="19"/>
        <v>950</v>
      </c>
      <c r="T83" s="27"/>
      <c r="U83" s="1"/>
      <c r="V83" s="1"/>
      <c r="W83" s="4">
        <v>0</v>
      </c>
      <c r="X83" s="5"/>
      <c r="Y83" s="4"/>
      <c r="Z83" s="5"/>
      <c r="AA83" s="6"/>
      <c r="AB83" s="5"/>
      <c r="AC83" s="4">
        <v>15</v>
      </c>
      <c r="AD83" s="5"/>
      <c r="AE83" s="4">
        <v>0</v>
      </c>
      <c r="AF83" s="5"/>
      <c r="AG83" s="6">
        <f t="shared" si="20"/>
        <v>1</v>
      </c>
      <c r="AH83" s="5"/>
      <c r="AI83" s="4">
        <v>0</v>
      </c>
    </row>
    <row r="84" spans="1:35" x14ac:dyDescent="0.25">
      <c r="A84" s="1"/>
      <c r="B84" s="1"/>
      <c r="C84" s="1"/>
      <c r="D84" s="1"/>
      <c r="E84" s="1"/>
      <c r="F84" s="1" t="s">
        <v>79</v>
      </c>
      <c r="G84" s="25">
        <v>850</v>
      </c>
      <c r="H84" s="25">
        <v>0</v>
      </c>
      <c r="I84" s="25">
        <v>25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34">
        <f t="shared" si="19"/>
        <v>875</v>
      </c>
      <c r="T84" s="27"/>
      <c r="U84" s="1"/>
      <c r="V84" s="1"/>
      <c r="W84" s="4">
        <v>650</v>
      </c>
      <c r="X84" s="5"/>
      <c r="Y84" s="4"/>
      <c r="Z84" s="5"/>
      <c r="AA84" s="6"/>
      <c r="AB84" s="5"/>
      <c r="AC84" s="4">
        <v>870</v>
      </c>
      <c r="AD84" s="5"/>
      <c r="AE84" s="4">
        <v>25</v>
      </c>
      <c r="AF84" s="5"/>
      <c r="AG84" s="6">
        <f t="shared" si="20"/>
        <v>34.799999999999997</v>
      </c>
      <c r="AH84" s="5"/>
      <c r="AI84" s="4">
        <v>25</v>
      </c>
    </row>
    <row r="85" spans="1:35" ht="15.75" thickBot="1" x14ac:dyDescent="0.3">
      <c r="A85" s="1"/>
      <c r="B85" s="1"/>
      <c r="C85" s="1"/>
      <c r="D85" s="1"/>
      <c r="E85" s="1"/>
      <c r="F85" s="1" t="s">
        <v>80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34">
        <f t="shared" si="19"/>
        <v>0</v>
      </c>
      <c r="T85" s="27"/>
      <c r="U85" s="1"/>
      <c r="V85" s="1"/>
      <c r="W85" s="7">
        <v>0</v>
      </c>
      <c r="X85" s="5"/>
      <c r="Y85" s="7"/>
      <c r="Z85" s="5"/>
      <c r="AA85" s="8"/>
      <c r="AB85" s="5"/>
      <c r="AC85" s="7">
        <v>220.82</v>
      </c>
      <c r="AD85" s="5"/>
      <c r="AE85" s="7">
        <v>0</v>
      </c>
      <c r="AF85" s="5"/>
      <c r="AG85" s="8">
        <f t="shared" si="20"/>
        <v>1</v>
      </c>
      <c r="AH85" s="5"/>
      <c r="AI85" s="7">
        <v>0</v>
      </c>
    </row>
    <row r="86" spans="1:35" ht="15.75" thickBot="1" x14ac:dyDescent="0.3">
      <c r="A86" s="1"/>
      <c r="B86" s="1"/>
      <c r="C86" s="1"/>
      <c r="D86" s="1"/>
      <c r="E86" s="1" t="s">
        <v>81</v>
      </c>
      <c r="F86" s="1"/>
      <c r="G86" s="26">
        <f t="shared" ref="G86:R86" si="21">ROUND(SUM(G74:G85),5)</f>
        <v>6775</v>
      </c>
      <c r="H86" s="26">
        <f t="shared" si="21"/>
        <v>3105</v>
      </c>
      <c r="I86" s="26">
        <f t="shared" si="21"/>
        <v>4135</v>
      </c>
      <c r="J86" s="26">
        <f t="shared" si="21"/>
        <v>4380</v>
      </c>
      <c r="K86" s="26">
        <f t="shared" si="21"/>
        <v>2555</v>
      </c>
      <c r="L86" s="26">
        <f t="shared" si="21"/>
        <v>2560</v>
      </c>
      <c r="M86" s="26">
        <f t="shared" si="21"/>
        <v>3330</v>
      </c>
      <c r="N86" s="26">
        <f t="shared" si="21"/>
        <v>3455</v>
      </c>
      <c r="O86" s="26">
        <f t="shared" si="21"/>
        <v>12210</v>
      </c>
      <c r="P86" s="26">
        <f t="shared" si="21"/>
        <v>4595</v>
      </c>
      <c r="Q86" s="26">
        <f t="shared" si="21"/>
        <v>7335</v>
      </c>
      <c r="R86" s="26">
        <f t="shared" si="21"/>
        <v>3605</v>
      </c>
      <c r="S86" s="35">
        <f>ROUND(SUM(S74:S85),5)</f>
        <v>58040</v>
      </c>
      <c r="T86" s="27">
        <f>ROUND(SUM(T74:T85),5)</f>
        <v>0</v>
      </c>
      <c r="U86" s="1"/>
      <c r="V86" s="1"/>
      <c r="W86" s="13">
        <f>ROUND(SUM(W74:W85),5)</f>
        <v>2740.92</v>
      </c>
      <c r="X86" s="5"/>
      <c r="Y86" s="13">
        <f>ROUND(SUM(Y74:Y85),5)</f>
        <v>4450</v>
      </c>
      <c r="Z86" s="5"/>
      <c r="AA86" s="14">
        <f>ROUND(IF(Y86=0, IF(W86=0, 0, 1), W86/Y86),5)</f>
        <v>0.61594000000000004</v>
      </c>
      <c r="AB86" s="5"/>
      <c r="AC86" s="13">
        <f>ROUND(SUM(AC74:AC85),5)</f>
        <v>19069.05</v>
      </c>
      <c r="AD86" s="5"/>
      <c r="AE86" s="13">
        <f>ROUND(SUM(AE74:AE85),5)</f>
        <v>17270</v>
      </c>
      <c r="AF86" s="5"/>
      <c r="AG86" s="14">
        <f t="shared" si="20"/>
        <v>1.1041700000000001</v>
      </c>
      <c r="AH86" s="5"/>
      <c r="AI86" s="13">
        <f>ROUND(SUM(AI74:AI85),5)</f>
        <v>19335</v>
      </c>
    </row>
    <row r="87" spans="1:35" ht="15.75" thickBot="1" x14ac:dyDescent="0.3">
      <c r="A87" s="1"/>
      <c r="B87" s="1"/>
      <c r="C87" s="1"/>
      <c r="D87" s="1" t="s">
        <v>82</v>
      </c>
      <c r="E87" s="1"/>
      <c r="F87" s="1"/>
      <c r="G87" s="25">
        <f>ROUND(G36+G43+G49+G54+G55+G63+G68+G73+G86,5)</f>
        <v>64718</v>
      </c>
      <c r="H87" s="25">
        <f t="shared" ref="H87:R87" si="22">ROUND(H36+H43+H49+H54+H55+H63+H68+H73+H86,5)</f>
        <v>57931</v>
      </c>
      <c r="I87" s="25">
        <f t="shared" si="22"/>
        <v>65108</v>
      </c>
      <c r="J87" s="25">
        <f t="shared" si="22"/>
        <v>61090</v>
      </c>
      <c r="K87" s="25">
        <f t="shared" si="22"/>
        <v>55610</v>
      </c>
      <c r="L87" s="25">
        <f t="shared" si="22"/>
        <v>54874</v>
      </c>
      <c r="M87" s="25">
        <f t="shared" si="22"/>
        <v>53843</v>
      </c>
      <c r="N87" s="25">
        <f t="shared" si="22"/>
        <v>60629</v>
      </c>
      <c r="O87" s="25">
        <f t="shared" si="22"/>
        <v>72036</v>
      </c>
      <c r="P87" s="25">
        <f t="shared" si="22"/>
        <v>69996</v>
      </c>
      <c r="Q87" s="25">
        <f t="shared" si="22"/>
        <v>65539</v>
      </c>
      <c r="R87" s="25">
        <f t="shared" si="22"/>
        <v>52901</v>
      </c>
      <c r="S87" s="34">
        <f>ROUND(S36+S43+S49+S54+S55+S63+S68+S73+S86,5)</f>
        <v>735225</v>
      </c>
      <c r="T87" s="27">
        <f>ROUND(T36+T43+T49+T54+T55+T63+T68+T73+T86,5)</f>
        <v>0</v>
      </c>
      <c r="U87" s="1"/>
      <c r="V87" s="1"/>
      <c r="W87" s="9">
        <f>ROUND(W26+W36+W43+W49+SUM(W54:W55)+W63+W68+W73+W86,5)</f>
        <v>36407.58</v>
      </c>
      <c r="X87" s="5"/>
      <c r="Y87" s="9">
        <f>ROUND(Y26+Y36+Y43+Y49+SUM(Y54:Y55)+Y63+Y68+Y73+Y86,5)</f>
        <v>33933</v>
      </c>
      <c r="Z87" s="5"/>
      <c r="AA87" s="10">
        <f>ROUND(IF(Y87=0, IF(W87=0, 0, 1), W87/Y87),5)</f>
        <v>1.0729299999999999</v>
      </c>
      <c r="AB87" s="5"/>
      <c r="AC87" s="9">
        <f>ROUND(AC26+AC36+AC43+AC49+SUM(AC54:AC55)+AC63+AC68+AC73+AC86,5)</f>
        <v>257939.47</v>
      </c>
      <c r="AD87" s="5"/>
      <c r="AE87" s="9">
        <f>ROUND(AE26+AE36+AE43+AE49+SUM(AE54:AE55)+AE63+AE68+AE73+AE86,5)</f>
        <v>277459</v>
      </c>
      <c r="AF87" s="5"/>
      <c r="AG87" s="10">
        <f t="shared" si="20"/>
        <v>0.92964999999999998</v>
      </c>
      <c r="AH87" s="5"/>
      <c r="AI87" s="9">
        <f>ROUND(AI26+AI36+AI43+AI49+SUM(AI54:AI55)+AI63+AI68+AI73+AI86,5)</f>
        <v>327560</v>
      </c>
    </row>
    <row r="88" spans="1:35" x14ac:dyDescent="0.25">
      <c r="A88" s="1"/>
      <c r="B88" s="1" t="s">
        <v>83</v>
      </c>
      <c r="C88" s="1"/>
      <c r="D88" s="1"/>
      <c r="E88" s="1"/>
      <c r="F88" s="1"/>
      <c r="G88" s="25">
        <f>ROUND(G25-G87,5)</f>
        <v>-1818</v>
      </c>
      <c r="H88" s="25">
        <f t="shared" ref="H88:T88" si="23">ROUND(H25-H87,5)</f>
        <v>11619</v>
      </c>
      <c r="I88" s="25">
        <f t="shared" si="23"/>
        <v>5242</v>
      </c>
      <c r="J88" s="25">
        <f t="shared" si="23"/>
        <v>-2890</v>
      </c>
      <c r="K88" s="25">
        <f t="shared" si="23"/>
        <v>-29510</v>
      </c>
      <c r="L88" s="25">
        <f t="shared" si="23"/>
        <v>-21424</v>
      </c>
      <c r="M88" s="25">
        <f t="shared" si="23"/>
        <v>4757</v>
      </c>
      <c r="N88" s="25">
        <f t="shared" si="23"/>
        <v>571</v>
      </c>
      <c r="O88" s="25">
        <f t="shared" si="23"/>
        <v>1364</v>
      </c>
      <c r="P88" s="25">
        <f t="shared" si="23"/>
        <v>5029</v>
      </c>
      <c r="Q88" s="25">
        <f t="shared" si="23"/>
        <v>17236</v>
      </c>
      <c r="R88" s="25">
        <f t="shared" si="23"/>
        <v>7749</v>
      </c>
      <c r="S88" s="34">
        <f t="shared" si="23"/>
        <v>0</v>
      </c>
      <c r="T88" s="31">
        <f t="shared" si="23"/>
        <v>0</v>
      </c>
      <c r="U88" s="1"/>
      <c r="V88" s="1"/>
      <c r="W88" s="4">
        <f>ROUND(W3+W25-W87,5)</f>
        <v>18983.28</v>
      </c>
      <c r="X88" s="5"/>
      <c r="Y88" s="4">
        <f>ROUND(Y3+Y25-Y87,5)</f>
        <v>-3105</v>
      </c>
      <c r="Z88" s="5"/>
      <c r="AA88" s="6">
        <f>ROUND(IF(Y88=0, IF(W88=0, 0, 1), W88/Y88),5)</f>
        <v>-6.1137800000000002</v>
      </c>
      <c r="AB88" s="5"/>
      <c r="AC88" s="4">
        <f>ROUND(AC3+AC25-AC87,5)</f>
        <v>128427.51</v>
      </c>
      <c r="AD88" s="5"/>
      <c r="AE88" s="4">
        <f>ROUND(AE3+AE25-AE87,5)</f>
        <v>-20180</v>
      </c>
      <c r="AF88" s="5"/>
      <c r="AG88" s="6">
        <f t="shared" si="20"/>
        <v>-6.3640999999999996</v>
      </c>
      <c r="AH88" s="5"/>
      <c r="AI88" s="4">
        <f>ROUND(AI3+AI25-AI87,5)</f>
        <v>-26390</v>
      </c>
    </row>
    <row r="89" spans="1:35" x14ac:dyDescent="0.25">
      <c r="A89" s="1"/>
      <c r="B89" s="1" t="s">
        <v>84</v>
      </c>
      <c r="C89" s="1"/>
      <c r="D89" s="1"/>
      <c r="E89" s="1"/>
      <c r="F89" s="1"/>
      <c r="T89" s="1"/>
      <c r="U89" s="1"/>
      <c r="V89" s="1"/>
      <c r="W89" s="4"/>
      <c r="X89" s="5"/>
      <c r="Y89" s="4"/>
      <c r="Z89" s="5"/>
      <c r="AA89" s="6"/>
      <c r="AB89" s="5"/>
      <c r="AC89" s="4"/>
      <c r="AD89" s="5"/>
      <c r="AE89" s="4"/>
      <c r="AF89" s="5"/>
      <c r="AG89" s="6"/>
      <c r="AH89" s="5"/>
      <c r="AI89" s="4"/>
    </row>
    <row r="90" spans="1:35" x14ac:dyDescent="0.25">
      <c r="A90" s="1"/>
      <c r="B90" s="1"/>
      <c r="C90" s="1" t="s">
        <v>85</v>
      </c>
      <c r="D90" s="1"/>
      <c r="E90" s="1"/>
      <c r="F90" s="1"/>
      <c r="T90" s="1"/>
      <c r="U90" s="1"/>
      <c r="V90" s="1"/>
      <c r="W90" s="4"/>
      <c r="X90" s="5"/>
      <c r="Y90" s="4"/>
      <c r="Z90" s="5"/>
      <c r="AA90" s="6"/>
      <c r="AB90" s="5"/>
      <c r="AC90" s="4"/>
      <c r="AD90" s="5"/>
      <c r="AE90" s="4"/>
      <c r="AF90" s="5"/>
      <c r="AG90" s="6"/>
      <c r="AH90" s="5"/>
      <c r="AI90" s="4"/>
    </row>
    <row r="91" spans="1:35" ht="15.75" thickBot="1" x14ac:dyDescent="0.3">
      <c r="A91" s="1"/>
      <c r="B91" s="1"/>
      <c r="C91" s="1"/>
      <c r="D91" s="1" t="s">
        <v>86</v>
      </c>
      <c r="E91" s="1"/>
      <c r="F91" s="1"/>
      <c r="T91" s="1"/>
      <c r="U91" s="1"/>
      <c r="V91" s="1"/>
      <c r="W91" s="11">
        <v>1042.98</v>
      </c>
      <c r="X91" s="5"/>
      <c r="Y91" s="4"/>
      <c r="Z91" s="5"/>
      <c r="AA91" s="6"/>
      <c r="AB91" s="5"/>
      <c r="AC91" s="11">
        <v>27142.98</v>
      </c>
      <c r="AD91" s="5"/>
      <c r="AE91" s="11">
        <v>0</v>
      </c>
      <c r="AF91" s="5"/>
      <c r="AG91" s="12">
        <f>ROUND(IF(AE91=0, IF(AC91=0, 0, 1), AC91/AE91),5)</f>
        <v>1</v>
      </c>
      <c r="AH91" s="5"/>
      <c r="AI91" s="11">
        <v>0</v>
      </c>
    </row>
    <row r="92" spans="1:35" x14ac:dyDescent="0.25">
      <c r="A92" s="1"/>
      <c r="B92" s="1"/>
      <c r="C92" s="1" t="s">
        <v>87</v>
      </c>
      <c r="D92" s="1"/>
      <c r="E92" s="1"/>
      <c r="F92" s="1"/>
      <c r="T92" s="1"/>
      <c r="U92" s="1"/>
      <c r="V92" s="1"/>
      <c r="W92" s="4">
        <f>ROUND(SUM(W90:W91),5)</f>
        <v>1042.98</v>
      </c>
      <c r="X92" s="5"/>
      <c r="Y92" s="4"/>
      <c r="Z92" s="5"/>
      <c r="AA92" s="6"/>
      <c r="AB92" s="5"/>
      <c r="AC92" s="4">
        <f>ROUND(SUM(AC90:AC91),5)</f>
        <v>27142.98</v>
      </c>
      <c r="AD92" s="5"/>
      <c r="AE92" s="4">
        <f>ROUND(SUM(AE90:AE91),5)</f>
        <v>0</v>
      </c>
      <c r="AF92" s="5"/>
      <c r="AG92" s="6">
        <f>ROUND(IF(AE92=0, IF(AC92=0, 0, 1), AC92/AE92),5)</f>
        <v>1</v>
      </c>
      <c r="AH92" s="5"/>
      <c r="AI92" s="4">
        <f>ROUND(SUM(AI90:AI91),5)</f>
        <v>0</v>
      </c>
    </row>
    <row r="93" spans="1:35" x14ac:dyDescent="0.25">
      <c r="A93" s="1"/>
      <c r="B93" s="1"/>
      <c r="C93" s="1" t="s">
        <v>88</v>
      </c>
      <c r="D93" s="1"/>
      <c r="E93" s="1"/>
      <c r="F93" s="1"/>
      <c r="T93" s="1"/>
      <c r="U93" s="1"/>
      <c r="V93" s="1"/>
      <c r="W93" s="4"/>
      <c r="X93" s="5"/>
      <c r="Y93" s="4"/>
      <c r="Z93" s="5"/>
      <c r="AA93" s="6"/>
      <c r="AB93" s="5"/>
      <c r="AC93" s="4"/>
      <c r="AD93" s="5"/>
      <c r="AE93" s="4"/>
      <c r="AF93" s="5"/>
      <c r="AG93" s="6"/>
      <c r="AH93" s="5"/>
      <c r="AI93" s="4"/>
    </row>
    <row r="94" spans="1:35" ht="15.75" thickBot="1" x14ac:dyDescent="0.3">
      <c r="A94" s="1"/>
      <c r="B94" s="1"/>
      <c r="C94" s="1"/>
      <c r="D94" s="1" t="s">
        <v>89</v>
      </c>
      <c r="E94" s="1"/>
      <c r="F94" s="1"/>
      <c r="T94" s="1"/>
      <c r="U94" s="1"/>
      <c r="V94" s="1"/>
      <c r="W94" s="7">
        <v>0</v>
      </c>
      <c r="X94" s="5"/>
      <c r="Y94" s="4"/>
      <c r="Z94" s="5"/>
      <c r="AA94" s="6"/>
      <c r="AB94" s="5"/>
      <c r="AC94" s="7">
        <v>31550.28</v>
      </c>
      <c r="AD94" s="5"/>
      <c r="AE94" s="7">
        <v>0</v>
      </c>
      <c r="AF94" s="5"/>
      <c r="AG94" s="8">
        <f>ROUND(IF(AE94=0, IF(AC94=0, 0, 1), AC94/AE94),5)</f>
        <v>1</v>
      </c>
      <c r="AH94" s="5"/>
      <c r="AI94" s="7">
        <v>0</v>
      </c>
    </row>
    <row r="95" spans="1:35" ht="15.75" thickBot="1" x14ac:dyDescent="0.3">
      <c r="A95" s="1"/>
      <c r="B95" s="1"/>
      <c r="C95" s="1" t="s">
        <v>90</v>
      </c>
      <c r="D95" s="1"/>
      <c r="E95" s="1"/>
      <c r="F95" s="1"/>
      <c r="T95" s="1"/>
      <c r="U95" s="1"/>
      <c r="V95" s="1"/>
      <c r="W95" s="13">
        <f>ROUND(SUM(W93:W94),5)</f>
        <v>0</v>
      </c>
      <c r="X95" s="5"/>
      <c r="Y95" s="4"/>
      <c r="Z95" s="5"/>
      <c r="AA95" s="6"/>
      <c r="AB95" s="5"/>
      <c r="AC95" s="13">
        <f>ROUND(SUM(AC93:AC94),5)</f>
        <v>31550.28</v>
      </c>
      <c r="AD95" s="5"/>
      <c r="AE95" s="13">
        <f>ROUND(SUM(AE93:AE94),5)</f>
        <v>0</v>
      </c>
      <c r="AF95" s="5"/>
      <c r="AG95" s="14">
        <f>ROUND(IF(AE95=0, IF(AC95=0, 0, 1), AC95/AE95),5)</f>
        <v>1</v>
      </c>
      <c r="AH95" s="5"/>
      <c r="AI95" s="13">
        <f>ROUND(SUM(AI93:AI94),5)</f>
        <v>0</v>
      </c>
    </row>
    <row r="96" spans="1:35" ht="15.75" thickBot="1" x14ac:dyDescent="0.3">
      <c r="A96" s="1"/>
      <c r="B96" s="1" t="s">
        <v>91</v>
      </c>
      <c r="C96" s="1"/>
      <c r="D96" s="1"/>
      <c r="E96" s="1"/>
      <c r="F96" s="1"/>
      <c r="T96" s="1"/>
      <c r="U96" s="1"/>
      <c r="V96" s="1"/>
      <c r="W96" s="13">
        <f>ROUND(W89+W92-W95,5)</f>
        <v>1042.98</v>
      </c>
      <c r="X96" s="5"/>
      <c r="Y96" s="7"/>
      <c r="Z96" s="5"/>
      <c r="AA96" s="8"/>
      <c r="AB96" s="5"/>
      <c r="AC96" s="13">
        <f>ROUND(AC89+AC92-AC95,5)</f>
        <v>-4407.3</v>
      </c>
      <c r="AD96" s="5"/>
      <c r="AE96" s="13">
        <f>ROUND(AE89+AE92-AE95,5)</f>
        <v>0</v>
      </c>
      <c r="AF96" s="5"/>
      <c r="AG96" s="14">
        <f>ROUND(IF(AE96=0, IF(AC96=0, 0, 1), AC96/AE96),5)</f>
        <v>1</v>
      </c>
      <c r="AH96" s="5"/>
      <c r="AI96" s="13">
        <f>ROUND(AI89+AI92-AI95,5)</f>
        <v>0</v>
      </c>
    </row>
    <row r="97" spans="1:35" s="17" customFormat="1" ht="12" thickBot="1" x14ac:dyDescent="0.25">
      <c r="A97" s="1" t="s">
        <v>92</v>
      </c>
      <c r="B97" s="1"/>
      <c r="C97" s="1"/>
      <c r="D97" s="1"/>
      <c r="E97" s="1"/>
      <c r="F97" s="1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1"/>
      <c r="U97" s="1"/>
      <c r="V97" s="1"/>
      <c r="W97" s="15">
        <f>ROUND(W88+W96,5)</f>
        <v>20026.259999999998</v>
      </c>
      <c r="X97" s="1"/>
      <c r="Y97" s="15">
        <f>ROUND(Y88+Y96,5)</f>
        <v>-3105</v>
      </c>
      <c r="Z97" s="1"/>
      <c r="AA97" s="16">
        <f>ROUND(IF(Y97=0, IF(W97=0, 0, 1), W97/Y97),5)</f>
        <v>-6.4496799999999999</v>
      </c>
      <c r="AB97" s="1"/>
      <c r="AC97" s="15">
        <f>ROUND(AC88+AC96,5)</f>
        <v>124020.21</v>
      </c>
      <c r="AD97" s="1"/>
      <c r="AE97" s="15">
        <f>ROUND(AE88+AE96,5)</f>
        <v>-20180</v>
      </c>
      <c r="AF97" s="1"/>
      <c r="AG97" s="16">
        <f>ROUND(IF(AE97=0, IF(AC97=0, 0, 1), AC97/AE97),5)</f>
        <v>-6.1456999999999997</v>
      </c>
      <c r="AH97" s="1"/>
      <c r="AI97" s="15">
        <f>ROUND(AI88+AI96,5)</f>
        <v>-26390</v>
      </c>
    </row>
    <row r="98" spans="1:35" ht="15.75" thickTop="1" x14ac:dyDescent="0.25"/>
  </sheetData>
  <pageMargins left="0.25" right="0.25" top="0.75" bottom="0.75" header="0.3" footer="0.3"/>
  <pageSetup paperSize="5" fitToHeight="0" orientation="landscape" r:id="rId1"/>
  <headerFooter>
    <oddHeader>&amp;L&amp;"Arial,Bold"&amp;8&amp;T
&amp;D&amp;C&amp;"Arial,Bold"&amp;12 Belmont Mansion
&amp;14 Budget FY 2022-23
&amp;10August 2022</oddHeader>
    <oddFooter>&amp;CPage &amp;P of &amp;N</oddFooter>
  </headerFooter>
  <ignoredErrors>
    <ignoredError sqref="G11:I11 G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Brown</dc:creator>
  <cp:lastModifiedBy>William Acklen</cp:lastModifiedBy>
  <cp:lastPrinted>2022-09-05T18:20:33Z</cp:lastPrinted>
  <dcterms:created xsi:type="dcterms:W3CDTF">2021-07-15T14:17:46Z</dcterms:created>
  <dcterms:modified xsi:type="dcterms:W3CDTF">2022-10-02T20:06:31Z</dcterms:modified>
</cp:coreProperties>
</file>