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lifepointhealth.sharepoint.com/sites/HPHS_Portal/DocumentCenter/SecureDocuments/Secure Documents/Volunteers/Board Information/1-Treasure/Financials/2021 Financials/Budget/"/>
    </mc:Choice>
  </mc:AlternateContent>
  <xr:revisionPtr revIDLastSave="0" documentId="8_{1AB12069-F8F4-4D03-9156-D4B6F7204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venue" sheetId="1" r:id="rId1"/>
    <sheet name="Expense" sheetId="2" r:id="rId2"/>
  </sheets>
  <definedNames>
    <definedName name="ColumnTitle1">Revenue[[#Headers],[REVENUE]]</definedName>
    <definedName name="ColumnTitle2">Expense[[#Headers],[EXPENSES]]</definedName>
    <definedName name="FY">'Revenue'!$G$1</definedName>
    <definedName name="_xlnm.Print_Titles" localSheetId="1">Expense!$3:$4</definedName>
    <definedName name="_xlnm.Print_Titles" localSheetId="0">'Revenue'!$3:$4</definedName>
    <definedName name="RowTitleRegion1..G1">'Revenue'!$F$1</definedName>
    <definedName name="RowTitleRegion2..G1">Expense!$F$1</definedName>
    <definedName name="Workbook_Title">'Revenue'!$B$1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G23" i="2"/>
  <c r="F22" i="2"/>
  <c r="G22" i="2"/>
  <c r="F13" i="1"/>
  <c r="G13" i="1"/>
  <c r="G3" i="1" l="1"/>
  <c r="G3" i="2"/>
  <c r="F3" i="2"/>
  <c r="E3" i="2"/>
  <c r="D3" i="2"/>
  <c r="C3" i="2"/>
  <c r="D3" i="1"/>
  <c r="C3" i="1"/>
  <c r="G1" i="2"/>
  <c r="F19" i="2"/>
  <c r="G19" i="2"/>
  <c r="F5" i="1" l="1"/>
  <c r="G5" i="1"/>
  <c r="D14" i="1" l="1"/>
  <c r="F12" i="2" l="1"/>
  <c r="G12" i="2"/>
  <c r="F10" i="1" l="1"/>
  <c r="F21" i="2"/>
  <c r="F27" i="2" l="1"/>
  <c r="G27" i="2"/>
  <c r="F3" i="1" l="1"/>
  <c r="E3" i="1"/>
  <c r="F11" i="1"/>
  <c r="G11" i="1"/>
  <c r="F6" i="2" l="1"/>
  <c r="G6" i="2"/>
  <c r="F25" i="2" l="1"/>
  <c r="G25" i="2"/>
  <c r="F20" i="2"/>
  <c r="G20" i="2"/>
  <c r="F7" i="2"/>
  <c r="G7" i="2"/>
  <c r="F26" i="2"/>
  <c r="G26" i="2"/>
  <c r="F29" i="2"/>
  <c r="G29" i="2"/>
  <c r="F16" i="2"/>
  <c r="G16" i="2"/>
  <c r="F17" i="2"/>
  <c r="G17" i="2"/>
  <c r="F30" i="2"/>
  <c r="G30" i="2"/>
  <c r="G21" i="2"/>
  <c r="F24" i="2"/>
  <c r="G24" i="2"/>
  <c r="F28" i="2"/>
  <c r="G28" i="2"/>
  <c r="G10" i="1"/>
  <c r="F12" i="1"/>
  <c r="G12" i="1"/>
  <c r="F9" i="1"/>
  <c r="G9" i="1"/>
  <c r="G8" i="2" l="1"/>
  <c r="G9" i="2"/>
  <c r="G10" i="2"/>
  <c r="G11" i="2"/>
  <c r="G13" i="2"/>
  <c r="G18" i="2"/>
  <c r="G14" i="2"/>
  <c r="G15" i="2"/>
  <c r="F8" i="2"/>
  <c r="F9" i="2"/>
  <c r="F10" i="2"/>
  <c r="F11" i="2"/>
  <c r="F13" i="2"/>
  <c r="F18" i="2"/>
  <c r="F14" i="2"/>
  <c r="F15" i="2"/>
  <c r="G5" i="2"/>
  <c r="F5" i="2"/>
  <c r="G6" i="1"/>
  <c r="G8" i="1"/>
  <c r="F6" i="1"/>
  <c r="F8" i="1"/>
  <c r="F7" i="1"/>
  <c r="G7" i="1"/>
  <c r="B1" i="2" l="1"/>
  <c r="E31" i="2"/>
  <c r="D31" i="2"/>
  <c r="C31" i="2"/>
  <c r="G31" i="2" l="1"/>
  <c r="F31" i="2"/>
  <c r="G14" i="1" l="1"/>
  <c r="E14" i="1" l="1"/>
  <c r="C14" i="1"/>
  <c r="F14" i="1" l="1"/>
</calcChain>
</file>

<file path=xl/sharedStrings.xml><?xml version="1.0" encoding="utf-8"?>
<sst xmlns="http://schemas.openxmlformats.org/spreadsheetml/2006/main" count="54" uniqueCount="47">
  <si>
    <t>Insurance</t>
  </si>
  <si>
    <t>FISCAL YEAR</t>
  </si>
  <si>
    <t>PRIOR YEAR</t>
  </si>
  <si>
    <t>PROPOSED</t>
  </si>
  <si>
    <t>ACTUAL</t>
  </si>
  <si>
    <t>+/- PRIOR YEAR</t>
  </si>
  <si>
    <t>REVENUE</t>
  </si>
  <si>
    <t>EXPENSES</t>
  </si>
  <si>
    <t>TOTALS</t>
  </si>
  <si>
    <t>VARIANCE</t>
  </si>
  <si>
    <t>Clustered column chart comparing Prior, Proposed, and Actual Revenues for Prior and Current fiscal years is in this cell.</t>
  </si>
  <si>
    <t>Clustered column chart comparing Prior, Proposed, and Actual Expenses for Prior and Current fiscal years is in this cell.</t>
  </si>
  <si>
    <t>Friends of SRMC Budget</t>
  </si>
  <si>
    <t>Food Bank Donations</t>
  </si>
  <si>
    <t>Grants</t>
  </si>
  <si>
    <t>Still Fabulous</t>
  </si>
  <si>
    <t>Advertising Events</t>
  </si>
  <si>
    <t>Center for Non-Profit Management</t>
  </si>
  <si>
    <t>Christmas Volunteer Program</t>
  </si>
  <si>
    <t>Clothes Closet</t>
  </si>
  <si>
    <t>Emeritus</t>
  </si>
  <si>
    <t>Food Pantry</t>
  </si>
  <si>
    <t>SleepSacks</t>
  </si>
  <si>
    <t>Tennessee Hospital Association</t>
  </si>
  <si>
    <t>Volunteer Appreciation</t>
  </si>
  <si>
    <t>Kroger Rewards</t>
  </si>
  <si>
    <t>Interest Checking</t>
  </si>
  <si>
    <r>
      <t xml:space="preserve">Cancer Support Groups                               </t>
    </r>
    <r>
      <rPr>
        <sz val="11"/>
        <color theme="3"/>
        <rFont val="Calibri"/>
        <family val="2"/>
        <scheme val="minor"/>
      </rPr>
      <t xml:space="preserve">  *My Cancer Journey                                       *Still Fabulous!</t>
    </r>
  </si>
  <si>
    <t>Supplies</t>
  </si>
  <si>
    <t>Veteran's Day                                                           * Veteran's Day Ceremony                                      *Wreath Across America</t>
  </si>
  <si>
    <t>Consolidated Charities</t>
  </si>
  <si>
    <t>Chamber of Commerce</t>
  </si>
  <si>
    <t>Scholarships                                        *Volunteer State Communtiy College             *Welch College                                               *Union University</t>
  </si>
  <si>
    <t>Miscellaneous</t>
  </si>
  <si>
    <t xml:space="preserve">Hospitality Cart                                            </t>
  </si>
  <si>
    <t>Sam's Club Membership</t>
  </si>
  <si>
    <t>Compression Garment Assistance Program</t>
  </si>
  <si>
    <t>Transportation                                               *Gas Vouchers                                               *Cab Rides/Uber</t>
  </si>
  <si>
    <t>Board                                                                          *Retreat</t>
  </si>
  <si>
    <t>Donations                                                                *Donations                                                                              *Gift Shop Jar</t>
  </si>
  <si>
    <t>Sewing Group</t>
  </si>
  <si>
    <t>Amazon Smiles</t>
  </si>
  <si>
    <t>Payroll Deduction (paid to Vendors)</t>
  </si>
  <si>
    <t xml:space="preserve">TN Secretary of State Annual Report plus solicitation </t>
  </si>
  <si>
    <t>Sponsorships                                                             *Sumner County Food Bank  ($250)                                 *Gallatin Cares ($250)</t>
  </si>
  <si>
    <t>Vendor Sale Proceeds</t>
  </si>
  <si>
    <t>Lisa Millman CPA                                            *Annual 990 Form                                        *Renewals (State of TN Tax Revenue &amp; Board of Solicitations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</si>
</sst>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0.00_);\(0.00\)"/>
    <numFmt numFmtId="165" formatCode="&quot;$&quot;#,##0.00"/>
  </numFmts>
  <fonts count="9" x14ac:knownFonts="1">
    <font>
      <sz val="11"/>
      <color theme="3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19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ajor"/>
    </font>
    <font>
      <b/>
      <sz val="19"/>
      <color theme="4" tint="-0.24994659260841701"/>
      <name val="Calibri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2" borderId="0">
      <alignment horizontal="left" vertical="center" wrapText="1" indent="1"/>
    </xf>
    <xf numFmtId="0" fontId="1" fillId="2" borderId="0">
      <alignment horizontal="left"/>
    </xf>
    <xf numFmtId="0" fontId="2" fillId="2" borderId="0">
      <alignment horizontal="right"/>
    </xf>
    <xf numFmtId="0" fontId="5" fillId="2" borderId="0">
      <alignment horizontal="left"/>
    </xf>
    <xf numFmtId="0" fontId="4" fillId="2" borderId="0">
      <alignment horizontal="right"/>
    </xf>
    <xf numFmtId="0" fontId="6" fillId="0" borderId="0" applyNumberFormat="0" applyFont="0" applyFill="0" applyBorder="0" applyProtection="0">
      <alignment horizontal="right" vertical="top"/>
    </xf>
    <xf numFmtId="164" fontId="3" fillId="0" borderId="0" applyFont="0" applyFill="0" applyBorder="0" applyProtection="0">
      <alignment horizontal="right"/>
    </xf>
    <xf numFmtId="0" fontId="7" fillId="2" borderId="0"/>
    <xf numFmtId="7" fontId="3" fillId="0" borderId="0" applyFont="0" applyFill="0" applyBorder="0" applyProtection="0">
      <alignment horizontal="right" vertical="center"/>
    </xf>
  </cellStyleXfs>
  <cellXfs count="23">
    <xf numFmtId="0" fontId="0" fillId="2" borderId="0" xfId="0">
      <alignment horizontal="left" vertical="center" wrapText="1" indent="1"/>
    </xf>
    <xf numFmtId="0" fontId="0" fillId="2" borderId="0" xfId="0">
      <alignment horizontal="left" vertical="center" wrapText="1" indent="1"/>
    </xf>
    <xf numFmtId="0" fontId="0" fillId="2" borderId="0" xfId="0" applyAlignment="1">
      <alignment horizontal="left" vertical="center" indent="1"/>
    </xf>
    <xf numFmtId="7" fontId="0" fillId="2" borderId="0" xfId="0" applyNumberFormat="1" applyAlignment="1">
      <alignment vertical="center"/>
    </xf>
    <xf numFmtId="7" fontId="0" fillId="2" borderId="0" xfId="0" applyNumberFormat="1" applyAlignment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6" fillId="0" borderId="0" xfId="5">
      <alignment horizontal="right" vertical="top"/>
    </xf>
    <xf numFmtId="0" fontId="2" fillId="2" borderId="0" xfId="2">
      <alignment horizontal="right"/>
    </xf>
    <xf numFmtId="0" fontId="5" fillId="2" borderId="0" xfId="3">
      <alignment horizontal="left"/>
    </xf>
    <xf numFmtId="0" fontId="4" fillId="2" borderId="0" xfId="4">
      <alignment horizontal="right"/>
    </xf>
    <xf numFmtId="0" fontId="0" fillId="2" borderId="0" xfId="0" applyAlignment="1">
      <alignment horizontal="left" vertical="top" wrapText="1" indent="1"/>
    </xf>
    <xf numFmtId="0" fontId="6" fillId="0" borderId="0" xfId="5" quotePrefix="1">
      <alignment horizontal="right" vertical="top"/>
    </xf>
    <xf numFmtId="8" fontId="0" fillId="2" borderId="0" xfId="0" applyNumberFormat="1" applyAlignment="1">
      <alignment horizontal="right" vertical="center" wrapText="1" indent="1"/>
    </xf>
    <xf numFmtId="165" fontId="0" fillId="2" borderId="0" xfId="6" applyNumberFormat="1" applyFont="1" applyFill="1">
      <alignment horizontal="right"/>
    </xf>
    <xf numFmtId="165" fontId="0" fillId="2" borderId="0" xfId="8" applyNumberFormat="1" applyFont="1" applyFill="1">
      <alignment horizontal="right" vertical="center"/>
    </xf>
    <xf numFmtId="165" fontId="0" fillId="0" borderId="0" xfId="6" applyNumberFormat="1" applyFont="1">
      <alignment horizontal="right"/>
    </xf>
    <xf numFmtId="165" fontId="0" fillId="0" borderId="0" xfId="6" applyNumberFormat="1" applyFont="1" applyFill="1">
      <alignment horizontal="right"/>
    </xf>
    <xf numFmtId="0" fontId="0" fillId="2" borderId="0" xfId="0" applyFont="1">
      <alignment horizontal="left" vertical="center" wrapText="1" indent="1"/>
    </xf>
    <xf numFmtId="0" fontId="8" fillId="2" borderId="0" xfId="0" applyFont="1">
      <alignment horizontal="left" vertical="center" wrapText="1" indent="1"/>
    </xf>
    <xf numFmtId="165" fontId="0" fillId="3" borderId="0" xfId="6" applyNumberFormat="1" applyFont="1" applyFill="1">
      <alignment horizontal="right"/>
    </xf>
    <xf numFmtId="7" fontId="0" fillId="2" borderId="0" xfId="0" applyNumberFormat="1" applyFont="1" applyFill="1" applyAlignment="1">
      <alignment horizontal="right" vertical="center"/>
    </xf>
    <xf numFmtId="0" fontId="1" fillId="2" borderId="0" xfId="1">
      <alignment horizontal="left"/>
    </xf>
    <xf numFmtId="0" fontId="7" fillId="2" borderId="0" xfId="7"/>
  </cellXfs>
  <cellStyles count="9">
    <cellStyle name="Comma" xfId="6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" xfId="7" builtinId="10" customBuiltin="1"/>
    <cellStyle name="Title" xfId="1" builtinId="15" customBuiltin="1"/>
  </cellStyles>
  <dxfs count="28">
    <dxf>
      <numFmt numFmtId="12" formatCode="&quot;$&quot;#,##0.00_);[Red]\(&quot;$&quot;#,##0.00\)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$&quot;#,##0.00"/>
    </dxf>
    <dxf>
      <numFmt numFmtId="165" formatCode="&quot;$&quot;#,##0.00"/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</dxf>
    <dxf>
      <alignment horizontal="general" vertical="center" textRotation="0" wrapText="0" indent="0" justifyLastLine="0" shrinkToFit="0" readingOrder="0"/>
    </dxf>
    <dxf>
      <font>
        <color theme="9" tint="-0.499984740745262"/>
      </font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9" tint="-0.499984740745262"/>
      </font>
    </dxf>
    <dxf>
      <font>
        <b/>
        <i val="0"/>
        <color theme="3"/>
      </font>
    </dxf>
    <dxf>
      <font>
        <b/>
        <i val="0"/>
        <color auto="1"/>
      </font>
      <fill>
        <patternFill patternType="solid">
          <bgColor theme="3" tint="0.79998168889431442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b/>
        <i val="0"/>
        <color theme="4" tint="-0.24994659260841701"/>
      </font>
      <fill>
        <patternFill>
          <bgColor theme="2"/>
        </patternFill>
      </fill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fill>
        <patternFill>
          <bgColor theme="2"/>
        </patternFill>
      </fill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 xr9:uid="{00000000-0011-0000-FFFF-FFFF00000000}">
      <tableStyleElement type="wholeTable" dxfId="27"/>
      <tableStyleElement type="headerRow" dxfId="26"/>
      <tableStyleElement type="totalRow" dxfId="25"/>
      <tableStyleElement type="fir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Revenue[[#Headers],[REVENUE]]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'Revenue'!$C$3:$C$4</c:f>
              <c:strCache>
                <c:ptCount val="2"/>
                <c:pt idx="0">
                  <c:v>FY 2020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'Revenue'!$C$14</c:f>
              <c:numCache>
                <c:formatCode>"$"#,##0.00_);\("$"#,##0.00\)</c:formatCode>
                <c:ptCount val="1"/>
                <c:pt idx="0">
                  <c:v>13811.28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0-4D61-97DD-C213911B3BF8}"/>
            </c:ext>
          </c:extLst>
        </c:ser>
        <c:ser>
          <c:idx val="1"/>
          <c:order val="1"/>
          <c:tx>
            <c:strRef>
              <c:f>'Revenue'!$D$3:$D$4</c:f>
              <c:strCache>
                <c:ptCount val="2"/>
                <c:pt idx="0">
                  <c:v>FY 2021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'Revenue'!$D$14</c:f>
              <c:numCache>
                <c:formatCode>"$"#,##0.00_);\("$"#,##0.00\)</c:formatCode>
                <c:ptCount val="1"/>
                <c:pt idx="0">
                  <c:v>15010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0-4D61-97DD-C213911B3BF8}"/>
            </c:ext>
          </c:extLst>
        </c:ser>
        <c:ser>
          <c:idx val="2"/>
          <c:order val="2"/>
          <c:tx>
            <c:strRef>
              <c:f>'Revenue'!$E$3:$E$4</c:f>
              <c:strCache>
                <c:ptCount val="2"/>
                <c:pt idx="0">
                  <c:v>FY 2021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'Revenue'!$E$14</c:f>
              <c:numCache>
                <c:formatCode>"$"#,##0.00_);\("$"#,##0.00\)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0-4D61-97DD-C213911B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97062848"/>
        <c:axId val="97063240"/>
      </c:barChart>
      <c:catAx>
        <c:axId val="9706284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7063240"/>
        <c:crosses val="autoZero"/>
        <c:auto val="1"/>
        <c:lblAlgn val="ctr"/>
        <c:lblOffset val="100"/>
        <c:noMultiLvlLbl val="0"/>
      </c:catAx>
      <c:valAx>
        <c:axId val="9706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628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1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Expense!$B$4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Expense!$C$3:$C$4</c:f>
              <c:strCache>
                <c:ptCount val="2"/>
                <c:pt idx="0">
                  <c:v>FY 2020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Expense!$C$31</c:f>
              <c:numCache>
                <c:formatCode>"$"#,##0.00_);\("$"#,##0.00\)</c:formatCode>
                <c:ptCount val="1"/>
                <c:pt idx="0">
                  <c:v>33383.740000000005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D-438A-B117-80CEDACB821F}"/>
            </c:ext>
          </c:extLst>
        </c:ser>
        <c:ser>
          <c:idx val="1"/>
          <c:order val="1"/>
          <c:tx>
            <c:strRef>
              <c:f>Expense!$D$3:$D$4</c:f>
              <c:strCache>
                <c:ptCount val="2"/>
                <c:pt idx="0">
                  <c:v>FY 2021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Expense!$D$31</c:f>
              <c:numCache>
                <c:formatCode>"$"#,##0.00_);\("$"#,##0.00\)</c:formatCode>
                <c:ptCount val="1"/>
                <c:pt idx="0">
                  <c:v>26305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D-438A-B117-80CEDACB821F}"/>
            </c:ext>
          </c:extLst>
        </c:ser>
        <c:ser>
          <c:idx val="2"/>
          <c:order val="2"/>
          <c:tx>
            <c:strRef>
              <c:f>Expense!$E$3:$E$4</c:f>
              <c:strCache>
                <c:ptCount val="2"/>
                <c:pt idx="0">
                  <c:v>FY 2021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Expense!$E$31</c:f>
              <c:numCache>
                <c:formatCode>"$"#,##0.00_);\("$"#,##0.00\)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0D-438A-B117-80CEDACB8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97060496"/>
        <c:axId val="97060888"/>
      </c:barChart>
      <c:catAx>
        <c:axId val="9706049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7060888"/>
        <c:crosses val="autoZero"/>
        <c:auto val="1"/>
        <c:lblAlgn val="ctr"/>
        <c:lblOffset val="100"/>
        <c:noMultiLvlLbl val="0"/>
      </c:catAx>
      <c:valAx>
        <c:axId val="9706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604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1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133350</xdr:rowOff>
    </xdr:from>
    <xdr:to>
      <xdr:col>6</xdr:col>
      <xdr:colOff>1215390</xdr:colOff>
      <xdr:row>1</xdr:row>
      <xdr:rowOff>1962150</xdr:rowOff>
    </xdr:to>
    <xdr:graphicFrame macro="">
      <xdr:nvGraphicFramePr>
        <xdr:cNvPr id="3" name="Revenue" descr="Clustered column chart comparing Prior, Proposed, and Actual Revenues for Prior and Current fiscal year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45339</xdr:colOff>
      <xdr:row>1</xdr:row>
      <xdr:rowOff>161925</xdr:rowOff>
    </xdr:from>
    <xdr:to>
      <xdr:col>6</xdr:col>
      <xdr:colOff>1213104</xdr:colOff>
      <xdr:row>1</xdr:row>
      <xdr:rowOff>1990725</xdr:rowOff>
    </xdr:to>
    <xdr:graphicFrame macro="">
      <xdr:nvGraphicFramePr>
        <xdr:cNvPr id="3" name="Expense" descr="Clustered column chart comparing Prior, Proposed, and Actual Expenses for Prior and Current fiscal years is in this cell">
          <a:extLst>
            <a:ext uri="{FF2B5EF4-FFF2-40B4-BE49-F238E27FC236}">
              <a16:creationId xmlns:a16="http://schemas.microsoft.com/office/drawing/2014/main" id="{51D9A524-4D5A-4F26-B779-11EF13AE76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e" displayName="Revenue" ref="B4:G14" totalsRowCount="1" totalsRowDxfId="22">
  <sortState xmlns:xlrd2="http://schemas.microsoft.com/office/spreadsheetml/2017/richdata2" ref="B5:G12">
    <sortCondition ref="B5"/>
  </sortState>
  <tableColumns count="6">
    <tableColumn id="1" xr3:uid="{00000000-0010-0000-0000-000001000000}" name="REVENUE" totalsRowLabel="TOTALS"/>
    <tableColumn id="2" xr3:uid="{00000000-0010-0000-0000-000002000000}" name="PRIOR YEAR" totalsRowFunction="sum" dataDxfId="21" totalsRowDxfId="4" dataCellStyle="Currency"/>
    <tableColumn id="3" xr3:uid="{00000000-0010-0000-0000-000003000000}" name="PROPOSED" totalsRowFunction="sum" dataDxfId="20" totalsRowDxfId="3" dataCellStyle="Currency"/>
    <tableColumn id="4" xr3:uid="{00000000-0010-0000-0000-000004000000}" name="ACTUAL" totalsRowFunction="sum" dataDxfId="19" totalsRowDxfId="2" dataCellStyle="Currency"/>
    <tableColumn id="5" xr3:uid="{00000000-0010-0000-0000-000005000000}" name="VARIANCE" totalsRowFunction="sum" dataDxfId="18" totalsRowDxfId="1" dataCellStyle="Currency">
      <calculatedColumnFormula>IFERROR(Revenue[[#This Row],[ACTUAL]]-Revenue[[#This Row],[PROPOSED]], "")</calculatedColumnFormula>
    </tableColumn>
    <tableColumn id="6" xr3:uid="{00000000-0010-0000-0000-000006000000}" name="+/- PRIOR YEAR" totalsRowFunction="min" dataDxfId="17" totalsRowDxfId="0" dataCellStyle="Comma">
      <calculatedColumnFormula>IFERROR(Revenue[[#This Row],[ACTUAL]]-Revenue[[#This Row],[PRIOR YEAR]], "")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Summary="Revenue descriptions, Prior year, Proposed, and Actual Revenue are in this table. Variance &amp; difference between Actual amounts of prior &amp; current year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xpense" displayName="Expense" ref="B4:G31" totalsRowCount="1" totalsRowDxfId="15" headerRowCellStyle="Normal" dataCellStyle="Normal">
  <sortState xmlns:xlrd2="http://schemas.microsoft.com/office/spreadsheetml/2017/richdata2" ref="B5:G31">
    <sortCondition ref="B5"/>
  </sortState>
  <tableColumns count="6">
    <tableColumn id="1" xr3:uid="{00000000-0010-0000-0100-000001000000}" name="EXPENSES" totalsRowLabel="TOTALS" totalsRowDxfId="10" dataCellStyle="Normal"/>
    <tableColumn id="2" xr3:uid="{00000000-0010-0000-0100-000002000000}" name="PRIOR YEAR" totalsRowFunction="sum" dataDxfId="14" totalsRowDxfId="9" dataCellStyle="Comma"/>
    <tableColumn id="3" xr3:uid="{00000000-0010-0000-0100-000003000000}" name="PROPOSED" totalsRowFunction="sum" dataDxfId="13" totalsRowDxfId="8" dataCellStyle="Comma"/>
    <tableColumn id="4" xr3:uid="{00000000-0010-0000-0100-000004000000}" name="ACTUAL" totalsRowFunction="sum" totalsRowDxfId="7" dataCellStyle="Comma"/>
    <tableColumn id="5" xr3:uid="{00000000-0010-0000-0100-000005000000}" name="VARIANCE" totalsRowFunction="sum" dataDxfId="12" totalsRowDxfId="6" dataCellStyle="Comma">
      <calculatedColumnFormula>IFERROR(Expense[[#This Row],[ACTUAL]]-Expense[[#This Row],[PROPOSED]], "")</calculatedColumnFormula>
    </tableColumn>
    <tableColumn id="6" xr3:uid="{00000000-0010-0000-0100-000006000000}" name="+/- PRIOR YEAR" totalsRowFunction="sum" dataDxfId="11" totalsRowDxfId="5" dataCellStyle="Comma">
      <calculatedColumnFormula>IFERROR(Expense[[#This Row],[ACTUAL]]-Expense[[#This Row],[PRIOR YEAR]], "")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Summary="Expense descriptions, Prior year, Proposed, and Actual Revenue are in this table. Variance &amp; difference between Actual amounts of prior &amp; current year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14"/>
  <sheetViews>
    <sheetView showGridLines="0" tabSelected="1" topLeftCell="B1" zoomScaleNormal="100" workbookViewId="0">
      <selection activeCell="D6" sqref="D6"/>
    </sheetView>
  </sheetViews>
  <sheetFormatPr defaultColWidth="9.140625" defaultRowHeight="30" customHeight="1" x14ac:dyDescent="0.25"/>
  <cols>
    <col min="1" max="1" width="2.7109375" style="1" customWidth="1"/>
    <col min="2" max="2" width="38.7109375" style="1" customWidth="1"/>
    <col min="3" max="7" width="18.85546875" style="1" customWidth="1"/>
    <col min="8" max="8" width="2.7109375" style="1" customWidth="1"/>
    <col min="9" max="16384" width="9.140625" style="1"/>
  </cols>
  <sheetData>
    <row r="1" spans="2:7" customFormat="1" ht="58.5" customHeight="1" x14ac:dyDescent="0.7">
      <c r="B1" s="21" t="s">
        <v>12</v>
      </c>
      <c r="C1" s="21"/>
      <c r="D1" s="21"/>
      <c r="E1" s="21"/>
      <c r="F1" s="7" t="s">
        <v>1</v>
      </c>
      <c r="G1" s="8">
        <v>2021</v>
      </c>
    </row>
    <row r="2" spans="2:7" ht="168" customHeight="1" x14ac:dyDescent="0.25">
      <c r="B2" s="22" t="s">
        <v>10</v>
      </c>
      <c r="C2" s="22"/>
      <c r="D2" s="22"/>
      <c r="E2" s="22"/>
      <c r="F2" s="22"/>
      <c r="G2" s="22"/>
    </row>
    <row r="3" spans="2:7" customFormat="1" ht="30" customHeight="1" x14ac:dyDescent="0.3">
      <c r="B3" s="1"/>
      <c r="C3" s="9" t="str">
        <f>CONCATENATE("FY ",FY-1)</f>
        <v>FY 2020</v>
      </c>
      <c r="D3" s="9" t="str">
        <f>CONCATENATE("FY ",FY)</f>
        <v>FY 2021</v>
      </c>
      <c r="E3" s="9" t="str">
        <f>CONCATENATE("FY ",FY)</f>
        <v>FY 2021</v>
      </c>
      <c r="F3" s="9" t="str">
        <f>CONCATENATE("FY ",FY)</f>
        <v>FY 2021</v>
      </c>
      <c r="G3" s="9" t="str">
        <f>CONCATENATE("FY ",FY-1)</f>
        <v>FY 2020</v>
      </c>
    </row>
    <row r="4" spans="2:7" customFormat="1" ht="30" customHeight="1" x14ac:dyDescent="0.25">
      <c r="B4" t="s">
        <v>6</v>
      </c>
      <c r="C4" t="s">
        <v>2</v>
      </c>
      <c r="D4" t="s">
        <v>3</v>
      </c>
      <c r="E4" t="s">
        <v>4</v>
      </c>
      <c r="F4" t="s">
        <v>9</v>
      </c>
      <c r="G4" t="s">
        <v>5</v>
      </c>
    </row>
    <row r="5" spans="2:7" ht="30" customHeight="1" x14ac:dyDescent="0.25">
      <c r="B5" s="1" t="s">
        <v>41</v>
      </c>
      <c r="C5" s="14">
        <v>11.55</v>
      </c>
      <c r="D5" s="14">
        <v>50</v>
      </c>
      <c r="E5" s="14">
        <v>0</v>
      </c>
      <c r="F5" s="14">
        <f>IFERROR(Revenue[[#This Row],[ACTUAL]]-Revenue[[#This Row],[PROPOSED]], "")</f>
        <v>-50</v>
      </c>
      <c r="G5" s="13">
        <f>IFERROR(Revenue[[#This Row],[ACTUAL]]-Revenue[[#This Row],[PRIOR YEAR]], "")</f>
        <v>-11.55</v>
      </c>
    </row>
    <row r="6" spans="2:7" ht="46.5" customHeight="1" x14ac:dyDescent="0.25">
      <c r="B6" s="1" t="s">
        <v>39</v>
      </c>
      <c r="C6" s="13">
        <v>4907.17</v>
      </c>
      <c r="D6" s="13">
        <v>7000</v>
      </c>
      <c r="E6" s="14">
        <v>0</v>
      </c>
      <c r="F6" s="13">
        <f>IFERROR(Revenue[[#This Row],[ACTUAL]]-Revenue[[#This Row],[PROPOSED]], "")</f>
        <v>-7000</v>
      </c>
      <c r="G6" s="13">
        <f>IFERROR(Revenue[[#This Row],[ACTUAL]]-Revenue[[#This Row],[PRIOR YEAR]], "")</f>
        <v>-4907.17</v>
      </c>
    </row>
    <row r="7" spans="2:7" customFormat="1" ht="30" customHeight="1" x14ac:dyDescent="0.25">
      <c r="B7" t="s">
        <v>30</v>
      </c>
      <c r="C7" s="13">
        <v>2059.19</v>
      </c>
      <c r="D7" s="13">
        <v>1000</v>
      </c>
      <c r="E7" s="14">
        <v>0</v>
      </c>
      <c r="F7" s="13">
        <f>IFERROR(Revenue[[#This Row],[ACTUAL]]-Revenue[[#This Row],[PROPOSED]], "")</f>
        <v>-1000</v>
      </c>
      <c r="G7" s="13">
        <f>IFERROR(Revenue[[#This Row],[ACTUAL]]-Revenue[[#This Row],[PRIOR YEAR]], "")</f>
        <v>-2059.19</v>
      </c>
    </row>
    <row r="8" spans="2:7" customFormat="1" ht="30" customHeight="1" x14ac:dyDescent="0.25">
      <c r="B8" t="s">
        <v>13</v>
      </c>
      <c r="C8" s="13">
        <v>0</v>
      </c>
      <c r="D8" s="13">
        <v>150</v>
      </c>
      <c r="E8" s="14">
        <v>0</v>
      </c>
      <c r="F8" s="13">
        <f>IFERROR(Revenue[[#This Row],[ACTUAL]]-Revenue[[#This Row],[PROPOSED]], "")</f>
        <v>-150</v>
      </c>
      <c r="G8" s="13">
        <f>IFERROR(Revenue[[#This Row],[ACTUAL]]-Revenue[[#This Row],[PRIOR YEAR]], "")</f>
        <v>0</v>
      </c>
    </row>
    <row r="9" spans="2:7" ht="30" customHeight="1" x14ac:dyDescent="0.25">
      <c r="B9" s="1" t="s">
        <v>14</v>
      </c>
      <c r="C9" s="14">
        <v>2000</v>
      </c>
      <c r="D9" s="14">
        <v>2000</v>
      </c>
      <c r="E9" s="14">
        <v>0</v>
      </c>
      <c r="F9" s="14">
        <f>IFERROR(Revenue[[#This Row],[ACTUAL]]-Revenue[[#This Row],[PROPOSED]], "")</f>
        <v>-2000</v>
      </c>
      <c r="G9" s="13">
        <f>IFERROR(Revenue[[#This Row],[ACTUAL]]-Revenue[[#This Row],[PRIOR YEAR]], "")</f>
        <v>-2000</v>
      </c>
    </row>
    <row r="10" spans="2:7" ht="30" customHeight="1" x14ac:dyDescent="0.25">
      <c r="B10" s="1" t="s">
        <v>26</v>
      </c>
      <c r="C10" s="14">
        <v>4.42</v>
      </c>
      <c r="D10" s="14">
        <v>10</v>
      </c>
      <c r="E10" s="14">
        <v>0</v>
      </c>
      <c r="F10" s="14">
        <f>IFERROR(Revenue[[#This Row],[ACTUAL]]-Revenue[[#This Row],[PROPOSED]], "")</f>
        <v>-10</v>
      </c>
      <c r="G10" s="13">
        <f>IFERROR(Revenue[[#This Row],[ACTUAL]]-Revenue[[#This Row],[PRIOR YEAR]], "")</f>
        <v>-4.42</v>
      </c>
    </row>
    <row r="11" spans="2:7" ht="30" customHeight="1" x14ac:dyDescent="0.25">
      <c r="B11" s="1" t="s">
        <v>25</v>
      </c>
      <c r="C11" s="14">
        <v>477.03</v>
      </c>
      <c r="D11" s="14">
        <v>600</v>
      </c>
      <c r="E11" s="14">
        <v>0</v>
      </c>
      <c r="F11" s="14">
        <f>IFERROR(Revenue[[#This Row],[ACTUAL]]-Revenue[[#This Row],[PROPOSED]], "")</f>
        <v>-600</v>
      </c>
      <c r="G11" s="13">
        <f>IFERROR(Revenue[[#This Row],[ACTUAL]]-Revenue[[#This Row],[PRIOR YEAR]], "")</f>
        <v>-477.03</v>
      </c>
    </row>
    <row r="12" spans="2:7" ht="30" customHeight="1" x14ac:dyDescent="0.25">
      <c r="B12" s="1" t="s">
        <v>15</v>
      </c>
      <c r="C12" s="14">
        <v>0</v>
      </c>
      <c r="D12" s="14">
        <v>0</v>
      </c>
      <c r="E12" s="14">
        <v>0</v>
      </c>
      <c r="F12" s="14">
        <f>IFERROR(Revenue[[#This Row],[ACTUAL]]-Revenue[[#This Row],[PROPOSED]], "")</f>
        <v>0</v>
      </c>
      <c r="G12" s="13">
        <f>IFERROR(Revenue[[#This Row],[ACTUAL]]-Revenue[[#This Row],[PRIOR YEAR]], "")</f>
        <v>0</v>
      </c>
    </row>
    <row r="13" spans="2:7" ht="30" customHeight="1" x14ac:dyDescent="0.25">
      <c r="B13" s="1" t="s">
        <v>45</v>
      </c>
      <c r="C13" s="14">
        <v>4351.92</v>
      </c>
      <c r="D13" s="14">
        <v>4200</v>
      </c>
      <c r="E13" s="14">
        <v>0</v>
      </c>
      <c r="F13" s="14">
        <f>IFERROR(Revenue[[#This Row],[ACTUAL]]-Revenue[[#This Row],[PROPOSED]], "")</f>
        <v>-4200</v>
      </c>
      <c r="G13" s="13">
        <f>IFERROR(Revenue[[#This Row],[ACTUAL]]-Revenue[[#This Row],[PRIOR YEAR]], "")</f>
        <v>-4351.92</v>
      </c>
    </row>
    <row r="14" spans="2:7" ht="30" customHeight="1" x14ac:dyDescent="0.25">
      <c r="B14" t="s">
        <v>8</v>
      </c>
      <c r="C14" s="20">
        <f>SUBTOTAL(109,Revenue[PRIOR YEAR])</f>
        <v>13811.28</v>
      </c>
      <c r="D14" s="20">
        <f>SUBTOTAL(109,Revenue[PROPOSED])</f>
        <v>15010</v>
      </c>
      <c r="E14" s="20">
        <f>SUBTOTAL(109,Revenue[ACTUAL])</f>
        <v>0</v>
      </c>
      <c r="F14" s="20">
        <f>SUBTOTAL(109,Revenue[VARIANCE])</f>
        <v>-15010</v>
      </c>
      <c r="G14" s="12">
        <f>SUBTOTAL(105,Revenue[+/- PRIOR YEAR])</f>
        <v>-4907.17</v>
      </c>
    </row>
  </sheetData>
  <mergeCells count="2">
    <mergeCell ref="B1:E1"/>
    <mergeCell ref="B2:G2"/>
  </mergeCells>
  <conditionalFormatting sqref="C14:G14 C6:D13 F6:G13">
    <cfRule type="expression" dxfId="23" priority="4">
      <formula>C6&lt;0</formula>
    </cfRule>
  </conditionalFormatting>
  <dataValidations count="10">
    <dataValidation allowBlank="1" showInputMessage="1" showErrorMessage="1" prompt="Create a Non-profit Budget in this workbook. Enter Revenue details in this worksheet. Clustered column chart comparing Prior, Proposed, and Actual Revenue is in cell B2" sqref="A1" xr:uid="{00000000-0002-0000-0000-000000000000}"/>
    <dataValidation allowBlank="1" showInputMessage="1" showErrorMessage="1" prompt="Title of this worksheet is in this cell. Enter Fiscal Year in cell G1" sqref="B1:E1" xr:uid="{00000000-0002-0000-0000-000001000000}"/>
    <dataValidation allowBlank="1" showInputMessage="1" showErrorMessage="1" prompt="Enter Fiscal Year in cell at right" sqref="F1" xr:uid="{00000000-0002-0000-0000-000002000000}"/>
    <dataValidation allowBlank="1" showInputMessage="1" showErrorMessage="1" prompt="Enter Fiscal Year in this cell" sqref="G1" xr:uid="{00000000-0002-0000-0000-000003000000}"/>
    <dataValidation allowBlank="1" showInputMessage="1" showErrorMessage="1" prompt="Enter Revenue item in this column under this heading" sqref="B4:B5" xr:uid="{00000000-0002-0000-0000-000004000000}"/>
    <dataValidation allowBlank="1" showInputMessage="1" showErrorMessage="1" prompt="Enter Prior Year amount for the corresponding revenue item in this column under this heading. Prior Year is automatically updated in cell above" sqref="C4:C5" xr:uid="{00000000-0002-0000-0000-000005000000}"/>
    <dataValidation allowBlank="1" showInputMessage="1" showErrorMessage="1" prompt="Enter Proposed amount for the corresponding revenue item in this column under this heading. Current Year is automatically updated in cell above" sqref="D4:D5" xr:uid="{00000000-0002-0000-0000-000006000000}"/>
    <dataValidation allowBlank="1" showInputMessage="1" showErrorMessage="1" prompt="Variance amount for the corresponding revenue item is automatically calculated in this column under this heading. Year is automatically updated in cell above" sqref="F4:F5" xr:uid="{00000000-0002-0000-0000-000008000000}"/>
    <dataValidation allowBlank="1" showInputMessage="1" showErrorMessage="1" prompt="Difference between Actual amounts of prior and current year is automatically calculated in this column under this heading. Current Year is automatically updated in cell above" sqref="G4:G5" xr:uid="{00000000-0002-0000-0000-000009000000}"/>
    <dataValidation allowBlank="1" showInputMessage="1" showErrorMessage="1" prompt="Enter Actual amount for the corresponding revenue item in this column under this heading. Current Year is automatically updated in cell above" sqref="E4:E13" xr:uid="{00000000-0002-0000-0000-000007000000}"/>
  </dataValidations>
  <printOptions horizontalCentered="1"/>
  <pageMargins left="0.7" right="0.7" top="0.75" bottom="0.75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G31"/>
  <sheetViews>
    <sheetView showGridLines="0" topLeftCell="B1" zoomScaleNormal="100" workbookViewId="0">
      <selection activeCell="E29" sqref="E29"/>
    </sheetView>
  </sheetViews>
  <sheetFormatPr defaultColWidth="9.140625" defaultRowHeight="30" customHeight="1" x14ac:dyDescent="0.25"/>
  <cols>
    <col min="1" max="1" width="2.7109375" style="1" customWidth="1"/>
    <col min="2" max="2" width="38.7109375" style="1" customWidth="1"/>
    <col min="3" max="7" width="18.85546875" style="1" customWidth="1"/>
    <col min="8" max="8" width="2.7109375" style="1" customWidth="1"/>
    <col min="9" max="16384" width="9.140625" style="1"/>
  </cols>
  <sheetData>
    <row r="1" spans="1:7" ht="58.5" customHeight="1" x14ac:dyDescent="0.7">
      <c r="B1" s="21" t="str">
        <f>Workbook_Title</f>
        <v>Friends of SRMC Budget</v>
      </c>
      <c r="C1" s="21"/>
      <c r="D1" s="21"/>
      <c r="E1" s="21"/>
      <c r="F1" s="7" t="s">
        <v>1</v>
      </c>
      <c r="G1" s="8">
        <f>2021</f>
        <v>2021</v>
      </c>
    </row>
    <row r="2" spans="1:7" s="5" customFormat="1" ht="168" customHeight="1" x14ac:dyDescent="0.25">
      <c r="A2" s="1"/>
      <c r="B2" s="22" t="s">
        <v>11</v>
      </c>
      <c r="C2" s="22"/>
      <c r="D2" s="22"/>
      <c r="E2" s="22"/>
      <c r="F2" s="22"/>
      <c r="G2" s="22"/>
    </row>
    <row r="3" spans="1:7" ht="30" customHeight="1" x14ac:dyDescent="0.3">
      <c r="C3" s="9" t="str">
        <f>CONCATENATE("FY ",FY-1)</f>
        <v>FY 2020</v>
      </c>
      <c r="D3" s="9" t="str">
        <f>CONCATENATE("FY ",FY)</f>
        <v>FY 2021</v>
      </c>
      <c r="E3" s="9" t="str">
        <f>CONCATENATE("FY ",FY)</f>
        <v>FY 2021</v>
      </c>
      <c r="F3" s="9" t="str">
        <f>CONCATENATE("FY ",FY)</f>
        <v>FY 2021</v>
      </c>
      <c r="G3" s="9" t="str">
        <f>CONCATENATE("FY ",FY-1)</f>
        <v>FY 2020</v>
      </c>
    </row>
    <row r="4" spans="1:7" ht="30" customHeight="1" x14ac:dyDescent="0.25">
      <c r="B4" s="10" t="s">
        <v>7</v>
      </c>
      <c r="C4" s="6" t="s">
        <v>2</v>
      </c>
      <c r="D4" s="6" t="s">
        <v>3</v>
      </c>
      <c r="E4" s="6" t="s">
        <v>4</v>
      </c>
      <c r="F4" s="6" t="s">
        <v>9</v>
      </c>
      <c r="G4" s="11" t="s">
        <v>5</v>
      </c>
    </row>
    <row r="5" spans="1:7" ht="30" customHeight="1" x14ac:dyDescent="0.25">
      <c r="B5" s="1" t="s">
        <v>16</v>
      </c>
      <c r="C5" s="15">
        <v>0</v>
      </c>
      <c r="D5" s="16">
        <v>300</v>
      </c>
      <c r="E5" s="15">
        <v>0</v>
      </c>
      <c r="F5" s="16">
        <f>IFERROR(Expense[[#This Row],[ACTUAL]]-Expense[[#This Row],[PROPOSED]], "")</f>
        <v>-300</v>
      </c>
      <c r="G5" s="15">
        <f>IFERROR(Expense[[#This Row],[ACTUAL]]-Expense[[#This Row],[PRIOR YEAR]], "")</f>
        <v>0</v>
      </c>
    </row>
    <row r="6" spans="1:7" ht="41.25" customHeight="1" x14ac:dyDescent="0.25">
      <c r="B6" s="1" t="s">
        <v>38</v>
      </c>
      <c r="C6" s="15">
        <v>367.3</v>
      </c>
      <c r="D6" s="16">
        <v>0</v>
      </c>
      <c r="E6" s="15">
        <v>0</v>
      </c>
      <c r="F6" s="16">
        <f>IFERROR(Expense[[#This Row],[ACTUAL]]-Expense[[#This Row],[PROPOSED]], "")</f>
        <v>0</v>
      </c>
      <c r="G6" s="15">
        <f>IFERROR(Expense[[#This Row],[ACTUAL]]-Expense[[#This Row],[PRIOR YEAR]], "")</f>
        <v>-367.3</v>
      </c>
    </row>
    <row r="7" spans="1:7" ht="45" x14ac:dyDescent="0.25">
      <c r="B7" s="1" t="s">
        <v>27</v>
      </c>
      <c r="C7" s="15">
        <v>263.35000000000002</v>
      </c>
      <c r="D7" s="16">
        <v>1500</v>
      </c>
      <c r="E7" s="15">
        <v>0</v>
      </c>
      <c r="F7" s="16">
        <f>IFERROR(Expense[[#This Row],[ACTUAL]]-Expense[[#This Row],[PROPOSED]], "")</f>
        <v>-1500</v>
      </c>
      <c r="G7" s="15">
        <f>IFERROR(Expense[[#This Row],[ACTUAL]]-Expense[[#This Row],[PRIOR YEAR]], "")</f>
        <v>-263.35000000000002</v>
      </c>
    </row>
    <row r="8" spans="1:7" ht="30" customHeight="1" x14ac:dyDescent="0.25">
      <c r="B8" s="1" t="s">
        <v>17</v>
      </c>
      <c r="C8" s="15">
        <v>175.5</v>
      </c>
      <c r="D8" s="16">
        <v>500</v>
      </c>
      <c r="E8" s="15">
        <v>0</v>
      </c>
      <c r="F8" s="16">
        <f>IFERROR(Expense[[#This Row],[ACTUAL]]-Expense[[#This Row],[PROPOSED]], "")</f>
        <v>-500</v>
      </c>
      <c r="G8" s="15">
        <f>IFERROR(Expense[[#This Row],[ACTUAL]]-Expense[[#This Row],[PRIOR YEAR]], "")</f>
        <v>-175.5</v>
      </c>
    </row>
    <row r="9" spans="1:7" ht="30" customHeight="1" x14ac:dyDescent="0.25">
      <c r="B9" s="1" t="s">
        <v>31</v>
      </c>
      <c r="C9" s="16">
        <v>508.11</v>
      </c>
      <c r="D9" s="16">
        <v>250</v>
      </c>
      <c r="E9" s="15">
        <v>0</v>
      </c>
      <c r="F9" s="16">
        <f>IFERROR(Expense[[#This Row],[ACTUAL]]-Expense[[#This Row],[PROPOSED]], "")</f>
        <v>-250</v>
      </c>
      <c r="G9" s="15">
        <f>IFERROR(Expense[[#This Row],[ACTUAL]]-Expense[[#This Row],[PRIOR YEAR]], "")</f>
        <v>-508.11</v>
      </c>
    </row>
    <row r="10" spans="1:7" ht="30" customHeight="1" x14ac:dyDescent="0.25">
      <c r="B10" s="1" t="s">
        <v>18</v>
      </c>
      <c r="C10" s="16">
        <v>2307.5500000000002</v>
      </c>
      <c r="D10" s="16">
        <v>0</v>
      </c>
      <c r="E10" s="15">
        <v>0</v>
      </c>
      <c r="F10" s="16">
        <f>IFERROR(Expense[[#This Row],[ACTUAL]]-Expense[[#This Row],[PROPOSED]], "")</f>
        <v>0</v>
      </c>
      <c r="G10" s="15">
        <f>IFERROR(Expense[[#This Row],[ACTUAL]]-Expense[[#This Row],[PRIOR YEAR]], "")</f>
        <v>-2307.5500000000002</v>
      </c>
    </row>
    <row r="11" spans="1:7" ht="30" customHeight="1" x14ac:dyDescent="0.25">
      <c r="B11" s="1" t="s">
        <v>19</v>
      </c>
      <c r="C11" s="15">
        <v>348.87</v>
      </c>
      <c r="D11" s="16">
        <v>400</v>
      </c>
      <c r="E11" s="15">
        <v>0</v>
      </c>
      <c r="F11" s="16">
        <f>IFERROR(Expense[[#This Row],[ACTUAL]]-Expense[[#This Row],[PROPOSED]], "")</f>
        <v>-400</v>
      </c>
      <c r="G11" s="15">
        <f>IFERROR(Expense[[#This Row],[ACTUAL]]-Expense[[#This Row],[PRIOR YEAR]], "")</f>
        <v>-348.87</v>
      </c>
    </row>
    <row r="12" spans="1:7" ht="30" customHeight="1" x14ac:dyDescent="0.25">
      <c r="B12" s="5" t="s">
        <v>36</v>
      </c>
      <c r="C12" s="16">
        <v>7565.17</v>
      </c>
      <c r="D12" s="16">
        <v>6000</v>
      </c>
      <c r="E12" s="15">
        <v>0</v>
      </c>
      <c r="F12" s="16">
        <f>IFERROR(Expense[[#This Row],[ACTUAL]]-Expense[[#This Row],[PROPOSED]], "")</f>
        <v>-6000</v>
      </c>
      <c r="G12" s="16">
        <f>IFERROR(Expense[[#This Row],[ACTUAL]]-Expense[[#This Row],[PRIOR YEAR]], "")</f>
        <v>-7565.17</v>
      </c>
    </row>
    <row r="13" spans="1:7" ht="25.5" customHeight="1" x14ac:dyDescent="0.25">
      <c r="B13" s="1" t="s">
        <v>46</v>
      </c>
      <c r="C13" s="15">
        <v>975</v>
      </c>
      <c r="D13" s="16">
        <v>750</v>
      </c>
      <c r="E13" s="15">
        <v>0</v>
      </c>
      <c r="F13" s="16">
        <f>IFERROR(Expense[[#This Row],[ACTUAL]]-Expense[[#This Row],[PROPOSED]], "")</f>
        <v>-750</v>
      </c>
      <c r="G13" s="15">
        <f>IFERROR(Expense[[#This Row],[ACTUAL]]-Expense[[#This Row],[PRIOR YEAR]], "")</f>
        <v>-975</v>
      </c>
    </row>
    <row r="14" spans="1:7" ht="15" x14ac:dyDescent="0.25">
      <c r="B14" s="1" t="s">
        <v>20</v>
      </c>
      <c r="C14" s="15">
        <v>15.67</v>
      </c>
      <c r="D14" s="16">
        <v>0</v>
      </c>
      <c r="E14" s="15">
        <v>0</v>
      </c>
      <c r="F14" s="16">
        <f>IFERROR(Expense[[#This Row],[ACTUAL]]-Expense[[#This Row],[PROPOSED]], "")</f>
        <v>0</v>
      </c>
      <c r="G14" s="15">
        <f>IFERROR(Expense[[#This Row],[ACTUAL]]-Expense[[#This Row],[PRIOR YEAR]], "")</f>
        <v>-15.67</v>
      </c>
    </row>
    <row r="15" spans="1:7" ht="15" x14ac:dyDescent="0.25">
      <c r="B15" s="5" t="s">
        <v>21</v>
      </c>
      <c r="C15" s="16">
        <v>1608.51</v>
      </c>
      <c r="D15" s="19">
        <v>1500</v>
      </c>
      <c r="E15" s="15">
        <v>0</v>
      </c>
      <c r="F15" s="16">
        <f>IFERROR(Expense[[#This Row],[ACTUAL]]-Expense[[#This Row],[PROPOSED]], "")</f>
        <v>-1500</v>
      </c>
      <c r="G15" s="16">
        <f>IFERROR(Expense[[#This Row],[ACTUAL]]-Expense[[#This Row],[PRIOR YEAR]], "")</f>
        <v>-1608.51</v>
      </c>
    </row>
    <row r="16" spans="1:7" ht="30" customHeight="1" x14ac:dyDescent="0.25">
      <c r="B16" s="1" t="s">
        <v>34</v>
      </c>
      <c r="C16" s="15">
        <v>266.95</v>
      </c>
      <c r="D16" s="16">
        <v>300</v>
      </c>
      <c r="E16" s="15">
        <v>0</v>
      </c>
      <c r="F16" s="16">
        <f>IFERROR(Expense[[#This Row],[ACTUAL]]-Expense[[#This Row],[PROPOSED]], "")</f>
        <v>-300</v>
      </c>
      <c r="G16" s="15">
        <f>IFERROR(Expense[[#This Row],[ACTUAL]]-Expense[[#This Row],[PRIOR YEAR]], "")</f>
        <v>-266.95</v>
      </c>
    </row>
    <row r="17" spans="2:7" ht="30" customHeight="1" x14ac:dyDescent="0.25">
      <c r="B17" s="1" t="s">
        <v>0</v>
      </c>
      <c r="C17" s="15">
        <v>698</v>
      </c>
      <c r="D17" s="16">
        <v>700</v>
      </c>
      <c r="E17" s="15">
        <v>0</v>
      </c>
      <c r="F17" s="16">
        <f>IFERROR(Expense[[#This Row],[ACTUAL]]-Expense[[#This Row],[PROPOSED]], "")</f>
        <v>-700</v>
      </c>
      <c r="G17" s="15">
        <f>IFERROR(Expense[[#This Row],[ACTUAL]]-Expense[[#This Row],[PRIOR YEAR]], "")</f>
        <v>-698</v>
      </c>
    </row>
    <row r="18" spans="2:7" ht="15" x14ac:dyDescent="0.25">
      <c r="B18" s="1" t="s">
        <v>33</v>
      </c>
      <c r="C18" s="15">
        <v>121.65</v>
      </c>
      <c r="D18" s="16">
        <v>150</v>
      </c>
      <c r="E18" s="15">
        <v>0</v>
      </c>
      <c r="F18" s="16">
        <f>IFERROR(Expense[[#This Row],[ACTUAL]]-Expense[[#This Row],[PROPOSED]], "")</f>
        <v>-150</v>
      </c>
      <c r="G18" s="15">
        <f>IFERROR(Expense[[#This Row],[ACTUAL]]-Expense[[#This Row],[PRIOR YEAR]], "")</f>
        <v>-121.65</v>
      </c>
    </row>
    <row r="19" spans="2:7" ht="15" hidden="1" x14ac:dyDescent="0.25">
      <c r="B19" s="1" t="s">
        <v>42</v>
      </c>
      <c r="C19" s="15"/>
      <c r="D19" s="16">
        <v>0</v>
      </c>
      <c r="E19" s="15">
        <v>4279.6499999999996</v>
      </c>
      <c r="F19" s="16">
        <f>IFERROR(Expense[[#This Row],[ACTUAL]]-Expense[[#This Row],[PROPOSED]], "")</f>
        <v>4279.6499999999996</v>
      </c>
      <c r="G19" s="15">
        <f>IFERROR(Expense[[#This Row],[ACTUAL]]-Expense[[#This Row],[PRIOR YEAR]], "")</f>
        <v>4279.6499999999996</v>
      </c>
    </row>
    <row r="20" spans="2:7" ht="30" customHeight="1" x14ac:dyDescent="0.25">
      <c r="B20" s="1" t="s">
        <v>35</v>
      </c>
      <c r="C20" s="15">
        <v>0</v>
      </c>
      <c r="D20" s="16">
        <v>0</v>
      </c>
      <c r="E20" s="15">
        <v>0</v>
      </c>
      <c r="F20" s="16">
        <f>IFERROR(Expense[[#This Row],[ACTUAL]]-Expense[[#This Row],[PROPOSED]], "")</f>
        <v>0</v>
      </c>
      <c r="G20" s="15">
        <f>IFERROR(Expense[[#This Row],[ACTUAL]]-Expense[[#This Row],[PRIOR YEAR]], "")</f>
        <v>0</v>
      </c>
    </row>
    <row r="21" spans="2:7" ht="60" x14ac:dyDescent="0.25">
      <c r="B21" s="1" t="s">
        <v>32</v>
      </c>
      <c r="C21" s="15">
        <v>4800</v>
      </c>
      <c r="D21" s="16">
        <v>4800</v>
      </c>
      <c r="E21" s="15">
        <v>0</v>
      </c>
      <c r="F21" s="16">
        <f>IFERROR(Expense[[#This Row],[ACTUAL]]-Expense[[#This Row],[PROPOSED]], "")</f>
        <v>-4800</v>
      </c>
      <c r="G21" s="15">
        <f>IFERROR(Expense[[#This Row],[ACTUAL]]-Expense[[#This Row],[PRIOR YEAR]], "")</f>
        <v>-4800</v>
      </c>
    </row>
    <row r="22" spans="2:7" ht="15" x14ac:dyDescent="0.25">
      <c r="B22" s="1" t="s">
        <v>40</v>
      </c>
      <c r="C22" s="15">
        <v>319.68</v>
      </c>
      <c r="D22" s="16">
        <v>300</v>
      </c>
      <c r="E22" s="15">
        <v>0</v>
      </c>
      <c r="F22" s="16">
        <f>IFERROR(Expense[[#This Row],[ACTUAL]]-Expense[[#This Row],[PROPOSED]], "")</f>
        <v>-300</v>
      </c>
      <c r="G22" s="15">
        <f>IFERROR(Expense[[#This Row],[ACTUAL]]-Expense[[#This Row],[PRIOR YEAR]], "")</f>
        <v>-319.68</v>
      </c>
    </row>
    <row r="23" spans="2:7" ht="30" customHeight="1" x14ac:dyDescent="0.25">
      <c r="B23" s="17" t="s">
        <v>22</v>
      </c>
      <c r="C23" s="15">
        <v>5645.76</v>
      </c>
      <c r="D23" s="16">
        <v>6000</v>
      </c>
      <c r="E23" s="15">
        <v>0</v>
      </c>
      <c r="F23" s="16">
        <f>IFERROR(Expense[[#This Row],[ACTUAL]]-Expense[[#This Row],[PROPOSED]], "")</f>
        <v>-6000</v>
      </c>
      <c r="G23" s="15">
        <f>IFERROR(Expense[[#This Row],[ACTUAL]]-Expense[[#This Row],[PRIOR YEAR]], "")</f>
        <v>-5645.76</v>
      </c>
    </row>
    <row r="24" spans="2:7" ht="45" x14ac:dyDescent="0.25">
      <c r="B24" s="18" t="s">
        <v>44</v>
      </c>
      <c r="C24" s="16">
        <v>2641.66</v>
      </c>
      <c r="D24" s="16">
        <v>500</v>
      </c>
      <c r="E24" s="15">
        <v>0</v>
      </c>
      <c r="F24" s="16">
        <f>IFERROR(Expense[[#This Row],[ACTUAL]]-Expense[[#This Row],[PROPOSED]], "")</f>
        <v>-500</v>
      </c>
      <c r="G24" s="15">
        <f>IFERROR(Expense[[#This Row],[ACTUAL]]-Expense[[#This Row],[PRIOR YEAR]], "")</f>
        <v>-2641.66</v>
      </c>
    </row>
    <row r="25" spans="2:7" ht="44.25" customHeight="1" x14ac:dyDescent="0.25">
      <c r="B25" s="1" t="s">
        <v>28</v>
      </c>
      <c r="C25" s="15">
        <v>449.81</v>
      </c>
      <c r="D25" s="16">
        <v>200</v>
      </c>
      <c r="E25" s="15">
        <v>0</v>
      </c>
      <c r="F25" s="16">
        <f>IFERROR(Expense[[#This Row],[ACTUAL]]-Expense[[#This Row],[PROPOSED]], "")</f>
        <v>-200</v>
      </c>
      <c r="G25" s="15">
        <f>IFERROR(Expense[[#This Row],[ACTUAL]]-Expense[[#This Row],[PRIOR YEAR]], "")</f>
        <v>-449.81</v>
      </c>
    </row>
    <row r="26" spans="2:7" ht="51.75" customHeight="1" x14ac:dyDescent="0.25">
      <c r="B26" s="1" t="s">
        <v>23</v>
      </c>
      <c r="C26" s="15">
        <v>55</v>
      </c>
      <c r="D26" s="16">
        <v>55</v>
      </c>
      <c r="E26" s="15">
        <v>0</v>
      </c>
      <c r="F26" s="16">
        <f>IFERROR(Expense[[#This Row],[ACTUAL]]-Expense[[#This Row],[PROPOSED]], "")</f>
        <v>-55</v>
      </c>
      <c r="G26" s="15">
        <f>IFERROR(Expense[[#This Row],[ACTUAL]]-Expense[[#This Row],[PRIOR YEAR]], "")</f>
        <v>-55</v>
      </c>
    </row>
    <row r="27" spans="2:7" ht="30" customHeight="1" x14ac:dyDescent="0.25">
      <c r="B27" s="1" t="s">
        <v>43</v>
      </c>
      <c r="C27" s="15">
        <v>172.06</v>
      </c>
      <c r="D27" s="16">
        <v>100</v>
      </c>
      <c r="E27" s="15">
        <v>0</v>
      </c>
      <c r="F27" s="16">
        <f>IFERROR(Expense[[#This Row],[ACTUAL]]-Expense[[#This Row],[PROPOSED]], "")</f>
        <v>-100</v>
      </c>
      <c r="G27" s="15">
        <f>IFERROR(Expense[[#This Row],[ACTUAL]]-Expense[[#This Row],[PRIOR YEAR]], "")</f>
        <v>-172.06</v>
      </c>
    </row>
    <row r="28" spans="2:7" ht="45" x14ac:dyDescent="0.25">
      <c r="B28" s="5" t="s">
        <v>37</v>
      </c>
      <c r="C28" s="16">
        <v>2558.52</v>
      </c>
      <c r="D28" s="19">
        <v>2000</v>
      </c>
      <c r="E28" s="15">
        <v>0</v>
      </c>
      <c r="F28" s="16">
        <f>IFERROR(Expense[[#This Row],[ACTUAL]]-Expense[[#This Row],[PROPOSED]], "")</f>
        <v>-2000</v>
      </c>
      <c r="G28" s="16">
        <f>IFERROR(Expense[[#This Row],[ACTUAL]]-Expense[[#This Row],[PRIOR YEAR]], "")</f>
        <v>-2558.52</v>
      </c>
    </row>
    <row r="29" spans="2:7" ht="45" x14ac:dyDescent="0.25">
      <c r="B29" s="1" t="s">
        <v>29</v>
      </c>
      <c r="C29" s="15">
        <v>0</v>
      </c>
      <c r="D29" s="16">
        <v>0</v>
      </c>
      <c r="E29" s="15">
        <v>0</v>
      </c>
      <c r="F29" s="15">
        <f>IFERROR(Expense[[#This Row],[ACTUAL]]-Expense[[#This Row],[PROPOSED]], "")</f>
        <v>0</v>
      </c>
      <c r="G29" s="15">
        <f>IFERROR(Expense[[#This Row],[ACTUAL]]-Expense[[#This Row],[PRIOR YEAR]], "")</f>
        <v>0</v>
      </c>
    </row>
    <row r="30" spans="2:7" ht="27.75" customHeight="1" x14ac:dyDescent="0.25">
      <c r="B30" s="1" t="s">
        <v>24</v>
      </c>
      <c r="C30" s="15">
        <v>1519.62</v>
      </c>
      <c r="D30" s="16">
        <v>0</v>
      </c>
      <c r="E30" s="15">
        <v>0</v>
      </c>
      <c r="F30" s="15">
        <f>IFERROR(Expense[[#This Row],[ACTUAL]]-Expense[[#This Row],[PROPOSED]], "")</f>
        <v>0</v>
      </c>
      <c r="G30" s="15">
        <f>IFERROR(Expense[[#This Row],[ACTUAL]]-Expense[[#This Row],[PRIOR YEAR]], "")</f>
        <v>-1519.62</v>
      </c>
    </row>
    <row r="31" spans="2:7" ht="30" customHeight="1" x14ac:dyDescent="0.25">
      <c r="B31" s="2" t="s">
        <v>8</v>
      </c>
      <c r="C31" s="3">
        <f>SUBTOTAL(109,Expense[PRIOR YEAR])</f>
        <v>33383.740000000005</v>
      </c>
      <c r="D31" s="3">
        <f>SUBTOTAL(109,Expense[PROPOSED])</f>
        <v>26305</v>
      </c>
      <c r="E31" s="3">
        <f>SUBTOTAL(109,Expense[ACTUAL])</f>
        <v>0</v>
      </c>
      <c r="F31" s="3">
        <f>SUBTOTAL(109,Expense[VARIANCE])</f>
        <v>-26305</v>
      </c>
      <c r="G31" s="4">
        <f>SUBTOTAL(109,Expense[+/- PRIOR YEAR])</f>
        <v>-33383.740000000005</v>
      </c>
    </row>
  </sheetData>
  <mergeCells count="2">
    <mergeCell ref="B1:E1"/>
    <mergeCell ref="B2:G2"/>
  </mergeCells>
  <conditionalFormatting sqref="C5:G31">
    <cfRule type="expression" dxfId="16" priority="1">
      <formula>C5&lt;0</formula>
    </cfRule>
  </conditionalFormatting>
  <dataValidations count="10">
    <dataValidation allowBlank="1" showInputMessage="1" showErrorMessage="1" prompt="Enter Expense details in table starting in cell B4. Clustered column chart comparing Prior, Proposed, and Actual Expense is in cell B2" sqref="A1" xr:uid="{00000000-0002-0000-0100-000000000000}"/>
    <dataValidation allowBlank="1" showInputMessage="1" showErrorMessage="1" prompt="Title of this worksheet is in this cell" sqref="B1:E1" xr:uid="{00000000-0002-0000-0100-000001000000}"/>
    <dataValidation allowBlank="1" showInputMessage="1" showErrorMessage="1" prompt="Fiscal Year is automatically updated in cell at right" sqref="F1" xr:uid="{00000000-0002-0000-0100-000002000000}"/>
    <dataValidation allowBlank="1" showInputMessage="1" showErrorMessage="1" prompt="Fiscal Year is automatically updated in this cell" sqref="G1" xr:uid="{00000000-0002-0000-0100-000003000000}"/>
    <dataValidation allowBlank="1" showInputMessage="1" showErrorMessage="1" prompt="Enter Expense item in this column under this heading" sqref="B4" xr:uid="{00000000-0002-0000-0100-000004000000}"/>
    <dataValidation allowBlank="1" showInputMessage="1" showErrorMessage="1" prompt="Enter Prior Year amount for the corresponding expense item in this column under this heading. Prior Year is automatically updated in cell above" sqref="C4" xr:uid="{00000000-0002-0000-0100-000005000000}"/>
    <dataValidation allowBlank="1" showInputMessage="1" showErrorMessage="1" prompt="Enter Proposed amount for the corresponding expense item in this column under this heading. Current Year is automatically updated in cell above" sqref="D4" xr:uid="{00000000-0002-0000-0100-000006000000}"/>
    <dataValidation allowBlank="1" showInputMessage="1" showErrorMessage="1" prompt="Enter Actual amount for the corresponding expense item in this column under this heading. Current Year is automatically updated in cell above" sqref="E4" xr:uid="{00000000-0002-0000-0100-000007000000}"/>
    <dataValidation allowBlank="1" showInputMessage="1" showErrorMessage="1" prompt="Variance amount for the corresponding expense item is automatically calculated in this column under this heading. Current Year is automatically updated in cell above" sqref="F4" xr:uid="{00000000-0002-0000-0100-000008000000}"/>
    <dataValidation allowBlank="1" showInputMessage="1" showErrorMessage="1" prompt="Difference between prior year and actual amount for current year is automatically calculated in this column under this heading. Current Year is automatically updated in cell above" sqref="G4" xr:uid="{00000000-0002-0000-0100-000009000000}"/>
  </dataValidations>
  <printOptions horizontalCentered="1"/>
  <pageMargins left="0.7" right="0.7" top="0.75" bottom="0.75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FB82EBBA55B4F895E2AE53AA3455C" ma:contentTypeVersion="15" ma:contentTypeDescription="Create a new document." ma:contentTypeScope="" ma:versionID="6f95eddcc1b1359f6aa52acc871f3edc">
  <xsd:schema xmlns:xsd="http://www.w3.org/2001/XMLSchema" xmlns:xs="http://www.w3.org/2001/XMLSchema" xmlns:p="http://schemas.microsoft.com/office/2006/metadata/properties" xmlns:ns1="http://schemas.microsoft.com/sharepoint/v3" xmlns:ns2="ceccf492-6523-44c1-8aa7-ab45739dfa30" xmlns:ns3="dd1c0d1a-81fb-4790-a41f-ad26f68100bb" targetNamespace="http://schemas.microsoft.com/office/2006/metadata/properties" ma:root="true" ma:fieldsID="a8fe64d0a6f563bdaa23e3b42a15c3d1" ns1:_="" ns2:_="" ns3:_="">
    <xsd:import namespace="http://schemas.microsoft.com/sharepoint/v3"/>
    <xsd:import namespace="ceccf492-6523-44c1-8aa7-ab45739dfa30"/>
    <xsd:import namespace="dd1c0d1a-81fb-4790-a41f-ad26f68100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f492-6523-44c1-8aa7-ab45739dfa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0d1a-81fb-4790-a41f-ad26f6810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E3654-23EC-464F-A5DE-9208D9C178F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F818835-212A-4456-BE36-C1991B140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ccf492-6523-44c1-8aa7-ab45739dfa30"/>
    <ds:schemaRef ds:uri="dd1c0d1a-81fb-4790-a41f-ad26f6810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154220-5812-466C-8465-D8A54E062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Revenue</vt:lpstr>
      <vt:lpstr>Expense</vt:lpstr>
      <vt:lpstr>ColumnTitle1</vt:lpstr>
      <vt:lpstr>ColumnTitle2</vt:lpstr>
      <vt:lpstr>FY</vt:lpstr>
      <vt:lpstr>Expense!Print_Titles</vt:lpstr>
      <vt:lpstr>'Revenue'!Print_Titles</vt:lpstr>
      <vt:lpstr>RowTitleRegion1..G1</vt:lpstr>
      <vt:lpstr>RowTitleRegion2..G1</vt:lpstr>
      <vt:lpstr>Workbook_Title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 Judi</dc:creator>
  <cp:lastModifiedBy>Wright Judi</cp:lastModifiedBy>
  <cp:lastPrinted>2021-03-24T20:03:39Z</cp:lastPrinted>
  <dcterms:created xsi:type="dcterms:W3CDTF">2017-09-12T05:05:57Z</dcterms:created>
  <dcterms:modified xsi:type="dcterms:W3CDTF">2021-09-30T14:22:11Z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0x0101006A8FB82EBBA55B4F895E2AE53AA3455C</vt:lpwstr>
  </property>
  <property fmtid="{D5CDD505-2E9C-101B-9397-08002B2CF9AE}" pid="3" name="Order">
    <vt:r8>818800</vt:r8>
  </property>
</Properties>
</file>