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8" yWindow="-108" windowWidth="23256" windowHeight="12576"/>
  </bookViews>
  <sheets>
    <sheet name="Summary" sheetId="21" r:id="rId1"/>
    <sheet name="Overall" sheetId="22" r:id="rId2"/>
  </sheets>
  <calcPr calcId="125725"/>
  <customWorkbookViews>
    <customWorkbookView name="Dollars w/ no percentages" guid="{14C9C51F-6071-49F0-90C7-E89071797F32}" maximized="1" windowWidth="796" windowHeight="428" activeSheetId="22"/>
    <customWorkbookView name="Percentages w/ no Dollars" guid="{2B2A333D-452B-450C-9724-68A0432CB8E2}" maximized="1" windowWidth="796" windowHeight="428" activeSheetId="22"/>
    <customWorkbookView name="Whole view" guid="{490427C2-E386-4836-B680-BAC456961C8A}" maximized="1" windowWidth="796" windowHeight="428" activeSheetId="22"/>
    <customWorkbookView name="Final Print View" guid="{2E0030BB-CC36-4929-9900-DBB243CE1579}" maximized="1" windowWidth="796" windowHeight="428" activeSheetId="22"/>
  </customWorkbookViews>
</workbook>
</file>

<file path=xl/calcChain.xml><?xml version="1.0" encoding="utf-8"?>
<calcChain xmlns="http://schemas.openxmlformats.org/spreadsheetml/2006/main">
  <c r="F13" i="22"/>
  <c r="F21" l="1"/>
  <c r="F22"/>
  <c r="F23"/>
  <c r="F24"/>
  <c r="F25"/>
  <c r="F26"/>
  <c r="F27"/>
  <c r="F29" s="1"/>
  <c r="F28"/>
  <c r="E9" l="1"/>
  <c r="F9" s="1"/>
  <c r="E10"/>
  <c r="F10" s="1"/>
  <c r="E4"/>
  <c r="F4" s="1"/>
  <c r="E3"/>
  <c r="F3" s="1"/>
  <c r="E2"/>
  <c r="F2" s="1"/>
  <c r="F5" l="1"/>
  <c r="E10" i="21" l="1"/>
  <c r="F20" i="22"/>
  <c r="F19"/>
  <c r="F18"/>
  <c r="F17"/>
  <c r="F16"/>
  <c r="F15"/>
  <c r="F14"/>
  <c r="E8"/>
  <c r="F8" s="1"/>
  <c r="E7"/>
  <c r="F7" s="1"/>
  <c r="E6"/>
  <c r="F6" s="1"/>
  <c r="B23" i="21" l="1"/>
  <c r="G23" s="1"/>
  <c r="F11" i="22"/>
  <c r="F12" s="1"/>
  <c r="C13" i="21"/>
  <c r="E6"/>
  <c r="E11" s="1"/>
  <c r="D23" l="1"/>
  <c r="F23"/>
  <c r="E23"/>
  <c r="C23"/>
  <c r="F30" i="22"/>
  <c r="B25" i="21" s="1"/>
  <c r="B28" s="1"/>
  <c r="B22"/>
  <c r="E17"/>
  <c r="B27" s="1"/>
  <c r="B29" l="1"/>
  <c r="D22"/>
  <c r="D25" s="1"/>
  <c r="F22"/>
  <c r="F25" s="1"/>
  <c r="E22"/>
  <c r="E25" s="1"/>
  <c r="G22"/>
  <c r="G25" s="1"/>
  <c r="C22"/>
  <c r="C25" s="1"/>
</calcChain>
</file>

<file path=xl/comments1.xml><?xml version="1.0" encoding="utf-8"?>
<comments xmlns="http://schemas.openxmlformats.org/spreadsheetml/2006/main">
  <authors>
    <author>Family Affair</author>
    <author>Agnes Henderson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Includes  taxes, Dental insurance
and life insurance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Taxes
$25/month Dental Insurance
$216/3 life insurance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Taxes
$25/month Dental Insurance
$216/3 life insurance
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Taxes
$135/month Dental Insurance
$216/3 life insurance
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Agnes Henderson:</t>
        </r>
        <r>
          <rPr>
            <sz val="9"/>
            <color indexed="81"/>
            <rFont val="Tahoma"/>
            <family val="2"/>
          </rPr>
          <t xml:space="preserve">
includes $3000 for mobile unit signage
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Agnes Henderson:</t>
        </r>
        <r>
          <rPr>
            <sz val="9"/>
            <color indexed="81"/>
            <rFont val="Tahoma"/>
            <family val="2"/>
          </rPr>
          <t xml:space="preserve">
Includes $500 for installation of shelves
</t>
        </r>
      </text>
    </comment>
  </commentList>
</comments>
</file>

<file path=xl/sharedStrings.xml><?xml version="1.0" encoding="utf-8"?>
<sst xmlns="http://schemas.openxmlformats.org/spreadsheetml/2006/main" count="66" uniqueCount="62">
  <si>
    <t>Foundations/Corporations</t>
  </si>
  <si>
    <t>Total Cost</t>
  </si>
  <si>
    <t>Grand Total Personnel Administration</t>
  </si>
  <si>
    <t>Total Program Administration</t>
  </si>
  <si>
    <t>Total Operational Cost</t>
  </si>
  <si>
    <t>Admin</t>
  </si>
  <si>
    <t>Family Affair Ministries Fellowship</t>
  </si>
  <si>
    <t>Total churches/Organizations</t>
  </si>
  <si>
    <t>Individuals/Private Donors</t>
  </si>
  <si>
    <t>Total Individuals/Foundations/Corportations</t>
  </si>
  <si>
    <t>Local</t>
  </si>
  <si>
    <t>Total Revenue</t>
  </si>
  <si>
    <t>Revenue</t>
  </si>
  <si>
    <t>Expenditures</t>
  </si>
  <si>
    <t>Balance</t>
  </si>
  <si>
    <t>Youth
Develop-ment</t>
  </si>
  <si>
    <t>Senior
Services</t>
  </si>
  <si>
    <t>Community
Events and
Services</t>
  </si>
  <si>
    <t>Total Public/Private Revenue</t>
  </si>
  <si>
    <t>REVENUE -Projections Public/Private</t>
  </si>
  <si>
    <t>Adult Services/
Family Kitchen</t>
  </si>
  <si>
    <t xml:space="preserve">Organization/Churches </t>
  </si>
  <si>
    <t>Program Service Fees</t>
  </si>
  <si>
    <t>Total Fees</t>
  </si>
  <si>
    <t>EXPENDITURES -Projections</t>
  </si>
  <si>
    <t>Administration</t>
  </si>
  <si>
    <t>Position</t>
  </si>
  <si>
    <t>Salary</t>
  </si>
  <si>
    <t>Fringe &amp; Taxes</t>
  </si>
  <si>
    <t>TOTAL
SALARY &amp; FRINGE</t>
  </si>
  <si>
    <t>CEO/Adult &amp; Counseling Services Director</t>
  </si>
  <si>
    <t>CEO/Maintenance &amp; Operations Director</t>
  </si>
  <si>
    <t>COO/Programs Director</t>
  </si>
  <si>
    <t>Admin Personnel Total</t>
  </si>
  <si>
    <t>$12.50/hr</t>
  </si>
  <si>
    <t>$20.00/hr</t>
  </si>
  <si>
    <t>Grant Writer/Donor Management Assist (PT)</t>
  </si>
  <si>
    <t>$15.00/hr</t>
  </si>
  <si>
    <t>$13.00/hr</t>
  </si>
  <si>
    <t>Admin Program Personnel Total</t>
  </si>
  <si>
    <t>Telephone(Cell Phone, Land Line, Internet)</t>
  </si>
  <si>
    <t>Supplies/Curriculum/Software</t>
  </si>
  <si>
    <t>Summer Camp Field Trips</t>
  </si>
  <si>
    <t>Printing/copying/Marketing</t>
  </si>
  <si>
    <t>Equipment &gt;$1000</t>
  </si>
  <si>
    <t>Equipment Rental/Repairs</t>
  </si>
  <si>
    <t>Postage</t>
  </si>
  <si>
    <t>Chartered Bus/Bus Passes</t>
  </si>
  <si>
    <t>Travel/Fuel/Maintenance</t>
  </si>
  <si>
    <t>Insurance                           Workmans Comp</t>
  </si>
  <si>
    <t>Building Liability</t>
  </si>
  <si>
    <t>Vehicle Insurance</t>
  </si>
  <si>
    <t>Food-Refreshments</t>
  </si>
  <si>
    <t>Miscellaneous</t>
  </si>
  <si>
    <t>*Administration Salaries include Dental Insurance, Life Insurance, and taxes</t>
  </si>
  <si>
    <t>Family Affair Ministries, Inc. Budget Summary 
of Projected Revenues and Expenses 2019-2021</t>
  </si>
  <si>
    <t>Community Outreach Coordinator/Intake Coordinator (PT)</t>
  </si>
  <si>
    <t>5-After School &amp; Summer Counselors (PT)</t>
  </si>
  <si>
    <t>Bookkeeper/Secretary (PT)</t>
  </si>
  <si>
    <t>2 - Mobile Unit Driver (PT)</t>
  </si>
  <si>
    <t>Professional Fees 
  *Includes Consultant - communications/
    marketing/accounting ($1300/month) &amp; CPA Firm</t>
  </si>
  <si>
    <t>Assistance - Rent, Insurance, Utilities, transportation and financial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</si>
</sst>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_(&quot;$&quot;* #,##0_);_(&quot;$&quot;* \(#,##0\);_(&quot;$&quot;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7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4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 applyBorder="1" applyAlignment="1">
      <alignment horizontal="right"/>
    </xf>
    <xf numFmtId="0" fontId="0" fillId="0" borderId="7" xfId="0" applyBorder="1"/>
    <xf numFmtId="164" fontId="0" fillId="0" borderId="15" xfId="0" applyNumberFormat="1" applyBorder="1"/>
    <xf numFmtId="164" fontId="0" fillId="0" borderId="1" xfId="0" applyNumberFormat="1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164" fontId="2" fillId="0" borderId="14" xfId="0" applyNumberFormat="1" applyFont="1" applyBorder="1"/>
    <xf numFmtId="164" fontId="2" fillId="0" borderId="8" xfId="0" applyNumberFormat="1" applyFont="1" applyBorder="1"/>
    <xf numFmtId="165" fontId="0" fillId="0" borderId="12" xfId="0" applyNumberFormat="1" applyBorder="1"/>
    <xf numFmtId="164" fontId="0" fillId="0" borderId="1" xfId="0" applyNumberFormat="1" applyBorder="1" applyAlignment="1">
      <alignment wrapText="1"/>
    </xf>
    <xf numFmtId="164" fontId="2" fillId="0" borderId="15" xfId="0" applyNumberFormat="1" applyFont="1" applyBorder="1"/>
    <xf numFmtId="164" fontId="2" fillId="0" borderId="15" xfId="0" applyNumberFormat="1" applyFont="1" applyBorder="1" applyAlignment="1">
      <alignment horizontal="left"/>
    </xf>
    <xf numFmtId="164" fontId="2" fillId="0" borderId="0" xfId="0" applyNumberFormat="1" applyFont="1" applyBorder="1"/>
    <xf numFmtId="164" fontId="2" fillId="0" borderId="16" xfId="0" applyNumberFormat="1" applyFont="1" applyBorder="1"/>
    <xf numFmtId="164" fontId="0" fillId="0" borderId="17" xfId="0" applyNumberFormat="1" applyBorder="1"/>
    <xf numFmtId="164" fontId="3" fillId="0" borderId="0" xfId="0" applyNumberFormat="1" applyFont="1" applyBorder="1"/>
    <xf numFmtId="164" fontId="0" fillId="0" borderId="0" xfId="0" quotePrefix="1" applyNumberFormat="1" applyBorder="1"/>
    <xf numFmtId="0" fontId="1" fillId="0" borderId="0" xfId="0" applyFont="1"/>
    <xf numFmtId="164" fontId="2" fillId="0" borderId="10" xfId="0" applyNumberFormat="1" applyFont="1" applyBorder="1"/>
    <xf numFmtId="164" fontId="0" fillId="0" borderId="5" xfId="0" applyNumberFormat="1" applyBorder="1" applyAlignment="1">
      <alignment horizontal="right"/>
    </xf>
    <xf numFmtId="164" fontId="3" fillId="0" borderId="2" xfId="0" applyNumberFormat="1" applyFont="1" applyBorder="1"/>
    <xf numFmtId="164" fontId="0" fillId="0" borderId="6" xfId="0" quotePrefix="1" applyNumberFormat="1" applyBorder="1"/>
    <xf numFmtId="166" fontId="2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166" fontId="4" fillId="0" borderId="0" xfId="1" applyNumberFormat="1"/>
    <xf numFmtId="166" fontId="0" fillId="0" borderId="0" xfId="0" applyNumberFormat="1"/>
    <xf numFmtId="0" fontId="2" fillId="0" borderId="18" xfId="0" applyFont="1" applyBorder="1"/>
    <xf numFmtId="0" fontId="0" fillId="0" borderId="18" xfId="0" applyBorder="1"/>
    <xf numFmtId="166" fontId="4" fillId="2" borderId="18" xfId="1" applyNumberFormat="1" applyFill="1" applyBorder="1"/>
    <xf numFmtId="0" fontId="0" fillId="0" borderId="0" xfId="0" applyAlignment="1">
      <alignment horizontal="left"/>
    </xf>
    <xf numFmtId="166" fontId="4" fillId="0" borderId="0" xfId="1" applyNumberFormat="1" applyFont="1"/>
    <xf numFmtId="0" fontId="2" fillId="0" borderId="19" xfId="0" applyFont="1" applyBorder="1"/>
    <xf numFmtId="0" fontId="0" fillId="0" borderId="19" xfId="0" applyBorder="1"/>
    <xf numFmtId="166" fontId="4" fillId="2" borderId="19" xfId="1" applyNumberFormat="1" applyFill="1" applyBorder="1"/>
    <xf numFmtId="0" fontId="0" fillId="0" borderId="0" xfId="0" applyAlignment="1">
      <alignment horizontal="right"/>
    </xf>
    <xf numFmtId="166" fontId="4" fillId="0" borderId="18" xfId="1" applyNumberFormat="1" applyBorder="1"/>
    <xf numFmtId="0" fontId="2" fillId="0" borderId="20" xfId="0" applyFont="1" applyBorder="1"/>
    <xf numFmtId="0" fontId="0" fillId="0" borderId="20" xfId="0" applyBorder="1"/>
    <xf numFmtId="166" fontId="4" fillId="0" borderId="20" xfId="1" applyNumberFormat="1" applyBorder="1"/>
    <xf numFmtId="166" fontId="4" fillId="2" borderId="20" xfId="1" applyNumberForma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Alignment="1">
      <alignment wrapText="1"/>
    </xf>
    <xf numFmtId="166" fontId="4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G29"/>
  <sheetViews>
    <sheetView tabSelected="1" workbookViewId="0">
      <selection activeCell="E10" sqref="E10"/>
    </sheetView>
  </sheetViews>
  <sheetFormatPr defaultRowHeight="13.2"/>
  <cols>
    <col min="1" max="1" width="40.6640625" customWidth="1"/>
    <col min="2" max="2" width="10.88671875" style="1" customWidth="1"/>
    <col min="3" max="3" width="9.109375" style="1"/>
    <col min="4" max="4" width="12.33203125" style="1" customWidth="1"/>
    <col min="5" max="5" width="10.109375" style="1" bestFit="1" customWidth="1"/>
    <col min="6" max="6" width="12.6640625" style="1" customWidth="1"/>
    <col min="7" max="7" width="12.44140625" style="1" customWidth="1"/>
  </cols>
  <sheetData>
    <row r="1" spans="1:7">
      <c r="A1" s="34"/>
    </row>
    <row r="3" spans="1:7">
      <c r="A3" s="2" t="s">
        <v>19</v>
      </c>
    </row>
    <row r="4" spans="1:7">
      <c r="A4" s="15"/>
      <c r="B4" s="17" t="s">
        <v>6</v>
      </c>
      <c r="C4" s="7"/>
      <c r="D4" s="7"/>
      <c r="E4" s="12">
        <v>100000</v>
      </c>
    </row>
    <row r="5" spans="1:7">
      <c r="A5" s="15"/>
      <c r="B5" s="5" t="s">
        <v>21</v>
      </c>
      <c r="C5" s="5"/>
      <c r="D5" s="5"/>
      <c r="E5" s="12">
        <v>97000</v>
      </c>
    </row>
    <row r="6" spans="1:7" ht="13.8" thickBot="1">
      <c r="A6" s="15"/>
      <c r="B6" s="28" t="s">
        <v>7</v>
      </c>
      <c r="C6" s="6"/>
      <c r="D6" s="6"/>
      <c r="E6" s="23">
        <f>+E4+E5</f>
        <v>197000</v>
      </c>
    </row>
    <row r="7" spans="1:7" ht="13.8" thickTop="1">
      <c r="A7" s="15"/>
    </row>
    <row r="8" spans="1:7">
      <c r="A8" s="15"/>
      <c r="B8" s="17" t="s">
        <v>8</v>
      </c>
      <c r="C8" s="7"/>
      <c r="D8" s="7"/>
      <c r="E8" s="12">
        <v>157000</v>
      </c>
    </row>
    <row r="9" spans="1:7">
      <c r="A9" s="15"/>
      <c r="B9" s="5" t="s">
        <v>0</v>
      </c>
      <c r="C9" s="5"/>
      <c r="D9" s="5"/>
      <c r="E9" s="13">
        <v>250000</v>
      </c>
    </row>
    <row r="10" spans="1:7" ht="13.8" thickBot="1">
      <c r="A10" s="15"/>
      <c r="B10" s="16" t="s">
        <v>9</v>
      </c>
      <c r="C10" s="6"/>
      <c r="D10" s="6"/>
      <c r="E10" s="23">
        <f>+E8+E9</f>
        <v>407000</v>
      </c>
    </row>
    <row r="11" spans="1:7" ht="14.4" thickTop="1" thickBot="1">
      <c r="A11" s="15"/>
      <c r="B11" s="27" t="s">
        <v>18</v>
      </c>
      <c r="C11" s="6"/>
      <c r="D11" s="6"/>
      <c r="E11" s="23">
        <f>E6+E10</f>
        <v>604000</v>
      </c>
    </row>
    <row r="12" spans="1:7" ht="13.8" thickTop="1">
      <c r="A12" s="4"/>
      <c r="B12" s="30"/>
      <c r="C12" s="5"/>
      <c r="D12" s="5"/>
      <c r="E12" s="30"/>
    </row>
    <row r="13" spans="1:7">
      <c r="A13" s="15"/>
      <c r="B13" s="36" t="s">
        <v>10</v>
      </c>
      <c r="C13" s="38" t="str">
        <f>"-Projected"</f>
        <v>-Projected</v>
      </c>
      <c r="D13" s="37"/>
      <c r="E13" s="12"/>
      <c r="F13" s="5"/>
      <c r="G13" s="5"/>
    </row>
    <row r="14" spans="1:7">
      <c r="A14" s="15"/>
      <c r="B14" s="14"/>
      <c r="C14" s="33" t="s">
        <v>22</v>
      </c>
      <c r="D14" s="32"/>
      <c r="E14" s="13">
        <v>22000</v>
      </c>
      <c r="F14" s="5"/>
      <c r="G14" s="5"/>
    </row>
    <row r="15" spans="1:7" ht="13.8" thickBot="1">
      <c r="A15" s="15"/>
      <c r="B15" s="27" t="s">
        <v>23</v>
      </c>
      <c r="C15" s="6"/>
      <c r="D15" s="6"/>
      <c r="E15" s="23">
        <v>5000</v>
      </c>
      <c r="F15" s="5"/>
      <c r="G15" s="5"/>
    </row>
    <row r="16" spans="1:7" ht="13.8" thickTop="1">
      <c r="A16" s="4"/>
      <c r="B16" s="31"/>
      <c r="F16" s="5"/>
      <c r="G16" s="5"/>
    </row>
    <row r="17" spans="1:7" ht="13.8" thickBot="1">
      <c r="A17" s="15"/>
      <c r="B17" s="24" t="s">
        <v>11</v>
      </c>
      <c r="C17" s="6"/>
      <c r="D17" s="6"/>
      <c r="E17" s="35">
        <f>+E6+E10+E15</f>
        <v>609000</v>
      </c>
      <c r="F17" s="5"/>
      <c r="G17" s="5"/>
    </row>
    <row r="18" spans="1:7" ht="13.8" thickTop="1">
      <c r="A18" s="4"/>
      <c r="B18" s="29"/>
      <c r="C18" s="5"/>
      <c r="D18" s="5"/>
      <c r="E18" s="29"/>
      <c r="F18" s="5"/>
    </row>
    <row r="19" spans="1:7">
      <c r="A19" s="4"/>
      <c r="B19" s="29"/>
      <c r="C19" s="5"/>
      <c r="D19" s="5"/>
      <c r="E19" s="29"/>
      <c r="F19" s="5"/>
    </row>
    <row r="20" spans="1:7">
      <c r="A20" s="2" t="s">
        <v>24</v>
      </c>
    </row>
    <row r="21" spans="1:7" ht="52.8">
      <c r="A21" s="58" t="s">
        <v>55</v>
      </c>
      <c r="B21" s="26" t="s">
        <v>4</v>
      </c>
      <c r="C21" s="21" t="s">
        <v>20</v>
      </c>
      <c r="D21" s="21" t="s">
        <v>15</v>
      </c>
      <c r="E21" s="21" t="s">
        <v>16</v>
      </c>
      <c r="F21" s="21" t="s">
        <v>17</v>
      </c>
      <c r="G21" s="21" t="s">
        <v>5</v>
      </c>
    </row>
    <row r="22" spans="1:7">
      <c r="A22" s="18" t="s">
        <v>2</v>
      </c>
      <c r="B22" s="8">
        <f>Overall!F12</f>
        <v>369630.15</v>
      </c>
      <c r="C22" s="11">
        <f>B22*0.2</f>
        <v>73926.030000000013</v>
      </c>
      <c r="D22" s="11">
        <f>B22*0.3</f>
        <v>110889.045</v>
      </c>
      <c r="E22" s="11">
        <f>B22*0.07</f>
        <v>25874.110500000003</v>
      </c>
      <c r="F22" s="11">
        <f>B22*0.07</f>
        <v>25874.110500000003</v>
      </c>
      <c r="G22" s="11">
        <f>B22*0.36</f>
        <v>133066.85399999999</v>
      </c>
    </row>
    <row r="23" spans="1:7">
      <c r="A23" s="18" t="s">
        <v>3</v>
      </c>
      <c r="B23" s="9">
        <f>Overall!F29</f>
        <v>201650</v>
      </c>
      <c r="C23" s="11">
        <f>B23*0.3</f>
        <v>60495</v>
      </c>
      <c r="D23" s="11">
        <f>B23*0.45</f>
        <v>90742.5</v>
      </c>
      <c r="E23" s="11">
        <f>B23*0.1</f>
        <v>20165</v>
      </c>
      <c r="F23" s="11">
        <f>B23*0.06</f>
        <v>12099</v>
      </c>
      <c r="G23" s="11">
        <f>B23*0.09</f>
        <v>18148.5</v>
      </c>
    </row>
    <row r="24" spans="1:7">
      <c r="A24" s="19"/>
      <c r="B24" s="3"/>
      <c r="C24" s="13"/>
      <c r="D24" s="13"/>
      <c r="E24" s="13"/>
      <c r="F24" s="13"/>
      <c r="G24" s="13"/>
    </row>
    <row r="25" spans="1:7" ht="13.8" thickBot="1">
      <c r="A25" s="20" t="s">
        <v>1</v>
      </c>
      <c r="B25" s="10">
        <f>Overall!F30</f>
        <v>571280.15</v>
      </c>
      <c r="C25" s="10">
        <f>SUM(C22:C23)</f>
        <v>134421.03000000003</v>
      </c>
      <c r="D25" s="10">
        <f t="shared" ref="D25:G25" si="0">SUM(D22:D23)</f>
        <v>201631.54499999998</v>
      </c>
      <c r="E25" s="10">
        <f t="shared" si="0"/>
        <v>46039.110500000003</v>
      </c>
      <c r="F25" s="10">
        <f t="shared" si="0"/>
        <v>37973.110500000003</v>
      </c>
      <c r="G25" s="10">
        <f t="shared" si="0"/>
        <v>151215.35399999999</v>
      </c>
    </row>
    <row r="26" spans="1:7" ht="13.8" thickTop="1"/>
    <row r="27" spans="1:7">
      <c r="A27" s="22" t="s">
        <v>12</v>
      </c>
      <c r="B27" s="12">
        <f>+E17</f>
        <v>609000</v>
      </c>
    </row>
    <row r="28" spans="1:7">
      <c r="A28" s="22" t="s">
        <v>13</v>
      </c>
      <c r="B28" s="12">
        <f>B25</f>
        <v>571280.15</v>
      </c>
    </row>
    <row r="29" spans="1:7">
      <c r="A29" s="22" t="s">
        <v>14</v>
      </c>
      <c r="B29" s="25">
        <f>+B27-B28</f>
        <v>37719.849999999977</v>
      </c>
    </row>
  </sheetData>
  <customSheetViews>
    <customSheetView guid="{14C9C51F-6071-49F0-90C7-E89071797F32}" showRuler="0">
      <selection activeCell="I7" sqref="I7"/>
      <pageMargins left="0.75" right="0.75" top="1" bottom="1" header="0.5" footer="0.5"/>
      <pageSetup orientation="landscape" r:id="rId1"/>
      <headerFooter alignWithMargins="0">
        <oddHeader>&amp;C&amp;"Arial,Bold"Budget Summary of Revenue &amp; Expediuture for 2005 - 2006</oddHeader>
      </headerFooter>
    </customSheetView>
    <customSheetView guid="{2B2A333D-452B-450C-9724-68A0432CB8E2}" showRuler="0">
      <selection activeCell="I7" sqref="I7"/>
      <pageMargins left="0.75" right="0.75" top="1" bottom="1" header="0.5" footer="0.5"/>
      <pageSetup orientation="landscape" r:id="rId2"/>
      <headerFooter alignWithMargins="0">
        <oddHeader>&amp;C&amp;"Arial,Bold"Budget Summary of Revenue &amp; Expediuture for 2005 - 2006</oddHeader>
      </headerFooter>
    </customSheetView>
    <customSheetView guid="{490427C2-E386-4836-B680-BAC456961C8A}" showRuler="0">
      <selection activeCell="I7" sqref="I7"/>
      <pageMargins left="0.75" right="0.75" top="1" bottom="1" header="0.5" footer="0.5"/>
      <pageSetup orientation="landscape" r:id="rId3"/>
      <headerFooter alignWithMargins="0">
        <oddHeader>&amp;C&amp;"Arial,Bold"Budget Summary of Revenue &amp; Expediuture for 2005 - 2006</oddHeader>
      </headerFooter>
    </customSheetView>
    <customSheetView guid="{2E0030BB-CC36-4929-9900-DBB243CE1579}" showRuler="0">
      <selection activeCell="I7" sqref="I7"/>
      <pageMargins left="0.75" right="0.75" top="1" bottom="1" header="0.5" footer="0.5"/>
      <pageSetup orientation="landscape" r:id="rId4"/>
      <headerFooter alignWithMargins="0">
        <oddHeader>&amp;C&amp;"Arial,Bold"Budget Summary of Revenue &amp; Expediuture for 2005 - 2006</oddHeader>
      </headerFooter>
    </customSheetView>
  </customSheetViews>
  <phoneticPr fontId="0" type="noConversion"/>
  <pageMargins left="0.75" right="0.75" top="0.5" bottom="0.5" header="0.5" footer="0.5"/>
  <pageSetup orientation="landscape" r:id="rId5"/>
  <headerFooter alignWithMargins="0">
    <oddHeader>&amp;C&amp;"Arial,Bold"Family Affair Ministries, Inc. Projected Budget Summary of Revenues and Expediutures 2019-2020</oddHeader>
    <oddFooter>&amp;R Printed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activeCell="C16" sqref="C16"/>
    </sheetView>
  </sheetViews>
  <sheetFormatPr defaultRowHeight="13.2"/>
  <cols>
    <col min="1" max="2" width="17.5546875" customWidth="1"/>
    <col min="3" max="3" width="47.6640625" customWidth="1"/>
    <col min="4" max="4" width="13.44140625" style="41" customWidth="1"/>
    <col min="5" max="6" width="11" customWidth="1"/>
  </cols>
  <sheetData>
    <row r="1" spans="1:6" s="2" customFormat="1" ht="39.6">
      <c r="A1" s="2" t="s">
        <v>25</v>
      </c>
      <c r="C1" s="2" t="s">
        <v>26</v>
      </c>
      <c r="D1" s="39" t="s">
        <v>27</v>
      </c>
      <c r="E1" s="40" t="s">
        <v>28</v>
      </c>
      <c r="F1" s="40" t="s">
        <v>29</v>
      </c>
    </row>
    <row r="2" spans="1:6">
      <c r="C2" t="s">
        <v>30</v>
      </c>
      <c r="D2" s="41">
        <v>67000</v>
      </c>
      <c r="E2" s="41">
        <f>(D2*0.0765)+(25*12)+(216/3)</f>
        <v>5497.5</v>
      </c>
      <c r="F2" s="42">
        <f>SUM(D2:E2)</f>
        <v>72497.5</v>
      </c>
    </row>
    <row r="3" spans="1:6">
      <c r="C3" t="s">
        <v>31</v>
      </c>
      <c r="D3" s="41">
        <v>64000</v>
      </c>
      <c r="E3" s="41">
        <f>(D3*0.0765)+(25*12)+(216/3)</f>
        <v>5268</v>
      </c>
      <c r="F3" s="42">
        <f>SUM(D3:E3)</f>
        <v>69268</v>
      </c>
    </row>
    <row r="4" spans="1:6" ht="13.8" thickBot="1">
      <c r="C4" t="s">
        <v>32</v>
      </c>
      <c r="D4" s="41">
        <v>64000</v>
      </c>
      <c r="E4" s="41">
        <f>(D4*0.0765)+(135*12)+(216/3)</f>
        <v>6588</v>
      </c>
      <c r="F4" s="42">
        <f>SUM(D4:E4)</f>
        <v>70588</v>
      </c>
    </row>
    <row r="5" spans="1:6" ht="13.8" thickBot="1">
      <c r="A5" s="43" t="s">
        <v>33</v>
      </c>
      <c r="B5" s="43"/>
      <c r="C5" s="44"/>
      <c r="D5" s="44"/>
      <c r="E5" s="44"/>
      <c r="F5" s="45">
        <f>SUM(F2:F4)</f>
        <v>212353.5</v>
      </c>
    </row>
    <row r="6" spans="1:6">
      <c r="A6" t="s">
        <v>34</v>
      </c>
      <c r="C6" s="59" t="s">
        <v>57</v>
      </c>
      <c r="D6" s="41">
        <v>62500</v>
      </c>
      <c r="E6" s="41">
        <f>D6*0.0765</f>
        <v>4781.25</v>
      </c>
      <c r="F6" s="42">
        <f>SUM(D6:E6)</f>
        <v>67281.25</v>
      </c>
    </row>
    <row r="7" spans="1:6">
      <c r="A7" t="s">
        <v>35</v>
      </c>
      <c r="C7" s="59" t="s">
        <v>56</v>
      </c>
      <c r="D7" s="41">
        <v>23000</v>
      </c>
      <c r="E7" s="41">
        <f>D7*0.0765</f>
        <v>1759.5</v>
      </c>
      <c r="F7" s="42">
        <f t="shared" ref="F7:F10" si="0">SUM(D7:E7)</f>
        <v>24759.5</v>
      </c>
    </row>
    <row r="8" spans="1:6">
      <c r="A8" t="s">
        <v>35</v>
      </c>
      <c r="C8" t="s">
        <v>36</v>
      </c>
      <c r="D8" s="41">
        <v>23000</v>
      </c>
      <c r="E8" s="41">
        <f>D8*0.0765</f>
        <v>1759.5</v>
      </c>
      <c r="F8" s="42">
        <f t="shared" si="0"/>
        <v>24759.5</v>
      </c>
    </row>
    <row r="9" spans="1:6">
      <c r="A9" t="s">
        <v>37</v>
      </c>
      <c r="C9" s="34" t="s">
        <v>58</v>
      </c>
      <c r="D9" s="47">
        <v>15600</v>
      </c>
      <c r="E9" s="41">
        <f>D9*0.0765</f>
        <v>1193.4000000000001</v>
      </c>
      <c r="F9" s="42">
        <f t="shared" si="0"/>
        <v>16793.400000000001</v>
      </c>
    </row>
    <row r="10" spans="1:6" ht="13.8" thickBot="1">
      <c r="A10" t="s">
        <v>38</v>
      </c>
      <c r="C10" s="46" t="s">
        <v>59</v>
      </c>
      <c r="D10" s="47">
        <v>22000</v>
      </c>
      <c r="E10" s="41">
        <f>D10*0.0765</f>
        <v>1683</v>
      </c>
      <c r="F10" s="42">
        <f t="shared" si="0"/>
        <v>23683</v>
      </c>
    </row>
    <row r="11" spans="1:6" ht="13.8" thickBot="1">
      <c r="A11" s="43" t="s">
        <v>39</v>
      </c>
      <c r="B11" s="43"/>
      <c r="C11" s="44"/>
      <c r="D11" s="44"/>
      <c r="E11" s="44"/>
      <c r="F11" s="45">
        <f>SUM(F6:F10)</f>
        <v>157276.65</v>
      </c>
    </row>
    <row r="12" spans="1:6" ht="13.8" thickBot="1">
      <c r="A12" s="48" t="s">
        <v>2</v>
      </c>
      <c r="B12" s="48"/>
      <c r="C12" s="49"/>
      <c r="D12" s="49"/>
      <c r="E12" s="49"/>
      <c r="F12" s="50">
        <f>F11+F5</f>
        <v>369630.15</v>
      </c>
    </row>
    <row r="13" spans="1:6" ht="27" thickTop="1">
      <c r="A13" s="60"/>
      <c r="B13" s="60"/>
      <c r="C13" s="61" t="s">
        <v>61</v>
      </c>
      <c r="D13" s="62">
        <v>100000</v>
      </c>
      <c r="E13" s="4"/>
      <c r="F13" s="42">
        <f t="shared" ref="F13:F28" si="1">SUM(D13:E13)</f>
        <v>100000</v>
      </c>
    </row>
    <row r="14" spans="1:6">
      <c r="C14" t="s">
        <v>40</v>
      </c>
      <c r="D14" s="41">
        <v>7500</v>
      </c>
      <c r="F14" s="42">
        <f t="shared" si="1"/>
        <v>7500</v>
      </c>
    </row>
    <row r="15" spans="1:6">
      <c r="C15" t="s">
        <v>41</v>
      </c>
      <c r="D15" s="41">
        <v>15000</v>
      </c>
      <c r="F15" s="42">
        <f t="shared" si="1"/>
        <v>15000</v>
      </c>
    </row>
    <row r="16" spans="1:6" ht="39.6">
      <c r="C16" s="57" t="s">
        <v>60</v>
      </c>
      <c r="D16" s="41">
        <v>20600</v>
      </c>
      <c r="F16" s="42">
        <f t="shared" si="1"/>
        <v>20600</v>
      </c>
    </row>
    <row r="17" spans="1:6">
      <c r="C17" t="s">
        <v>42</v>
      </c>
      <c r="D17" s="41">
        <v>2500</v>
      </c>
      <c r="F17" s="42">
        <f t="shared" si="1"/>
        <v>2500</v>
      </c>
    </row>
    <row r="18" spans="1:6">
      <c r="C18" s="57" t="s">
        <v>43</v>
      </c>
      <c r="D18" s="41">
        <v>10000</v>
      </c>
      <c r="F18" s="42">
        <f t="shared" si="1"/>
        <v>10000</v>
      </c>
    </row>
    <row r="19" spans="1:6">
      <c r="C19" t="s">
        <v>44</v>
      </c>
      <c r="D19" s="41">
        <v>2500</v>
      </c>
      <c r="F19" s="42">
        <f t="shared" si="1"/>
        <v>2500</v>
      </c>
    </row>
    <row r="20" spans="1:6">
      <c r="C20" s="34" t="s">
        <v>45</v>
      </c>
      <c r="D20" s="41">
        <v>5000</v>
      </c>
      <c r="F20" s="42">
        <f t="shared" si="1"/>
        <v>5000</v>
      </c>
    </row>
    <row r="21" spans="1:6">
      <c r="C21" t="s">
        <v>46</v>
      </c>
      <c r="D21" s="41">
        <v>500</v>
      </c>
      <c r="F21" s="42">
        <f t="shared" si="1"/>
        <v>500</v>
      </c>
    </row>
    <row r="22" spans="1:6">
      <c r="C22" t="s">
        <v>47</v>
      </c>
      <c r="D22" s="47">
        <v>5000</v>
      </c>
      <c r="F22" s="42">
        <f t="shared" si="1"/>
        <v>5000</v>
      </c>
    </row>
    <row r="23" spans="1:6">
      <c r="C23" s="51" t="s">
        <v>48</v>
      </c>
      <c r="D23" s="41">
        <v>15000</v>
      </c>
      <c r="F23" s="42">
        <f t="shared" si="1"/>
        <v>15000</v>
      </c>
    </row>
    <row r="24" spans="1:6">
      <c r="C24" s="51" t="s">
        <v>49</v>
      </c>
      <c r="D24" s="47">
        <v>2500</v>
      </c>
      <c r="E24" s="42"/>
      <c r="F24" s="42">
        <f t="shared" si="1"/>
        <v>2500</v>
      </c>
    </row>
    <row r="25" spans="1:6">
      <c r="C25" s="51" t="s">
        <v>50</v>
      </c>
      <c r="D25" s="47">
        <v>6500</v>
      </c>
      <c r="E25" s="42"/>
      <c r="F25" s="42">
        <f t="shared" si="1"/>
        <v>6500</v>
      </c>
    </row>
    <row r="26" spans="1:6">
      <c r="C26" s="51" t="s">
        <v>51</v>
      </c>
      <c r="D26" s="47">
        <v>1550</v>
      </c>
      <c r="E26" s="42"/>
      <c r="F26" s="42">
        <f t="shared" si="1"/>
        <v>1550</v>
      </c>
    </row>
    <row r="27" spans="1:6">
      <c r="C27" t="s">
        <v>52</v>
      </c>
      <c r="D27" s="41">
        <v>5000</v>
      </c>
      <c r="E27" s="42"/>
      <c r="F27" s="42">
        <f t="shared" si="1"/>
        <v>5000</v>
      </c>
    </row>
    <row r="28" spans="1:6" ht="13.8" thickBot="1">
      <c r="C28" t="s">
        <v>53</v>
      </c>
      <c r="D28" s="41">
        <v>2500</v>
      </c>
      <c r="F28" s="42">
        <f t="shared" si="1"/>
        <v>2500</v>
      </c>
    </row>
    <row r="29" spans="1:6" ht="13.8" thickBot="1">
      <c r="A29" s="43" t="s">
        <v>3</v>
      </c>
      <c r="B29" s="43"/>
      <c r="C29" s="44"/>
      <c r="D29" s="52"/>
      <c r="E29" s="52"/>
      <c r="F29" s="45">
        <f>SUM(F13:F28)</f>
        <v>201650</v>
      </c>
    </row>
    <row r="30" spans="1:6" ht="13.8" thickBot="1">
      <c r="A30" s="53" t="s">
        <v>1</v>
      </c>
      <c r="B30" s="53"/>
      <c r="C30" s="54"/>
      <c r="D30" s="55"/>
      <c r="E30" s="55"/>
      <c r="F30" s="56">
        <f>F29+F12</f>
        <v>571280.15</v>
      </c>
    </row>
    <row r="31" spans="1:6" ht="13.8" thickTop="1"/>
    <row r="32" spans="1:6">
      <c r="B32" t="s">
        <v>54</v>
      </c>
    </row>
  </sheetData>
  <pageMargins left="0.7" right="0.7" top="0.75" bottom="0.75" header="0.3" footer="0.3"/>
  <pageSetup orientation="landscape" r:id="rId1"/>
  <headerFooter>
    <oddHeader>&amp;CFamily Affair Ministries, Inc.
Overall Budget 2019-2020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Overall</vt:lpstr>
    </vt:vector>
  </TitlesOfParts>
  <Company>Camp image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Jones</dc:creator>
  <cp:lastModifiedBy>Vera Davis</cp:lastModifiedBy>
  <cp:lastPrinted>2020-08-10T01:50:18Z</cp:lastPrinted>
  <dcterms:created xsi:type="dcterms:W3CDTF">2005-04-20T14:43:22Z</dcterms:created>
  <dcterms:modified xsi:type="dcterms:W3CDTF">2020-08-10T01:52:31Z</dcterms:modified>
</cp:coreProperties>
</file>