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am Kelner\Budget\2021-22\"/>
    </mc:Choice>
  </mc:AlternateContent>
  <xr:revisionPtr revIDLastSave="0" documentId="8_{4770F9E2-A6D6-4770-A54D-AEBADA74C72D}" xr6:coauthVersionLast="47" xr6:coauthVersionMax="47" xr10:uidLastSave="{00000000-0000-0000-0000-000000000000}"/>
  <bookViews>
    <workbookView xWindow="-120" yWindow="-120" windowWidth="19440" windowHeight="15000" xr2:uid="{4DB60698-79AC-435C-A1AF-F2F339594C2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E87" i="1"/>
  <c r="H86" i="1"/>
  <c r="H85" i="1"/>
  <c r="H84" i="1"/>
  <c r="H83" i="1"/>
  <c r="H82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3" i="1"/>
  <c r="H62" i="1"/>
  <c r="H61" i="1"/>
  <c r="H60" i="1"/>
  <c r="H59" i="1"/>
  <c r="H58" i="1"/>
  <c r="H57" i="1"/>
  <c r="H56" i="1"/>
  <c r="F54" i="1"/>
  <c r="F87" i="1" s="1"/>
  <c r="E54" i="1"/>
  <c r="I53" i="1"/>
  <c r="H53" i="1"/>
  <c r="G53" i="1"/>
  <c r="H52" i="1"/>
  <c r="G52" i="1"/>
  <c r="G51" i="1"/>
  <c r="G54" i="1" s="1"/>
  <c r="G87" i="1" s="1"/>
  <c r="I50" i="1"/>
  <c r="I51" i="1" s="1"/>
  <c r="H50" i="1"/>
  <c r="G50" i="1"/>
  <c r="F43" i="1"/>
  <c r="F45" i="1" s="1"/>
  <c r="I41" i="1"/>
  <c r="G41" i="1"/>
  <c r="G43" i="1" s="1"/>
  <c r="G45" i="1" s="1"/>
  <c r="F41" i="1"/>
  <c r="E41" i="1"/>
  <c r="H40" i="1"/>
  <c r="H39" i="1"/>
  <c r="H38" i="1"/>
  <c r="H37" i="1"/>
  <c r="H36" i="1"/>
  <c r="H41" i="1" s="1"/>
  <c r="H34" i="1"/>
  <c r="H33" i="1"/>
  <c r="H32" i="1"/>
  <c r="H31" i="1"/>
  <c r="H30" i="1"/>
  <c r="H29" i="1"/>
  <c r="H28" i="1"/>
  <c r="I43" i="1"/>
  <c r="I45" i="1" s="1"/>
  <c r="I89" i="1" s="1"/>
  <c r="F25" i="1"/>
  <c r="E25" i="1"/>
  <c r="E43" i="1" s="1"/>
  <c r="E45" i="1" s="1"/>
  <c r="E89" i="1" s="1"/>
  <c r="H24" i="1"/>
  <c r="H23" i="1"/>
  <c r="H22" i="1"/>
  <c r="H21" i="1"/>
  <c r="H20" i="1"/>
  <c r="H19" i="1"/>
  <c r="H18" i="1"/>
  <c r="H17" i="1"/>
  <c r="H16" i="1"/>
  <c r="H25" i="1" s="1"/>
  <c r="G15" i="1"/>
  <c r="G25" i="1" s="1"/>
  <c r="I13" i="1"/>
  <c r="G13" i="1"/>
  <c r="F13" i="1"/>
  <c r="E13" i="1"/>
  <c r="H11" i="1"/>
  <c r="H10" i="1"/>
  <c r="H9" i="1"/>
  <c r="H8" i="1"/>
  <c r="H7" i="1"/>
  <c r="H13" i="1" s="1"/>
  <c r="G89" i="1" l="1"/>
  <c r="H43" i="1"/>
  <c r="H45" i="1" s="1"/>
  <c r="F89" i="1"/>
  <c r="H51" i="1"/>
  <c r="H54" i="1" s="1"/>
  <c r="H87" i="1" s="1"/>
  <c r="I54" i="1"/>
  <c r="H8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Pam Kelner</author>
    <author>Kevin Gougary</author>
    <author>Roslyn B. Landa</author>
  </authors>
  <commentList>
    <comment ref="H15" authorId="0" shapeId="0" xr:uid="{5E422114-C761-41E9-A84D-82EDE13F3491}">
      <text>
        <r>
          <rPr>
            <b/>
            <sz val="9"/>
            <color indexed="81"/>
            <rFont val="Tahoma"/>
            <family val="2"/>
          </rPr>
          <t>Pam Kelner:</t>
        </r>
        <r>
          <rPr>
            <sz val="9"/>
            <color indexed="81"/>
            <rFont val="Tahoma"/>
            <family val="2"/>
          </rPr>
          <t xml:space="preserve">
Chesed $40,000
A/C $200,914
Friends $7678
</t>
        </r>
      </text>
    </comment>
    <comment ref="G70" authorId="1" shapeId="0" xr:uid="{00629282-4C89-48C7-A94F-BF1865C08786}">
      <text>
        <r>
          <rPr>
            <b/>
            <sz val="9"/>
            <color indexed="81"/>
            <rFont val="Tahoma"/>
            <family val="2"/>
          </rPr>
          <t>Kevin Gougary:</t>
        </r>
        <r>
          <rPr>
            <sz val="9"/>
            <color indexed="81"/>
            <rFont val="Tahoma"/>
            <family val="2"/>
          </rPr>
          <t xml:space="preserve">
Phone systen</t>
        </r>
      </text>
    </comment>
    <comment ref="G71" authorId="2" shapeId="0" xr:uid="{550AADC4-E0CA-4DC7-B566-3AC43D245994}">
      <text>
        <r>
          <rPr>
            <b/>
            <sz val="9"/>
            <color indexed="81"/>
            <rFont val="Tahoma"/>
            <family val="2"/>
          </rPr>
          <t>Roslyn B. Landa:</t>
        </r>
        <r>
          <rPr>
            <sz val="9"/>
            <color indexed="81"/>
            <rFont val="Tahoma"/>
            <family val="2"/>
          </rPr>
          <t xml:space="preserve">
Zoom
</t>
        </r>
      </text>
    </comment>
    <comment ref="G79" authorId="1" shapeId="0" xr:uid="{C2B1D4DB-70C4-403C-82ED-B540BE16132C}">
      <text>
        <r>
          <rPr>
            <b/>
            <sz val="9"/>
            <color indexed="81"/>
            <rFont val="Tahoma"/>
            <family val="2"/>
          </rPr>
          <t>Kevin Gougary:</t>
        </r>
        <r>
          <rPr>
            <sz val="9"/>
            <color indexed="81"/>
            <rFont val="Tahoma"/>
            <family val="2"/>
          </rPr>
          <t xml:space="preserve">
Senior Seder
</t>
        </r>
      </text>
    </comment>
    <comment ref="E82" authorId="0" shapeId="0" xr:uid="{8A1D4CC4-E9CB-42CC-837C-60BCE04EEEFA}">
      <text>
        <r>
          <rPr>
            <b/>
            <sz val="9"/>
            <color indexed="81"/>
            <rFont val="Tahoma"/>
            <family val="2"/>
          </rPr>
          <t>Pam Kelner:</t>
        </r>
        <r>
          <rPr>
            <sz val="9"/>
            <color indexed="81"/>
            <rFont val="Tahoma"/>
            <family val="2"/>
          </rPr>
          <t xml:space="preserve">
35 families at $66
/box
</t>
        </r>
      </text>
    </comment>
    <comment ref="E84" authorId="0" shapeId="0" xr:uid="{0AC56724-069F-4EFA-AFBA-2CEEAF867EFE}">
      <text>
        <r>
          <rPr>
            <b/>
            <sz val="9"/>
            <color indexed="81"/>
            <rFont val="Tahoma"/>
            <family val="2"/>
          </rPr>
          <t>Pam Kelner:</t>
        </r>
        <r>
          <rPr>
            <sz val="9"/>
            <color indexed="81"/>
            <rFont val="Tahoma"/>
            <family val="2"/>
          </rPr>
          <t xml:space="preserve">
40 families at $1500 max
</t>
        </r>
      </text>
    </comment>
  </commentList>
</comments>
</file>

<file path=xl/sharedStrings.xml><?xml version="1.0" encoding="utf-8"?>
<sst xmlns="http://schemas.openxmlformats.org/spreadsheetml/2006/main" count="87" uniqueCount="86">
  <si>
    <t xml:space="preserve">Jewish Family Service </t>
  </si>
  <si>
    <t>Budget 2020-21</t>
  </si>
  <si>
    <t>Budget</t>
  </si>
  <si>
    <t>2020-2021</t>
  </si>
  <si>
    <t>Projected</t>
  </si>
  <si>
    <t>Jul21-Jun22</t>
  </si>
  <si>
    <t>Ordinary Income/Expense</t>
  </si>
  <si>
    <t>Income</t>
  </si>
  <si>
    <t>Grants</t>
  </si>
  <si>
    <t>Temple Social Action Group</t>
  </si>
  <si>
    <t>Temple Senior Program Revenue</t>
  </si>
  <si>
    <t>Brooks Foundation</t>
  </si>
  <si>
    <t>NCJW Food Box Grant</t>
  </si>
  <si>
    <t>Rosenblum Grant</t>
  </si>
  <si>
    <t>Federation New Initiative grant</t>
  </si>
  <si>
    <t>Total  Grants</t>
  </si>
  <si>
    <t>Fundraising</t>
  </si>
  <si>
    <t>Annual Campaigns</t>
  </si>
  <si>
    <t>Annual Campaign Expenses</t>
  </si>
  <si>
    <t>Adoption Fundraising</t>
  </si>
  <si>
    <t>Contributions</t>
  </si>
  <si>
    <t>Merchant rebates</t>
  </si>
  <si>
    <t>United Way Designations</t>
  </si>
  <si>
    <t>Designated for Current Year</t>
  </si>
  <si>
    <t>Donated for Specific Program</t>
  </si>
  <si>
    <t>HCA Caring for the Community</t>
  </si>
  <si>
    <t>BigPayback-Community Foundation</t>
  </si>
  <si>
    <t>Total Fundraising</t>
  </si>
  <si>
    <t>Allocations</t>
  </si>
  <si>
    <t>Federation Program Funding</t>
  </si>
  <si>
    <t>Federation Program Funding - COVID</t>
  </si>
  <si>
    <t>Use of Donated Facility</t>
  </si>
  <si>
    <t>Indigent Fund Reimbursements</t>
  </si>
  <si>
    <t>Senior Seder Income</t>
  </si>
  <si>
    <t>Investment Income</t>
  </si>
  <si>
    <t>Other Income</t>
  </si>
  <si>
    <t>Income From Foundation Trusts</t>
  </si>
  <si>
    <t>Fees for Services</t>
  </si>
  <si>
    <t>Client Fees</t>
  </si>
  <si>
    <t>Less: Client Fee Discounts-SS</t>
  </si>
  <si>
    <t>Less: Client Fee Write-offs-Ins</t>
  </si>
  <si>
    <t>Family Life Education/Info &amp; Referral</t>
  </si>
  <si>
    <t>Adoption Fees(net)</t>
  </si>
  <si>
    <t>Total Fees for Services</t>
  </si>
  <si>
    <t>Total Revenue</t>
  </si>
  <si>
    <t>Transfer from Reserves</t>
  </si>
  <si>
    <t>Expenses</t>
  </si>
  <si>
    <t>Staff Salaries</t>
  </si>
  <si>
    <t>Payroll Taxes</t>
  </si>
  <si>
    <t>Health Insurance and Other Benefits</t>
  </si>
  <si>
    <t>Retirement Plan</t>
  </si>
  <si>
    <t xml:space="preserve">     Subtotal</t>
  </si>
  <si>
    <t>Accounting and Auditing</t>
  </si>
  <si>
    <t>Annual Meeting</t>
  </si>
  <si>
    <t>NJHSA Conference</t>
  </si>
  <si>
    <t>Mileage</t>
  </si>
  <si>
    <t>Professional Education</t>
  </si>
  <si>
    <t>Board Development</t>
  </si>
  <si>
    <t>Temple Senior Lunches</t>
  </si>
  <si>
    <t>Consultants</t>
  </si>
  <si>
    <t xml:space="preserve">      Website Re-design</t>
  </si>
  <si>
    <t>Program Expenses</t>
  </si>
  <si>
    <t>Dues/Employee Search</t>
  </si>
  <si>
    <t>Printing and Copying</t>
  </si>
  <si>
    <t>Marketing/Newsletter</t>
  </si>
  <si>
    <t>Donated Office Facility</t>
  </si>
  <si>
    <t>Office Supplies</t>
  </si>
  <si>
    <t>Telephone</t>
  </si>
  <si>
    <t>Postage</t>
  </si>
  <si>
    <t>Insurance</t>
  </si>
  <si>
    <t>Taxes and Licenses</t>
  </si>
  <si>
    <t>Credit Card/Bank Fees</t>
  </si>
  <si>
    <t>Brokerage Fees</t>
  </si>
  <si>
    <t>Purchase of Equipment</t>
  </si>
  <si>
    <t>Background Checks/Storage</t>
  </si>
  <si>
    <t>Religious Supplies</t>
  </si>
  <si>
    <t>Donor Management System</t>
  </si>
  <si>
    <t>Specific Assistance to Individuals</t>
  </si>
  <si>
    <t>Kosher Food Boxes</t>
  </si>
  <si>
    <t>Indigent Fund Assistance</t>
  </si>
  <si>
    <t>Local Emergency Assistance</t>
  </si>
  <si>
    <t>COVID-19 Assistance</t>
  </si>
  <si>
    <t>Holiday Financial Assistance</t>
  </si>
  <si>
    <t>Total Expenses</t>
  </si>
  <si>
    <t>Net income/deficit</t>
  </si>
  <si>
    <t>one time cost of $3350, $960 recurring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</si>
</sst>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0"/>
      <name val="Arial"/>
      <family val="2"/>
    </font>
    <font>
      <b/>
      <u val="double"/>
      <sz val="11"/>
      <color theme="1"/>
      <name val="Calibri"/>
      <family val="2"/>
      <scheme val="minor"/>
    </font>
    <font>
      <u val="singleAccounting"/>
      <sz val="10"/>
      <color rgb="FF000000"/>
      <name val="Arial"/>
      <family val="2"/>
    </font>
    <font>
      <u val="singleAccounting"/>
      <sz val="10"/>
      <color theme="1"/>
      <name val="Arial"/>
      <family val="2"/>
    </font>
    <font>
      <u val="singleAccounting"/>
      <sz val="11"/>
      <color theme="1"/>
      <name val="Calibri"/>
      <family val="2"/>
      <scheme val="minor"/>
    </font>
    <font>
      <b/>
      <sz val="10"/>
      <name val="Arial"/>
      <family val="2"/>
    </font>
    <font>
      <b/>
      <u val="doubleAccounting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0" fillId="2" borderId="1" xfId="1" applyNumberFormat="1" applyFont="1" applyFill="1" applyBorder="1"/>
    <xf numFmtId="164" fontId="6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/>
    <xf numFmtId="164" fontId="5" fillId="2" borderId="1" xfId="1" applyNumberFormat="1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164" fontId="9" fillId="2" borderId="1" xfId="1" applyNumberFormat="1" applyFont="1" applyFill="1" applyBorder="1" applyAlignment="1">
      <alignment horizontal="right"/>
    </xf>
    <xf numFmtId="164" fontId="11" fillId="2" borderId="1" xfId="1" applyNumberFormat="1" applyFont="1" applyFill="1" applyBorder="1"/>
    <xf numFmtId="164" fontId="12" fillId="2" borderId="1" xfId="1" applyNumberFormat="1" applyFont="1" applyFill="1" applyBorder="1" applyAlignment="1">
      <alignment horizontal="right"/>
    </xf>
    <xf numFmtId="164" fontId="14" fillId="2" borderId="1" xfId="1" applyNumberFormat="1" applyFont="1" applyFill="1" applyBorder="1"/>
    <xf numFmtId="164" fontId="15" fillId="2" borderId="1" xfId="1" applyNumberFormat="1" applyFont="1" applyFill="1" applyBorder="1"/>
    <xf numFmtId="164" fontId="16" fillId="2" borderId="1" xfId="1" applyNumberFormat="1" applyFont="1" applyFill="1" applyBorder="1"/>
    <xf numFmtId="164" fontId="0" fillId="2" borderId="1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/>
    <xf numFmtId="0" fontId="0" fillId="2" borderId="0" xfId="0" applyFill="1"/>
    <xf numFmtId="164" fontId="5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/>
    <xf numFmtId="164" fontId="7" fillId="2" borderId="1" xfId="1" applyNumberFormat="1" applyFont="1" applyFill="1" applyBorder="1"/>
    <xf numFmtId="164" fontId="8" fillId="2" borderId="1" xfId="1" applyNumberFormat="1" applyFont="1" applyFill="1" applyBorder="1"/>
    <xf numFmtId="164" fontId="10" fillId="2" borderId="1" xfId="1" applyNumberFormat="1" applyFont="1" applyFill="1" applyBorder="1"/>
    <xf numFmtId="164" fontId="13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311785</xdr:colOff>
      <xdr:row>3</xdr:row>
      <xdr:rowOff>25400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44931CA-DC34-4524-B9DA-50B0A4F9C54D}"/>
            </a:ext>
          </a:extLst>
        </xdr:cNvPr>
        <xdr:cNvSpPr/>
      </xdr:nvSpPr>
      <xdr:spPr bwMode="auto">
        <a:xfrm>
          <a:off x="0" y="381000"/>
          <a:ext cx="921385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311785</xdr:colOff>
      <xdr:row>3</xdr:row>
      <xdr:rowOff>25400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92A863A-8D0F-42E4-BD12-164E2F5909CE}"/>
            </a:ext>
          </a:extLst>
        </xdr:cNvPr>
        <xdr:cNvSpPr/>
      </xdr:nvSpPr>
      <xdr:spPr bwMode="auto">
        <a:xfrm>
          <a:off x="0" y="381000"/>
          <a:ext cx="921385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232410</xdr:colOff>
      <xdr:row>3</xdr:row>
      <xdr:rowOff>19050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5725DF6C-921F-404C-9F9C-618254EC135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84201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232410</xdr:colOff>
      <xdr:row>3</xdr:row>
      <xdr:rowOff>19050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3AA8F62A-6749-456C-A72F-120167F84F8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84201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ewishnashville-my.sharepoint.com/personal/kevin_jfsnashville_org/Documents/Desktop/Budget%202020-21/Pam-Copy%20of%20budget%20for%202021-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budget "/>
      <sheetName val="Benefitsrev"/>
      <sheetName val="PRIncrrevagain"/>
      <sheetName val="PayrollAllocrev"/>
      <sheetName val="PayrollAllocrev 21-22"/>
      <sheetName val="Sheet2"/>
      <sheetName val="BudgetbyClass"/>
      <sheetName val="Budgetby Class 21-22"/>
      <sheetName val="Sheet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8">
          <cell r="C78">
            <v>323095.53230000002</v>
          </cell>
        </row>
        <row r="86">
          <cell r="C86">
            <v>14500.123615000002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1DFC0-F89F-4214-981C-76114023542C}">
  <dimension ref="A1:J95"/>
  <sheetViews>
    <sheetView tabSelected="1" topLeftCell="A73" workbookViewId="0">
      <selection activeCell="L32" sqref="L32"/>
    </sheetView>
  </sheetViews>
  <sheetFormatPr defaultColWidth="8.85546875" defaultRowHeight="15" x14ac:dyDescent="0.25"/>
  <cols>
    <col min="1" max="1" width="2.28515625" style="1" customWidth="1"/>
    <col min="2" max="2" width="6.85546875" style="1" customWidth="1"/>
    <col min="3" max="3" width="6.7109375" style="1" customWidth="1"/>
    <col min="4" max="4" width="34.28515625" style="1" customWidth="1"/>
    <col min="5" max="7" width="12.7109375" style="1" hidden="1" customWidth="1"/>
    <col min="8" max="8" width="11.28515625" style="16" hidden="1" customWidth="1"/>
    <col min="9" max="9" width="12.85546875" style="1" bestFit="1" customWidth="1"/>
    <col min="10" max="16384" width="8.85546875" style="17"/>
  </cols>
  <sheetData>
    <row r="1" spans="1:9" x14ac:dyDescent="0.25">
      <c r="D1" s="15" t="s">
        <v>0</v>
      </c>
    </row>
    <row r="2" spans="1:9" x14ac:dyDescent="0.25">
      <c r="D2" s="15" t="s">
        <v>1</v>
      </c>
    </row>
    <row r="3" spans="1:9" x14ac:dyDescent="0.25">
      <c r="A3" s="3"/>
      <c r="B3" s="3"/>
      <c r="C3" s="3"/>
      <c r="D3" s="18"/>
      <c r="E3" s="2" t="s">
        <v>2</v>
      </c>
      <c r="F3" s="2" t="s">
        <v>3</v>
      </c>
      <c r="G3" s="2" t="s">
        <v>4</v>
      </c>
      <c r="H3" s="19" t="s">
        <v>3</v>
      </c>
      <c r="I3" s="3" t="s">
        <v>5</v>
      </c>
    </row>
    <row r="4" spans="1:9" x14ac:dyDescent="0.25">
      <c r="A4" s="20" t="s">
        <v>6</v>
      </c>
      <c r="B4" s="20"/>
      <c r="C4" s="20"/>
      <c r="D4" s="4"/>
      <c r="E4" s="4"/>
      <c r="F4" s="4"/>
      <c r="G4" s="4"/>
      <c r="I4" s="4"/>
    </row>
    <row r="5" spans="1:9" x14ac:dyDescent="0.25">
      <c r="A5" s="20"/>
      <c r="B5" s="20" t="s">
        <v>7</v>
      </c>
      <c r="C5" s="20"/>
      <c r="D5" s="4"/>
      <c r="E5" s="4"/>
      <c r="F5" s="4"/>
      <c r="G5" s="4"/>
      <c r="I5" s="4"/>
    </row>
    <row r="6" spans="1:9" x14ac:dyDescent="0.25">
      <c r="A6" s="20"/>
      <c r="B6" s="20"/>
      <c r="C6" s="20" t="s">
        <v>8</v>
      </c>
      <c r="D6" s="4"/>
      <c r="E6" s="5"/>
      <c r="F6" s="5"/>
      <c r="G6" s="5"/>
      <c r="I6" s="5"/>
    </row>
    <row r="7" spans="1:9" x14ac:dyDescent="0.25">
      <c r="A7" s="20"/>
      <c r="B7" s="20"/>
      <c r="C7" s="20"/>
      <c r="D7" s="4" t="s">
        <v>9</v>
      </c>
      <c r="E7" s="5">
        <v>2500</v>
      </c>
      <c r="F7" s="5">
        <v>540</v>
      </c>
      <c r="G7" s="5">
        <v>0</v>
      </c>
      <c r="H7" s="16">
        <f>G7+F7</f>
        <v>540</v>
      </c>
      <c r="I7" s="5">
        <v>2500</v>
      </c>
    </row>
    <row r="8" spans="1:9" x14ac:dyDescent="0.25">
      <c r="A8" s="20"/>
      <c r="B8" s="20"/>
      <c r="C8" s="20"/>
      <c r="D8" s="4" t="s">
        <v>10</v>
      </c>
      <c r="E8" s="5">
        <v>15000</v>
      </c>
      <c r="F8" s="5">
        <v>0</v>
      </c>
      <c r="G8" s="5"/>
      <c r="H8" s="16">
        <f t="shared" ref="H8:H11" si="0">G8+F8</f>
        <v>0</v>
      </c>
      <c r="I8" s="5">
        <v>11000</v>
      </c>
    </row>
    <row r="9" spans="1:9" x14ac:dyDescent="0.25">
      <c r="A9" s="20"/>
      <c r="B9" s="20"/>
      <c r="C9" s="20"/>
      <c r="D9" s="4" t="s">
        <v>11</v>
      </c>
      <c r="E9" s="5">
        <v>2000</v>
      </c>
      <c r="F9" s="5">
        <v>2000</v>
      </c>
      <c r="G9" s="5"/>
      <c r="H9" s="16">
        <f t="shared" si="0"/>
        <v>2000</v>
      </c>
      <c r="I9" s="5">
        <v>2000</v>
      </c>
    </row>
    <row r="10" spans="1:9" x14ac:dyDescent="0.25">
      <c r="A10" s="20"/>
      <c r="B10" s="20"/>
      <c r="C10" s="20"/>
      <c r="D10" s="4" t="s">
        <v>12</v>
      </c>
      <c r="E10" s="5">
        <v>5000</v>
      </c>
      <c r="F10" s="5">
        <v>3000</v>
      </c>
      <c r="G10" s="5">
        <v>1000</v>
      </c>
      <c r="H10" s="16">
        <f t="shared" si="0"/>
        <v>4000</v>
      </c>
      <c r="I10" s="5">
        <v>5000</v>
      </c>
    </row>
    <row r="11" spans="1:9" x14ac:dyDescent="0.25">
      <c r="A11" s="20"/>
      <c r="B11" s="20"/>
      <c r="C11" s="20"/>
      <c r="D11" s="4" t="s">
        <v>13</v>
      </c>
      <c r="E11" s="5">
        <v>30000</v>
      </c>
      <c r="F11" s="5">
        <v>0</v>
      </c>
      <c r="G11" s="5">
        <v>30000</v>
      </c>
      <c r="H11" s="16">
        <f t="shared" si="0"/>
        <v>30000</v>
      </c>
      <c r="I11" s="5">
        <v>25000</v>
      </c>
    </row>
    <row r="12" spans="1:9" x14ac:dyDescent="0.25">
      <c r="A12" s="20"/>
      <c r="B12" s="20"/>
      <c r="C12" s="20"/>
      <c r="D12" s="4" t="s">
        <v>14</v>
      </c>
      <c r="E12" s="5"/>
      <c r="F12" s="5"/>
      <c r="G12" s="5"/>
      <c r="I12" s="5">
        <v>4000</v>
      </c>
    </row>
    <row r="13" spans="1:9" x14ac:dyDescent="0.25">
      <c r="A13" s="20"/>
      <c r="B13" s="20"/>
      <c r="C13" s="20" t="s">
        <v>15</v>
      </c>
      <c r="D13" s="4"/>
      <c r="E13" s="6">
        <f>SUM(E7:E12)</f>
        <v>54500</v>
      </c>
      <c r="F13" s="6">
        <f>SUM(F7:F12)</f>
        <v>5540</v>
      </c>
      <c r="G13" s="6">
        <f>SUM(G7:G12)</f>
        <v>31000</v>
      </c>
      <c r="H13" s="6">
        <f>SUM(H7:H12)</f>
        <v>36540</v>
      </c>
      <c r="I13" s="6">
        <f>SUM(I7:I12)</f>
        <v>49500</v>
      </c>
    </row>
    <row r="14" spans="1:9" x14ac:dyDescent="0.25">
      <c r="A14" s="20"/>
      <c r="B14" s="20" t="s">
        <v>16</v>
      </c>
      <c r="C14" s="20"/>
      <c r="D14" s="4"/>
      <c r="E14" s="5"/>
      <c r="F14" s="5"/>
      <c r="G14" s="5"/>
      <c r="I14" s="5"/>
    </row>
    <row r="15" spans="1:9" x14ac:dyDescent="0.25">
      <c r="A15" s="20"/>
      <c r="B15" s="20"/>
      <c r="C15" s="20"/>
      <c r="D15" s="4" t="s">
        <v>17</v>
      </c>
      <c r="E15" s="5">
        <v>224000</v>
      </c>
      <c r="F15" s="5">
        <v>174807</v>
      </c>
      <c r="G15" s="5">
        <f>250000-F15</f>
        <v>75193</v>
      </c>
      <c r="H15" s="16">
        <v>250000</v>
      </c>
      <c r="I15" s="5">
        <v>265000</v>
      </c>
    </row>
    <row r="16" spans="1:9" x14ac:dyDescent="0.25">
      <c r="A16" s="20"/>
      <c r="B16" s="20"/>
      <c r="C16" s="20"/>
      <c r="D16" s="4" t="s">
        <v>18</v>
      </c>
      <c r="E16" s="5">
        <v>-23000</v>
      </c>
      <c r="F16" s="5">
        <v>-2157</v>
      </c>
      <c r="G16" s="5">
        <v>-2200</v>
      </c>
      <c r="H16" s="16">
        <f t="shared" ref="H16:H24" si="1">G16+F16</f>
        <v>-4357</v>
      </c>
      <c r="I16" s="5">
        <v>-23000</v>
      </c>
    </row>
    <row r="17" spans="1:9" x14ac:dyDescent="0.25">
      <c r="A17" s="20"/>
      <c r="B17" s="20"/>
      <c r="C17" s="20"/>
      <c r="D17" s="4" t="s">
        <v>19</v>
      </c>
      <c r="E17" s="5">
        <v>500</v>
      </c>
      <c r="F17" s="5">
        <v>258</v>
      </c>
      <c r="G17" s="5">
        <v>258</v>
      </c>
      <c r="H17" s="16">
        <f t="shared" si="1"/>
        <v>516</v>
      </c>
      <c r="I17" s="5">
        <v>500</v>
      </c>
    </row>
    <row r="18" spans="1:9" x14ac:dyDescent="0.25">
      <c r="A18" s="20"/>
      <c r="B18" s="20"/>
      <c r="C18" s="20"/>
      <c r="D18" s="4" t="s">
        <v>20</v>
      </c>
      <c r="E18" s="5">
        <v>15000</v>
      </c>
      <c r="F18" s="5">
        <v>18947</v>
      </c>
      <c r="G18" s="5">
        <v>2250</v>
      </c>
      <c r="H18" s="16">
        <f t="shared" si="1"/>
        <v>21197</v>
      </c>
      <c r="I18" s="5">
        <v>17000</v>
      </c>
    </row>
    <row r="19" spans="1:9" x14ac:dyDescent="0.25">
      <c r="A19" s="20"/>
      <c r="B19" s="20"/>
      <c r="C19" s="20"/>
      <c r="D19" s="4" t="s">
        <v>21</v>
      </c>
      <c r="E19" s="5">
        <v>750</v>
      </c>
      <c r="F19" s="5">
        <v>280</v>
      </c>
      <c r="G19" s="5">
        <v>280</v>
      </c>
      <c r="H19" s="16">
        <f t="shared" si="1"/>
        <v>560</v>
      </c>
      <c r="I19" s="5">
        <v>500</v>
      </c>
    </row>
    <row r="20" spans="1:9" x14ac:dyDescent="0.25">
      <c r="A20" s="20"/>
      <c r="B20" s="20"/>
      <c r="C20" s="20"/>
      <c r="D20" s="4" t="s">
        <v>22</v>
      </c>
      <c r="E20" s="5">
        <v>3000</v>
      </c>
      <c r="F20" s="5">
        <v>525</v>
      </c>
      <c r="G20" s="5">
        <v>500</v>
      </c>
      <c r="H20" s="16">
        <f t="shared" si="1"/>
        <v>1025</v>
      </c>
      <c r="I20" s="5">
        <v>2000</v>
      </c>
    </row>
    <row r="21" spans="1:9" x14ac:dyDescent="0.25">
      <c r="A21" s="20"/>
      <c r="B21" s="20"/>
      <c r="C21" s="20"/>
      <c r="D21" s="4" t="s">
        <v>23</v>
      </c>
      <c r="E21" s="5">
        <v>8000</v>
      </c>
      <c r="F21" s="5">
        <v>7580</v>
      </c>
      <c r="G21" s="5">
        <v>0</v>
      </c>
      <c r="H21" s="16">
        <f t="shared" si="1"/>
        <v>7580</v>
      </c>
      <c r="I21" s="5">
        <v>7500</v>
      </c>
    </row>
    <row r="22" spans="1:9" x14ac:dyDescent="0.25">
      <c r="A22" s="20"/>
      <c r="B22" s="20"/>
      <c r="C22" s="20"/>
      <c r="D22" s="4" t="s">
        <v>24</v>
      </c>
      <c r="E22" s="5">
        <v>0</v>
      </c>
      <c r="F22" s="5">
        <v>13609</v>
      </c>
      <c r="G22" s="5">
        <v>3000</v>
      </c>
      <c r="H22" s="16">
        <f t="shared" si="1"/>
        <v>16609</v>
      </c>
      <c r="I22" s="5">
        <v>5000</v>
      </c>
    </row>
    <row r="23" spans="1:9" x14ac:dyDescent="0.25">
      <c r="A23" s="20"/>
      <c r="B23" s="20"/>
      <c r="C23" s="20"/>
      <c r="D23" s="4" t="s">
        <v>25</v>
      </c>
      <c r="E23" s="5">
        <v>500</v>
      </c>
      <c r="F23" s="5">
        <v>500</v>
      </c>
      <c r="G23" s="5">
        <v>0</v>
      </c>
      <c r="H23" s="16">
        <f t="shared" si="1"/>
        <v>500</v>
      </c>
      <c r="I23" s="5">
        <v>500</v>
      </c>
    </row>
    <row r="24" spans="1:9" x14ac:dyDescent="0.25">
      <c r="A24" s="20"/>
      <c r="B24" s="20"/>
      <c r="C24" s="20"/>
      <c r="D24" s="4" t="s">
        <v>26</v>
      </c>
      <c r="E24" s="7">
        <v>0</v>
      </c>
      <c r="F24" s="7">
        <v>0</v>
      </c>
      <c r="G24" s="7">
        <v>700</v>
      </c>
      <c r="H24" s="21">
        <f t="shared" si="1"/>
        <v>700</v>
      </c>
      <c r="I24" s="7">
        <v>700</v>
      </c>
    </row>
    <row r="25" spans="1:9" x14ac:dyDescent="0.25">
      <c r="A25" s="20"/>
      <c r="B25" s="20"/>
      <c r="C25" s="20" t="s">
        <v>27</v>
      </c>
      <c r="D25" s="4"/>
      <c r="E25" s="6">
        <f>SUM(E15:E24)</f>
        <v>228750</v>
      </c>
      <c r="F25" s="6">
        <f>SUM(F15:F24)</f>
        <v>214349</v>
      </c>
      <c r="G25" s="6">
        <f>SUM(G15:G24)</f>
        <v>79981</v>
      </c>
      <c r="H25" s="22">
        <f>SUM(H15:H24)</f>
        <v>294330</v>
      </c>
      <c r="I25" s="6">
        <f>SUM(I15:I24)</f>
        <v>275700</v>
      </c>
    </row>
    <row r="26" spans="1:9" x14ac:dyDescent="0.25">
      <c r="A26" s="20"/>
      <c r="B26" s="20" t="s">
        <v>28</v>
      </c>
      <c r="C26" s="20"/>
      <c r="D26" s="4"/>
      <c r="E26" s="5"/>
      <c r="F26" s="5"/>
      <c r="G26" s="5"/>
      <c r="I26" s="5"/>
    </row>
    <row r="27" spans="1:9" x14ac:dyDescent="0.25">
      <c r="A27" s="20"/>
      <c r="B27" s="20"/>
      <c r="C27" s="20"/>
      <c r="D27" s="4" t="s">
        <v>29</v>
      </c>
      <c r="E27" s="5">
        <v>127000</v>
      </c>
      <c r="F27" s="5">
        <v>99860</v>
      </c>
      <c r="G27" s="5">
        <v>40000</v>
      </c>
      <c r="H27" s="16">
        <v>127000</v>
      </c>
      <c r="I27" s="5">
        <v>135000</v>
      </c>
    </row>
    <row r="28" spans="1:9" x14ac:dyDescent="0.25">
      <c r="A28" s="20"/>
      <c r="B28" s="20"/>
      <c r="C28" s="20"/>
      <c r="D28" s="4" t="s">
        <v>30</v>
      </c>
      <c r="E28" s="5">
        <v>51000</v>
      </c>
      <c r="F28" s="5">
        <v>5850</v>
      </c>
      <c r="G28" s="5">
        <v>7500</v>
      </c>
      <c r="H28" s="16">
        <f t="shared" ref="H28:H34" si="2">G28+F28</f>
        <v>13350</v>
      </c>
      <c r="I28" s="5">
        <v>10500</v>
      </c>
    </row>
    <row r="29" spans="1:9" x14ac:dyDescent="0.25">
      <c r="A29" s="20"/>
      <c r="B29" s="20"/>
      <c r="C29" s="20"/>
      <c r="D29" s="4" t="s">
        <v>31</v>
      </c>
      <c r="E29" s="5">
        <v>33660</v>
      </c>
      <c r="F29" s="5">
        <v>25245</v>
      </c>
      <c r="G29" s="5">
        <v>8415</v>
      </c>
      <c r="H29" s="16">
        <f t="shared" si="2"/>
        <v>33660</v>
      </c>
      <c r="I29" s="5">
        <v>33660</v>
      </c>
    </row>
    <row r="30" spans="1:9" x14ac:dyDescent="0.25">
      <c r="A30" s="20"/>
      <c r="B30" s="20"/>
      <c r="C30" s="20"/>
      <c r="D30" s="4" t="s">
        <v>32</v>
      </c>
      <c r="E30" s="5">
        <v>0</v>
      </c>
      <c r="F30" s="5">
        <v>0</v>
      </c>
      <c r="G30" s="5">
        <v>0</v>
      </c>
      <c r="H30" s="16">
        <f t="shared" si="2"/>
        <v>0</v>
      </c>
      <c r="I30" s="5">
        <v>0</v>
      </c>
    </row>
    <row r="31" spans="1:9" x14ac:dyDescent="0.25">
      <c r="A31" s="20"/>
      <c r="B31" s="20"/>
      <c r="C31" s="20"/>
      <c r="D31" s="4" t="s">
        <v>33</v>
      </c>
      <c r="E31" s="5">
        <v>1500</v>
      </c>
      <c r="F31" s="5">
        <v>0</v>
      </c>
      <c r="G31" s="5">
        <v>880</v>
      </c>
      <c r="H31" s="16">
        <f t="shared" si="2"/>
        <v>880</v>
      </c>
      <c r="I31" s="5">
        <v>1500</v>
      </c>
    </row>
    <row r="32" spans="1:9" x14ac:dyDescent="0.25">
      <c r="A32" s="20"/>
      <c r="B32" s="20"/>
      <c r="C32" s="20"/>
      <c r="D32" s="4" t="s">
        <v>34</v>
      </c>
      <c r="E32" s="5">
        <v>20000</v>
      </c>
      <c r="F32" s="5">
        <v>68571</v>
      </c>
      <c r="G32" s="5">
        <v>10000</v>
      </c>
      <c r="H32" s="16">
        <f t="shared" si="2"/>
        <v>78571</v>
      </c>
      <c r="I32" s="5">
        <v>40000</v>
      </c>
    </row>
    <row r="33" spans="1:9" x14ac:dyDescent="0.25">
      <c r="A33" s="20"/>
      <c r="B33" s="20"/>
      <c r="C33" s="20"/>
      <c r="D33" s="4" t="s">
        <v>35</v>
      </c>
      <c r="E33" s="5">
        <v>500</v>
      </c>
      <c r="F33" s="5">
        <v>179</v>
      </c>
      <c r="G33" s="5">
        <v>250</v>
      </c>
      <c r="H33" s="16">
        <f t="shared" si="2"/>
        <v>429</v>
      </c>
      <c r="I33" s="5">
        <v>500</v>
      </c>
    </row>
    <row r="34" spans="1:9" x14ac:dyDescent="0.25">
      <c r="A34" s="20"/>
      <c r="B34" s="20"/>
      <c r="C34" s="20"/>
      <c r="D34" s="4" t="s">
        <v>36</v>
      </c>
      <c r="E34" s="5">
        <v>3500</v>
      </c>
      <c r="F34" s="5">
        <v>3073</v>
      </c>
      <c r="G34" s="5">
        <v>500</v>
      </c>
      <c r="H34" s="16">
        <f t="shared" si="2"/>
        <v>3573</v>
      </c>
      <c r="I34" s="5">
        <v>3500</v>
      </c>
    </row>
    <row r="35" spans="1:9" x14ac:dyDescent="0.25">
      <c r="A35" s="20"/>
      <c r="B35" s="20" t="s">
        <v>37</v>
      </c>
      <c r="C35" s="20"/>
      <c r="D35" s="4"/>
      <c r="E35" s="5"/>
      <c r="F35" s="5"/>
      <c r="G35" s="5"/>
      <c r="I35" s="5"/>
    </row>
    <row r="36" spans="1:9" x14ac:dyDescent="0.25">
      <c r="A36" s="20"/>
      <c r="B36" s="20"/>
      <c r="C36" s="20"/>
      <c r="D36" s="4" t="s">
        <v>38</v>
      </c>
      <c r="E36" s="5">
        <v>46000</v>
      </c>
      <c r="F36" s="5">
        <v>37904</v>
      </c>
      <c r="G36" s="5">
        <v>13000</v>
      </c>
      <c r="H36" s="16">
        <f>G36+F36</f>
        <v>50904</v>
      </c>
      <c r="I36" s="5">
        <v>50000</v>
      </c>
    </row>
    <row r="37" spans="1:9" x14ac:dyDescent="0.25">
      <c r="A37" s="20"/>
      <c r="B37" s="20"/>
      <c r="C37" s="20"/>
      <c r="D37" s="4" t="s">
        <v>39</v>
      </c>
      <c r="E37" s="5">
        <v>-18000</v>
      </c>
      <c r="F37" s="5">
        <v>-10040</v>
      </c>
      <c r="G37" s="5">
        <v>-3250</v>
      </c>
      <c r="H37" s="16">
        <f t="shared" ref="H37:H40" si="3">G37+F37</f>
        <v>-13290</v>
      </c>
      <c r="I37" s="5">
        <v>-16000</v>
      </c>
    </row>
    <row r="38" spans="1:9" x14ac:dyDescent="0.25">
      <c r="A38" s="20"/>
      <c r="B38" s="20"/>
      <c r="C38" s="20"/>
      <c r="D38" s="4" t="s">
        <v>40</v>
      </c>
      <c r="E38" s="5">
        <v>-13000</v>
      </c>
      <c r="F38" s="5">
        <v>-9015</v>
      </c>
      <c r="G38" s="5">
        <v>-3250</v>
      </c>
      <c r="H38" s="16">
        <f t="shared" si="3"/>
        <v>-12265</v>
      </c>
      <c r="I38" s="5">
        <v>-12000</v>
      </c>
    </row>
    <row r="39" spans="1:9" x14ac:dyDescent="0.25">
      <c r="A39" s="20"/>
      <c r="B39" s="20"/>
      <c r="C39" s="20"/>
      <c r="D39" s="4" t="s">
        <v>41</v>
      </c>
      <c r="E39" s="5">
        <v>600</v>
      </c>
      <c r="F39" s="5">
        <v>0</v>
      </c>
      <c r="G39" s="5"/>
      <c r="H39" s="16">
        <f t="shared" si="3"/>
        <v>0</v>
      </c>
      <c r="I39" s="5">
        <v>0</v>
      </c>
    </row>
    <row r="40" spans="1:9" x14ac:dyDescent="0.25">
      <c r="A40" s="20"/>
      <c r="B40" s="20"/>
      <c r="C40" s="20"/>
      <c r="D40" s="4" t="s">
        <v>42</v>
      </c>
      <c r="E40" s="7">
        <v>12000</v>
      </c>
      <c r="F40" s="7">
        <v>3791</v>
      </c>
      <c r="G40" s="7">
        <v>2000</v>
      </c>
      <c r="H40" s="21">
        <f t="shared" si="3"/>
        <v>5791</v>
      </c>
      <c r="I40" s="7">
        <v>12000</v>
      </c>
    </row>
    <row r="41" spans="1:9" x14ac:dyDescent="0.25">
      <c r="A41" s="20"/>
      <c r="B41" s="20"/>
      <c r="C41" s="20" t="s">
        <v>43</v>
      </c>
      <c r="D41" s="4"/>
      <c r="E41" s="5">
        <f>SUM(E36:E40)</f>
        <v>27600</v>
      </c>
      <c r="F41" s="5">
        <f>SUM(F36:F40)</f>
        <v>22640</v>
      </c>
      <c r="G41" s="5">
        <f t="shared" ref="G41:H41" si="4">SUM(G36:G40)</f>
        <v>8500</v>
      </c>
      <c r="H41" s="5">
        <f t="shared" si="4"/>
        <v>31140</v>
      </c>
      <c r="I41" s="5">
        <f>SUM(I36:I40)</f>
        <v>34000</v>
      </c>
    </row>
    <row r="42" spans="1:9" x14ac:dyDescent="0.25">
      <c r="A42" s="20"/>
      <c r="B42" s="20"/>
      <c r="C42" s="20"/>
      <c r="D42" s="4"/>
      <c r="E42" s="5"/>
      <c r="F42" s="5"/>
      <c r="G42" s="5"/>
      <c r="I42" s="5"/>
    </row>
    <row r="43" spans="1:9" x14ac:dyDescent="0.25">
      <c r="A43" s="20"/>
      <c r="B43" s="20"/>
      <c r="C43" s="20"/>
      <c r="D43" s="20" t="s">
        <v>44</v>
      </c>
      <c r="E43" s="8">
        <f>E41+E34+E33+E32+E31+E29+E27+E25+E13+E28</f>
        <v>548010</v>
      </c>
      <c r="F43" s="8">
        <f>F41+F34+F33+F32+F31+F29+F27+F25+F13+F28</f>
        <v>445307</v>
      </c>
      <c r="G43" s="8">
        <f>G41+G34+G33+G32+G31+G29+G27+G25+G13+G28</f>
        <v>187026</v>
      </c>
      <c r="H43" s="8">
        <f>H41+H34+H33+H32+H31+H29+H27+H25+H13+H28</f>
        <v>619473</v>
      </c>
      <c r="I43" s="8">
        <f>I41+I35+I34+I33+I32+I29+I27+I25+I13+I31+I28</f>
        <v>583860</v>
      </c>
    </row>
    <row r="44" spans="1:9" x14ac:dyDescent="0.25">
      <c r="A44" s="20"/>
      <c r="B44" s="20" t="s">
        <v>45</v>
      </c>
      <c r="C44" s="20"/>
      <c r="D44" s="4"/>
      <c r="E44" s="5">
        <v>41461</v>
      </c>
      <c r="F44" s="5">
        <v>0</v>
      </c>
      <c r="G44" s="5">
        <v>0</v>
      </c>
      <c r="H44" s="23">
        <v>0</v>
      </c>
      <c r="I44" s="5">
        <v>18988</v>
      </c>
    </row>
    <row r="45" spans="1:9" x14ac:dyDescent="0.25">
      <c r="A45" s="20"/>
      <c r="E45" s="9">
        <f>SUM(E43:E44)</f>
        <v>589471</v>
      </c>
      <c r="F45" s="9">
        <f t="shared" ref="F45:H45" si="5">SUM(F43:F44)</f>
        <v>445307</v>
      </c>
      <c r="G45" s="9">
        <f t="shared" si="5"/>
        <v>187026</v>
      </c>
      <c r="H45" s="9">
        <f t="shared" si="5"/>
        <v>619473</v>
      </c>
      <c r="I45" s="9">
        <f>SUM(I43:I44)</f>
        <v>602848</v>
      </c>
    </row>
    <row r="46" spans="1:9" x14ac:dyDescent="0.25">
      <c r="A46" s="20"/>
      <c r="B46" s="20"/>
      <c r="C46" s="20"/>
      <c r="D46" s="4"/>
      <c r="E46" s="5"/>
      <c r="F46" s="5"/>
      <c r="G46" s="5"/>
      <c r="H46" s="23"/>
      <c r="I46" s="5"/>
    </row>
    <row r="47" spans="1:9" x14ac:dyDescent="0.25">
      <c r="A47" s="20"/>
      <c r="B47" s="20"/>
      <c r="C47" s="20"/>
      <c r="D47" s="4"/>
      <c r="E47" s="5"/>
      <c r="F47" s="5"/>
      <c r="G47" s="5"/>
      <c r="H47" s="23"/>
      <c r="I47" s="5"/>
    </row>
    <row r="48" spans="1:9" x14ac:dyDescent="0.25">
      <c r="A48" s="20"/>
      <c r="B48" s="20"/>
      <c r="C48" s="20"/>
      <c r="D48" s="4"/>
      <c r="E48" s="5"/>
      <c r="F48" s="5"/>
      <c r="G48" s="5"/>
      <c r="H48" s="23"/>
      <c r="I48" s="5"/>
    </row>
    <row r="49" spans="1:9" x14ac:dyDescent="0.25">
      <c r="A49" s="20"/>
      <c r="B49" s="20" t="s">
        <v>46</v>
      </c>
      <c r="C49" s="20"/>
      <c r="D49" s="4"/>
      <c r="E49" s="5"/>
      <c r="F49" s="5"/>
      <c r="G49" s="5"/>
      <c r="I49" s="5"/>
    </row>
    <row r="50" spans="1:9" x14ac:dyDescent="0.25">
      <c r="A50" s="20"/>
      <c r="B50" s="20"/>
      <c r="C50" s="20"/>
      <c r="D50" s="4" t="s">
        <v>47</v>
      </c>
      <c r="E50" s="5">
        <v>313313</v>
      </c>
      <c r="F50" s="5">
        <v>238830</v>
      </c>
      <c r="G50" s="5">
        <f>(90000*0.25)+(53000*0.25)+(70300*0.25)+(25900*0.25)+(44000*0.25)+(19*17*25)+500</f>
        <v>79375</v>
      </c>
      <c r="H50" s="16">
        <f>G50+F50</f>
        <v>318205</v>
      </c>
      <c r="I50" s="5">
        <f>'[1]PayrollAllocrev 21-22'!$C$78</f>
        <v>323095.53230000002</v>
      </c>
    </row>
    <row r="51" spans="1:9" x14ac:dyDescent="0.25">
      <c r="A51" s="20"/>
      <c r="B51" s="20"/>
      <c r="C51" s="20"/>
      <c r="D51" s="4" t="s">
        <v>48</v>
      </c>
      <c r="E51" s="5">
        <v>23586</v>
      </c>
      <c r="F51" s="5">
        <v>17755</v>
      </c>
      <c r="G51" s="5">
        <f>G50*0.0765</f>
        <v>6072.1875</v>
      </c>
      <c r="H51" s="16">
        <f t="shared" ref="H51:H53" si="6">G51+F51</f>
        <v>23827.1875</v>
      </c>
      <c r="I51" s="5">
        <f>I50*0.0765</f>
        <v>24716.808220950003</v>
      </c>
    </row>
    <row r="52" spans="1:9" x14ac:dyDescent="0.25">
      <c r="A52" s="20"/>
      <c r="B52" s="20"/>
      <c r="C52" s="20"/>
      <c r="D52" s="4" t="s">
        <v>49</v>
      </c>
      <c r="E52" s="5">
        <v>25051</v>
      </c>
      <c r="F52" s="5">
        <v>18359</v>
      </c>
      <c r="G52" s="5">
        <f>O53</f>
        <v>0</v>
      </c>
      <c r="H52" s="16">
        <f t="shared" si="6"/>
        <v>18359</v>
      </c>
      <c r="I52" s="5">
        <v>26575</v>
      </c>
    </row>
    <row r="53" spans="1:9" ht="16.5" x14ac:dyDescent="0.35">
      <c r="A53" s="20"/>
      <c r="B53" s="20"/>
      <c r="C53" s="20"/>
      <c r="D53" s="4" t="s">
        <v>50</v>
      </c>
      <c r="E53" s="7">
        <v>13871</v>
      </c>
      <c r="F53" s="7">
        <v>8583</v>
      </c>
      <c r="G53" s="10">
        <f>((90000*0.25)+(70300*0.25)+(25900*0.25)+(44000*0.25))*0.05</f>
        <v>2877.5</v>
      </c>
      <c r="H53" s="21">
        <f t="shared" si="6"/>
        <v>11460.5</v>
      </c>
      <c r="I53" s="7">
        <f>'[1]PayrollAllocrev 21-22'!$C$86</f>
        <v>14500.123615000002</v>
      </c>
    </row>
    <row r="54" spans="1:9" x14ac:dyDescent="0.25">
      <c r="A54" s="20"/>
      <c r="B54" s="20"/>
      <c r="C54" s="20"/>
      <c r="D54" s="20" t="s">
        <v>51</v>
      </c>
      <c r="E54" s="6">
        <f>SUM(E50:E53)</f>
        <v>375821</v>
      </c>
      <c r="F54" s="6">
        <f t="shared" ref="F54:G54" si="7">SUM(F50:F53)</f>
        <v>283527</v>
      </c>
      <c r="G54" s="6">
        <f t="shared" si="7"/>
        <v>88324.6875</v>
      </c>
      <c r="H54" s="22">
        <f>SUM(H50:H53)</f>
        <v>371851.6875</v>
      </c>
      <c r="I54" s="6">
        <f>SUM(I50:I53)</f>
        <v>388887.46413595002</v>
      </c>
    </row>
    <row r="55" spans="1:9" x14ac:dyDescent="0.25">
      <c r="A55" s="20"/>
      <c r="B55" s="20"/>
      <c r="C55" s="20"/>
      <c r="D55" s="4"/>
      <c r="E55" s="5"/>
      <c r="F55" s="5"/>
      <c r="G55" s="5"/>
      <c r="I55" s="5"/>
    </row>
    <row r="56" spans="1:9" x14ac:dyDescent="0.25">
      <c r="A56" s="20"/>
      <c r="B56" s="20"/>
      <c r="C56" s="20"/>
      <c r="D56" s="4" t="s">
        <v>52</v>
      </c>
      <c r="E56" s="5">
        <v>12000</v>
      </c>
      <c r="F56" s="5">
        <v>9059</v>
      </c>
      <c r="G56" s="5">
        <v>2900</v>
      </c>
      <c r="H56" s="16">
        <f>G56+F56</f>
        <v>11959</v>
      </c>
      <c r="I56" s="5">
        <v>13000</v>
      </c>
    </row>
    <row r="57" spans="1:9" x14ac:dyDescent="0.25">
      <c r="A57" s="20"/>
      <c r="B57" s="20"/>
      <c r="C57" s="20"/>
      <c r="D57" s="4" t="s">
        <v>53</v>
      </c>
      <c r="E57" s="5">
        <v>250</v>
      </c>
      <c r="F57" s="5">
        <v>0</v>
      </c>
      <c r="G57" s="5">
        <v>0</v>
      </c>
      <c r="H57" s="16">
        <f>G57+F57</f>
        <v>0</v>
      </c>
      <c r="I57" s="5">
        <v>250</v>
      </c>
    </row>
    <row r="58" spans="1:9" x14ac:dyDescent="0.25">
      <c r="A58" s="20"/>
      <c r="D58" s="4" t="s">
        <v>54</v>
      </c>
      <c r="E58" s="5">
        <v>2000</v>
      </c>
      <c r="F58" s="5">
        <v>0</v>
      </c>
      <c r="G58" s="5">
        <v>0</v>
      </c>
      <c r="H58" s="16">
        <f t="shared" ref="H58:H80" si="8">G58+F58</f>
        <v>0</v>
      </c>
      <c r="I58" s="5">
        <v>2000</v>
      </c>
    </row>
    <row r="59" spans="1:9" x14ac:dyDescent="0.25">
      <c r="A59" s="20"/>
      <c r="B59" s="20"/>
      <c r="C59" s="20"/>
      <c r="D59" s="4" t="s">
        <v>55</v>
      </c>
      <c r="E59" s="5">
        <v>1200</v>
      </c>
      <c r="F59" s="5">
        <v>401</v>
      </c>
      <c r="G59" s="5">
        <v>250</v>
      </c>
      <c r="H59" s="16">
        <f t="shared" si="8"/>
        <v>651</v>
      </c>
      <c r="I59" s="5">
        <v>1200</v>
      </c>
    </row>
    <row r="60" spans="1:9" x14ac:dyDescent="0.25">
      <c r="A60" s="20"/>
      <c r="B60" s="20"/>
      <c r="C60" s="20"/>
      <c r="D60" s="4" t="s">
        <v>56</v>
      </c>
      <c r="E60" s="5">
        <v>1100</v>
      </c>
      <c r="F60" s="5">
        <v>1002</v>
      </c>
      <c r="G60" s="5">
        <v>250</v>
      </c>
      <c r="H60" s="16">
        <f t="shared" si="8"/>
        <v>1252</v>
      </c>
      <c r="I60" s="5">
        <v>1100</v>
      </c>
    </row>
    <row r="61" spans="1:9" x14ac:dyDescent="0.25">
      <c r="A61" s="20"/>
      <c r="B61" s="20"/>
      <c r="C61" s="20"/>
      <c r="D61" s="4" t="s">
        <v>57</v>
      </c>
      <c r="E61" s="5">
        <v>300</v>
      </c>
      <c r="F61" s="5">
        <v>0</v>
      </c>
      <c r="G61" s="5">
        <v>0</v>
      </c>
      <c r="H61" s="16">
        <f t="shared" si="8"/>
        <v>0</v>
      </c>
      <c r="I61" s="5">
        <v>300</v>
      </c>
    </row>
    <row r="62" spans="1:9" x14ac:dyDescent="0.25">
      <c r="A62" s="20"/>
      <c r="B62" s="20"/>
      <c r="C62" s="20"/>
      <c r="D62" s="4" t="s">
        <v>58</v>
      </c>
      <c r="E62" s="5">
        <v>9500</v>
      </c>
      <c r="F62" s="5">
        <v>766</v>
      </c>
      <c r="G62" s="5">
        <v>500</v>
      </c>
      <c r="H62" s="16">
        <f t="shared" si="8"/>
        <v>1266</v>
      </c>
      <c r="I62" s="5">
        <v>7000</v>
      </c>
    </row>
    <row r="63" spans="1:9" x14ac:dyDescent="0.25">
      <c r="A63" s="20"/>
      <c r="B63" s="20"/>
      <c r="C63" s="20"/>
      <c r="D63" s="4" t="s">
        <v>59</v>
      </c>
      <c r="E63" s="5">
        <v>38000</v>
      </c>
      <c r="F63" s="5">
        <v>1675</v>
      </c>
      <c r="G63" s="5">
        <v>22000</v>
      </c>
      <c r="H63" s="16">
        <f t="shared" si="8"/>
        <v>23675</v>
      </c>
      <c r="I63" s="5">
        <v>31340</v>
      </c>
    </row>
    <row r="64" spans="1:9" x14ac:dyDescent="0.25">
      <c r="A64" s="20"/>
      <c r="B64" s="20"/>
      <c r="C64" s="20"/>
      <c r="D64" s="4" t="s">
        <v>60</v>
      </c>
      <c r="E64" s="5"/>
      <c r="F64" s="5"/>
      <c r="G64" s="5">
        <v>12000</v>
      </c>
      <c r="H64" s="16">
        <v>12000</v>
      </c>
      <c r="I64" s="5">
        <v>23000</v>
      </c>
    </row>
    <row r="65" spans="1:10" x14ac:dyDescent="0.25">
      <c r="A65" s="20"/>
      <c r="B65" s="20"/>
      <c r="C65" s="20"/>
      <c r="D65" s="4" t="s">
        <v>61</v>
      </c>
      <c r="E65" s="5">
        <v>3520</v>
      </c>
      <c r="F65" s="5">
        <v>1915</v>
      </c>
      <c r="G65" s="5">
        <v>900</v>
      </c>
      <c r="H65" s="16">
        <f t="shared" si="8"/>
        <v>2815</v>
      </c>
      <c r="I65" s="5">
        <v>7700</v>
      </c>
    </row>
    <row r="66" spans="1:10" x14ac:dyDescent="0.25">
      <c r="A66" s="20"/>
      <c r="B66" s="20"/>
      <c r="C66" s="20"/>
      <c r="D66" s="4" t="s">
        <v>62</v>
      </c>
      <c r="E66" s="5">
        <v>2400</v>
      </c>
      <c r="F66" s="5">
        <v>1867</v>
      </c>
      <c r="G66" s="5">
        <v>500</v>
      </c>
      <c r="H66" s="16">
        <f t="shared" si="8"/>
        <v>2367</v>
      </c>
      <c r="I66" s="5">
        <v>2400</v>
      </c>
    </row>
    <row r="67" spans="1:10" x14ac:dyDescent="0.25">
      <c r="A67" s="20"/>
      <c r="B67" s="20"/>
      <c r="C67" s="20"/>
      <c r="D67" s="4" t="s">
        <v>63</v>
      </c>
      <c r="E67" s="5">
        <v>1600</v>
      </c>
      <c r="F67" s="5">
        <v>304</v>
      </c>
      <c r="G67" s="5">
        <v>750</v>
      </c>
      <c r="H67" s="16">
        <f t="shared" si="8"/>
        <v>1054</v>
      </c>
      <c r="I67" s="5">
        <v>1600</v>
      </c>
    </row>
    <row r="68" spans="1:10" x14ac:dyDescent="0.25">
      <c r="A68" s="20"/>
      <c r="B68" s="20"/>
      <c r="C68" s="20"/>
      <c r="D68" s="4" t="s">
        <v>64</v>
      </c>
      <c r="E68" s="5">
        <v>9000</v>
      </c>
      <c r="F68" s="5">
        <v>4246</v>
      </c>
      <c r="G68" s="5">
        <v>2000</v>
      </c>
      <c r="H68" s="16">
        <f t="shared" si="8"/>
        <v>6246</v>
      </c>
      <c r="I68" s="5">
        <v>9000</v>
      </c>
    </row>
    <row r="69" spans="1:10" x14ac:dyDescent="0.25">
      <c r="A69" s="20"/>
      <c r="B69" s="20"/>
      <c r="C69" s="20"/>
      <c r="D69" s="4" t="s">
        <v>65</v>
      </c>
      <c r="E69" s="5">
        <v>33660</v>
      </c>
      <c r="F69" s="5">
        <v>25245</v>
      </c>
      <c r="G69" s="5">
        <v>8415</v>
      </c>
      <c r="H69" s="16">
        <f t="shared" si="8"/>
        <v>33660</v>
      </c>
      <c r="I69" s="5">
        <v>33660</v>
      </c>
    </row>
    <row r="70" spans="1:10" x14ac:dyDescent="0.25">
      <c r="A70" s="20"/>
      <c r="B70" s="20"/>
      <c r="C70" s="20"/>
      <c r="D70" s="4" t="s">
        <v>66</v>
      </c>
      <c r="E70" s="5">
        <v>5800</v>
      </c>
      <c r="F70" s="5">
        <v>2675</v>
      </c>
      <c r="G70" s="5">
        <v>2500</v>
      </c>
      <c r="H70" s="16">
        <f t="shared" si="8"/>
        <v>5175</v>
      </c>
      <c r="I70" s="5">
        <v>5800</v>
      </c>
    </row>
    <row r="71" spans="1:10" x14ac:dyDescent="0.25">
      <c r="A71" s="20"/>
      <c r="B71" s="20"/>
      <c r="C71" s="20"/>
      <c r="D71" s="4" t="s">
        <v>67</v>
      </c>
      <c r="E71" s="5">
        <v>3900</v>
      </c>
      <c r="F71" s="5">
        <v>3484</v>
      </c>
      <c r="G71" s="5">
        <v>1200</v>
      </c>
      <c r="H71" s="16">
        <f t="shared" si="8"/>
        <v>4684</v>
      </c>
      <c r="I71" s="5">
        <v>9310</v>
      </c>
      <c r="J71" s="17" t="s">
        <v>85</v>
      </c>
    </row>
    <row r="72" spans="1:10" x14ac:dyDescent="0.25">
      <c r="A72" s="20"/>
      <c r="B72" s="20"/>
      <c r="C72" s="20"/>
      <c r="D72" s="4" t="s">
        <v>68</v>
      </c>
      <c r="E72" s="5">
        <v>1500</v>
      </c>
      <c r="F72" s="5">
        <v>1215</v>
      </c>
      <c r="G72" s="5">
        <v>550</v>
      </c>
      <c r="H72" s="16">
        <f t="shared" si="8"/>
        <v>1765</v>
      </c>
      <c r="I72" s="5">
        <v>1500</v>
      </c>
    </row>
    <row r="73" spans="1:10" x14ac:dyDescent="0.25">
      <c r="A73" s="20"/>
      <c r="B73" s="20"/>
      <c r="C73" s="20"/>
      <c r="D73" s="4" t="s">
        <v>69</v>
      </c>
      <c r="E73" s="5">
        <v>4500</v>
      </c>
      <c r="F73" s="5">
        <v>3030</v>
      </c>
      <c r="G73" s="5">
        <v>1400</v>
      </c>
      <c r="H73" s="16">
        <f t="shared" si="8"/>
        <v>4430</v>
      </c>
      <c r="I73" s="5">
        <v>4500</v>
      </c>
    </row>
    <row r="74" spans="1:10" x14ac:dyDescent="0.25">
      <c r="A74" s="20"/>
      <c r="B74" s="20"/>
      <c r="C74" s="20"/>
      <c r="D74" s="4" t="s">
        <v>70</v>
      </c>
      <c r="E74" s="5">
        <v>300</v>
      </c>
      <c r="F74" s="5">
        <v>0</v>
      </c>
      <c r="G74" s="5">
        <v>300</v>
      </c>
      <c r="H74" s="16">
        <f t="shared" si="8"/>
        <v>300</v>
      </c>
      <c r="I74" s="5">
        <v>300</v>
      </c>
    </row>
    <row r="75" spans="1:10" x14ac:dyDescent="0.25">
      <c r="A75" s="20"/>
      <c r="B75" s="20"/>
      <c r="C75" s="20"/>
      <c r="D75" s="4" t="s">
        <v>71</v>
      </c>
      <c r="E75" s="5">
        <v>1000</v>
      </c>
      <c r="F75" s="5">
        <v>1676</v>
      </c>
      <c r="G75" s="5">
        <v>400</v>
      </c>
      <c r="H75" s="16">
        <f t="shared" si="8"/>
        <v>2076</v>
      </c>
      <c r="I75" s="5">
        <v>2200</v>
      </c>
    </row>
    <row r="76" spans="1:10" x14ac:dyDescent="0.25">
      <c r="A76" s="20"/>
      <c r="B76" s="20"/>
      <c r="C76" s="20"/>
      <c r="D76" s="4" t="s">
        <v>72</v>
      </c>
      <c r="E76" s="5"/>
      <c r="F76" s="5">
        <v>879</v>
      </c>
      <c r="G76" s="5">
        <v>1450</v>
      </c>
      <c r="H76" s="16">
        <f t="shared" si="8"/>
        <v>2329</v>
      </c>
      <c r="I76" s="5">
        <v>6000</v>
      </c>
    </row>
    <row r="77" spans="1:10" x14ac:dyDescent="0.25">
      <c r="A77" s="20"/>
      <c r="B77" s="20"/>
      <c r="C77" s="20"/>
      <c r="D77" s="4" t="s">
        <v>73</v>
      </c>
      <c r="E77" s="5">
        <v>1500</v>
      </c>
      <c r="F77" s="5">
        <v>1017</v>
      </c>
      <c r="G77" s="5">
        <v>300</v>
      </c>
      <c r="H77" s="16">
        <f t="shared" si="8"/>
        <v>1317</v>
      </c>
      <c r="I77" s="5">
        <v>1500</v>
      </c>
    </row>
    <row r="78" spans="1:10" x14ac:dyDescent="0.25">
      <c r="A78" s="20"/>
      <c r="B78" s="20"/>
      <c r="C78" s="20"/>
      <c r="D78" s="4" t="s">
        <v>74</v>
      </c>
      <c r="E78" s="5">
        <v>700</v>
      </c>
      <c r="F78" s="5">
        <v>473</v>
      </c>
      <c r="G78" s="5">
        <v>150</v>
      </c>
      <c r="H78" s="16">
        <f t="shared" si="8"/>
        <v>623</v>
      </c>
      <c r="I78" s="5">
        <v>500</v>
      </c>
    </row>
    <row r="79" spans="1:10" x14ac:dyDescent="0.25">
      <c r="A79" s="20"/>
      <c r="B79" s="20"/>
      <c r="C79" s="20"/>
      <c r="D79" s="4" t="s">
        <v>75</v>
      </c>
      <c r="E79" s="5">
        <v>1700</v>
      </c>
      <c r="F79" s="5">
        <v>32</v>
      </c>
      <c r="G79" s="5">
        <v>1000</v>
      </c>
      <c r="H79" s="16">
        <f t="shared" si="8"/>
        <v>1032</v>
      </c>
      <c r="I79" s="5">
        <v>1700</v>
      </c>
    </row>
    <row r="80" spans="1:10" x14ac:dyDescent="0.25">
      <c r="A80" s="20"/>
      <c r="B80" s="20"/>
      <c r="C80" s="20"/>
      <c r="D80" s="4" t="s">
        <v>76</v>
      </c>
      <c r="E80" s="5">
        <v>3500</v>
      </c>
      <c r="F80" s="5">
        <v>4100</v>
      </c>
      <c r="G80" s="5">
        <v>0</v>
      </c>
      <c r="H80" s="16">
        <f t="shared" si="8"/>
        <v>4100</v>
      </c>
      <c r="I80" s="5">
        <v>4100</v>
      </c>
    </row>
    <row r="81" spans="1:9" x14ac:dyDescent="0.25">
      <c r="A81" s="20" t="s">
        <v>77</v>
      </c>
      <c r="B81" s="20"/>
      <c r="C81" s="20"/>
      <c r="D81" s="4"/>
      <c r="E81" s="5"/>
      <c r="F81" s="5"/>
      <c r="G81" s="5"/>
      <c r="I81" s="5"/>
    </row>
    <row r="82" spans="1:9" x14ac:dyDescent="0.25">
      <c r="A82" s="20"/>
      <c r="B82" s="20"/>
      <c r="C82" s="20"/>
      <c r="D82" s="4" t="s">
        <v>78</v>
      </c>
      <c r="E82" s="5">
        <v>27720</v>
      </c>
      <c r="F82" s="5">
        <v>8866</v>
      </c>
      <c r="G82" s="5">
        <v>3500</v>
      </c>
      <c r="H82" s="16">
        <f>G82+F82</f>
        <v>12366</v>
      </c>
      <c r="I82" s="5">
        <v>22000</v>
      </c>
    </row>
    <row r="83" spans="1:9" x14ac:dyDescent="0.25">
      <c r="A83" s="20"/>
      <c r="B83" s="20"/>
      <c r="C83" s="20"/>
      <c r="D83" s="4" t="s">
        <v>79</v>
      </c>
      <c r="E83" s="5">
        <v>0</v>
      </c>
      <c r="F83" s="5">
        <v>0</v>
      </c>
      <c r="G83" s="5">
        <v>0</v>
      </c>
      <c r="H83" s="16">
        <f t="shared" ref="H83:H86" si="9">G83+F83</f>
        <v>0</v>
      </c>
      <c r="I83" s="5">
        <v>0</v>
      </c>
    </row>
    <row r="84" spans="1:9" x14ac:dyDescent="0.25">
      <c r="A84" s="20"/>
      <c r="B84" s="20"/>
      <c r="C84" s="20"/>
      <c r="D84" s="4" t="s">
        <v>80</v>
      </c>
      <c r="E84" s="5">
        <v>9000</v>
      </c>
      <c r="F84" s="5">
        <v>3619</v>
      </c>
      <c r="G84" s="5">
        <v>1500</v>
      </c>
      <c r="H84" s="16">
        <f t="shared" si="9"/>
        <v>5119</v>
      </c>
      <c r="I84" s="5">
        <v>10500</v>
      </c>
    </row>
    <row r="85" spans="1:9" x14ac:dyDescent="0.25">
      <c r="A85" s="20"/>
      <c r="B85" s="20"/>
      <c r="C85" s="20"/>
      <c r="D85" s="4" t="s">
        <v>81</v>
      </c>
      <c r="E85" s="5">
        <v>51000</v>
      </c>
      <c r="F85" s="5">
        <v>5173</v>
      </c>
      <c r="G85" s="5">
        <v>8177</v>
      </c>
      <c r="H85" s="16">
        <f t="shared" si="9"/>
        <v>13350</v>
      </c>
      <c r="I85" s="5">
        <v>10500</v>
      </c>
    </row>
    <row r="86" spans="1:9" ht="17.25" x14ac:dyDescent="0.4">
      <c r="A86" s="20"/>
      <c r="B86" s="20"/>
      <c r="C86" s="20"/>
      <c r="D86" s="4" t="s">
        <v>82</v>
      </c>
      <c r="E86" s="10">
        <v>0</v>
      </c>
      <c r="F86" s="10">
        <v>1637</v>
      </c>
      <c r="G86" s="10">
        <v>500</v>
      </c>
      <c r="H86" s="24">
        <f t="shared" si="9"/>
        <v>2137</v>
      </c>
      <c r="I86" s="11">
        <v>0</v>
      </c>
    </row>
    <row r="87" spans="1:9" x14ac:dyDescent="0.25">
      <c r="A87" s="20"/>
      <c r="B87" s="20" t="s">
        <v>83</v>
      </c>
      <c r="C87" s="20"/>
      <c r="D87" s="4"/>
      <c r="E87" s="12" t="e">
        <f>E84+E82+E79+E78+E77+E75+E74+E73+E72+E71+E70+E69+E68+E67+E66+E65+E63+E62+E61+E60+E59+E58+E57+E56+E54+E80+E83+E85+E86+#REF!+E64+E76</f>
        <v>#REF!</v>
      </c>
      <c r="F87" s="12" t="e">
        <f>F84+F82+F79+F78+F77+F75+F74+F73+F72+F71+F70+F69+F68+F67+F66+F65+F63+F62+F61+F60+F59+F58+F57+F56+F54+F80+F83+F85+F86+#REF!+F76+F64</f>
        <v>#REF!</v>
      </c>
      <c r="G87" s="12" t="e">
        <f>G84+G82+G79+G78+G77+G75+G74+G73+G72+G71+G70+G69+G68+G67+G66+G65+G63+G62+G61+G60+G59+G58+G57+G56+G54+G80+G83+G85+G86+#REF!+G64+G76</f>
        <v>#REF!</v>
      </c>
      <c r="H87" s="12" t="e">
        <f>H84+H82+H79+H78+H77+H75+H74+H73+H72+H71+H70+H69+H68+H67+H66+H65+H63+H62+H61+H60+H59+H58+H57+H56+H54+H80+H83+H85+H86+#REF!+H64+H76</f>
        <v>#REF!</v>
      </c>
      <c r="I87" s="9">
        <v>602848</v>
      </c>
    </row>
    <row r="89" spans="1:9" ht="17.25" x14ac:dyDescent="0.4">
      <c r="B89" s="1" t="s">
        <v>84</v>
      </c>
      <c r="E89" s="13" t="e">
        <f>E45-E87</f>
        <v>#REF!</v>
      </c>
      <c r="F89" s="13" t="e">
        <f>F45-F87</f>
        <v>#REF!</v>
      </c>
      <c r="G89" s="13" t="e">
        <f>G45-G87</f>
        <v>#REF!</v>
      </c>
      <c r="H89" s="13" t="e">
        <f>H45-H87</f>
        <v>#REF!</v>
      </c>
      <c r="I89" s="13">
        <f>I45-I87</f>
        <v>0</v>
      </c>
    </row>
    <row r="93" spans="1:9" x14ac:dyDescent="0.25">
      <c r="E93" s="14"/>
      <c r="F93" s="14"/>
      <c r="G93" s="14"/>
      <c r="H93" s="25"/>
      <c r="I93" s="14"/>
    </row>
    <row r="94" spans="1:9" x14ac:dyDescent="0.25">
      <c r="H94" s="1"/>
    </row>
    <row r="95" spans="1:9" x14ac:dyDescent="0.25">
      <c r="H95" s="1"/>
    </row>
  </sheetData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CF286DCE4F354B87310B2B7EFA5055" ma:contentTypeVersion="13" ma:contentTypeDescription="Create a new document." ma:contentTypeScope="" ma:versionID="ae4023160ee61c931dfefa6eee5d08dd">
  <xsd:schema xmlns:xsd="http://www.w3.org/2001/XMLSchema" xmlns:xs="http://www.w3.org/2001/XMLSchema" xmlns:p="http://schemas.microsoft.com/office/2006/metadata/properties" xmlns:ns2="258e509a-2b2f-4408-bd94-f786b34b0f37" xmlns:ns3="688a26b5-34eb-4585-b195-159f95609fc0" targetNamespace="http://schemas.microsoft.com/office/2006/metadata/properties" ma:root="true" ma:fieldsID="3c5b76c7932087a7cb7db90ebcaaaee6" ns2:_="" ns3:_="">
    <xsd:import namespace="258e509a-2b2f-4408-bd94-f786b34b0f37"/>
    <xsd:import namespace="688a26b5-34eb-4585-b195-159f95609f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8e509a-2b2f-4408-bd94-f786b34b0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a26b5-34eb-4585-b195-159f95609fc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0B2390-1CE5-4920-BB78-5C1AB3DE4BC7}"/>
</file>

<file path=customXml/itemProps2.xml><?xml version="1.0" encoding="utf-8"?>
<ds:datastoreItem xmlns:ds="http://schemas.openxmlformats.org/officeDocument/2006/customXml" ds:itemID="{2FA8D663-6E35-4CB3-9F7D-97D3839FAA6B}"/>
</file>

<file path=customXml/itemProps3.xml><?xml version="1.0" encoding="utf-8"?>
<ds:datastoreItem xmlns:ds="http://schemas.openxmlformats.org/officeDocument/2006/customXml" ds:itemID="{5007687A-37AB-4A8D-BC56-6529A39084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Kelner</dc:creator>
  <cp:lastModifiedBy>Pam Kelner</cp:lastModifiedBy>
  <dcterms:created xsi:type="dcterms:W3CDTF">2021-07-09T18:10:50Z</dcterms:created>
  <dcterms:modified xsi:type="dcterms:W3CDTF">2022-02-17T12:58:21Z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0x01010033CF286DCE4F354B87310B2B7EFA5055</vt:lpwstr>
  </property>
</Properties>
</file>