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mstrong\Downloads\"/>
    </mc:Choice>
  </mc:AlternateContent>
  <xr:revisionPtr revIDLastSave="0" documentId="8_{EEE86E0C-6203-4738-BDF7-F6DDFFBA249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YTD" sheetId="1" r:id="rId1"/>
    <sheet name="Cash Flow" sheetId="14" r:id="rId2"/>
    <sheet name="Balance Sheet" sheetId="15" r:id="rId3"/>
    <sheet name="CapEx" sheetId="16" state="hidden" r:id="rId4"/>
    <sheet name="Graphs" sheetId="18" state="hidden" r:id="rId5"/>
    <sheet name="vena.tmp.7EC47338204F4F1F" sheetId="2" state="veryHidden" r:id="rId6"/>
  </sheets>
  <definedNames>
    <definedName name="_xlnm._FilterDatabase" localSheetId="3" hidden="1">CapEx!$A$37:$F$40</definedName>
    <definedName name="_xlnm._FilterDatabase" localSheetId="0" hidden="1">YTD!$S$29:$U$33</definedName>
    <definedName name="_xlnm._FilterDatabase" hidden="1">#N/A</definedName>
    <definedName name="_Order1" hidden="1">255</definedName>
    <definedName name="_Order2" hidden="1">255</definedName>
    <definedName name="_vena_BalanceSheetS1_BalanceSheetB1_C_1_632382509082607616">'Balance Sheet'!#REF!</definedName>
    <definedName name="_vena_BalanceSheetS1_BalanceSheetB1_C_1_632382509082607616_1">'Balance Sheet'!#REF!</definedName>
    <definedName name="_vena_BalanceSheetS1_BalanceSheetB1_C_FV_a398e917565c475b8f0c5e9ebb5e002d">'Balance Sheet'!#REF!</definedName>
    <definedName name="_vena_BalanceSheetS1_BalanceSheetB1_C_FV_a398e917565c475b8f0c5e9ebb5e002d_1">'Balance Sheet'!#REF!</definedName>
    <definedName name="_vena_BalanceSheetS1_BalanceSheetB1_C_FV_a398e917565c475b8f0c5e9ebb5e002d_2">'Balance Sheet'!#REF!</definedName>
    <definedName name="_vena_BalanceSheetS1_BalanceSheetB1_C_FV_a398e917565c475b8f0c5e9ebb5e002d_3">'Balance Sheet'!#REF!</definedName>
    <definedName name="_vena_BalanceSheetS1_BalanceSheetB1_C_FV_e1c3a244dc3d4f149ecdf7d748811086">'Balance Sheet'!#REF!</definedName>
    <definedName name="_vena_BalanceSheetS1_BalanceSheetB1_C_FV_e1c3a244dc3d4f149ecdf7d748811086_1">'Balance Sheet'!#REF!</definedName>
    <definedName name="_vena_BalanceSheetS1_BalanceSheetB1_C_FV_e1c3a244dc3d4f149ecdf7d748811086_2">'Balance Sheet'!#REF!</definedName>
    <definedName name="_vena_BalanceSheetS1_BalanceSheetB1_C_FV_e1c3a244dc3d4f149ecdf7d748811086_3">'Balance Sheet'!#REF!</definedName>
    <definedName name="_vena_BalanceSheetS1_BalanceSheetB1_R_5_632005310894833666">'Balance Sheet'!#REF!</definedName>
    <definedName name="_vena_BalanceSheetS1_BalanceSheetB1_R_5_632005310924193794">'Balance Sheet'!#REF!</definedName>
    <definedName name="_vena_BalanceSheetS1_BalanceSheetB1_R_5_632005310995496964">'Balance Sheet'!#REF!</definedName>
    <definedName name="_vena_BalanceSheetS1_BalanceSheetB1_R_5_632005311083577346">'Balance Sheet'!#REF!</definedName>
    <definedName name="_vena_BalanceSheetS1_BalanceSheetB1_R_5_632005311100354560">'Balance Sheet'!#REF!</definedName>
    <definedName name="_vena_BalanceSheetS1_BalanceSheetB1_R_5_632005311154880518">'Balance Sheet'!#REF!</definedName>
    <definedName name="_vena_BalanceSheetS1_BalanceSheetB1_R_5_632005311213600772">'Balance Sheet'!#REF!</definedName>
    <definedName name="_vena_BalanceSheetS1_BalanceSheetB1_R_5_632005311242960896">'Balance Sheet'!#REF!</definedName>
    <definedName name="_vena_BalanceSheetS1_BalanceSheetB1_R_5_632005311515590660">'Balance Sheet'!#REF!</definedName>
    <definedName name="_vena_BalanceSheetS1_BalanceSheetB1_R_5_632005311767248896">'Balance Sheet'!#REF!</definedName>
    <definedName name="_vena_BalanceSheetS1_BalanceSheetB1_R_5_632005311767248898">'Balance Sheet'!#REF!</definedName>
    <definedName name="_vena_BalanceSheetS1_BalanceSheetB1_R_5_632005311947603971">'Balance Sheet'!#REF!</definedName>
    <definedName name="_vena_BalanceSheetS1_BalanceSheetB1_R_5_632005312237010948">'Balance Sheet'!#REF!</definedName>
    <definedName name="_vena_BalanceSheetS1_BalanceSheetB1_R_5_632005312325091330">'Balance Sheet'!#REF!</definedName>
    <definedName name="_vena_BalanceSheetS1_BalanceSheetB1_R_5_632005312442531846">'Balance Sheet'!#REF!</definedName>
    <definedName name="_vena_BalanceSheetS1_BalanceSheetB1_R_5_632005312450920454">'Balance Sheet'!#REF!</definedName>
    <definedName name="_vena_BalanceSheetS1_BalanceSheetB1_R_5_632005312576749572">'Balance Sheet'!#REF!</definedName>
    <definedName name="_vena_BalanceSheetS1_BalanceSheetB1_R_5_632005312610304000">'Balance Sheet'!#REF!</definedName>
    <definedName name="_vena_BalanceSheetS1_BalanceSheetB1_R_5_642245834465214464">'Balance Sheet'!#REF!</definedName>
    <definedName name="_vena_BalanceSheetS1_P_2_632005310802558978" comment="*">'Balance Sheet'!#REF!</definedName>
    <definedName name="_vena_BalanceSheetS1_P_6_632005313059094533" comment="*">'Balance Sheet'!#REF!</definedName>
    <definedName name="_vena_BalanceSheetS1_P_7_632005313260421126" comment="*">'Balance Sheet'!#REF!</definedName>
    <definedName name="_vena_BalanceSheetS1_P_8_632005313667268610" comment="*">'Balance Sheet'!#REF!</definedName>
    <definedName name="_vena_BalanceSheetS2_BalanceSheetB2_C_1_632382509082607616">'Balance Sheet'!#REF!</definedName>
    <definedName name="_vena_BalanceSheetS2_BalanceSheetB2_C_8_632005313650491398">'Balance Sheet'!#REF!</definedName>
    <definedName name="_vena_BalanceSheetS2_BalanceSheetB2_C_8_632005313650491398_1">'Balance Sheet'!#REF!</definedName>
    <definedName name="_vena_BalanceSheetS2_BalanceSheetB2_R_5_632005310894833666">'Balance Sheet'!#REF!</definedName>
    <definedName name="_vena_BalanceSheetS2_BalanceSheetB2_R_5_632005310924193794">'Balance Sheet'!#REF!</definedName>
    <definedName name="_vena_BalanceSheetS2_BalanceSheetB2_R_5_632005310995496964">'Balance Sheet'!#REF!</definedName>
    <definedName name="_vena_BalanceSheetS2_BalanceSheetB2_R_5_632005311083577346">'Balance Sheet'!#REF!</definedName>
    <definedName name="_vena_BalanceSheetS2_BalanceSheetB2_R_5_632005311100354560">'Balance Sheet'!#REF!</definedName>
    <definedName name="_vena_BalanceSheetS2_BalanceSheetB2_R_5_632005311154880518">'Balance Sheet'!#REF!</definedName>
    <definedName name="_vena_BalanceSheetS2_BalanceSheetB2_R_5_632005311213600772">'Balance Sheet'!#REF!</definedName>
    <definedName name="_vena_BalanceSheetS2_BalanceSheetB2_R_5_632005311242960896">'Balance Sheet'!#REF!</definedName>
    <definedName name="_vena_BalanceSheetS2_BalanceSheetB2_R_5_632005311515590660">'Balance Sheet'!#REF!</definedName>
    <definedName name="_vena_BalanceSheetS2_BalanceSheetB2_R_5_632005311679168518">'Balance Sheet'!#REF!</definedName>
    <definedName name="_vena_BalanceSheetS2_BalanceSheetB2_R_5_632005311767248896">'Balance Sheet'!#REF!</definedName>
    <definedName name="_vena_BalanceSheetS2_BalanceSheetB2_R_5_632005311767248898">'Balance Sheet'!#REF!</definedName>
    <definedName name="_vena_BalanceSheetS2_BalanceSheetB2_R_5_632005311947603971">'Balance Sheet'!#REF!</definedName>
    <definedName name="_vena_BalanceSheetS2_BalanceSheetB2_R_5_632005312237010948">'Balance Sheet'!#REF!</definedName>
    <definedName name="_vena_BalanceSheetS2_BalanceSheetB2_R_5_632005312325091330">'Balance Sheet'!#REF!</definedName>
    <definedName name="_vena_BalanceSheetS2_BalanceSheetB2_R_5_632005312442531846">'Balance Sheet'!#REF!</definedName>
    <definedName name="_vena_BalanceSheetS2_BalanceSheetB2_R_5_632005312450920454">'Balance Sheet'!#REF!</definedName>
    <definedName name="_vena_BalanceSheetS2_BalanceSheetB2_R_5_632005312576749572">'Balance Sheet'!#REF!</definedName>
    <definedName name="_vena_BalanceSheetS2_BalanceSheetB3_C_8_632005313629519872">'Balance Sheet'!#REF!</definedName>
    <definedName name="_vena_BalanceSheetS2_BalanceSheetB3_C_8_632005313629519872_1">'Balance Sheet'!#REF!</definedName>
    <definedName name="_vena_BalanceSheetS2_BalanceSheetB3_C_FV_9b0abd7578fb42018b1ba18b8b26d3ae">'Balance Sheet'!#REF!</definedName>
    <definedName name="_vena_BalanceSheetS2_BalanceSheetB3_C_FV_9b0abd7578fb42018b1ba18b8b26d3ae_1">'Balance Sheet'!#REF!</definedName>
    <definedName name="_vena_BalanceSheetS2_BalanceSheetB3_R_5_667945018958282752">'Balance Sheet'!#REF!</definedName>
    <definedName name="_vena_BalanceSheetS2_P_3_632005310022418436" comment="*">'Balance Sheet'!#REF!</definedName>
    <definedName name="_vena_BalanceSheetS2_P_6_632005313063288832" comment="*">'Balance Sheet'!#REF!</definedName>
    <definedName name="_vena_BalanceSheetS2_P_7_632005313256226820" comment="*">'Balance Sheet'!#REF!</definedName>
    <definedName name="_vena_BalanceSheetS2_P_FV_e1c3a244dc3d4f149ecdf7d748811086" comment="*">'Balance Sheet'!#REF!</definedName>
    <definedName name="_vena_BalanceSheetS2_P_FV_e3545e3dcc52420a84dcdae3a23a4597" comment="*">'Balance Sheet'!#REF!</definedName>
    <definedName name="_vena_Budget_P_2_632005310802558984">YTD!#REF!</definedName>
    <definedName name="_vena_Budget_P_2_723667097930170368">YTD!#REF!</definedName>
    <definedName name="_vena_Budget_P_2_857798329073008641" comment="*">YTD!#REF!</definedName>
    <definedName name="_vena_CapExS1_CapExB1_C_2_632005310802558978">CapEx!#REF!</definedName>
    <definedName name="_vena_CapExS1_CapExB1_C_2_632005310802558978_1">CapEx!#REF!</definedName>
    <definedName name="_vena_CapExS1_CapExB1_C_3_632005310022418432">CapEx!#REF!</definedName>
    <definedName name="_vena_CapExS1_CapExB1_C_3_632005310022418436">CapEx!#REF!</definedName>
    <definedName name="_vena_CapExS1_CapExB1_C_8_632005313629519872">CapEx!#REF!</definedName>
    <definedName name="_vena_CapExS1_CapExB1_C_8_632005313667268610">CapEx!#REF!</definedName>
    <definedName name="_vena_CapExS1_CapExB1_C_8_632005313667268610_1">CapEx!#REF!</definedName>
    <definedName name="_vena_CapExS1_CapExB1_C_FV_a398e917565c475b8f0c5e9ebb5e002d">CapEx!#REF!</definedName>
    <definedName name="_vena_CapExS1_CapExB1_C_FV_e1c3a244dc3d4f149ecdf7d748811086">CapEx!#REF!</definedName>
    <definedName name="_vena_CapExS1_CapExB1_C_FV_e1c3a244dc3d4f149ecdf7d748811086_1">CapEx!#REF!</definedName>
    <definedName name="_vena_CapExS1_CapExB1_C_FV_e1c3a244dc3d4f149ecdf7d748811086_2">CapEx!#REF!</definedName>
    <definedName name="_vena_CapExS1_CapExB1_C_FV_e3545e3dcc52420a84dcdae3a23a4597">CapEx!#REF!</definedName>
    <definedName name="_vena_CapExS1_CapExB1_R_5_632005311217795076">CapEx!#REF!</definedName>
    <definedName name="_vena_CapExS1_CapExB1_R_5_632005311293292550">CapEx!#REF!</definedName>
    <definedName name="_vena_CapExS1_CapExB1_R_5_632005311314264065">CapEx!#REF!</definedName>
    <definedName name="_vena_CapExS1_CapExB1_R_5_632005311322652673">CapEx!#REF!</definedName>
    <definedName name="_vena_CapExS1_CapExB1_R_5_632005311347818503">CapEx!#REF!</definedName>
    <definedName name="_vena_CapExS1_CapExB1_R_5_632005311381372929">CapEx!#REF!</definedName>
    <definedName name="_vena_CapExS1_CapExB1_R_5_632005311398150146">CapEx!#REF!</definedName>
    <definedName name="_vena_CapExS1_CapExB1_R_5_632005311402344454">CapEx!#REF!</definedName>
    <definedName name="_vena_CapExS1_CapExB1_R_5_632005311435898884">CapEx!#REF!</definedName>
    <definedName name="_vena_CapExS1_CapExB1_R_5_632005311456870400">CapEx!#REF!</definedName>
    <definedName name="_vena_CapExS1_CapExB1_R_5_632005311482036228">CapEx!#REF!</definedName>
    <definedName name="_vena_CapExS1_CapExB1_R_5_632005311511396354">CapEx!#REF!</definedName>
    <definedName name="_vena_CapExS1_CapExB1_R_5_632005311544950788">CapEx!#REF!</definedName>
    <definedName name="_vena_CapExS1_CapExB1_R_5_632005311553339393">CapEx!#REF!</definedName>
    <definedName name="_vena_CapExS1_CapExB1_R_5_632005311574310914">CapEx!#REF!</definedName>
    <definedName name="_vena_CapExS1_CapExB1_R_5_632005311607865348">CapEx!#REF!</definedName>
    <definedName name="_vena_CapExS1_CapExB1_R_5_632005311654002692">CapEx!#REF!</definedName>
    <definedName name="_vena_CapExS1_CapExB1_R_5_632005311922438146">CapEx!#REF!</definedName>
    <definedName name="_vena_CapExS1_CapExB1_R_5_632005311976964104">CapEx!#REF!</definedName>
    <definedName name="_vena_CapExS1_CapExB1_R_5_632005312006324240">CapEx!#REF!</definedName>
    <definedName name="_vena_CapExS1_CapExB1_R_5_632005312031490085">CapEx!#REF!</definedName>
    <definedName name="_vena_CapExS1_CapExB1_R_5_632005312056655878">CapEx!#REF!</definedName>
    <definedName name="_vena_CapExS1_CapExB1_R_5_632005312077627398">CapEx!#REF!</definedName>
    <definedName name="_vena_CapExS1_CapExB1_R_5_632005312081821701">CapEx!#REF!</definedName>
    <definedName name="_vena_CapExS1_CapExB1_R_5_632005312106987526">CapEx!#REF!</definedName>
    <definedName name="_vena_CapExS1_CapExB1_R_5_632005312148930566">CapEx!#REF!</definedName>
    <definedName name="_vena_CapExS1_CapExB1_R_5_632005312157319172">CapEx!#REF!</definedName>
    <definedName name="_vena_CapExS1_P_6_632005313059094533" comment="*">CapEx!#REF!</definedName>
    <definedName name="_vena_CapExS1_P_7_632005313260421126" comment="*">CapEx!#REF!</definedName>
    <definedName name="_vena_CapExS1_P_FV_9b0abd7578fb42018b1ba18b8b26d3ae" comment="*">CapEx!#REF!</definedName>
    <definedName name="_vena_CapExS2_CapExB2_C_3_632005310022418436">CapEx!#REF!</definedName>
    <definedName name="_vena_CapExS2_CapExB2_C_3_632005310022418436_1">CapEx!#REF!</definedName>
    <definedName name="_vena_CapExS2_CapExB2_C_3_632005310022418436_2">CapEx!#REF!</definedName>
    <definedName name="_vena_CapExS2_CapExB2_C_3_632005310022418436_3">CapEx!#REF!</definedName>
    <definedName name="_vena_CapExS2_CapExB2_C_3_632005310022418436_4">CapEx!#REF!</definedName>
    <definedName name="_vena_CapExS2_CapExB2_C_4_632005309959503878">CapEx!#REF!</definedName>
    <definedName name="_vena_CapExS2_CapExB2_C_4_632005309959503878_1">CapEx!#REF!</definedName>
    <definedName name="_vena_CapExS2_CapExB2_C_4_632005309959503878_2">CapEx!#REF!</definedName>
    <definedName name="_vena_CapExS2_CapExB2_C_8_632005313595965446">CapEx!#REF!</definedName>
    <definedName name="_vena_CapExS2_CapExB2_C_8_632005313629519872">CapEx!#REF!</definedName>
    <definedName name="_vena_CapExS2_CapExB2_C_8_632005313637908481">CapEx!#REF!</definedName>
    <definedName name="_vena_CapExS2_CapExB2_C_8_632005313650491400">CapEx!#REF!</definedName>
    <definedName name="_vena_CapExS2_CapExB2_C_8_632005313692434436">CapEx!#REF!</definedName>
    <definedName name="_vena_CapExS2_CapExB2_C_FV_e1c3a244dc3d4f149ecdf7d748811086">CapEx!#REF!</definedName>
    <definedName name="_vena_CapExS2_CapExB2_C_FV_e1c3a244dc3d4f149ecdf7d748811086_1">CapEx!#REF!</definedName>
    <definedName name="_vena_CapExS2_CapExB2_C_FV_e3545e3dcc52420a84dcdae3a23a4597">CapEx!#REF!</definedName>
    <definedName name="_vena_CapExS2_CapExB2_C_FV_e3545e3dcc52420a84dcdae3a23a4597_1">CapEx!#REF!</definedName>
    <definedName name="_vena_CapExS2_CapExB2_C_FV_e3545e3dcc52420a84dcdae3a23a4597_2">CapEx!#REF!</definedName>
    <definedName name="_vena_CapExS2_CapExB2_C_FV_e3545e3dcc52420a84dcdae3a23a4597_3">CapEx!#REF!</definedName>
    <definedName name="_vena_CapExS2_CapExB2_C_FV_e3545e3dcc52420a84dcdae3a23a4597_4">CapEx!#REF!</definedName>
    <definedName name="_vena_CapExS2_CapExB2_R_5_632005311876300804" comment="*">CapEx!#REF!</definedName>
    <definedName name="_vena_CapExS2_CapExB3_C_3_632005310022418436">CapEx!#REF!</definedName>
    <definedName name="_vena_CapExS2_CapExB3_C_8_632005313629519872">CapEx!#REF!</definedName>
    <definedName name="_vena_CapExS2_CapExB3_C_FV_e1c3a244dc3d4f149ecdf7d748811086">CapEx!#REF!</definedName>
    <definedName name="_vena_CapExS2_CapExB3_C_FV_e3545e3dcc52420a84dcdae3a23a4597">CapEx!#REF!</definedName>
    <definedName name="_vena_CapExS2_CapExB3_R_5_632005311498813448">CapEx!#REF!</definedName>
    <definedName name="_vena_CapExS2_CapExB3_R_5_632005311876300804">CapEx!#REF!</definedName>
    <definedName name="_vena_CapExS2_P_6_632005313063288832" comment="*">CapEx!#REF!</definedName>
    <definedName name="_vena_CapExS2_P_7_632005313256226820" comment="*">CapEx!#REF!</definedName>
    <definedName name="_vena_CapExS2_P_FV_9b0abd7578fb42018b1ba18b8b26d3ae" comment="*">CapEx!#REF!</definedName>
    <definedName name="_vena_CashFlowS1_CashFlowB1_C_3_632005310022418432">'Cash Flow'!#REF!</definedName>
    <definedName name="_vena_CashFlowS1_CashFlowB1_C_FV_9b0abd7578fb42018b1ba18b8b26d3ae_1">'Cash Flow'!#REF!</definedName>
    <definedName name="_vena_CashFlowS1_CashFlowB1_R_5_632005312237010948">'Cash Flow'!#REF!</definedName>
    <definedName name="_vena_CashFlowS1_P_2_632005310802558978" comment="*">'Cash Flow'!#REF!</definedName>
    <definedName name="_vena_CashFlowS1_P_6_632005313059094533" comment="*">'Cash Flow'!#REF!</definedName>
    <definedName name="_vena_CashFlowS1_P_7_632005313260421126" comment="*">'Cash Flow'!#REF!</definedName>
    <definedName name="_vena_CashFlowS1_P_8_632005313667268610" comment="*">'Cash Flow'!#REF!</definedName>
    <definedName name="_vena_CashFlowS1_P_FV_e1c3a244dc3d4f149ecdf7d748811086" comment="*">'Cash Flow'!#REF!</definedName>
    <definedName name="_vena_CashFlowS2_CashFlowB2_C_3_632005310022418436">'Cash Flow'!#REF!</definedName>
    <definedName name="_vena_CashFlowS2_CashFlowB2_C_3_632005310022418436_1">'Cash Flow'!#REF!</definedName>
    <definedName name="_vena_CashFlowS2_CashFlowB2_C_FV_9b0abd7578fb42018b1ba18b8b26d3ae">'Cash Flow'!#REF!</definedName>
    <definedName name="_vena_CashFlowS2_CashFlowB2_C_FV_9b0abd7578fb42018b1ba18b8b26d3ae_1">'Cash Flow'!#REF!</definedName>
    <definedName name="_vena_CashFlowS2_CashFlowB2_C_FV_9b0abd7578fb42018b1ba18b8b26d3ae_10">'Cash Flow'!#REF!</definedName>
    <definedName name="_vena_CashFlowS2_CashFlowB2_C_FV_9b0abd7578fb42018b1ba18b8b26d3ae_11">'Cash Flow'!#REF!</definedName>
    <definedName name="_vena_CashFlowS2_CashFlowB2_C_FV_9b0abd7578fb42018b1ba18b8b26d3ae_13">'Cash Flow'!#REF!</definedName>
    <definedName name="_vena_CashFlowS2_CashFlowB2_C_FV_9b0abd7578fb42018b1ba18b8b26d3ae_14">'Cash Flow'!#REF!</definedName>
    <definedName name="_vena_CashFlowS2_CashFlowB2_C_FV_9b0abd7578fb42018b1ba18b8b26d3ae_15">'Cash Flow'!#REF!</definedName>
    <definedName name="_vena_CashFlowS2_CashFlowB2_C_FV_9b0abd7578fb42018b1ba18b8b26d3ae_16">'Cash Flow'!#REF!</definedName>
    <definedName name="_vena_CashFlowS2_CashFlowB2_C_FV_9b0abd7578fb42018b1ba18b8b26d3ae_17">'Cash Flow'!#REF!</definedName>
    <definedName name="_vena_CashFlowS2_CashFlowB2_C_FV_9b0abd7578fb42018b1ba18b8b26d3ae_18">'Cash Flow'!#REF!</definedName>
    <definedName name="_vena_CashFlowS2_CashFlowB2_C_FV_9b0abd7578fb42018b1ba18b8b26d3ae_19">'Cash Flow'!#REF!</definedName>
    <definedName name="_vena_CashFlowS2_CashFlowB2_C_FV_9b0abd7578fb42018b1ba18b8b26d3ae_2">'Cash Flow'!#REF!</definedName>
    <definedName name="_vena_CashFlowS2_CashFlowB2_C_FV_9b0abd7578fb42018b1ba18b8b26d3ae_20">'Cash Flow'!#REF!</definedName>
    <definedName name="_vena_CashFlowS2_CashFlowB2_C_FV_9b0abd7578fb42018b1ba18b8b26d3ae_21">'Cash Flow'!#REF!</definedName>
    <definedName name="_vena_CashFlowS2_CashFlowB2_C_FV_9b0abd7578fb42018b1ba18b8b26d3ae_22">'Cash Flow'!#REF!</definedName>
    <definedName name="_vena_CashFlowS2_CashFlowB2_C_FV_9b0abd7578fb42018b1ba18b8b26d3ae_23">'Cash Flow'!#REF!</definedName>
    <definedName name="_vena_CashFlowS2_CashFlowB2_C_FV_9b0abd7578fb42018b1ba18b8b26d3ae_24">'Cash Flow'!#REF!</definedName>
    <definedName name="_vena_CashFlowS2_CashFlowB2_C_FV_9b0abd7578fb42018b1ba18b8b26d3ae_25">'Cash Flow'!#REF!</definedName>
    <definedName name="_vena_CashFlowS2_CashFlowB2_C_FV_9b0abd7578fb42018b1ba18b8b26d3ae_26">'Cash Flow'!#REF!</definedName>
    <definedName name="_vena_CashFlowS2_CashFlowB2_C_FV_9b0abd7578fb42018b1ba18b8b26d3ae_3">'Cash Flow'!#REF!</definedName>
    <definedName name="_vena_CashFlowS2_CashFlowB2_C_FV_9b0abd7578fb42018b1ba18b8b26d3ae_4">'Cash Flow'!#REF!</definedName>
    <definedName name="_vena_CashFlowS2_CashFlowB2_C_FV_9b0abd7578fb42018b1ba18b8b26d3ae_5">'Cash Flow'!#REF!</definedName>
    <definedName name="_vena_CashFlowS2_CashFlowB2_C_FV_9b0abd7578fb42018b1ba18b8b26d3ae_6">'Cash Flow'!#REF!</definedName>
    <definedName name="_vena_CashFlowS2_CashFlowB2_C_FV_9b0abd7578fb42018b1ba18b8b26d3ae_7">'Cash Flow'!#REF!</definedName>
    <definedName name="_vena_CashFlowS2_CashFlowB2_C_FV_9b0abd7578fb42018b1ba18b8b26d3ae_8">'Cash Flow'!#REF!</definedName>
    <definedName name="_vena_CashFlowS2_CashFlowB2_C_FV_9b0abd7578fb42018b1ba18b8b26d3ae_9">'Cash Flow'!#REF!</definedName>
    <definedName name="_vena_CashFlowS2_CashFlowB2_C_FV_a398e917565c475b8f0c5e9ebb5e002d">'Cash Flow'!#REF!</definedName>
    <definedName name="_vena_CashFlowS2_CashFlowB2_C_FV_a398e917565c475b8f0c5e9ebb5e002d_1">'Cash Flow'!#REF!</definedName>
    <definedName name="_vena_CashFlowS2_CashFlowB2_C_FV_a398e917565c475b8f0c5e9ebb5e002d_10">'Cash Flow'!#REF!</definedName>
    <definedName name="_vena_CashFlowS2_CashFlowB2_C_FV_a398e917565c475b8f0c5e9ebb5e002d_12">'Cash Flow'!#REF!</definedName>
    <definedName name="_vena_CashFlowS2_CashFlowB2_C_FV_a398e917565c475b8f0c5e9ebb5e002d_13">'Cash Flow'!#REF!</definedName>
    <definedName name="_vena_CashFlowS2_CashFlowB2_C_FV_a398e917565c475b8f0c5e9ebb5e002d_14">'Cash Flow'!#REF!</definedName>
    <definedName name="_vena_CashFlowS2_CashFlowB2_C_FV_a398e917565c475b8f0c5e9ebb5e002d_15">'Cash Flow'!#REF!</definedName>
    <definedName name="_vena_CashFlowS2_CashFlowB2_C_FV_a398e917565c475b8f0c5e9ebb5e002d_16">'Cash Flow'!#REF!</definedName>
    <definedName name="_vena_CashFlowS2_CashFlowB2_C_FV_a398e917565c475b8f0c5e9ebb5e002d_17">'Cash Flow'!#REF!</definedName>
    <definedName name="_vena_CashFlowS2_CashFlowB2_C_FV_a398e917565c475b8f0c5e9ebb5e002d_18">'Cash Flow'!#REF!</definedName>
    <definedName name="_vena_CashFlowS2_CashFlowB2_C_FV_a398e917565c475b8f0c5e9ebb5e002d_19">'Cash Flow'!#REF!</definedName>
    <definedName name="_vena_CashFlowS2_CashFlowB2_C_FV_a398e917565c475b8f0c5e9ebb5e002d_2">'Cash Flow'!#REF!</definedName>
    <definedName name="_vena_CashFlowS2_CashFlowB2_C_FV_a398e917565c475b8f0c5e9ebb5e002d_20">'Cash Flow'!#REF!</definedName>
    <definedName name="_vena_CashFlowS2_CashFlowB2_C_FV_a398e917565c475b8f0c5e9ebb5e002d_21">'Cash Flow'!#REF!</definedName>
    <definedName name="_vena_CashFlowS2_CashFlowB2_C_FV_a398e917565c475b8f0c5e9ebb5e002d_22">'Cash Flow'!#REF!</definedName>
    <definedName name="_vena_CashFlowS2_CashFlowB2_C_FV_a398e917565c475b8f0c5e9ebb5e002d_23">'Cash Flow'!#REF!</definedName>
    <definedName name="_vena_CashFlowS2_CashFlowB2_C_FV_a398e917565c475b8f0c5e9ebb5e002d_25">'Cash Flow'!#REF!</definedName>
    <definedName name="_vena_CashFlowS2_CashFlowB2_C_FV_a398e917565c475b8f0c5e9ebb5e002d_3">'Cash Flow'!#REF!</definedName>
    <definedName name="_vena_CashFlowS2_CashFlowB2_C_FV_a398e917565c475b8f0c5e9ebb5e002d_4">'Cash Flow'!#REF!</definedName>
    <definedName name="_vena_CashFlowS2_CashFlowB2_C_FV_a398e917565c475b8f0c5e9ebb5e002d_5">'Cash Flow'!#REF!</definedName>
    <definedName name="_vena_CashFlowS2_CashFlowB2_C_FV_a398e917565c475b8f0c5e9ebb5e002d_6">'Cash Flow'!#REF!</definedName>
    <definedName name="_vena_CashFlowS2_CashFlowB2_C_FV_a398e917565c475b8f0c5e9ebb5e002d_7">'Cash Flow'!#REF!</definedName>
    <definedName name="_vena_CashFlowS2_CashFlowB2_C_FV_a398e917565c475b8f0c5e9ebb5e002d_8">'Cash Flow'!#REF!</definedName>
    <definedName name="_vena_CashFlowS2_CashFlowB2_C_FV_a398e917565c475b8f0c5e9ebb5e002d_9">'Cash Flow'!#REF!</definedName>
    <definedName name="_vena_CashFlowS2_CashFlowB2_C_FV_e1c3a244dc3d4f149ecdf7d748811086">'Cash Flow'!#REF!</definedName>
    <definedName name="_vena_CashFlowS2_CashFlowB2_C_FV_e1c3a244dc3d4f149ecdf7d748811086_1">'Cash Flow'!#REF!</definedName>
    <definedName name="_vena_CashFlowS2_CashFlowB2_C_FV_e1c3a244dc3d4f149ecdf7d748811086_10">'Cash Flow'!#REF!</definedName>
    <definedName name="_vena_CashFlowS2_CashFlowB2_C_FV_e1c3a244dc3d4f149ecdf7d748811086_11">'Cash Flow'!#REF!</definedName>
    <definedName name="_vena_CashFlowS2_CashFlowB2_C_FV_e1c3a244dc3d4f149ecdf7d748811086_13">'Cash Flow'!#REF!</definedName>
    <definedName name="_vena_CashFlowS2_CashFlowB2_C_FV_e1c3a244dc3d4f149ecdf7d748811086_14">'Cash Flow'!#REF!</definedName>
    <definedName name="_vena_CashFlowS2_CashFlowB2_C_FV_e1c3a244dc3d4f149ecdf7d748811086_15">'Cash Flow'!#REF!</definedName>
    <definedName name="_vena_CashFlowS2_CashFlowB2_C_FV_e1c3a244dc3d4f149ecdf7d748811086_16">'Cash Flow'!#REF!</definedName>
    <definedName name="_vena_CashFlowS2_CashFlowB2_C_FV_e1c3a244dc3d4f149ecdf7d748811086_17">'Cash Flow'!#REF!</definedName>
    <definedName name="_vena_CashFlowS2_CashFlowB2_C_FV_e1c3a244dc3d4f149ecdf7d748811086_18">'Cash Flow'!#REF!</definedName>
    <definedName name="_vena_CashFlowS2_CashFlowB2_C_FV_e1c3a244dc3d4f149ecdf7d748811086_19">'Cash Flow'!#REF!</definedName>
    <definedName name="_vena_CashFlowS2_CashFlowB2_C_FV_e1c3a244dc3d4f149ecdf7d748811086_2">'Cash Flow'!#REF!</definedName>
    <definedName name="_vena_CashFlowS2_CashFlowB2_C_FV_e1c3a244dc3d4f149ecdf7d748811086_20">'Cash Flow'!#REF!</definedName>
    <definedName name="_vena_CashFlowS2_CashFlowB2_C_FV_e1c3a244dc3d4f149ecdf7d748811086_21">'Cash Flow'!#REF!</definedName>
    <definedName name="_vena_CashFlowS2_CashFlowB2_C_FV_e1c3a244dc3d4f149ecdf7d748811086_22">'Cash Flow'!#REF!</definedName>
    <definedName name="_vena_CashFlowS2_CashFlowB2_C_FV_e1c3a244dc3d4f149ecdf7d748811086_23">'Cash Flow'!#REF!</definedName>
    <definedName name="_vena_CashFlowS2_CashFlowB2_C_FV_e1c3a244dc3d4f149ecdf7d748811086_24">'Cash Flow'!#REF!</definedName>
    <definedName name="_vena_CashFlowS2_CashFlowB2_C_FV_e1c3a244dc3d4f149ecdf7d748811086_25">'Cash Flow'!#REF!</definedName>
    <definedName name="_vena_CashFlowS2_CashFlowB2_C_FV_e1c3a244dc3d4f149ecdf7d748811086_26">'Cash Flow'!#REF!</definedName>
    <definedName name="_vena_CashFlowS2_CashFlowB2_C_FV_e1c3a244dc3d4f149ecdf7d748811086_3">'Cash Flow'!#REF!</definedName>
    <definedName name="_vena_CashFlowS2_CashFlowB2_C_FV_e1c3a244dc3d4f149ecdf7d748811086_4">'Cash Flow'!#REF!</definedName>
    <definedName name="_vena_CashFlowS2_CashFlowB2_C_FV_e1c3a244dc3d4f149ecdf7d748811086_5">'Cash Flow'!#REF!</definedName>
    <definedName name="_vena_CashFlowS2_CashFlowB2_C_FV_e1c3a244dc3d4f149ecdf7d748811086_6">'Cash Flow'!#REF!</definedName>
    <definedName name="_vena_CashFlowS2_CashFlowB2_C_FV_e1c3a244dc3d4f149ecdf7d748811086_7">'Cash Flow'!#REF!</definedName>
    <definedName name="_vena_CashFlowS2_CashFlowB2_C_FV_e1c3a244dc3d4f149ecdf7d748811086_8">'Cash Flow'!#REF!</definedName>
    <definedName name="_vena_CashFlowS2_CashFlowB2_C_FV_e1c3a244dc3d4f149ecdf7d748811086_9">'Cash Flow'!#REF!</definedName>
    <definedName name="_vena_CashFlowS2_CashFlowB2_R_5_632005310831919105">'Cash Flow'!#REF!</definedName>
    <definedName name="_vena_CashFlowS2_CashFlowB2_R_5_632005310831919111">'Cash Flow'!#REF!</definedName>
    <definedName name="_vena_CashFlowS2_CashFlowB2_R_5_632005310831919113">'Cash Flow'!#REF!</definedName>
    <definedName name="_vena_CashFlowS2_CashFlowB2_R_5_632005310836113408">'Cash Flow'!#REF!</definedName>
    <definedName name="_vena_CashFlowS2_CashFlowB2_R_5_632005310836113410">'Cash Flow'!#REF!</definedName>
    <definedName name="_vena_CashFlowS2_CashFlowB2_R_5_632005310840307712">'Cash Flow'!#REF!</definedName>
    <definedName name="_vena_CashFlowS2_CashFlowB2_R_5_632005310852890628">'Cash Flow'!#REF!</definedName>
    <definedName name="_vena_CashFlowS2_CashFlowB2_R_5_632005310857084934">'Cash Flow'!#REF!</definedName>
    <definedName name="_vena_CashFlowS2_CashFlowB2_R_5_632005310857084936">'Cash Flow'!#REF!</definedName>
    <definedName name="_vena_CashFlowS2_CashFlowB2_R_5_632005310861279232">'Cash Flow'!#REF!</definedName>
    <definedName name="_vena_CashFlowS2_CashFlowB2_R_5_632005310861279234">'Cash Flow'!#REF!</definedName>
    <definedName name="_vena_CashFlowS2_CashFlowB2_R_5_632005310861279238">'Cash Flow'!#REF!</definedName>
    <definedName name="_vena_CashFlowS2_CashFlowB2_R_5_632005310882250754">'Cash Flow'!#REF!</definedName>
    <definedName name="_vena_CashFlowS2_CashFlowB2_R_5_632005310882250756">'Cash Flow'!#REF!</definedName>
    <definedName name="_vena_CashFlowS2_CashFlowB2_R_5_632005310890639362">'Cash Flow'!#REF!</definedName>
    <definedName name="_vena_CashFlowS2_CashFlowB2_R_5_632005310890639364">'Cash Flow'!#REF!</definedName>
    <definedName name="_vena_CashFlowS2_CashFlowB2_R_5_632005310890639366">'Cash Flow'!#REF!</definedName>
    <definedName name="_vena_CashFlowS2_CashFlowB2_R_5_632005310894833664">'Cash Flow'!#REF!</definedName>
    <definedName name="_vena_CashFlowS2_CashFlowB2_R_5_632005310894833672">'Cash Flow'!#REF!</definedName>
    <definedName name="_vena_CashFlowS2_CashFlowB2_R_5_632005310907416580">'Cash Flow'!#REF!</definedName>
    <definedName name="_vena_CashFlowS2_CashFlowB2_R_5_632005310915805190">'Cash Flow'!#REF!</definedName>
    <definedName name="_vena_CashFlowS2_CashFlowB2_R_5_632005310919999492">'Cash Flow'!#REF!</definedName>
    <definedName name="_vena_CashFlowS2_CashFlowB2_R_5_632005310919999494">'Cash Flow'!#REF!</definedName>
    <definedName name="_vena_CashFlowS2_CashFlowB2_R_5_632005310919999496">'Cash Flow'!#REF!</definedName>
    <definedName name="_vena_CashFlowS2_CashFlowB2_R_5_632005310924193792">'Cash Flow'!#REF!</definedName>
    <definedName name="_vena_CashFlowS2_CashFlowB2_R_5_632005310924193798">'Cash Flow'!#REF!</definedName>
    <definedName name="_vena_CashFlowS2_CashFlowB2_R_5_632005310940971013">'Cash Flow'!#REF!</definedName>
    <definedName name="_vena_CashFlowS2_CashFlowB2_R_5_632005310945165316">'Cash Flow'!#REF!</definedName>
    <definedName name="_vena_CashFlowS2_CashFlowB2_R_5_632005310949359624">'Cash Flow'!#REF!</definedName>
    <definedName name="_vena_CashFlowS2_CashFlowB2_R_5_632005310953553920">'Cash Flow'!#REF!</definedName>
    <definedName name="_vena_CashFlowS2_CashFlowB2_R_5_632005310953553922">'Cash Flow'!#REF!</definedName>
    <definedName name="_vena_CashFlowS2_CashFlowB2_R_5_632005310953553924">'Cash Flow'!#REF!</definedName>
    <definedName name="_vena_CashFlowS2_CashFlowB2_R_5_632005310957748224">'Cash Flow'!#REF!</definedName>
    <definedName name="_vena_CashFlowS2_CashFlowB2_R_5_632005310957748226">'Cash Flow'!#REF!</definedName>
    <definedName name="_vena_CashFlowS2_CashFlowB2_R_5_632005310974525442">'Cash Flow'!#REF!</definedName>
    <definedName name="_vena_CashFlowS2_CashFlowB2_R_5_632005310974525444">'Cash Flow'!#REF!</definedName>
    <definedName name="_vena_CashFlowS2_CashFlowB2_R_5_632005310978719744">'Cash Flow'!#REF!</definedName>
    <definedName name="_vena_CashFlowS2_CashFlowB2_R_5_632005310982914050">'Cash Flow'!#REF!</definedName>
    <definedName name="_vena_CashFlowS2_CashFlowB2_R_5_632005310982914052">'Cash Flow'!#REF!</definedName>
    <definedName name="_vena_CashFlowS2_CashFlowB2_R_5_632005310982914054">'Cash Flow'!#REF!</definedName>
    <definedName name="_vena_CashFlowS2_CashFlowB2_R_5_632005310982914056">'Cash Flow'!#REF!</definedName>
    <definedName name="_vena_CashFlowS2_CashFlowB2_R_5_632005310987108357">'Cash Flow'!#REF!</definedName>
    <definedName name="_vena_CashFlowS2_CashFlowB2_R_5_632005310995496960">'Cash Flow'!#REF!</definedName>
    <definedName name="_vena_CashFlowS2_CashFlowB2_R_5_632005310995496962">'Cash Flow'!#REF!</definedName>
    <definedName name="_vena_CashFlowS2_CashFlowB2_R_5_632005310995496966">'Cash Flow'!#REF!</definedName>
    <definedName name="_vena_CashFlowS2_CashFlowB2_R_5_632005311008079873">'Cash Flow'!#REF!</definedName>
    <definedName name="_vena_CashFlowS2_CashFlowB2_R_5_632005311012274180">'Cash Flow'!#REF!</definedName>
    <definedName name="_vena_CashFlowS2_CashFlowB2_R_5_632005311012274184">'Cash Flow'!#REF!</definedName>
    <definedName name="_vena_CashFlowS2_CashFlowB2_R_5_632005311016468480">'Cash Flow'!#REF!</definedName>
    <definedName name="_vena_CashFlowS2_CashFlowB2_R_5_632005311016468486">'Cash Flow'!#REF!</definedName>
    <definedName name="_vena_CashFlowS2_CashFlowB2_R_5_632005311033245699">'Cash Flow'!#REF!</definedName>
    <definedName name="_vena_CashFlowS2_CashFlowB2_R_5_632005311033245703">'Cash Flow'!#REF!</definedName>
    <definedName name="_vena_CashFlowS2_CashFlowB2_R_5_632005311037440008">'Cash Flow'!#REF!</definedName>
    <definedName name="_vena_CashFlowS2_CashFlowB2_R_5_632005311041634304">'Cash Flow'!#REF!</definedName>
    <definedName name="_vena_CashFlowS2_CashFlowB2_R_5_632005311041634306">'Cash Flow'!#REF!</definedName>
    <definedName name="_vena_CashFlowS2_CashFlowB2_R_5_632005311041634308">'Cash Flow'!#REF!</definedName>
    <definedName name="_vena_CashFlowS2_CashFlowB2_R_5_632005311062605830">'Cash Flow'!#REF!</definedName>
    <definedName name="_vena_CashFlowS2_CashFlowB2_R_5_632005311070994432">'Cash Flow'!#REF!</definedName>
    <definedName name="_vena_CashFlowS2_CashFlowB2_R_5_632005311070994434">'Cash Flow'!#REF!</definedName>
    <definedName name="_vena_CashFlowS2_CashFlowB2_R_5_632005311070994436">'Cash Flow'!#REF!</definedName>
    <definedName name="_vena_CashFlowS2_CashFlowB2_R_5_632005311070994438">'Cash Flow'!#REF!</definedName>
    <definedName name="_vena_CashFlowS2_CashFlowB2_R_5_632005311083577348">'Cash Flow'!#REF!</definedName>
    <definedName name="_vena_CashFlowS2_CashFlowB2_R_5_632005311096160258">'Cash Flow'!#REF!</definedName>
    <definedName name="_vena_CashFlowS2_CashFlowB2_R_5_632005311096160260">'Cash Flow'!#REF!</definedName>
    <definedName name="_vena_CashFlowS2_CashFlowB2_R_5_632005311096160262">'Cash Flow'!#REF!</definedName>
    <definedName name="_vena_CashFlowS2_CashFlowB2_R_5_632005311096160264">'Cash Flow'!#REF!</definedName>
    <definedName name="_vena_CashFlowS2_CashFlowB2_R_5_632005311100354567">'Cash Flow'!#REF!</definedName>
    <definedName name="_vena_CashFlowS2_CashFlowB2_R_5_632005311121326082">'Cash Flow'!#REF!</definedName>
    <definedName name="_vena_CashFlowS2_CashFlowB2_R_5_632005311121326086">'Cash Flow'!#REF!</definedName>
    <definedName name="_vena_CashFlowS2_CashFlowB2_R_5_632005311125520384">'Cash Flow'!#REF!</definedName>
    <definedName name="_vena_CashFlowS2_CashFlowB2_R_5_632005311125520386">'Cash Flow'!#REF!</definedName>
    <definedName name="_vena_CashFlowS2_CashFlowB2_R_5_632005311125520392">'Cash Flow'!#REF!</definedName>
    <definedName name="_vena_CashFlowS2_CashFlowB2_R_5_632005311146491912">'Cash Flow'!#REF!</definedName>
    <definedName name="_vena_CashFlowS2_CashFlowB2_R_5_632005311150686208">'Cash Flow'!#REF!</definedName>
    <definedName name="_vena_CashFlowS2_CashFlowB2_R_5_632005311154880512">'Cash Flow'!#REF!</definedName>
    <definedName name="_vena_CashFlowS2_CashFlowB2_R_5_632005311154880514">'Cash Flow'!#REF!</definedName>
    <definedName name="_vena_CashFlowS2_CashFlowB2_R_5_632005311154880516">'Cash Flow'!#REF!</definedName>
    <definedName name="_vena_CashFlowS2_CashFlowB2_R_5_632005311159074816">'Cash Flow'!#REF!</definedName>
    <definedName name="_vena_CashFlowS2_CashFlowB2_R_5_632005311175852035">'Cash Flow'!#REF!</definedName>
    <definedName name="_vena_CashFlowS2_CashFlowB2_R_5_632005311175852039">'Cash Flow'!#REF!</definedName>
    <definedName name="_vena_CashFlowS2_CashFlowB2_R_5_632005311184240640">'Cash Flow'!#REF!</definedName>
    <definedName name="_vena_CashFlowS2_CashFlowB2_R_5_632005311184240642">'Cash Flow'!#REF!</definedName>
    <definedName name="_vena_CashFlowS2_CashFlowB2_R_5_632005311184240644">'Cash Flow'!#REF!</definedName>
    <definedName name="_vena_CashFlowS2_CashFlowB2_R_5_632005311188434945">'Cash Flow'!#REF!</definedName>
    <definedName name="_vena_CashFlowS2_CashFlowB2_R_5_632005311209406470">'Cash Flow'!#REF!</definedName>
    <definedName name="_vena_CashFlowS2_CashFlowB2_R_5_632005311209406472">'Cash Flow'!#REF!</definedName>
    <definedName name="_vena_CashFlowS2_CashFlowB2_R_5_632005311213600768">'Cash Flow'!#REF!</definedName>
    <definedName name="_vena_CashFlowS2_CashFlowB2_R_5_632005311213600770">'Cash Flow'!#REF!</definedName>
    <definedName name="_vena_CashFlowS2_CashFlowB2_R_5_632005311230377986">'Cash Flow'!#REF!</definedName>
    <definedName name="_vena_CashFlowS2_CashFlowB2_R_5_632005311234572292">'Cash Flow'!#REF!</definedName>
    <definedName name="_vena_CashFlowS2_CashFlowB2_R_5_632005311234572294">'Cash Flow'!#REF!</definedName>
    <definedName name="_vena_CashFlowS2_CashFlowB2_R_5_632005311238766592">'Cash Flow'!#REF!</definedName>
    <definedName name="_vena_CashFlowS2_CashFlowB2_R_5_632005311238766596">'Cash Flow'!#REF!</definedName>
    <definedName name="_vena_CashFlowS2_CashFlowB2_R_5_632005311238766600">'Cash Flow'!#REF!</definedName>
    <definedName name="_vena_CashFlowS2_CashFlowB2_R_5_632005311255543815">'Cash Flow'!#REF!</definedName>
    <definedName name="_vena_CashFlowS2_CashFlowB2_R_5_632005311259738112">'Cash Flow'!#REF!</definedName>
    <definedName name="_vena_CashFlowS2_CashFlowB2_R_5_632005311259738114">'Cash Flow'!#REF!</definedName>
    <definedName name="_vena_CashFlowS2_CashFlowB2_R_5_632005311263932420">'Cash Flow'!#REF!</definedName>
    <definedName name="_vena_CashFlowS2_CashFlowB2_R_5_632005311263932422">'Cash Flow'!#REF!</definedName>
    <definedName name="_vena_CashFlowS2_CashFlowB2_R_5_632005311268126720">'Cash Flow'!#REF!</definedName>
    <definedName name="_vena_CashFlowS2_CashFlowB2_R_5_632005311268126726">'Cash Flow'!#REF!</definedName>
    <definedName name="_vena_CashFlowS2_CashFlowB2_R_5_632005311268126728">'Cash Flow'!#REF!</definedName>
    <definedName name="_vena_CashFlowS2_CashFlowB2_R_5_632005311284903938">'Cash Flow'!#REF!</definedName>
    <definedName name="_vena_CashFlowS2_CashFlowB2_R_5_632005311284903942">'Cash Flow'!#REF!</definedName>
    <definedName name="_vena_CashFlowS2_CashFlowB2_R_5_632005311289098249">'Cash Flow'!#REF!</definedName>
    <definedName name="_vena_CashFlowS2_CashFlowB2_R_5_632005311293292544">'Cash Flow'!#REF!</definedName>
    <definedName name="_vena_CashFlowS2_CashFlowB2_R_5_632005311293292546">'Cash Flow'!#REF!</definedName>
    <definedName name="_vena_CashFlowS2_CashFlowB2_R_5_632005311293292548">'Cash Flow'!#REF!</definedName>
    <definedName name="_vena_CashFlowS2_CashFlowB2_R_5_632005311297486850">'Cash Flow'!#REF!</definedName>
    <definedName name="_vena_CashFlowS2_CashFlowB2_R_5_632005311297486852">'Cash Flow'!#REF!</definedName>
    <definedName name="_vena_CashFlowS2_CashFlowB2_R_5_632005311318458370">'Cash Flow'!#REF!</definedName>
    <definedName name="_vena_CashFlowS2_CashFlowB2_R_5_632005311318458372">'Cash Flow'!#REF!</definedName>
    <definedName name="_vena_CashFlowS2_CashFlowB2_R_5_632005311318458374">'Cash Flow'!#REF!</definedName>
    <definedName name="_vena_CashFlowS2_CashFlowB2_R_5_632005311318458376">'Cash Flow'!#REF!</definedName>
    <definedName name="_vena_CashFlowS2_CashFlowB2_R_5_632005311322652677">'Cash Flow'!#REF!</definedName>
    <definedName name="_vena_CashFlowS2_CashFlowB2_R_5_632005311322652679">'Cash Flow'!#REF!</definedName>
    <definedName name="_vena_CashFlowS2_CashFlowB2_R_5_632005311335235592">'Cash Flow'!#REF!</definedName>
    <definedName name="_vena_CashFlowS2_CashFlowB2_R_5_632005311339429888">'Cash Flow'!#REF!</definedName>
    <definedName name="_vena_CashFlowS2_CashFlowB2_R_5_632005311339429890">'Cash Flow'!#REF!</definedName>
    <definedName name="_vena_CashFlowS2_CashFlowB2_R_5_632005311339429892">'Cash Flow'!#REF!</definedName>
    <definedName name="_vena_CashFlowS2_CashFlowB2_R_5_632005311339429894">'Cash Flow'!#REF!</definedName>
    <definedName name="_vena_CashFlowS2_CashFlowB2_R_5_632005311343624200">'Cash Flow'!#REF!</definedName>
    <definedName name="_vena_CashFlowS2_CashFlowB2_R_5_632005311347818496">'Cash Flow'!#REF!</definedName>
    <definedName name="_vena_CashFlowS2_CashFlowB2_R_5_632005311347818498">'Cash Flow'!#REF!</definedName>
    <definedName name="_vena_CashFlowS2_CashFlowB2_R_5_632005311347818500">'Cash Flow'!#REF!</definedName>
    <definedName name="_vena_CashFlowS2_CashFlowB2_R_5_632005311352012802">'Cash Flow'!#REF!</definedName>
    <definedName name="_vena_CashFlowS2_CashFlowB2_R_5_632005311352012804">'Cash Flow'!#REF!</definedName>
    <definedName name="_vena_CashFlowS2_CashFlowB2_R_5_632005311377178626">'Cash Flow'!#REF!</definedName>
    <definedName name="_vena_CashFlowS2_CashFlowB2_R_5_632005311377178628">'Cash Flow'!#REF!</definedName>
    <definedName name="_vena_CashFlowS2_CashFlowB2_R_5_632005311377178630">'Cash Flow'!#REF!</definedName>
    <definedName name="_vena_CashFlowS2_CashFlowB2_R_5_632005311377178632">'Cash Flow'!#REF!</definedName>
    <definedName name="_vena_CashFlowS2_CashFlowB2_R_5_632005311381372931">'Cash Flow'!#REF!</definedName>
    <definedName name="_vena_CashFlowS2_CashFlowB2_R_5_632005311381372933">'Cash Flow'!#REF!</definedName>
    <definedName name="_vena_CashFlowS2_CashFlowB2_R_5_632005311398150152">'Cash Flow'!#REF!</definedName>
    <definedName name="_vena_CashFlowS2_CashFlowB2_R_5_632005311402344448">'Cash Flow'!#REF!</definedName>
    <definedName name="_vena_CashFlowS2_CashFlowB2_R_5_632005311402344450">'Cash Flow'!#REF!</definedName>
    <definedName name="_vena_CashFlowS2_CashFlowB2_R_5_632005311402344452">'Cash Flow'!#REF!</definedName>
    <definedName name="_vena_CashFlowS2_CashFlowB2_R_5_632005311406538754">'Cash Flow'!#REF!</definedName>
    <definedName name="_vena_CashFlowS2_CashFlowB2_R_5_632005311406538756">'Cash Flow'!#REF!</definedName>
    <definedName name="_vena_CashFlowS2_CashFlowB2_R_5_632005311406538758">'Cash Flow'!#REF!</definedName>
    <definedName name="_vena_CashFlowS2_CashFlowB2_R_5_632005311423315976">'Cash Flow'!#REF!</definedName>
    <definedName name="_vena_CashFlowS2_CashFlowB2_R_5_632005311427510272">'Cash Flow'!#REF!</definedName>
    <definedName name="_vena_CashFlowS2_CashFlowB2_R_5_632005311427510274">'Cash Flow'!#REF!</definedName>
    <definedName name="_vena_CashFlowS2_CashFlowB2_R_5_632005311431704581">'Cash Flow'!#REF!</definedName>
    <definedName name="_vena_CashFlowS2_CashFlowB2_R_5_632005311431704583">'Cash Flow'!#REF!</definedName>
    <definedName name="_vena_CashFlowS2_CashFlowB2_R_5_632005311435898880">'Cash Flow'!#REF!</definedName>
    <definedName name="_vena_CashFlowS2_CashFlowB2_R_5_632005311435898882">'Cash Flow'!#REF!</definedName>
    <definedName name="_vena_CashFlowS2_CashFlowB2_R_5_632005311440093184">'Cash Flow'!#REF!</definedName>
    <definedName name="_vena_CashFlowS2_CashFlowB2_R_5_632005311452676096">'Cash Flow'!#REF!</definedName>
    <definedName name="_vena_CashFlowS2_CashFlowB2_R_5_632005311452676098">'Cash Flow'!#REF!</definedName>
    <definedName name="_vena_CashFlowS2_CashFlowB2_R_5_632005311452676100">'Cash Flow'!#REF!</definedName>
    <definedName name="_vena_CashFlowS2_CashFlowB2_R_5_632005311452676102">'Cash Flow'!#REF!</definedName>
    <definedName name="_vena_CashFlowS2_CashFlowB2_R_5_632005311456870402">'Cash Flow'!#REF!</definedName>
    <definedName name="_vena_CashFlowS2_CashFlowB2_R_5_632005311473647616">'Cash Flow'!#REF!</definedName>
    <definedName name="_vena_CashFlowS2_CashFlowB2_R_5_632005311477841923">'Cash Flow'!#REF!</definedName>
    <definedName name="_vena_CashFlowS2_CashFlowB2_R_5_632005311477841925">'Cash Flow'!#REF!</definedName>
    <definedName name="_vena_CashFlowS2_CashFlowB2_R_5_632005311477841927">'Cash Flow'!#REF!</definedName>
    <definedName name="_vena_CashFlowS2_CashFlowB2_R_5_632005311482036224">'Cash Flow'!#REF!</definedName>
    <definedName name="_vena_CashFlowS2_CashFlowB2_R_5_632005311482036226">'Cash Flow'!#REF!</definedName>
    <definedName name="_vena_CashFlowS2_CashFlowB2_R_5_632005311486230528">'Cash Flow'!#REF!</definedName>
    <definedName name="_vena_CashFlowS2_CashFlowB2_R_5_632005311486230530">'Cash Flow'!#REF!</definedName>
    <definedName name="_vena_CashFlowS2_CashFlowB2_R_5_632005311503007752">'Cash Flow'!#REF!</definedName>
    <definedName name="_vena_CashFlowS2_CashFlowB2_R_5_632005311507202050">'Cash Flow'!#REF!</definedName>
    <definedName name="_vena_CashFlowS2_CashFlowB2_R_5_632005311507202054">'Cash Flow'!#REF!</definedName>
    <definedName name="_vena_CashFlowS2_CashFlowB2_R_5_632005311507202056">'Cash Flow'!#REF!</definedName>
    <definedName name="_vena_CashFlowS2_CashFlowB2_R_5_632005311511396352">'Cash Flow'!#REF!</definedName>
    <definedName name="_vena_CashFlowS2_CashFlowB2_R_5_632005311511396358">'Cash Flow'!#REF!</definedName>
    <definedName name="_vena_CashFlowS2_CashFlowB2_R_5_632005311515590656">'Cash Flow'!#REF!</definedName>
    <definedName name="_vena_CashFlowS2_CashFlowB2_R_5_632005311515590658">'Cash Flow'!#REF!</definedName>
    <definedName name="_vena_CashFlowS2_CashFlowB2_R_5_632005311523979268">'Cash Flow'!#REF!</definedName>
    <definedName name="_vena_CashFlowS2_CashFlowB2_R_5_632005311532367880">'Cash Flow'!#REF!</definedName>
    <definedName name="_vena_CashFlowS2_CashFlowB2_R_5_632005311536562178">'Cash Flow'!#REF!</definedName>
    <definedName name="_vena_CashFlowS2_CashFlowB2_R_5_632005311536562180">'Cash Flow'!#REF!</definedName>
    <definedName name="_vena_CashFlowS2_CashFlowB2_R_5_632005311540756486">'Cash Flow'!#REF!</definedName>
    <definedName name="_vena_CashFlowS2_CashFlowB2_R_5_632005311540756488">'Cash Flow'!#REF!</definedName>
    <definedName name="_vena_CashFlowS2_CashFlowB2_R_5_632005311544950784">'Cash Flow'!#REF!</definedName>
    <definedName name="_vena_CashFlowS2_CashFlowB2_R_5_632005311549145088">'Cash Flow'!#REF!</definedName>
    <definedName name="_vena_CashFlowS2_CashFlowB2_R_5_632005311549145090">'Cash Flow'!#REF!</definedName>
    <definedName name="_vena_CashFlowS2_CashFlowB2_R_5_632005311549145096">'Cash Flow'!#REF!</definedName>
    <definedName name="_vena_CashFlowS2_CashFlowB2_R_5_632005311557533704">'Cash Flow'!#REF!</definedName>
    <definedName name="_vena_CashFlowS2_CashFlowB2_R_5_632005311565922304">'Cash Flow'!#REF!</definedName>
    <definedName name="_vena_CashFlowS2_CashFlowB2_R_5_632005311570116610">'Cash Flow'!#REF!</definedName>
    <definedName name="_vena_CashFlowS2_CashFlowB2_R_5_632005311570116612">'Cash Flow'!#REF!</definedName>
    <definedName name="_vena_CashFlowS2_CashFlowB2_R_5_632005311570116614">'Cash Flow'!#REF!</definedName>
    <definedName name="_vena_CashFlowS2_CashFlowB2_R_5_632005311574310912">'Cash Flow'!#REF!</definedName>
    <definedName name="_vena_CashFlowS2_CashFlowB2_R_5_632005311574310916">'Cash Flow'!#REF!</definedName>
    <definedName name="_vena_CashFlowS2_CashFlowB2_R_5_632005311574310918">'Cash Flow'!#REF!</definedName>
    <definedName name="_vena_CashFlowS2_CashFlowB2_R_5_632005311586893833">'Cash Flow'!#REF!</definedName>
    <definedName name="_vena_CashFlowS2_CashFlowB2_R_5_632005311599476737">'Cash Flow'!#REF!</definedName>
    <definedName name="_vena_CashFlowS2_CashFlowB2_R_5_632005311603671046">'Cash Flow'!#REF!</definedName>
    <definedName name="_vena_CashFlowS2_CashFlowB2_R_5_632005311603671049">'Cash Flow'!#REF!</definedName>
    <definedName name="_vena_CashFlowS2_CashFlowB2_R_5_632005311607865344">'Cash Flow'!#REF!</definedName>
    <definedName name="_vena_CashFlowS2_CashFlowB2_R_5_632005311607865346">'Cash Flow'!#REF!</definedName>
    <definedName name="_vena_CashFlowS2_CashFlowB2_R_5_632005311612059648">'Cash Flow'!#REF!</definedName>
    <definedName name="_vena_CashFlowS2_CashFlowB2_R_5_632005311612059650">'Cash Flow'!#REF!</definedName>
    <definedName name="_vena_CashFlowS2_CashFlowB2_R_5_632005311628836870">'Cash Flow'!#REF!</definedName>
    <definedName name="_vena_CashFlowS2_CashFlowB2_R_5_632005311641419782">'Cash Flow'!#REF!</definedName>
    <definedName name="_vena_CashFlowS2_CashFlowB2_R_5_632005311645614080">'Cash Flow'!#REF!</definedName>
    <definedName name="_vena_CashFlowS2_CashFlowB2_R_5_632005311645614082">'Cash Flow'!#REF!</definedName>
    <definedName name="_vena_CashFlowS2_CashFlowB2_R_5_632005311649808390">'Cash Flow'!#REF!</definedName>
    <definedName name="_vena_CashFlowS2_CashFlowB2_R_5_632005311649808392">'Cash Flow'!#REF!</definedName>
    <definedName name="_vena_CashFlowS2_CashFlowB2_R_5_632005311654002688">'Cash Flow'!#REF!</definedName>
    <definedName name="_vena_CashFlowS2_CashFlowB2_R_5_632005311654002690">'Cash Flow'!#REF!</definedName>
    <definedName name="_vena_CashFlowS2_CashFlowB2_R_5_632005311654002694">'Cash Flow'!#REF!</definedName>
    <definedName name="_vena_CashFlowS2_CashFlowB2_R_5_632005311654002696">'Cash Flow'!#REF!</definedName>
    <definedName name="_vena_CashFlowS2_CashFlowB2_R_5_632005311674974208">'Cash Flow'!#REF!</definedName>
    <definedName name="_vena_CashFlowS2_CashFlowB2_R_5_632005311674974217">'Cash Flow'!#REF!</definedName>
    <definedName name="_vena_CashFlowS2_CashFlowB2_R_5_632005311679168512">'Cash Flow'!#REF!</definedName>
    <definedName name="_vena_CashFlowS2_CashFlowB2_R_5_632005311679168514">'Cash Flow'!#REF!</definedName>
    <definedName name="_vena_CashFlowS2_CashFlowB2_R_5_632005311679168516">'Cash Flow'!#REF!</definedName>
    <definedName name="_vena_CashFlowS2_CashFlowB2_R_5_632005311683362816">'Cash Flow'!#REF!</definedName>
    <definedName name="_vena_CashFlowS2_CashFlowB2_R_5_632005311683362818">'Cash Flow'!#REF!</definedName>
    <definedName name="_vena_CashFlowS2_CashFlowB2_R_5_632005311691751424">'Cash Flow'!#REF!</definedName>
    <definedName name="_vena_CashFlowS2_CashFlowB2_R_5_632005311700140038">'Cash Flow'!#REF!</definedName>
    <definedName name="_vena_CashFlowS2_CashFlowB2_R_5_632005311704334340">'Cash Flow'!#REF!</definedName>
    <definedName name="_vena_CashFlowS2_CashFlowB2_R_5_632005311704334342">'Cash Flow'!#REF!</definedName>
    <definedName name="_vena_CashFlowS2_CashFlowB2_R_5_632005311704334344">'Cash Flow'!#REF!</definedName>
    <definedName name="_vena_CashFlowS2_CashFlowB2_R_5_632005311704334346">'Cash Flow'!#REF!</definedName>
    <definedName name="_vena_CashFlowS2_CashFlowB2_R_5_632005311708528643">'Cash Flow'!#REF!</definedName>
    <definedName name="_vena_CashFlowS2_CashFlowB2_R_5_632005311725305856">'Cash Flow'!#REF!</definedName>
    <definedName name="_vena_CashFlowS2_CashFlowB2_R_5_632005311729500162">'Cash Flow'!#REF!</definedName>
    <definedName name="_vena_CashFlowS2_CashFlowB2_R_5_632005311729500164">'Cash Flow'!#REF!</definedName>
    <definedName name="_vena_CashFlowS2_CashFlowB2_R_5_632005311729500168">'Cash Flow'!#REF!</definedName>
    <definedName name="_vena_CashFlowS2_CashFlowB2_R_5_632005311733694472">'Cash Flow'!#REF!</definedName>
    <definedName name="_vena_CashFlowS2_CashFlowB2_R_5_632005311737888768">'Cash Flow'!#REF!</definedName>
    <definedName name="_vena_CashFlowS2_CashFlowB2_R_5_632005311737888770">'Cash Flow'!#REF!</definedName>
    <definedName name="_vena_CashFlowS2_CashFlowB2_R_5_632005311737888772">'Cash Flow'!#REF!</definedName>
    <definedName name="_vena_CashFlowS2_CashFlowB2_R_5_632005311758860291">'Cash Flow'!#REF!</definedName>
    <definedName name="_vena_CashFlowS2_CashFlowB2_R_5_632005311758860295">'Cash Flow'!#REF!</definedName>
    <definedName name="_vena_CashFlowS2_CashFlowB2_R_5_632005311758860297">'Cash Flow'!#REF!</definedName>
    <definedName name="_vena_CashFlowS2_CashFlowB2_R_5_632005311763054592">'Cash Flow'!#REF!</definedName>
    <definedName name="_vena_CashFlowS2_CashFlowB2_R_5_632005311763054594">'Cash Flow'!#REF!</definedName>
    <definedName name="_vena_CashFlowS2_CashFlowB2_R_5_632005311763054596">'Cash Flow'!#REF!</definedName>
    <definedName name="_vena_CashFlowS2_CashFlowB2_R_5_632005311763054598">'Cash Flow'!#REF!</definedName>
    <definedName name="_vena_CashFlowS2_CashFlowB2_R_5_632005311771443204">'Cash Flow'!#REF!</definedName>
    <definedName name="_vena_CashFlowS2_CashFlowB2_R_5_632005311784026112">'Cash Flow'!#REF!</definedName>
    <definedName name="_vena_CashFlowS2_CashFlowB2_R_5_632005311784026114">'Cash Flow'!#REF!</definedName>
    <definedName name="_vena_CashFlowS2_CashFlowB2_R_5_632005311784026116">'Cash Flow'!#REF!</definedName>
    <definedName name="_vena_CashFlowS2_CashFlowB2_R_5_632005311788220419">'Cash Flow'!#REF!</definedName>
    <definedName name="_vena_CashFlowS2_CashFlowB2_R_5_632005311788220421">'Cash Flow'!#REF!</definedName>
    <definedName name="_vena_CashFlowS2_CashFlowB2_R_5_632005311788220425">'Cash Flow'!#REF!</definedName>
    <definedName name="_vena_CashFlowS2_CashFlowB2_R_5_632005311792414722">'Cash Flow'!#REF!</definedName>
    <definedName name="_vena_CashFlowS2_CashFlowB2_R_5_632005311792414724">'Cash Flow'!#REF!</definedName>
    <definedName name="_vena_CashFlowS2_CashFlowB2_R_5_632005311792414726">'Cash Flow'!#REF!</definedName>
    <definedName name="_vena_CashFlowS2_CashFlowB2_R_5_632005311809191946">'Cash Flow'!#REF!</definedName>
    <definedName name="_vena_CashFlowS2_CashFlowB2_R_5_632005311817580544">'Cash Flow'!#REF!</definedName>
    <definedName name="_vena_CashFlowS2_CashFlowB2_R_5_632005311817580546">'Cash Flow'!#REF!</definedName>
    <definedName name="_vena_CashFlowS2_CashFlowB2_R_5_632005311817580548">'Cash Flow'!#REF!</definedName>
    <definedName name="_vena_CashFlowS2_CashFlowB2_R_5_632005311817580550">'Cash Flow'!#REF!</definedName>
    <definedName name="_vena_CashFlowS2_CashFlowB2_R_5_632005311817580552">'Cash Flow'!#REF!</definedName>
    <definedName name="_vena_CashFlowS2_CashFlowB2_R_5_632005311821774848">'Cash Flow'!#REF!</definedName>
    <definedName name="_vena_CashFlowS2_CashFlowB2_R_5_632005311838552072">'Cash Flow'!#REF!</definedName>
    <definedName name="_vena_CashFlowS2_CashFlowB2_R_5_632005311842746368">'Cash Flow'!#REF!</definedName>
    <definedName name="_vena_CashFlowS2_CashFlowB2_R_5_632005311842746370">'Cash Flow'!#REF!</definedName>
    <definedName name="_vena_CashFlowS2_CashFlowB2_R_5_632005311842746372">'Cash Flow'!#REF!</definedName>
    <definedName name="_vena_CashFlowS2_CashFlowB2_R_5_632005311846940672">'Cash Flow'!#REF!</definedName>
    <definedName name="_vena_CashFlowS2_CashFlowB2_R_5_632005311846940674">'Cash Flow'!#REF!</definedName>
    <definedName name="_vena_CashFlowS2_CashFlowB2_R_5_632005311859523594">'Cash Flow'!#REF!</definedName>
    <definedName name="_vena_CashFlowS2_CashFlowB2_R_5_632005311863717888">'Cash Flow'!#REF!</definedName>
    <definedName name="_vena_CashFlowS2_CashFlowB2_R_5_632005311867912192">'Cash Flow'!#REF!</definedName>
    <definedName name="_vena_CashFlowS2_CashFlowB2_R_5_632005311867912194">'Cash Flow'!#REF!</definedName>
    <definedName name="_vena_CashFlowS2_CashFlowB2_R_5_632005311867912196">'Cash Flow'!#REF!</definedName>
    <definedName name="_vena_CashFlowS2_CashFlowB2_R_5_632005311867912198">'Cash Flow'!#REF!</definedName>
    <definedName name="_vena_CashFlowS2_CashFlowB2_R_5_632005311872106499">'Cash Flow'!#REF!</definedName>
    <definedName name="_vena_CashFlowS2_CashFlowB2_R_5_632005311884689412">'Cash Flow'!#REF!</definedName>
    <definedName name="_vena_CashFlowS2_CashFlowB2_R_5_632005311888883714">'Cash Flow'!#REF!</definedName>
    <definedName name="_vena_CashFlowS2_CashFlowB2_R_5_632005311888883718">'Cash Flow'!#REF!</definedName>
    <definedName name="_vena_CashFlowS2_CashFlowB2_R_5_632005311893078018">'Cash Flow'!#REF!</definedName>
    <definedName name="_vena_CashFlowS2_CashFlowB2_R_5_632005311893078020">'Cash Flow'!#REF!</definedName>
    <definedName name="_vena_CashFlowS2_CashFlowB2_R_5_632005311893078022">'Cash Flow'!#REF!</definedName>
    <definedName name="_vena_CashFlowS2_CashFlowB2_R_5_632005311897272322">'Cash Flow'!#REF!</definedName>
    <definedName name="_vena_CashFlowS2_CashFlowB2_R_5_632005311897272324">'Cash Flow'!#REF!</definedName>
    <definedName name="_vena_CashFlowS2_CashFlowB2_R_5_632005311914049538">'Cash Flow'!#REF!</definedName>
    <definedName name="_vena_CashFlowS2_CashFlowB2_R_5_632005311918243845">'Cash Flow'!#REF!</definedName>
    <definedName name="_vena_CashFlowS2_CashFlowB2_R_5_632005311918243847">'Cash Flow'!#REF!</definedName>
    <definedName name="_vena_CashFlowS2_CashFlowB2_R_5_632005311918243849">'Cash Flow'!#REF!</definedName>
    <definedName name="_vena_CashFlowS2_CashFlowB2_R_5_632005311922438144">'Cash Flow'!#REF!</definedName>
    <definedName name="_vena_CashFlowS2_CashFlowB2_R_5_632005311922438150">'Cash Flow'!#REF!</definedName>
    <definedName name="_vena_CashFlowS2_CashFlowB2_R_5_632005311939215368">'Cash Flow'!#REF!</definedName>
    <definedName name="_vena_CashFlowS2_CashFlowB2_R_5_632005311943409668">'Cash Flow'!#REF!</definedName>
    <definedName name="_vena_CashFlowS2_CashFlowB2_R_5_632005311943409670">'Cash Flow'!#REF!</definedName>
    <definedName name="_vena_CashFlowS2_CashFlowB2_R_5_632005311943409672">'Cash Flow'!#REF!</definedName>
    <definedName name="_vena_CashFlowS2_CashFlowB2_R_5_632005311943409674">'Cash Flow'!#REF!</definedName>
    <definedName name="_vena_CashFlowS2_CashFlowB2_R_5_632005311947603973">'Cash Flow'!#REF!</definedName>
    <definedName name="_vena_CashFlowS2_CashFlowB2_R_5_632005311947603975">'Cash Flow'!#REF!</definedName>
    <definedName name="_vena_CashFlowS2_CashFlowB2_R_5_632005311960186888">'Cash Flow'!#REF!</definedName>
    <definedName name="_vena_CashFlowS2_CashFlowB2_R_5_632005311964381184">'Cash Flow'!#REF!</definedName>
    <definedName name="_vena_CashFlowS2_CashFlowB2_R_5_632005311964381192">'Cash Flow'!#REF!</definedName>
    <definedName name="_vena_CashFlowS2_CashFlowB2_R_5_632005311968575488">'Cash Flow'!#REF!</definedName>
    <definedName name="_vena_CashFlowS2_CashFlowB2_R_5_632005311972769793">'Cash Flow'!#REF!</definedName>
    <definedName name="_vena_CashFlowS2_CashFlowB2_R_5_632005311972769795">'Cash Flow'!#REF!</definedName>
    <definedName name="_vena_CashFlowS2_CashFlowB2_R_5_632005311972769797">'Cash Flow'!#REF!</definedName>
    <definedName name="_vena_CashFlowS2_CashFlowB2_R_5_632005311972769805">'Cash Flow'!#REF!</definedName>
    <definedName name="_vena_CashFlowS2_CashFlowB2_R_5_632005311976964096">'Cash Flow'!#REF!</definedName>
    <definedName name="_vena_CashFlowS2_CashFlowB2_R_5_632005311976964121">'Cash Flow'!#REF!</definedName>
    <definedName name="_vena_CashFlowS2_CashFlowB2_R_5_632005311997935642">'Cash Flow'!#REF!</definedName>
    <definedName name="_vena_CashFlowS2_CashFlowB2_R_5_632005312002129944">'Cash Flow'!#REF!</definedName>
    <definedName name="_vena_CashFlowS2_CashFlowB2_R_5_632005312002129952">'Cash Flow'!#REF!</definedName>
    <definedName name="_vena_CashFlowS2_CashFlowB2_R_5_632005312002129961">'Cash Flow'!#REF!</definedName>
    <definedName name="_vena_CashFlowS2_CashFlowB2_R_5_632005312006324232">'Cash Flow'!#REF!</definedName>
    <definedName name="_vena_CashFlowS2_CashFlowB2_R_5_632005312006324257">'Cash Flow'!#REF!</definedName>
    <definedName name="_vena_CashFlowS2_CashFlowB2_R_5_632005312027295755">'Cash Flow'!#REF!</definedName>
    <definedName name="_vena_CashFlowS2_CashFlowB2_R_5_632005312031490051">'Cash Flow'!#REF!</definedName>
    <definedName name="_vena_CashFlowS2_CashFlowB2_R_5_632005312031490058">'Cash Flow'!#REF!</definedName>
    <definedName name="_vena_CashFlowS2_CashFlowB2_R_5_632005312031490068">'Cash Flow'!#REF!</definedName>
    <definedName name="_vena_CashFlowS2_CashFlowB2_R_5_632005312031490077">'Cash Flow'!#REF!</definedName>
    <definedName name="_vena_CashFlowS2_CashFlowB2_R_5_632005312035684364">'Cash Flow'!#REF!</definedName>
    <definedName name="_vena_CashFlowS2_CashFlowB2_R_5_632005312048267270">'Cash Flow'!#REF!</definedName>
    <definedName name="_vena_CashFlowS2_CashFlowB2_R_5_632005312048267272">'Cash Flow'!#REF!</definedName>
    <definedName name="_vena_CashFlowS2_CashFlowB2_R_5_632005312048267274">'Cash Flow'!#REF!</definedName>
    <definedName name="_vena_CashFlowS2_CashFlowB2_R_5_632005312052461569">'Cash Flow'!#REF!</definedName>
    <definedName name="_vena_CashFlowS2_CashFlowB2_R_5_632005312052461577">'Cash Flow'!#REF!</definedName>
    <definedName name="_vena_CashFlowS2_CashFlowB2_R_5_632005312056655872">'Cash Flow'!#REF!</definedName>
    <definedName name="_vena_CashFlowS2_CashFlowB2_R_5_632005312056655874">'Cash Flow'!#REF!</definedName>
    <definedName name="_vena_CashFlowS2_CashFlowB2_R_5_632005312056655876">'Cash Flow'!#REF!</definedName>
    <definedName name="_vena_CashFlowS2_CashFlowB2_R_5_632005312060850179">'Cash Flow'!#REF!</definedName>
    <definedName name="_vena_CashFlowS2_CashFlowB2_R_5_632005312077627400">'Cash Flow'!#REF!</definedName>
    <definedName name="_vena_CashFlowS2_CashFlowB2_R_5_632005312077627402">'Cash Flow'!#REF!</definedName>
    <definedName name="_vena_CashFlowS2_CashFlowB2_R_5_632005312081821697">'Cash Flow'!#REF!</definedName>
    <definedName name="_vena_CashFlowS2_CashFlowB2_R_5_632005312081821699">'Cash Flow'!#REF!</definedName>
    <definedName name="_vena_CashFlowS2_CashFlowB2_R_5_632005312086016000">'Cash Flow'!#REF!</definedName>
    <definedName name="_vena_CashFlowS2_CashFlowB2_R_5_632005312086016002">'Cash Flow'!#REF!</definedName>
    <definedName name="_vena_CashFlowS2_CashFlowB2_R_5_632005312098598914">'Cash Flow'!#REF!</definedName>
    <definedName name="_vena_CashFlowS2_CashFlowB2_R_5_632005312098598918">'Cash Flow'!#REF!</definedName>
    <definedName name="_vena_CashFlowS2_CashFlowB2_R_5_632005312102793222">'Cash Flow'!#REF!</definedName>
    <definedName name="_vena_CashFlowS2_CashFlowB2_R_5_632005312102793224">'Cash Flow'!#REF!</definedName>
    <definedName name="_vena_CashFlowS2_CashFlowB2_R_5_632005312106987520">'Cash Flow'!#REF!</definedName>
    <definedName name="_vena_CashFlowS2_CashFlowB2_R_5_632005312106987522">'Cash Flow'!#REF!</definedName>
    <definedName name="_vena_CashFlowS2_CashFlowB2_R_5_632005312111181824">'Cash Flow'!#REF!</definedName>
    <definedName name="_vena_CashFlowS2_CashFlowB2_R_5_632005312111181826">'Cash Flow'!#REF!</definedName>
    <definedName name="_vena_CashFlowS2_CashFlowB2_R_5_632005312111181828">'Cash Flow'!#REF!</definedName>
    <definedName name="_vena_CashFlowS2_CashFlowB2_R_5_632005312119570434">'Cash Flow'!#REF!</definedName>
    <definedName name="_vena_CashFlowS2_CashFlowB2_R_5_632005312123764738">'Cash Flow'!#REF!</definedName>
    <definedName name="_vena_CashFlowS2_CashFlowB2_R_5_632005312127959044">'Cash Flow'!#REF!</definedName>
    <definedName name="_vena_CashFlowS2_CashFlowB2_R_5_632005312127959056">'Cash Flow'!#REF!</definedName>
    <definedName name="_vena_CashFlowS2_CashFlowB2_R_5_632005312127959058">'Cash Flow'!#REF!</definedName>
    <definedName name="_vena_CashFlowS2_CashFlowB2_R_5_632005312132153347">'Cash Flow'!#REF!</definedName>
    <definedName name="_vena_CashFlowS2_CashFlowB2_R_5_632005312132153349">'Cash Flow'!#REF!</definedName>
    <definedName name="_vena_CashFlowS2_CashFlowB2_R_5_632005312144736256">'Cash Flow'!#REF!</definedName>
    <definedName name="_vena_CashFlowS2_CashFlowB2_R_5_632005312148930564">'Cash Flow'!#REF!</definedName>
    <definedName name="_vena_CashFlowS2_CashFlowB2_R_5_632005312148930568">'Cash Flow'!#REF!</definedName>
    <definedName name="_vena_CashFlowS2_CashFlowB2_R_5_632005312153124870">'Cash Flow'!#REF!</definedName>
    <definedName name="_vena_CashFlowS2_CashFlowB2_R_5_632005312153124872">'Cash Flow'!#REF!</definedName>
    <definedName name="_vena_CashFlowS2_CashFlowB2_R_5_632005312157319168">'Cash Flow'!#REF!</definedName>
    <definedName name="_vena_CashFlowS2_CashFlowB2_R_5_632005312157319170">'Cash Flow'!#REF!</definedName>
    <definedName name="_vena_CashFlowS2_CashFlowB2_R_5_632005312157319176">'Cash Flow'!#REF!</definedName>
    <definedName name="_vena_CashFlowS2_CashFlowB2_R_5_632005312161513472">'Cash Flow'!#REF!</definedName>
    <definedName name="_vena_CashFlowS2_CashFlowB2_R_5_632005312161513474">'Cash Flow'!#REF!</definedName>
    <definedName name="_vena_CashFlowS2_CashFlowB2_R_5_632005312161513476">'Cash Flow'!#REF!</definedName>
    <definedName name="_vena_CashFlowS2_CashFlowB2_R_5_632005312174096384">'Cash Flow'!#REF!</definedName>
    <definedName name="_vena_CashFlowS2_CashFlowB2_R_5_632005312178290696">'Cash Flow'!#REF!</definedName>
    <definedName name="_vena_CashFlowS2_CashFlowB2_R_5_632005312182484998">'Cash Flow'!#REF!</definedName>
    <definedName name="_vena_CashFlowS2_CashFlowB2_R_5_632005312182485000">'Cash Flow'!#REF!</definedName>
    <definedName name="_vena_CashFlowS2_CashFlowB2_R_5_632005312186679296">'Cash Flow'!#REF!</definedName>
    <definedName name="_vena_CashFlowS2_CashFlowB2_R_5_632005312186679302">'Cash Flow'!#REF!</definedName>
    <definedName name="_vena_CashFlowS2_CashFlowB2_R_5_632005312186679304">'Cash Flow'!#REF!</definedName>
    <definedName name="_vena_CashFlowS2_CashFlowB2_R_5_632005312199262218">'Cash Flow'!#REF!</definedName>
    <definedName name="_vena_CashFlowS2_CashFlowB2_R_5_632005312211845122">'Cash Flow'!#REF!</definedName>
    <definedName name="_vena_CashFlowS2_CashFlowB2_R_5_632005312211845124">'Cash Flow'!#REF!</definedName>
    <definedName name="_vena_CashFlowS2_CashFlowB2_R_5_632005312211845127">'Cash Flow'!#REF!</definedName>
    <definedName name="_vena_CashFlowS2_CashFlowB2_R_5_632005312216039426">'Cash Flow'!#REF!</definedName>
    <definedName name="_vena_CashFlowS2_CashFlowB2_R_5_632005312216039428">'Cash Flow'!#REF!</definedName>
    <definedName name="_vena_CashFlowS2_CashFlowB2_R_5_632005312228622346">'Cash Flow'!#REF!</definedName>
    <definedName name="_vena_CashFlowS2_CashFlowB2_R_5_632005312232816640">'Cash Flow'!#REF!</definedName>
    <definedName name="_vena_CashFlowS2_CashFlowB2_R_5_632005312232816642">'Cash Flow'!#REF!</definedName>
    <definedName name="_vena_CashFlowS2_CashFlowB2_R_5_632005312237010952">'Cash Flow'!#REF!</definedName>
    <definedName name="_vena_CashFlowS2_CashFlowB2_R_5_632005312241205248">'Cash Flow'!#REF!</definedName>
    <definedName name="_vena_CashFlowS2_CashFlowB2_R_5_632005312241205254">'Cash Flow'!#REF!</definedName>
    <definedName name="_vena_CashFlowS2_CashFlowB2_R_5_632005312262176775">'Cash Flow'!#REF!</definedName>
    <definedName name="_vena_CashFlowS2_CashFlowB2_R_5_632005312266371080">'Cash Flow'!#REF!</definedName>
    <definedName name="_vena_CashFlowS2_CashFlowB2_R_5_632005312270565376">'Cash Flow'!#REF!</definedName>
    <definedName name="_vena_CashFlowS2_CashFlowB2_R_5_632005312270565382">'Cash Flow'!#REF!</definedName>
    <definedName name="_vena_CashFlowS2_CashFlowB2_R_5_632005312270565384">'Cash Flow'!#REF!</definedName>
    <definedName name="_vena_CashFlowS2_CashFlowB2_R_5_632005312291536902">'Cash Flow'!#REF!</definedName>
    <definedName name="_vena_CashFlowS2_CashFlowB2_R_5_632005312295731208">'Cash Flow'!#REF!</definedName>
    <definedName name="_vena_CashFlowS2_CashFlowB2_R_5_632005312295731210">'Cash Flow'!#REF!</definedName>
    <definedName name="_vena_CashFlowS2_CashFlowB2_R_5_632005312299925505">'Cash Flow'!#REF!</definedName>
    <definedName name="_vena_CashFlowS2_CashFlowB2_R_5_632005312299925511">'Cash Flow'!#REF!</definedName>
    <definedName name="_vena_CashFlowS2_CashFlowB2_R_5_632005312304119808">'Cash Flow'!#REF!</definedName>
    <definedName name="_vena_CashFlowS2_CashFlowB2_R_5_632005312304119810">'Cash Flow'!#REF!</definedName>
    <definedName name="_vena_CashFlowS2_CashFlowB2_R_5_632005312304119814">'Cash Flow'!#REF!</definedName>
    <definedName name="_vena_CashFlowS2_CashFlowB2_R_5_632005312308314114">'Cash Flow'!#REF!</definedName>
    <definedName name="_vena_CashFlowS2_CashFlowB2_R_5_632005312325091332">'Cash Flow'!#REF!</definedName>
    <definedName name="_vena_CashFlowS2_CashFlowB2_R_5_632005312325091334">'Cash Flow'!#REF!</definedName>
    <definedName name="_vena_CashFlowS2_CashFlowB2_R_5_632005312325091336">'Cash Flow'!#REF!</definedName>
    <definedName name="_vena_CashFlowS2_CashFlowB2_R_5_632005312329285634">'Cash Flow'!#REF!</definedName>
    <definedName name="_vena_CashFlowS2_CashFlowB2_R_5_632005312329285636">'Cash Flow'!#REF!</definedName>
    <definedName name="_vena_CashFlowS2_CashFlowB2_R_5_632005312346062856">'Cash Flow'!#REF!</definedName>
    <definedName name="_vena_CashFlowS2_CashFlowB2_R_5_632005312350257152">'Cash Flow'!#REF!</definedName>
    <definedName name="_vena_CashFlowS2_CashFlowB2_R_5_632005312350257154">'Cash Flow'!#REF!</definedName>
    <definedName name="_vena_CashFlowS2_CashFlowB2_R_5_632005312354451456">'Cash Flow'!#REF!</definedName>
    <definedName name="_vena_CashFlowS2_CashFlowB2_R_5_632005312354451464">'Cash Flow'!#REF!</definedName>
    <definedName name="_vena_CashFlowS2_CashFlowB2_R_5_632005312358645762">'Cash Flow'!#REF!</definedName>
    <definedName name="_vena_CashFlowS2_CashFlowB2_R_5_632005312358645764">'Cash Flow'!#REF!</definedName>
    <definedName name="_vena_CashFlowS2_CashFlowB2_R_5_632005312358645768">'Cash Flow'!#REF!</definedName>
    <definedName name="_vena_CashFlowS2_CashFlowB2_R_5_632005312362840065">'Cash Flow'!#REF!</definedName>
    <definedName name="_vena_CashFlowS2_CashFlowB2_R_5_632005312362840067">'Cash Flow'!#REF!</definedName>
    <definedName name="_vena_CashFlowS2_CashFlowB2_R_5_632005312379617286">'Cash Flow'!#REF!</definedName>
    <definedName name="_vena_CashFlowS2_CashFlowB2_R_5_632005312388005890">'Cash Flow'!#REF!</definedName>
    <definedName name="_vena_CashFlowS2_CashFlowB2_R_5_632005312388005892">'Cash Flow'!#REF!</definedName>
    <definedName name="_vena_CashFlowS2_CashFlowB2_R_5_632005312388005894">'Cash Flow'!#REF!</definedName>
    <definedName name="_vena_CashFlowS2_CashFlowB2_R_5_632005312392200194">'Cash Flow'!#REF!</definedName>
    <definedName name="_vena_CashFlowS2_CashFlowB2_R_5_632005312392200196">'Cash Flow'!#REF!</definedName>
    <definedName name="_vena_CashFlowS2_CashFlowB2_R_5_632005312417366022">'Cash Flow'!#REF!</definedName>
    <definedName name="_vena_CashFlowS2_CashFlowB2_R_5_632005312417366024">'Cash Flow'!#REF!</definedName>
    <definedName name="_vena_CashFlowS2_CashFlowB2_R_5_632005312417366026">'Cash Flow'!#REF!</definedName>
    <definedName name="_vena_CashFlowS2_CashFlowB2_R_5_632005312421560325">'Cash Flow'!#REF!</definedName>
    <definedName name="_vena_CashFlowS2_CashFlowB2_R_5_632005312421560327">'Cash Flow'!#REF!</definedName>
    <definedName name="_vena_CashFlowS2_CashFlowB2_R_5_632005312429948928">'Cash Flow'!#REF!</definedName>
    <definedName name="_vena_CashFlowS2_CashFlowB2_R_5_632005312438337544">'Cash Flow'!#REF!</definedName>
    <definedName name="_vena_CashFlowS2_CashFlowB2_R_5_632005312442531848">'Cash Flow'!#REF!</definedName>
    <definedName name="_vena_CashFlowS2_CashFlowB2_R_5_632005312446726145">'Cash Flow'!#REF!</definedName>
    <definedName name="_vena_CashFlowS2_CashFlowB2_R_5_632005312450920456">'Cash Flow'!#REF!</definedName>
    <definedName name="_vena_CashFlowS2_CashFlowB2_R_5_632005312455114752">'Cash Flow'!#REF!</definedName>
    <definedName name="_vena_CashFlowS2_CashFlowB2_R_5_632005312455114754">'Cash Flow'!#REF!</definedName>
    <definedName name="_vena_CashFlowS2_CashFlowB2_R_5_632005312455114760">'Cash Flow'!#REF!</definedName>
    <definedName name="_vena_CashFlowS2_CashFlowB2_R_5_632005312459309056">'Cash Flow'!#REF!</definedName>
    <definedName name="_vena_CashFlowS2_CashFlowB2_R_5_632005312471891978">'Cash Flow'!#REF!</definedName>
    <definedName name="_vena_CashFlowS2_CashFlowB2_R_5_632005312476086273">'Cash Flow'!#REF!</definedName>
    <definedName name="_vena_CashFlowS2_CashFlowB2_R_5_632005312476086275">'Cash Flow'!#REF!</definedName>
    <definedName name="_vena_CashFlowS2_CashFlowB2_R_5_632005312480280576">'Cash Flow'!#REF!</definedName>
    <definedName name="_vena_CashFlowS2_CashFlowB2_R_5_632005312480280578">'Cash Flow'!#REF!</definedName>
    <definedName name="_vena_CashFlowS2_CashFlowB2_R_5_632005312484474880">'Cash Flow'!#REF!</definedName>
    <definedName name="_vena_CashFlowS2_CashFlowB2_R_5_632005312492863495">'Cash Flow'!#REF!</definedName>
    <definedName name="_vena_CashFlowS2_CashFlowB2_R_5_632005312497057796">'Cash Flow'!#REF!</definedName>
    <definedName name="_vena_CashFlowS2_CashFlowB2_R_5_632005312497057798">'Cash Flow'!#REF!</definedName>
    <definedName name="_vena_CashFlowS2_CashFlowB2_R_5_632005312497057800">'Cash Flow'!#REF!</definedName>
    <definedName name="_vena_CashFlowS2_CashFlowB2_R_5_632005312501252100">'Cash Flow'!#REF!</definedName>
    <definedName name="_vena_CashFlowS2_CashFlowB2_R_5_632005312501252102">'Cash Flow'!#REF!</definedName>
    <definedName name="_vena_CashFlowS2_CashFlowB2_R_5_632005312501252104">'Cash Flow'!#REF!</definedName>
    <definedName name="_vena_CashFlowS2_CashFlowB2_R_5_632005312522223616">'Cash Flow'!#REF!</definedName>
    <definedName name="_vena_CashFlowS2_CashFlowB2_R_5_632005312522223618">'Cash Flow'!#REF!</definedName>
    <definedName name="_vena_CashFlowS2_CashFlowB2_R_5_632005312526417958">'Cash Flow'!#REF!</definedName>
    <definedName name="_vena_CashFlowS2_CashFlowB2_R_5_632005312530612224">'Cash Flow'!#REF!</definedName>
    <definedName name="_vena_CashFlowS2_CashFlowB2_R_5_632005312530612226">'Cash Flow'!#REF!</definedName>
    <definedName name="_vena_CashFlowS2_CashFlowB2_R_5_632005312530612232">'Cash Flow'!#REF!</definedName>
    <definedName name="_vena_CashFlowS2_CashFlowB2_R_5_632005312534806528">'Cash Flow'!#REF!</definedName>
    <definedName name="_vena_CashFlowS2_CashFlowB2_R_5_632005312547389446">'Cash Flow'!#REF!</definedName>
    <definedName name="_vena_CashFlowS2_CashFlowB2_R_5_632005312547389448">'Cash Flow'!#REF!</definedName>
    <definedName name="_vena_CashFlowS2_CashFlowB2_R_5_632005312551583744">'Cash Flow'!#REF!</definedName>
    <definedName name="_vena_CashFlowS2_CashFlowB2_R_5_632005312551583750">'Cash Flow'!#REF!</definedName>
    <definedName name="_vena_CashFlowS2_CashFlowB2_R_5_632005312555778048">'Cash Flow'!#REF!</definedName>
    <definedName name="_vena_CashFlowS2_CashFlowB2_R_5_632005312564166664">'Cash Flow'!#REF!</definedName>
    <definedName name="_vena_CashFlowS2_CashFlowB2_R_5_632005312568360964">'Cash Flow'!#REF!</definedName>
    <definedName name="_vena_CashFlowS2_CashFlowB2_R_5_632005312568360968">'Cash Flow'!#REF!</definedName>
    <definedName name="_vena_CashFlowS2_CashFlowB2_R_5_632005312572555270">'Cash Flow'!#REF!</definedName>
    <definedName name="_vena_CashFlowS2_CashFlowB2_R_5_632005312572555272">'Cash Flow'!#REF!</definedName>
    <definedName name="_vena_CashFlowS2_CashFlowB2_R_5_632005312576749568">'Cash Flow'!#REF!</definedName>
    <definedName name="_vena_CashFlowS2_CashFlowB2_R_5_632005312576749570">'Cash Flow'!#REF!</definedName>
    <definedName name="_vena_CashFlowS2_CashFlowB2_R_5_632005312576749576">'Cash Flow'!#REF!</definedName>
    <definedName name="_vena_CashFlowS2_CashFlowB2_R_5_632005312580943872">'Cash Flow'!#REF!</definedName>
    <definedName name="_vena_CashFlowS2_CashFlowB2_R_5_632005312585138180">'Cash Flow'!#REF!</definedName>
    <definedName name="_vena_CashFlowS2_CashFlowB2_R_5_632005312597721093">'Cash Flow'!#REF!</definedName>
    <definedName name="_vena_CashFlowS2_CashFlowB2_R_5_632005312597721095">'Cash Flow'!#REF!</definedName>
    <definedName name="_vena_CashFlowS2_CashFlowB2_R_5_632005312597721097">'Cash Flow'!#REF!</definedName>
    <definedName name="_vena_CashFlowS2_CashFlowB2_R_5_632005312601915392">'Cash Flow'!#REF!</definedName>
    <definedName name="_vena_CashFlowS2_CashFlowB2_R_5_632005312601915396">'Cash Flow'!#REF!</definedName>
    <definedName name="_vena_CashFlowS2_CashFlowB2_R_5_632005312601915398">'Cash Flow'!#REF!</definedName>
    <definedName name="_vena_CashFlowS2_CashFlowB2_R_5_632802684999303168">'Cash Flow'!#REF!</definedName>
    <definedName name="_vena_CashFlowS2_CashFlowB2_R_5_632802806714466304">'Cash Flow'!#REF!</definedName>
    <definedName name="_vena_CashFlowS2_CashFlowB2_R_5_640425049593872384">'Cash Flow'!#REF!</definedName>
    <definedName name="_vena_CashFlowS2_CashFlowB2_R_5_640425049946193920">'Cash Flow'!#REF!</definedName>
    <definedName name="_vena_CashFlowS2_CashFlowB2_R_5_640425050315292672">'Cash Flow'!#REF!</definedName>
    <definedName name="_vena_CashFlowS2_CashFlowB2_R_5_672280564707885073">'Cash Flow'!#REF!</definedName>
    <definedName name="_vena_CashFlowS2_CashFlowB2_R_5_820620957949886465">'Cash Flow'!#REF!</definedName>
    <definedName name="_vena_CashFlowS2_CashFlowB3_C_FV_9b0abd7578fb42018b1ba18b8b26d3ae">'Cash Flow'!#REF!</definedName>
    <definedName name="_vena_CashFlowS2_CashFlowB3_C_FV_9b0abd7578fb42018b1ba18b8b26d3ae_1">'Cash Flow'!#REF!</definedName>
    <definedName name="_vena_CashFlowS2_CashFlowB3_C_FV_9b0abd7578fb42018b1ba18b8b26d3ae_10">'Cash Flow'!#REF!</definedName>
    <definedName name="_vena_CashFlowS2_CashFlowB3_C_FV_9b0abd7578fb42018b1ba18b8b26d3ae_12">'Cash Flow'!#REF!</definedName>
    <definedName name="_vena_CashFlowS2_CashFlowB3_C_FV_9b0abd7578fb42018b1ba18b8b26d3ae_13">'Cash Flow'!#REF!</definedName>
    <definedName name="_vena_CashFlowS2_CashFlowB3_C_FV_9b0abd7578fb42018b1ba18b8b26d3ae_14">'Cash Flow'!#REF!</definedName>
    <definedName name="_vena_CashFlowS2_CashFlowB3_C_FV_9b0abd7578fb42018b1ba18b8b26d3ae_15">'Cash Flow'!#REF!</definedName>
    <definedName name="_vena_CashFlowS2_CashFlowB3_C_FV_9b0abd7578fb42018b1ba18b8b26d3ae_16">'Cash Flow'!#REF!</definedName>
    <definedName name="_vena_CashFlowS2_CashFlowB3_C_FV_9b0abd7578fb42018b1ba18b8b26d3ae_17">'Cash Flow'!#REF!</definedName>
    <definedName name="_vena_CashFlowS2_CashFlowB3_C_FV_9b0abd7578fb42018b1ba18b8b26d3ae_18">'Cash Flow'!#REF!</definedName>
    <definedName name="_vena_CashFlowS2_CashFlowB3_C_FV_9b0abd7578fb42018b1ba18b8b26d3ae_19">'Cash Flow'!#REF!</definedName>
    <definedName name="_vena_CashFlowS2_CashFlowB3_C_FV_9b0abd7578fb42018b1ba18b8b26d3ae_2">'Cash Flow'!#REF!</definedName>
    <definedName name="_vena_CashFlowS2_CashFlowB3_C_FV_9b0abd7578fb42018b1ba18b8b26d3ae_20">'Cash Flow'!#REF!</definedName>
    <definedName name="_vena_CashFlowS2_CashFlowB3_C_FV_9b0abd7578fb42018b1ba18b8b26d3ae_21">'Cash Flow'!#REF!</definedName>
    <definedName name="_vena_CashFlowS2_CashFlowB3_C_FV_9b0abd7578fb42018b1ba18b8b26d3ae_22">'Cash Flow'!#REF!</definedName>
    <definedName name="_vena_CashFlowS2_CashFlowB3_C_FV_9b0abd7578fb42018b1ba18b8b26d3ae_23">'Cash Flow'!#REF!</definedName>
    <definedName name="_vena_CashFlowS2_CashFlowB3_C_FV_9b0abd7578fb42018b1ba18b8b26d3ae_24">'Cash Flow'!#REF!</definedName>
    <definedName name="_vena_CashFlowS2_CashFlowB3_C_FV_9b0abd7578fb42018b1ba18b8b26d3ae_3">'Cash Flow'!#REF!</definedName>
    <definedName name="_vena_CashFlowS2_CashFlowB3_C_FV_9b0abd7578fb42018b1ba18b8b26d3ae_4">'Cash Flow'!#REF!</definedName>
    <definedName name="_vena_CashFlowS2_CashFlowB3_C_FV_9b0abd7578fb42018b1ba18b8b26d3ae_5">'Cash Flow'!#REF!</definedName>
    <definedName name="_vena_CashFlowS2_CashFlowB3_C_FV_9b0abd7578fb42018b1ba18b8b26d3ae_6">'Cash Flow'!#REF!</definedName>
    <definedName name="_vena_CashFlowS2_CashFlowB3_C_FV_9b0abd7578fb42018b1ba18b8b26d3ae_7">'Cash Flow'!#REF!</definedName>
    <definedName name="_vena_CashFlowS2_CashFlowB3_C_FV_9b0abd7578fb42018b1ba18b8b26d3ae_8">'Cash Flow'!#REF!</definedName>
    <definedName name="_vena_CashFlowS2_CashFlowB3_C_FV_9b0abd7578fb42018b1ba18b8b26d3ae_9">'Cash Flow'!#REF!</definedName>
    <definedName name="_vena_CashFlowS2_CashFlowB3_C_FV_a398e917565c475b8f0c5e9ebb5e002d">'Cash Flow'!#REF!</definedName>
    <definedName name="_vena_CashFlowS2_CashFlowB3_C_FV_a398e917565c475b8f0c5e9ebb5e002d_1">'Cash Flow'!#REF!</definedName>
    <definedName name="_vena_CashFlowS2_CashFlowB3_C_FV_a398e917565c475b8f0c5e9ebb5e002d_10">'Cash Flow'!#REF!</definedName>
    <definedName name="_vena_CashFlowS2_CashFlowB3_C_FV_a398e917565c475b8f0c5e9ebb5e002d_12">'Cash Flow'!#REF!</definedName>
    <definedName name="_vena_CashFlowS2_CashFlowB3_C_FV_a398e917565c475b8f0c5e9ebb5e002d_13">'Cash Flow'!#REF!</definedName>
    <definedName name="_vena_CashFlowS2_CashFlowB3_C_FV_a398e917565c475b8f0c5e9ebb5e002d_14">'Cash Flow'!#REF!</definedName>
    <definedName name="_vena_CashFlowS2_CashFlowB3_C_FV_a398e917565c475b8f0c5e9ebb5e002d_15">'Cash Flow'!#REF!</definedName>
    <definedName name="_vena_CashFlowS2_CashFlowB3_C_FV_a398e917565c475b8f0c5e9ebb5e002d_16">'Cash Flow'!#REF!</definedName>
    <definedName name="_vena_CashFlowS2_CashFlowB3_C_FV_a398e917565c475b8f0c5e9ebb5e002d_17">'Cash Flow'!#REF!</definedName>
    <definedName name="_vena_CashFlowS2_CashFlowB3_C_FV_a398e917565c475b8f0c5e9ebb5e002d_18">'Cash Flow'!#REF!</definedName>
    <definedName name="_vena_CashFlowS2_CashFlowB3_C_FV_a398e917565c475b8f0c5e9ebb5e002d_19">'Cash Flow'!#REF!</definedName>
    <definedName name="_vena_CashFlowS2_CashFlowB3_C_FV_a398e917565c475b8f0c5e9ebb5e002d_2">'Cash Flow'!#REF!</definedName>
    <definedName name="_vena_CashFlowS2_CashFlowB3_C_FV_a398e917565c475b8f0c5e9ebb5e002d_20">'Cash Flow'!#REF!</definedName>
    <definedName name="_vena_CashFlowS2_CashFlowB3_C_FV_a398e917565c475b8f0c5e9ebb5e002d_21">'Cash Flow'!#REF!</definedName>
    <definedName name="_vena_CashFlowS2_CashFlowB3_C_FV_a398e917565c475b8f0c5e9ebb5e002d_22">'Cash Flow'!#REF!</definedName>
    <definedName name="_vena_CashFlowS2_CashFlowB3_C_FV_a398e917565c475b8f0c5e9ebb5e002d_23">'Cash Flow'!#REF!</definedName>
    <definedName name="_vena_CashFlowS2_CashFlowB3_C_FV_a398e917565c475b8f0c5e9ebb5e002d_24">'Cash Flow'!#REF!</definedName>
    <definedName name="_vena_CashFlowS2_CashFlowB3_C_FV_a398e917565c475b8f0c5e9ebb5e002d_3">'Cash Flow'!#REF!</definedName>
    <definedName name="_vena_CashFlowS2_CashFlowB3_C_FV_a398e917565c475b8f0c5e9ebb5e002d_4">'Cash Flow'!#REF!</definedName>
    <definedName name="_vena_CashFlowS2_CashFlowB3_C_FV_a398e917565c475b8f0c5e9ebb5e002d_5">'Cash Flow'!#REF!</definedName>
    <definedName name="_vena_CashFlowS2_CashFlowB3_C_FV_a398e917565c475b8f0c5e9ebb5e002d_6">'Cash Flow'!#REF!</definedName>
    <definedName name="_vena_CashFlowS2_CashFlowB3_C_FV_a398e917565c475b8f0c5e9ebb5e002d_7">'Cash Flow'!#REF!</definedName>
    <definedName name="_vena_CashFlowS2_CashFlowB3_C_FV_a398e917565c475b8f0c5e9ebb5e002d_8">'Cash Flow'!#REF!</definedName>
    <definedName name="_vena_CashFlowS2_CashFlowB3_C_FV_a398e917565c475b8f0c5e9ebb5e002d_9">'Cash Flow'!#REF!</definedName>
    <definedName name="_vena_CashFlowS2_CashFlowB3_C_FV_e1c3a244dc3d4f149ecdf7d748811086">'Cash Flow'!#REF!</definedName>
    <definedName name="_vena_CashFlowS2_CashFlowB3_C_FV_e1c3a244dc3d4f149ecdf7d748811086_1">'Cash Flow'!#REF!</definedName>
    <definedName name="_vena_CashFlowS2_CashFlowB3_C_FV_e1c3a244dc3d4f149ecdf7d748811086_10">'Cash Flow'!#REF!</definedName>
    <definedName name="_vena_CashFlowS2_CashFlowB3_C_FV_e1c3a244dc3d4f149ecdf7d748811086_11">'Cash Flow'!#REF!</definedName>
    <definedName name="_vena_CashFlowS2_CashFlowB3_C_FV_e1c3a244dc3d4f149ecdf7d748811086_12">'Cash Flow'!#REF!</definedName>
    <definedName name="_vena_CashFlowS2_CashFlowB3_C_FV_e1c3a244dc3d4f149ecdf7d748811086_13">'Cash Flow'!#REF!</definedName>
    <definedName name="_vena_CashFlowS2_CashFlowB3_C_FV_e1c3a244dc3d4f149ecdf7d748811086_14">'Cash Flow'!#REF!</definedName>
    <definedName name="_vena_CashFlowS2_CashFlowB3_C_FV_e1c3a244dc3d4f149ecdf7d748811086_15">'Cash Flow'!#REF!</definedName>
    <definedName name="_vena_CashFlowS2_CashFlowB3_C_FV_e1c3a244dc3d4f149ecdf7d748811086_16">'Cash Flow'!#REF!</definedName>
    <definedName name="_vena_CashFlowS2_CashFlowB3_C_FV_e1c3a244dc3d4f149ecdf7d748811086_17">'Cash Flow'!#REF!</definedName>
    <definedName name="_vena_CashFlowS2_CashFlowB3_C_FV_e1c3a244dc3d4f149ecdf7d748811086_18">'Cash Flow'!#REF!</definedName>
    <definedName name="_vena_CashFlowS2_CashFlowB3_C_FV_e1c3a244dc3d4f149ecdf7d748811086_19">'Cash Flow'!#REF!</definedName>
    <definedName name="_vena_CashFlowS2_CashFlowB3_C_FV_e1c3a244dc3d4f149ecdf7d748811086_2">'Cash Flow'!#REF!</definedName>
    <definedName name="_vena_CashFlowS2_CashFlowB3_C_FV_e1c3a244dc3d4f149ecdf7d748811086_20">'Cash Flow'!#REF!</definedName>
    <definedName name="_vena_CashFlowS2_CashFlowB3_C_FV_e1c3a244dc3d4f149ecdf7d748811086_21">'Cash Flow'!#REF!</definedName>
    <definedName name="_vena_CashFlowS2_CashFlowB3_C_FV_e1c3a244dc3d4f149ecdf7d748811086_22">'Cash Flow'!#REF!</definedName>
    <definedName name="_vena_CashFlowS2_CashFlowB3_C_FV_e1c3a244dc3d4f149ecdf7d748811086_23">'Cash Flow'!#REF!</definedName>
    <definedName name="_vena_CashFlowS2_CashFlowB3_C_FV_e1c3a244dc3d4f149ecdf7d748811086_3">'Cash Flow'!#REF!</definedName>
    <definedName name="_vena_CashFlowS2_CashFlowB3_C_FV_e1c3a244dc3d4f149ecdf7d748811086_4">'Cash Flow'!#REF!</definedName>
    <definedName name="_vena_CashFlowS2_CashFlowB3_C_FV_e1c3a244dc3d4f149ecdf7d748811086_5">'Cash Flow'!#REF!</definedName>
    <definedName name="_vena_CashFlowS2_CashFlowB3_C_FV_e1c3a244dc3d4f149ecdf7d748811086_6">'Cash Flow'!#REF!</definedName>
    <definedName name="_vena_CashFlowS2_CashFlowB3_C_FV_e1c3a244dc3d4f149ecdf7d748811086_7">'Cash Flow'!#REF!</definedName>
    <definedName name="_vena_CashFlowS2_CashFlowB3_C_FV_e1c3a244dc3d4f149ecdf7d748811086_8">'Cash Flow'!#REF!</definedName>
    <definedName name="_vena_CashFlowS2_CashFlowB3_C_FV_e1c3a244dc3d4f149ecdf7d748811086_9">'Cash Flow'!#REF!</definedName>
    <definedName name="_vena_CashFlowS2_CashFlowB3_R_5_632005311968575498">'Cash Flow'!#REF!</definedName>
    <definedName name="_vena_CashFlowS2_CashFlowB4_C_FV_9b0abd7578fb42018b1ba18b8b26d3ae">'Cash Flow'!#REF!</definedName>
    <definedName name="_vena_CashFlowS2_CashFlowB4_C_FV_9b0abd7578fb42018b1ba18b8b26d3ae_1">'Cash Flow'!#REF!</definedName>
    <definedName name="_vena_CashFlowS2_CashFlowB4_C_FV_9b0abd7578fb42018b1ba18b8b26d3ae_10">'Cash Flow'!#REF!</definedName>
    <definedName name="_vena_CashFlowS2_CashFlowB4_C_FV_9b0abd7578fb42018b1ba18b8b26d3ae_11">'Cash Flow'!#REF!</definedName>
    <definedName name="_vena_CashFlowS2_CashFlowB4_C_FV_9b0abd7578fb42018b1ba18b8b26d3ae_2">'Cash Flow'!#REF!</definedName>
    <definedName name="_vena_CashFlowS2_CashFlowB4_C_FV_9b0abd7578fb42018b1ba18b8b26d3ae_3">'Cash Flow'!#REF!</definedName>
    <definedName name="_vena_CashFlowS2_CashFlowB4_C_FV_9b0abd7578fb42018b1ba18b8b26d3ae_4">'Cash Flow'!#REF!</definedName>
    <definedName name="_vena_CashFlowS2_CashFlowB4_C_FV_9b0abd7578fb42018b1ba18b8b26d3ae_5">'Cash Flow'!#REF!</definedName>
    <definedName name="_vena_CashFlowS2_CashFlowB4_C_FV_9b0abd7578fb42018b1ba18b8b26d3ae_6">'Cash Flow'!#REF!</definedName>
    <definedName name="_vena_CashFlowS2_CashFlowB4_C_FV_9b0abd7578fb42018b1ba18b8b26d3ae_7">'Cash Flow'!#REF!</definedName>
    <definedName name="_vena_CashFlowS2_CashFlowB4_C_FV_9b0abd7578fb42018b1ba18b8b26d3ae_8">'Cash Flow'!#REF!</definedName>
    <definedName name="_vena_CashFlowS2_CashFlowB4_C_FV_9b0abd7578fb42018b1ba18b8b26d3ae_9">'Cash Flow'!#REF!</definedName>
    <definedName name="_vena_CashFlowS2_CashFlowB4_C_FV_a398e917565c475b8f0c5e9ebb5e002d">'Cash Flow'!#REF!</definedName>
    <definedName name="_vena_CashFlowS2_CashFlowB4_C_FV_a398e917565c475b8f0c5e9ebb5e002d_1">'Cash Flow'!#REF!</definedName>
    <definedName name="_vena_CashFlowS2_CashFlowB4_C_FV_a398e917565c475b8f0c5e9ebb5e002d_10">'Cash Flow'!#REF!</definedName>
    <definedName name="_vena_CashFlowS2_CashFlowB4_C_FV_a398e917565c475b8f0c5e9ebb5e002d_11">'Cash Flow'!#REF!</definedName>
    <definedName name="_vena_CashFlowS2_CashFlowB4_C_FV_a398e917565c475b8f0c5e9ebb5e002d_2">'Cash Flow'!#REF!</definedName>
    <definedName name="_vena_CashFlowS2_CashFlowB4_C_FV_a398e917565c475b8f0c5e9ebb5e002d_3">'Cash Flow'!#REF!</definedName>
    <definedName name="_vena_CashFlowS2_CashFlowB4_C_FV_a398e917565c475b8f0c5e9ebb5e002d_4">'Cash Flow'!#REF!</definedName>
    <definedName name="_vena_CashFlowS2_CashFlowB4_C_FV_a398e917565c475b8f0c5e9ebb5e002d_5">'Cash Flow'!#REF!</definedName>
    <definedName name="_vena_CashFlowS2_CashFlowB4_C_FV_a398e917565c475b8f0c5e9ebb5e002d_6">'Cash Flow'!#REF!</definedName>
    <definedName name="_vena_CashFlowS2_CashFlowB4_C_FV_a398e917565c475b8f0c5e9ebb5e002d_7">'Cash Flow'!#REF!</definedName>
    <definedName name="_vena_CashFlowS2_CashFlowB4_C_FV_a398e917565c475b8f0c5e9ebb5e002d_8">'Cash Flow'!#REF!</definedName>
    <definedName name="_vena_CashFlowS2_CashFlowB4_C_FV_a398e917565c475b8f0c5e9ebb5e002d_9">'Cash Flow'!#REF!</definedName>
    <definedName name="_vena_CashFlowS2_CashFlowB4_C_FV_e1c3a244dc3d4f149ecdf7d748811086">'Cash Flow'!#REF!</definedName>
    <definedName name="_vena_CashFlowS2_CashFlowB4_C_FV_e1c3a244dc3d4f149ecdf7d748811086_1">'Cash Flow'!#REF!</definedName>
    <definedName name="_vena_CashFlowS2_CashFlowB4_C_FV_e1c3a244dc3d4f149ecdf7d748811086_10">'Cash Flow'!#REF!</definedName>
    <definedName name="_vena_CashFlowS2_CashFlowB4_C_FV_e1c3a244dc3d4f149ecdf7d748811086_11">'Cash Flow'!#REF!</definedName>
    <definedName name="_vena_CashFlowS2_CashFlowB4_C_FV_e1c3a244dc3d4f149ecdf7d748811086_2">'Cash Flow'!#REF!</definedName>
    <definedName name="_vena_CashFlowS2_CashFlowB4_C_FV_e1c3a244dc3d4f149ecdf7d748811086_3">'Cash Flow'!#REF!</definedName>
    <definedName name="_vena_CashFlowS2_CashFlowB4_C_FV_e1c3a244dc3d4f149ecdf7d748811086_4">'Cash Flow'!#REF!</definedName>
    <definedName name="_vena_CashFlowS2_CashFlowB4_C_FV_e1c3a244dc3d4f149ecdf7d748811086_5">'Cash Flow'!#REF!</definedName>
    <definedName name="_vena_CashFlowS2_CashFlowB4_C_FV_e1c3a244dc3d4f149ecdf7d748811086_6">'Cash Flow'!#REF!</definedName>
    <definedName name="_vena_CashFlowS2_CashFlowB4_C_FV_e1c3a244dc3d4f149ecdf7d748811086_7">'Cash Flow'!#REF!</definedName>
    <definedName name="_vena_CashFlowS2_CashFlowB4_C_FV_e1c3a244dc3d4f149ecdf7d748811086_8">'Cash Flow'!#REF!</definedName>
    <definedName name="_vena_CashFlowS2_CashFlowB4_C_FV_e1c3a244dc3d4f149ecdf7d748811086_9">'Cash Flow'!#REF!</definedName>
    <definedName name="_vena_CashFlowS2_CashFlowB4_R_5_632005311532367872">'Cash Flow'!#REF!</definedName>
    <definedName name="_vena_CashFlowS2_P_6_632005313063288832" comment="*">'Cash Flow'!#REF!</definedName>
    <definedName name="_vena_CashFlowS2_P_7_632005313256226820" comment="*">'Cash Flow'!#REF!</definedName>
    <definedName name="_vena_CashFlowS2_P_8_632005313629519872" comment="*">'Cash Flow'!#REF!</definedName>
    <definedName name="_vena_CashFlowS2_P_FV_e3545e3dcc52420a84dcdae3a23a4597" comment="*">'Cash Flow'!#REF!</definedName>
    <definedName name="_vena_CashFlowS3_CashFlowB5_C_8_632005313608548359">'Cash Flow'!#REF!</definedName>
    <definedName name="_vena_CashFlowS3_CashFlowB5_C_8_632005313684045826">'Cash Flow'!#REF!</definedName>
    <definedName name="_vena_CashFlowS3_CashFlowB5_C_FV_9b0abd7578fb42018b1ba18b8b26d3ae">'Cash Flow'!#REF!</definedName>
    <definedName name="_vena_CashFlowS3_CashFlowB5_C_FV_9b0abd7578fb42018b1ba18b8b26d3ae_1">'Cash Flow'!#REF!</definedName>
    <definedName name="_vena_CashFlowS3_CashFlowB5_R_FV_42f34b52efc14701904e2bd69b949ebb">'Cash Flow'!#REF!</definedName>
    <definedName name="_vena_CashFlowS3_CashFlowB5_R_FV_42f34b52efc14701904e2bd69b949ebb_1">'Cash Flow'!#REF!</definedName>
    <definedName name="_vena_CashFlowS3_CashFlowB5_R_FV_42f34b52efc14701904e2bd69b949ebb_151">'Cash Flow'!#REF!</definedName>
    <definedName name="_vena_CashFlowS3_CashFlowB5_R_FV_42f34b52efc14701904e2bd69b949ebb_152">'Cash Flow'!#REF!</definedName>
    <definedName name="_vena_CashFlowS3_CashFlowB5_R_FV_42f34b52efc14701904e2bd69b949ebb_153">'Cash Flow'!#REF!</definedName>
    <definedName name="_vena_CashFlowS3_CashFlowB5_R_FV_42f34b52efc14701904e2bd69b949ebb_154">'Cash Flow'!#REF!</definedName>
    <definedName name="_vena_CashFlowS3_CashFlowB5_R_FV_42f34b52efc14701904e2bd69b949ebb_155">'Cash Flow'!#REF!</definedName>
    <definedName name="_vena_CashFlowS3_CashFlowB5_R_FV_42f34b52efc14701904e2bd69b949ebb_156">'Cash Flow'!#REF!</definedName>
    <definedName name="_vena_CashFlowS3_CashFlowB5_R_FV_42f34b52efc14701904e2bd69b949ebb_157">'Cash Flow'!#REF!</definedName>
    <definedName name="_vena_CashFlowS3_CashFlowB5_R_FV_42f34b52efc14701904e2bd69b949ebb_158">'Cash Flow'!#REF!</definedName>
    <definedName name="_vena_CashFlowS3_CashFlowB5_R_FV_42f34b52efc14701904e2bd69b949ebb_159">'Cash Flow'!#REF!</definedName>
    <definedName name="_vena_CashFlowS3_CashFlowB5_R_FV_42f34b52efc14701904e2bd69b949ebb_160">'Cash Flow'!#REF!</definedName>
    <definedName name="_vena_CashFlowS3_CashFlowB5_R_FV_42f34b52efc14701904e2bd69b949ebb_161">'Cash Flow'!#REF!</definedName>
    <definedName name="_vena_CashFlowS3_CashFlowB5_R_FV_42f34b52efc14701904e2bd69b949ebb_162">'Cash Flow'!#REF!</definedName>
    <definedName name="_vena_CashFlowS3_CashFlowB5_R_FV_42f34b52efc14701904e2bd69b949ebb_163">'Cash Flow'!#REF!</definedName>
    <definedName name="_vena_CashFlowS3_CashFlowB5_R_FV_42f34b52efc14701904e2bd69b949ebb_164">'Cash Flow'!#REF!</definedName>
    <definedName name="_vena_CashFlowS3_CashFlowB5_R_FV_42f34b52efc14701904e2bd69b949ebb_165">'Cash Flow'!#REF!</definedName>
    <definedName name="_vena_CashFlowS3_CashFlowB5_R_FV_42f34b52efc14701904e2bd69b949ebb_166">'Cash Flow'!#REF!</definedName>
    <definedName name="_vena_CashFlowS3_CashFlowB5_R_FV_42f34b52efc14701904e2bd69b949ebb_167">'Cash Flow'!#REF!</definedName>
    <definedName name="_vena_CashFlowS3_CashFlowB5_R_FV_42f34b52efc14701904e2bd69b949ebb_168">'Cash Flow'!#REF!</definedName>
    <definedName name="_vena_CashFlowS3_CashFlowB5_R_FV_42f34b52efc14701904e2bd69b949ebb_169">'Cash Flow'!#REF!</definedName>
    <definedName name="_vena_CashFlowS3_CashFlowB5_R_FV_42f34b52efc14701904e2bd69b949ebb_170">'Cash Flow'!#REF!</definedName>
    <definedName name="_vena_CashFlowS3_CashFlowB5_R_FV_42f34b52efc14701904e2bd69b949ebb_171">'Cash Flow'!#REF!</definedName>
    <definedName name="_vena_CashFlowS3_CashFlowB5_R_FV_42f34b52efc14701904e2bd69b949ebb_172">'Cash Flow'!#REF!</definedName>
    <definedName name="_vena_CashFlowS3_CashFlowB5_R_FV_42f34b52efc14701904e2bd69b949ebb_173">'Cash Flow'!#REF!</definedName>
    <definedName name="_vena_CashFlowS3_CashFlowB5_R_FV_42f34b52efc14701904e2bd69b949ebb_174">'Cash Flow'!#REF!</definedName>
    <definedName name="_vena_CashFlowS3_CashFlowB5_R_FV_42f34b52efc14701904e2bd69b949ebb_175">'Cash Flow'!#REF!</definedName>
    <definedName name="_vena_CashFlowS3_CashFlowB5_R_FV_42f34b52efc14701904e2bd69b949ebb_176">'Cash Flow'!#REF!</definedName>
    <definedName name="_vena_CashFlowS3_CashFlowB5_R_FV_42f34b52efc14701904e2bd69b949ebb_177">'Cash Flow'!#REF!</definedName>
    <definedName name="_vena_CashFlowS3_CashFlowB5_R_FV_42f34b52efc14701904e2bd69b949ebb_178">'Cash Flow'!#REF!</definedName>
    <definedName name="_vena_CashFlowS3_CashFlowB5_R_FV_42f34b52efc14701904e2bd69b949ebb_179">'Cash Flow'!#REF!</definedName>
    <definedName name="_vena_CashFlowS3_CashFlowB5_R_FV_42f34b52efc14701904e2bd69b949ebb_180">'Cash Flow'!#REF!</definedName>
    <definedName name="_vena_CashFlowS3_CashFlowB5_R_FV_42f34b52efc14701904e2bd69b949ebb_181">'Cash Flow'!#REF!</definedName>
    <definedName name="_vena_CashFlowS3_CashFlowB5_R_FV_42f34b52efc14701904e2bd69b949ebb_182">'Cash Flow'!#REF!</definedName>
    <definedName name="_vena_CashFlowS3_CashFlowB5_R_FV_42f34b52efc14701904e2bd69b949ebb_183">'Cash Flow'!#REF!</definedName>
    <definedName name="_vena_CashFlowS3_CashFlowB5_R_FV_42f34b52efc14701904e2bd69b949ebb_184">'Cash Flow'!#REF!</definedName>
    <definedName name="_vena_CashFlowS3_CashFlowB5_R_FV_42f34b52efc14701904e2bd69b949ebb_185">'Cash Flow'!#REF!</definedName>
    <definedName name="_vena_CashFlowS3_CashFlowB5_R_FV_42f34b52efc14701904e2bd69b949ebb_186">'Cash Flow'!#REF!</definedName>
    <definedName name="_vena_CashFlowS3_CashFlowB5_R_FV_42f34b52efc14701904e2bd69b949ebb_187">'Cash Flow'!#REF!</definedName>
    <definedName name="_vena_CashFlowS3_CashFlowB5_R_FV_42f34b52efc14701904e2bd69b949ebb_188">'Cash Flow'!#REF!</definedName>
    <definedName name="_vena_CashFlowS3_CashFlowB5_R_FV_42f34b52efc14701904e2bd69b949ebb_189">'Cash Flow'!#REF!</definedName>
    <definedName name="_vena_CashFlowS3_CashFlowB5_R_FV_42f34b52efc14701904e2bd69b949ebb_190">'Cash Flow'!#REF!</definedName>
    <definedName name="_vena_CashFlowS3_CashFlowB5_R_FV_42f34b52efc14701904e2bd69b949ebb_191">'Cash Flow'!#REF!</definedName>
    <definedName name="_vena_CashFlowS3_CashFlowB5_R_FV_42f34b52efc14701904e2bd69b949ebb_192">'Cash Flow'!#REF!</definedName>
    <definedName name="_vena_CashFlowS3_CashFlowB5_R_FV_42f34b52efc14701904e2bd69b949ebb_193">'Cash Flow'!#REF!</definedName>
    <definedName name="_vena_CashFlowS3_CashFlowB5_R_FV_42f34b52efc14701904e2bd69b949ebb_194">'Cash Flow'!#REF!</definedName>
    <definedName name="_vena_CashFlowS3_CashFlowB5_R_FV_42f34b52efc14701904e2bd69b949ebb_195">'Cash Flow'!#REF!</definedName>
    <definedName name="_vena_CashFlowS3_CashFlowB5_R_FV_42f34b52efc14701904e2bd69b949ebb_196">'Cash Flow'!#REF!</definedName>
    <definedName name="_vena_CashFlowS3_CashFlowB5_R_FV_42f34b52efc14701904e2bd69b949ebb_197">'Cash Flow'!#REF!</definedName>
    <definedName name="_vena_CashFlowS3_CashFlowB5_R_FV_42f34b52efc14701904e2bd69b949ebb_198">'Cash Flow'!#REF!</definedName>
    <definedName name="_vena_CashFlowS3_CashFlowB5_R_FV_42f34b52efc14701904e2bd69b949ebb_199">'Cash Flow'!#REF!</definedName>
    <definedName name="_vena_CashFlowS3_CashFlowB5_R_FV_42f34b52efc14701904e2bd69b949ebb_2">'Cash Flow'!#REF!</definedName>
    <definedName name="_vena_CashFlowS3_CashFlowB5_R_FV_42f34b52efc14701904e2bd69b949ebb_200">'Cash Flow'!#REF!</definedName>
    <definedName name="_vena_CashFlowS3_CashFlowB5_R_FV_42f34b52efc14701904e2bd69b949ebb_201">'Cash Flow'!#REF!</definedName>
    <definedName name="_vena_CashFlowS3_CashFlowB5_R_FV_42f34b52efc14701904e2bd69b949ebb_202">'Cash Flow'!#REF!</definedName>
    <definedName name="_vena_CashFlowS3_CashFlowB5_R_FV_42f34b52efc14701904e2bd69b949ebb_203">'Cash Flow'!#REF!</definedName>
    <definedName name="_vena_CashFlowS3_CashFlowB5_R_FV_42f34b52efc14701904e2bd69b949ebb_204">'Cash Flow'!#REF!</definedName>
    <definedName name="_vena_CashFlowS3_CashFlowB5_R_FV_42f34b52efc14701904e2bd69b949ebb_205">'Cash Flow'!#REF!</definedName>
    <definedName name="_vena_CashFlowS3_CashFlowB5_R_FV_42f34b52efc14701904e2bd69b949ebb_206">'Cash Flow'!#REF!</definedName>
    <definedName name="_vena_CashFlowS3_CashFlowB5_R_FV_42f34b52efc14701904e2bd69b949ebb_207">'Cash Flow'!#REF!</definedName>
    <definedName name="_vena_CashFlowS3_CashFlowB5_R_FV_42f34b52efc14701904e2bd69b949ebb_208">'Cash Flow'!#REF!</definedName>
    <definedName name="_vena_CashFlowS3_CashFlowB5_R_FV_42f34b52efc14701904e2bd69b949ebb_209">'Cash Flow'!#REF!</definedName>
    <definedName name="_vena_CashFlowS3_CashFlowB5_R_FV_42f34b52efc14701904e2bd69b949ebb_210">'Cash Flow'!#REF!</definedName>
    <definedName name="_vena_CashFlowS3_CashFlowB5_R_FV_42f34b52efc14701904e2bd69b949ebb_211">'Cash Flow'!#REF!</definedName>
    <definedName name="_vena_CashFlowS3_CashFlowB5_R_FV_42f34b52efc14701904e2bd69b949ebb_212">'Cash Flow'!#REF!</definedName>
    <definedName name="_vena_CashFlowS3_CashFlowB5_R_FV_42f34b52efc14701904e2bd69b949ebb_213">'Cash Flow'!#REF!</definedName>
    <definedName name="_vena_CashFlowS3_CashFlowB5_R_FV_42f34b52efc14701904e2bd69b949ebb_214">'Cash Flow'!#REF!</definedName>
    <definedName name="_vena_CashFlowS3_CashFlowB5_R_FV_42f34b52efc14701904e2bd69b949ebb_215">'Cash Flow'!#REF!</definedName>
    <definedName name="_vena_CashFlowS3_CashFlowB5_R_FV_42f34b52efc14701904e2bd69b949ebb_216">'Cash Flow'!#REF!</definedName>
    <definedName name="_vena_CashFlowS3_CashFlowB5_R_FV_42f34b52efc14701904e2bd69b949ebb_217">'Cash Flow'!#REF!</definedName>
    <definedName name="_vena_CashFlowS3_CashFlowB5_R_FV_42f34b52efc14701904e2bd69b949ebb_218">'Cash Flow'!#REF!</definedName>
    <definedName name="_vena_CashFlowS3_CashFlowB5_R_FV_42f34b52efc14701904e2bd69b949ebb_219">'Cash Flow'!#REF!</definedName>
    <definedName name="_vena_CashFlowS3_CashFlowB5_R_FV_42f34b52efc14701904e2bd69b949ebb_220">'Cash Flow'!#REF!</definedName>
    <definedName name="_vena_CashFlowS3_CashFlowB5_R_FV_42f34b52efc14701904e2bd69b949ebb_221">'Cash Flow'!#REF!</definedName>
    <definedName name="_vena_CashFlowS3_CashFlowB5_R_FV_42f34b52efc14701904e2bd69b949ebb_222">'Cash Flow'!#REF!</definedName>
    <definedName name="_vena_CashFlowS3_CashFlowB5_R_FV_42f34b52efc14701904e2bd69b949ebb_223">'Cash Flow'!#REF!</definedName>
    <definedName name="_vena_CashFlowS3_CashFlowB5_R_FV_42f34b52efc14701904e2bd69b949ebb_224">'Cash Flow'!#REF!</definedName>
    <definedName name="_vena_CashFlowS3_CashFlowB5_R_FV_42f34b52efc14701904e2bd69b949ebb_225">'Cash Flow'!#REF!</definedName>
    <definedName name="_vena_CashFlowS3_CashFlowB5_R_FV_42f34b52efc14701904e2bd69b949ebb_226">'Cash Flow'!#REF!</definedName>
    <definedName name="_vena_CashFlowS3_CashFlowB5_R_FV_42f34b52efc14701904e2bd69b949ebb_227">'Cash Flow'!#REF!</definedName>
    <definedName name="_vena_CashFlowS3_CashFlowB5_R_FV_42f34b52efc14701904e2bd69b949ebb_228">'Cash Flow'!#REF!</definedName>
    <definedName name="_vena_CashFlowS3_CashFlowB5_R_FV_42f34b52efc14701904e2bd69b949ebb_229">'Cash Flow'!#REF!</definedName>
    <definedName name="_vena_CashFlowS3_CashFlowB5_R_FV_42f34b52efc14701904e2bd69b949ebb_230">'Cash Flow'!#REF!</definedName>
    <definedName name="_vena_CashFlowS3_CashFlowB5_R_FV_42f34b52efc14701904e2bd69b949ebb_231">'Cash Flow'!#REF!</definedName>
    <definedName name="_vena_CashFlowS3_CashFlowB5_R_FV_42f34b52efc14701904e2bd69b949ebb_232">'Cash Flow'!#REF!</definedName>
    <definedName name="_vena_CashFlowS3_CashFlowB5_R_FV_42f34b52efc14701904e2bd69b949ebb_233">'Cash Flow'!#REF!</definedName>
    <definedName name="_vena_CashFlowS3_CashFlowB5_R_FV_42f34b52efc14701904e2bd69b949ebb_234">'Cash Flow'!#REF!</definedName>
    <definedName name="_vena_CashFlowS3_CashFlowB5_R_FV_42f34b52efc14701904e2bd69b949ebb_235">'Cash Flow'!#REF!</definedName>
    <definedName name="_vena_CashFlowS3_CashFlowB5_R_FV_42f34b52efc14701904e2bd69b949ebb_236">'Cash Flow'!#REF!</definedName>
    <definedName name="_vena_CashFlowS3_CashFlowB5_R_FV_42f34b52efc14701904e2bd69b949ebb_237">'Cash Flow'!#REF!</definedName>
    <definedName name="_vena_CashFlowS3_CashFlowB5_R_FV_42f34b52efc14701904e2bd69b949ebb_238">'Cash Flow'!#REF!</definedName>
    <definedName name="_vena_CashFlowS3_CashFlowB5_R_FV_42f34b52efc14701904e2bd69b949ebb_239">'Cash Flow'!#REF!</definedName>
    <definedName name="_vena_CashFlowS3_CashFlowB5_R_FV_42f34b52efc14701904e2bd69b949ebb_240">'Cash Flow'!#REF!</definedName>
    <definedName name="_vena_CashFlowS3_CashFlowB5_R_FV_42f34b52efc14701904e2bd69b949ebb_241">'Cash Flow'!#REF!</definedName>
    <definedName name="_vena_CashFlowS3_CashFlowB5_R_FV_42f34b52efc14701904e2bd69b949ebb_242">'Cash Flow'!#REF!</definedName>
    <definedName name="_vena_CashFlowS3_CashFlowB5_R_FV_42f34b52efc14701904e2bd69b949ebb_243">'Cash Flow'!#REF!</definedName>
    <definedName name="_vena_CashFlowS3_CashFlowB5_R_FV_42f34b52efc14701904e2bd69b949ebb_244">'Cash Flow'!#REF!</definedName>
    <definedName name="_vena_CashFlowS3_CashFlowB5_R_FV_42f34b52efc14701904e2bd69b949ebb_245">'Cash Flow'!#REF!</definedName>
    <definedName name="_vena_CashFlowS3_CashFlowB5_R_FV_42f34b52efc14701904e2bd69b949ebb_246">'Cash Flow'!#REF!</definedName>
    <definedName name="_vena_CashFlowS3_CashFlowB5_R_FV_42f34b52efc14701904e2bd69b949ebb_247">'Cash Flow'!#REF!</definedName>
    <definedName name="_vena_CashFlowS3_CashFlowB5_R_FV_42f34b52efc14701904e2bd69b949ebb_248">'Cash Flow'!#REF!</definedName>
    <definedName name="_vena_CashFlowS3_CashFlowB5_R_FV_42f34b52efc14701904e2bd69b949ebb_249">'Cash Flow'!#REF!</definedName>
    <definedName name="_vena_CashFlowS3_CashFlowB5_R_FV_42f34b52efc14701904e2bd69b949ebb_250">'Cash Flow'!#REF!</definedName>
    <definedName name="_vena_CashFlowS3_CashFlowB5_R_FV_42f34b52efc14701904e2bd69b949ebb_251">'Cash Flow'!#REF!</definedName>
    <definedName name="_vena_CashFlowS3_CashFlowB5_R_FV_42f34b52efc14701904e2bd69b949ebb_252">'Cash Flow'!#REF!</definedName>
    <definedName name="_vena_CashFlowS3_CashFlowB5_R_FV_42f34b52efc14701904e2bd69b949ebb_253">'Cash Flow'!#REF!</definedName>
    <definedName name="_vena_CashFlowS3_CashFlowB5_R_FV_42f34b52efc14701904e2bd69b949ebb_254">'Cash Flow'!#REF!</definedName>
    <definedName name="_vena_CashFlowS3_CashFlowB5_R_FV_42f34b52efc14701904e2bd69b949ebb_255">'Cash Flow'!#REF!</definedName>
    <definedName name="_vena_CashFlowS3_CashFlowB5_R_FV_42f34b52efc14701904e2bd69b949ebb_256">'Cash Flow'!#REF!</definedName>
    <definedName name="_vena_CashFlowS3_CashFlowB5_R_FV_42f34b52efc14701904e2bd69b949ebb_257">'Cash Flow'!#REF!</definedName>
    <definedName name="_vena_CashFlowS3_CashFlowB5_R_FV_42f34b52efc14701904e2bd69b949ebb_258">'Cash Flow'!#REF!</definedName>
    <definedName name="_vena_CashFlowS3_CashFlowB5_R_FV_42f34b52efc14701904e2bd69b949ebb_259">'Cash Flow'!#REF!</definedName>
    <definedName name="_vena_CashFlowS3_CashFlowB5_R_FV_42f34b52efc14701904e2bd69b949ebb_260">'Cash Flow'!#REF!</definedName>
    <definedName name="_vena_CashFlowS3_CashFlowB5_R_FV_42f34b52efc14701904e2bd69b949ebb_261">'Cash Flow'!#REF!</definedName>
    <definedName name="_vena_CashFlowS3_CashFlowB5_R_FV_42f34b52efc14701904e2bd69b949ebb_262">'Cash Flow'!#REF!</definedName>
    <definedName name="_vena_CashFlowS3_CashFlowB5_R_FV_42f34b52efc14701904e2bd69b949ebb_263">'Cash Flow'!#REF!</definedName>
    <definedName name="_vena_CashFlowS3_CashFlowB5_R_FV_42f34b52efc14701904e2bd69b949ebb_264">'Cash Flow'!#REF!</definedName>
    <definedName name="_vena_CashFlowS3_CashFlowB5_R_FV_42f34b52efc14701904e2bd69b949ebb_265">'Cash Flow'!#REF!</definedName>
    <definedName name="_vena_CashFlowS3_CashFlowB5_R_FV_42f34b52efc14701904e2bd69b949ebb_266">'Cash Flow'!#REF!</definedName>
    <definedName name="_vena_CashFlowS3_CashFlowB5_R_FV_42f34b52efc14701904e2bd69b949ebb_267">'Cash Flow'!#REF!</definedName>
    <definedName name="_vena_CashFlowS3_CashFlowB5_R_FV_42f34b52efc14701904e2bd69b949ebb_268">'Cash Flow'!#REF!</definedName>
    <definedName name="_vena_CashFlowS3_CashFlowB5_R_FV_42f34b52efc14701904e2bd69b949ebb_269">'Cash Flow'!#REF!</definedName>
    <definedName name="_vena_CashFlowS3_CashFlowB5_R_FV_42f34b52efc14701904e2bd69b949ebb_270">'Cash Flow'!#REF!</definedName>
    <definedName name="_vena_CashFlowS3_CashFlowB5_R_FV_42f34b52efc14701904e2bd69b949ebb_271">'Cash Flow'!#REF!</definedName>
    <definedName name="_vena_CashFlowS3_CashFlowB5_R_FV_42f34b52efc14701904e2bd69b949ebb_272">'Cash Flow'!#REF!</definedName>
    <definedName name="_vena_CashFlowS3_CashFlowB5_R_FV_42f34b52efc14701904e2bd69b949ebb_273">'Cash Flow'!#REF!</definedName>
    <definedName name="_vena_CashFlowS3_CashFlowB5_R_FV_42f34b52efc14701904e2bd69b949ebb_274">'Cash Flow'!#REF!</definedName>
    <definedName name="_vena_CashFlowS3_CashFlowB5_R_FV_42f34b52efc14701904e2bd69b949ebb_275">'Cash Flow'!#REF!</definedName>
    <definedName name="_vena_CashFlowS3_CashFlowB5_R_FV_42f34b52efc14701904e2bd69b949ebb_276">'Cash Flow'!#REF!</definedName>
    <definedName name="_vena_CashFlowS3_CashFlowB5_R_FV_42f34b52efc14701904e2bd69b949ebb_277">'Cash Flow'!#REF!</definedName>
    <definedName name="_vena_CashFlowS3_CashFlowB5_R_FV_42f34b52efc14701904e2bd69b949ebb_278">'Cash Flow'!#REF!</definedName>
    <definedName name="_vena_CashFlowS3_CashFlowB5_R_FV_42f34b52efc14701904e2bd69b949ebb_279">'Cash Flow'!#REF!</definedName>
    <definedName name="_vena_CashFlowS3_CashFlowB5_R_FV_42f34b52efc14701904e2bd69b949ebb_280">'Cash Flow'!#REF!</definedName>
    <definedName name="_vena_CashFlowS3_CashFlowB5_R_FV_42f34b52efc14701904e2bd69b949ebb_281">'Cash Flow'!#REF!</definedName>
    <definedName name="_vena_CashFlowS3_CashFlowB5_R_FV_42f34b52efc14701904e2bd69b949ebb_282">'Cash Flow'!#REF!</definedName>
    <definedName name="_vena_CashFlowS3_CashFlowB5_R_FV_42f34b52efc14701904e2bd69b949ebb_283">'Cash Flow'!#REF!</definedName>
    <definedName name="_vena_CashFlowS3_CashFlowB5_R_FV_42f34b52efc14701904e2bd69b949ebb_284">'Cash Flow'!#REF!</definedName>
    <definedName name="_vena_CashFlowS3_CashFlowB5_R_FV_42f34b52efc14701904e2bd69b949ebb_285">'Cash Flow'!#REF!</definedName>
    <definedName name="_vena_CashFlowS3_CashFlowB5_R_FV_42f34b52efc14701904e2bd69b949ebb_286">'Cash Flow'!#REF!</definedName>
    <definedName name="_vena_CashFlowS3_CashFlowB5_R_FV_42f34b52efc14701904e2bd69b949ebb_287">'Cash Flow'!#REF!</definedName>
    <definedName name="_vena_CashFlowS3_CashFlowB5_R_FV_42f34b52efc14701904e2bd69b949ebb_288">'Cash Flow'!#REF!</definedName>
    <definedName name="_vena_CashFlowS3_CashFlowB5_R_FV_42f34b52efc14701904e2bd69b949ebb_289">'Cash Flow'!#REF!</definedName>
    <definedName name="_vena_CashFlowS3_CashFlowB5_R_FV_42f34b52efc14701904e2bd69b949ebb_290">'Cash Flow'!#REF!</definedName>
    <definedName name="_vena_CashFlowS3_CashFlowB5_R_FV_42f34b52efc14701904e2bd69b949ebb_291">'Cash Flow'!#REF!</definedName>
    <definedName name="_vena_CashFlowS3_CashFlowB5_R_FV_42f34b52efc14701904e2bd69b949ebb_292">'Cash Flow'!#REF!</definedName>
    <definedName name="_vena_CashFlowS3_CashFlowB5_R_FV_42f34b52efc14701904e2bd69b949ebb_293">'Cash Flow'!#REF!</definedName>
    <definedName name="_vena_CashFlowS3_CashFlowB5_R_FV_42f34b52efc14701904e2bd69b949ebb_294">'Cash Flow'!#REF!</definedName>
    <definedName name="_vena_CashFlowS3_CashFlowB5_R_FV_42f34b52efc14701904e2bd69b949ebb_295">'Cash Flow'!#REF!</definedName>
    <definedName name="_vena_CashFlowS3_CashFlowB5_R_FV_42f34b52efc14701904e2bd69b949ebb_296">'Cash Flow'!#REF!</definedName>
    <definedName name="_vena_CashFlowS3_CashFlowB5_R_FV_42f34b52efc14701904e2bd69b949ebb_297">'Cash Flow'!#REF!</definedName>
    <definedName name="_vena_CashFlowS3_CashFlowB5_R_FV_42f34b52efc14701904e2bd69b949ebb_298">'Cash Flow'!#REF!</definedName>
    <definedName name="_vena_CashFlowS3_CashFlowB5_R_FV_42f34b52efc14701904e2bd69b949ebb_299">'Cash Flow'!#REF!</definedName>
    <definedName name="_vena_CashFlowS3_CashFlowB5_R_FV_42f34b52efc14701904e2bd69b949ebb_3">'Cash Flow'!#REF!</definedName>
    <definedName name="_vena_CashFlowS3_CashFlowB5_R_FV_42f34b52efc14701904e2bd69b949ebb_300">'Cash Flow'!#REF!</definedName>
    <definedName name="_vena_CashFlowS3_CashFlowB5_R_FV_42f34b52efc14701904e2bd69b949ebb_301">'Cash Flow'!#REF!</definedName>
    <definedName name="_vena_CashFlowS3_CashFlowB5_R_FV_42f34b52efc14701904e2bd69b949ebb_302">'Cash Flow'!#REF!</definedName>
    <definedName name="_vena_CashFlowS3_CashFlowB5_R_FV_42f34b52efc14701904e2bd69b949ebb_303">'Cash Flow'!#REF!</definedName>
    <definedName name="_vena_CashFlowS3_CashFlowB5_R_FV_42f34b52efc14701904e2bd69b949ebb_304">'Cash Flow'!#REF!</definedName>
    <definedName name="_vena_CashFlowS3_CashFlowB5_R_FV_42f34b52efc14701904e2bd69b949ebb_305">'Cash Flow'!#REF!</definedName>
    <definedName name="_vena_CashFlowS3_CashFlowB5_R_FV_42f34b52efc14701904e2bd69b949ebb_306">'Cash Flow'!#REF!</definedName>
    <definedName name="_vena_CashFlowS3_CashFlowB5_R_FV_42f34b52efc14701904e2bd69b949ebb_307">'Cash Flow'!#REF!</definedName>
    <definedName name="_vena_CashFlowS3_CashFlowB5_R_FV_42f34b52efc14701904e2bd69b949ebb_308">'Cash Flow'!#REF!</definedName>
    <definedName name="_vena_CashFlowS3_CashFlowB5_R_FV_42f34b52efc14701904e2bd69b949ebb_309">'Cash Flow'!#REF!</definedName>
    <definedName name="_vena_CashFlowS3_CashFlowB5_R_FV_42f34b52efc14701904e2bd69b949ebb_310">'Cash Flow'!#REF!</definedName>
    <definedName name="_vena_CashFlowS3_CashFlowB5_R_FV_42f34b52efc14701904e2bd69b949ebb_311">'Cash Flow'!#REF!</definedName>
    <definedName name="_vena_CashFlowS3_CashFlowB5_R_FV_42f34b52efc14701904e2bd69b949ebb_312">'Cash Flow'!#REF!</definedName>
    <definedName name="_vena_CashFlowS3_CashFlowB5_R_FV_42f34b52efc14701904e2bd69b949ebb_313">'Cash Flow'!#REF!</definedName>
    <definedName name="_vena_CashFlowS3_CashFlowB5_R_FV_42f34b52efc14701904e2bd69b949ebb_314">'Cash Flow'!#REF!</definedName>
    <definedName name="_vena_CashFlowS3_CashFlowB5_R_FV_42f34b52efc14701904e2bd69b949ebb_315">'Cash Flow'!#REF!</definedName>
    <definedName name="_vena_CashFlowS3_CashFlowB5_R_FV_42f34b52efc14701904e2bd69b949ebb_316">'Cash Flow'!#REF!</definedName>
    <definedName name="_vena_CashFlowS3_CashFlowB5_R_FV_42f34b52efc14701904e2bd69b949ebb_317">'Cash Flow'!#REF!</definedName>
    <definedName name="_vena_CashFlowS3_CashFlowB5_R_FV_42f34b52efc14701904e2bd69b949ebb_318">'Cash Flow'!#REF!</definedName>
    <definedName name="_vena_CashFlowS3_CashFlowB5_R_FV_42f34b52efc14701904e2bd69b949ebb_319">'Cash Flow'!#REF!</definedName>
    <definedName name="_vena_CashFlowS3_CashFlowB5_R_FV_42f34b52efc14701904e2bd69b949ebb_320">'Cash Flow'!#REF!</definedName>
    <definedName name="_vena_CashFlowS3_CashFlowB5_R_FV_42f34b52efc14701904e2bd69b949ebb_321">'Cash Flow'!#REF!</definedName>
    <definedName name="_vena_CashFlowS3_CashFlowB5_R_FV_42f34b52efc14701904e2bd69b949ebb_322">'Cash Flow'!#REF!</definedName>
    <definedName name="_vena_CashFlowS3_CashFlowB5_R_FV_42f34b52efc14701904e2bd69b949ebb_323">'Cash Flow'!#REF!</definedName>
    <definedName name="_vena_CashFlowS3_CashFlowB5_R_FV_42f34b52efc14701904e2bd69b949ebb_324">'Cash Flow'!#REF!</definedName>
    <definedName name="_vena_CashFlowS3_CashFlowB5_R_FV_42f34b52efc14701904e2bd69b949ebb_325">'Cash Flow'!#REF!</definedName>
    <definedName name="_vena_CashFlowS3_CashFlowB5_R_FV_42f34b52efc14701904e2bd69b949ebb_326">'Cash Flow'!#REF!</definedName>
    <definedName name="_vena_CashFlowS3_CashFlowB5_R_FV_42f34b52efc14701904e2bd69b949ebb_327">'Cash Flow'!#REF!</definedName>
    <definedName name="_vena_CashFlowS3_CashFlowB5_R_FV_42f34b52efc14701904e2bd69b949ebb_328">'Cash Flow'!#REF!</definedName>
    <definedName name="_vena_CashFlowS3_CashFlowB5_R_FV_42f34b52efc14701904e2bd69b949ebb_329">'Cash Flow'!#REF!</definedName>
    <definedName name="_vena_CashFlowS3_CashFlowB5_R_FV_42f34b52efc14701904e2bd69b949ebb_330">'Cash Flow'!#REF!</definedName>
    <definedName name="_vena_CashFlowS3_CashFlowB5_R_FV_42f34b52efc14701904e2bd69b949ebb_331">'Cash Flow'!#REF!</definedName>
    <definedName name="_vena_CashFlowS3_CashFlowB5_R_FV_42f34b52efc14701904e2bd69b949ebb_332">'Cash Flow'!#REF!</definedName>
    <definedName name="_vena_CashFlowS3_CashFlowB5_R_FV_42f34b52efc14701904e2bd69b949ebb_333">'Cash Flow'!#REF!</definedName>
    <definedName name="_vena_CashFlowS3_CashFlowB5_R_FV_42f34b52efc14701904e2bd69b949ebb_334">'Cash Flow'!#REF!</definedName>
    <definedName name="_vena_CashFlowS3_CashFlowB5_R_FV_42f34b52efc14701904e2bd69b949ebb_335">'Cash Flow'!#REF!</definedName>
    <definedName name="_vena_CashFlowS3_CashFlowB5_R_FV_42f34b52efc14701904e2bd69b949ebb_336">'Cash Flow'!#REF!</definedName>
    <definedName name="_vena_CashFlowS3_CashFlowB5_R_FV_42f34b52efc14701904e2bd69b949ebb_337">'Cash Flow'!#REF!</definedName>
    <definedName name="_vena_CashFlowS3_CashFlowB5_R_FV_42f34b52efc14701904e2bd69b949ebb_338">'Cash Flow'!#REF!</definedName>
    <definedName name="_vena_CashFlowS3_CashFlowB5_R_FV_42f34b52efc14701904e2bd69b949ebb_339">'Cash Flow'!#REF!</definedName>
    <definedName name="_vena_CashFlowS3_CashFlowB5_R_FV_42f34b52efc14701904e2bd69b949ebb_340">'Cash Flow'!#REF!</definedName>
    <definedName name="_vena_CashFlowS3_CashFlowB5_R_FV_42f34b52efc14701904e2bd69b949ebb_341">'Cash Flow'!#REF!</definedName>
    <definedName name="_vena_CashFlowS3_CashFlowB5_R_FV_42f34b52efc14701904e2bd69b949ebb_342">'Cash Flow'!#REF!</definedName>
    <definedName name="_vena_CashFlowS3_CashFlowB5_R_FV_42f34b52efc14701904e2bd69b949ebb_343">'Cash Flow'!#REF!</definedName>
    <definedName name="_vena_CashFlowS3_CashFlowB5_R_FV_42f34b52efc14701904e2bd69b949ebb_344">'Cash Flow'!#REF!</definedName>
    <definedName name="_vena_CashFlowS3_CashFlowB5_R_FV_42f34b52efc14701904e2bd69b949ebb_345">'Cash Flow'!#REF!</definedName>
    <definedName name="_vena_CashFlowS3_CashFlowB5_R_FV_42f34b52efc14701904e2bd69b949ebb_346">'Cash Flow'!#REF!</definedName>
    <definedName name="_vena_CashFlowS3_CashFlowB5_R_FV_42f34b52efc14701904e2bd69b949ebb_347">'Cash Flow'!#REF!</definedName>
    <definedName name="_vena_CashFlowS3_CashFlowB5_R_FV_42f34b52efc14701904e2bd69b949ebb_348">'Cash Flow'!#REF!</definedName>
    <definedName name="_vena_CashFlowS3_CashFlowB5_R_FV_42f34b52efc14701904e2bd69b949ebb_349">'Cash Flow'!#REF!</definedName>
    <definedName name="_vena_CashFlowS3_CashFlowB5_R_FV_42f34b52efc14701904e2bd69b949ebb_350">'Cash Flow'!#REF!</definedName>
    <definedName name="_vena_CashFlowS3_CashFlowB5_R_FV_42f34b52efc14701904e2bd69b949ebb_351">'Cash Flow'!#REF!</definedName>
    <definedName name="_vena_CashFlowS3_CashFlowB5_R_FV_42f34b52efc14701904e2bd69b949ebb_352">'Cash Flow'!#REF!</definedName>
    <definedName name="_vena_CashFlowS3_CashFlowB5_R_FV_42f34b52efc14701904e2bd69b949ebb_353">'Cash Flow'!#REF!</definedName>
    <definedName name="_vena_CashFlowS3_CashFlowB5_R_FV_42f34b52efc14701904e2bd69b949ebb_354">'Cash Flow'!#REF!</definedName>
    <definedName name="_vena_CashFlowS3_CashFlowB5_R_FV_42f34b52efc14701904e2bd69b949ebb_355">'Cash Flow'!#REF!</definedName>
    <definedName name="_vena_CashFlowS3_CashFlowB5_R_FV_42f34b52efc14701904e2bd69b949ebb_356">'Cash Flow'!#REF!</definedName>
    <definedName name="_vena_CashFlowS3_CashFlowB5_R_FV_42f34b52efc14701904e2bd69b949ebb_357">'Cash Flow'!#REF!</definedName>
    <definedName name="_vena_CashFlowS3_CashFlowB5_R_FV_42f34b52efc14701904e2bd69b949ebb_358">'Cash Flow'!#REF!</definedName>
    <definedName name="_vena_CashFlowS3_CashFlowB5_R_FV_42f34b52efc14701904e2bd69b949ebb_359">'Cash Flow'!#REF!</definedName>
    <definedName name="_vena_CashFlowS3_CashFlowB5_R_FV_42f34b52efc14701904e2bd69b949ebb_360">'Cash Flow'!#REF!</definedName>
    <definedName name="_vena_CashFlowS3_CashFlowB5_R_FV_42f34b52efc14701904e2bd69b949ebb_361">'Cash Flow'!#REF!</definedName>
    <definedName name="_vena_CashFlowS3_CashFlowB5_R_FV_42f34b52efc14701904e2bd69b949ebb_362">'Cash Flow'!#REF!</definedName>
    <definedName name="_vena_CashFlowS3_CashFlowB5_R_FV_42f34b52efc14701904e2bd69b949ebb_363">'Cash Flow'!#REF!</definedName>
    <definedName name="_vena_CashFlowS3_CashFlowB5_R_FV_42f34b52efc14701904e2bd69b949ebb_364">'Cash Flow'!#REF!</definedName>
    <definedName name="_vena_CashFlowS3_CashFlowB5_R_FV_42f34b52efc14701904e2bd69b949ebb_365">'Cash Flow'!#REF!</definedName>
    <definedName name="_vena_CashFlowS3_CashFlowB5_R_FV_42f34b52efc14701904e2bd69b949ebb_366">'Cash Flow'!#REF!</definedName>
    <definedName name="_vena_CashFlowS3_CashFlowB5_R_FV_42f34b52efc14701904e2bd69b949ebb_367">'Cash Flow'!#REF!</definedName>
    <definedName name="_vena_CashFlowS3_CashFlowB5_R_FV_42f34b52efc14701904e2bd69b949ebb_368">'Cash Flow'!#REF!</definedName>
    <definedName name="_vena_CashFlowS3_CashFlowB5_R_FV_42f34b52efc14701904e2bd69b949ebb_369">'Cash Flow'!#REF!</definedName>
    <definedName name="_vena_CashFlowS3_CashFlowB5_R_FV_42f34b52efc14701904e2bd69b949ebb_370">'Cash Flow'!#REF!</definedName>
    <definedName name="_vena_CashFlowS3_CashFlowB5_R_FV_42f34b52efc14701904e2bd69b949ebb_371">'Cash Flow'!#REF!</definedName>
    <definedName name="_vena_CashFlowS3_CashFlowB5_R_FV_42f34b52efc14701904e2bd69b949ebb_372">'Cash Flow'!#REF!</definedName>
    <definedName name="_vena_CashFlowS3_CashFlowB5_R_FV_42f34b52efc14701904e2bd69b949ebb_373">'Cash Flow'!#REF!</definedName>
    <definedName name="_vena_CashFlowS3_CashFlowB5_R_FV_42f34b52efc14701904e2bd69b949ebb_374">'Cash Flow'!#REF!</definedName>
    <definedName name="_vena_CashFlowS3_CashFlowB5_R_FV_42f34b52efc14701904e2bd69b949ebb_375">'Cash Flow'!#REF!</definedName>
    <definedName name="_vena_CashFlowS3_CashFlowB5_R_FV_42f34b52efc14701904e2bd69b949ebb_376">'Cash Flow'!#REF!</definedName>
    <definedName name="_vena_CashFlowS3_CashFlowB5_R_FV_42f34b52efc14701904e2bd69b949ebb_377">'Cash Flow'!#REF!</definedName>
    <definedName name="_vena_CashFlowS3_CashFlowB5_R_FV_42f34b52efc14701904e2bd69b949ebb_378">'Cash Flow'!#REF!</definedName>
    <definedName name="_vena_CashFlowS3_CashFlowB5_R_FV_42f34b52efc14701904e2bd69b949ebb_379">'Cash Flow'!#REF!</definedName>
    <definedName name="_vena_CashFlowS3_CashFlowB5_R_FV_42f34b52efc14701904e2bd69b949ebb_380">'Cash Flow'!#REF!</definedName>
    <definedName name="_vena_CashFlowS3_CashFlowB5_R_FV_42f34b52efc14701904e2bd69b949ebb_381">'Cash Flow'!#REF!</definedName>
    <definedName name="_vena_CashFlowS3_CashFlowB5_R_FV_42f34b52efc14701904e2bd69b949ebb_382">'Cash Flow'!#REF!</definedName>
    <definedName name="_vena_CashFlowS3_CashFlowB5_R_FV_42f34b52efc14701904e2bd69b949ebb_383">'Cash Flow'!#REF!</definedName>
    <definedName name="_vena_CashFlowS3_CashFlowB5_R_FV_42f34b52efc14701904e2bd69b949ebb_384">'Cash Flow'!#REF!</definedName>
    <definedName name="_vena_CashFlowS3_CashFlowB5_R_FV_42f34b52efc14701904e2bd69b949ebb_385">'Cash Flow'!#REF!</definedName>
    <definedName name="_vena_CashFlowS3_CashFlowB5_R_FV_42f34b52efc14701904e2bd69b949ebb_386">'Cash Flow'!#REF!</definedName>
    <definedName name="_vena_CashFlowS3_CashFlowB5_R_FV_42f34b52efc14701904e2bd69b949ebb_387">'Cash Flow'!#REF!</definedName>
    <definedName name="_vena_CashFlowS3_CashFlowB5_R_FV_42f34b52efc14701904e2bd69b949ebb_388">'Cash Flow'!#REF!</definedName>
    <definedName name="_vena_CashFlowS3_CashFlowB5_R_FV_42f34b52efc14701904e2bd69b949ebb_389">'Cash Flow'!#REF!</definedName>
    <definedName name="_vena_CashFlowS3_CashFlowB5_R_FV_42f34b52efc14701904e2bd69b949ebb_390">'Cash Flow'!#REF!</definedName>
    <definedName name="_vena_CashFlowS3_CashFlowB5_R_FV_42f34b52efc14701904e2bd69b949ebb_391">'Cash Flow'!#REF!</definedName>
    <definedName name="_vena_CashFlowS3_CashFlowB5_R_FV_42f34b52efc14701904e2bd69b949ebb_392">'Cash Flow'!#REF!</definedName>
    <definedName name="_vena_CashFlowS3_CashFlowB5_R_FV_42f34b52efc14701904e2bd69b949ebb_393">'Cash Flow'!#REF!</definedName>
    <definedName name="_vena_CashFlowS3_CashFlowB5_R_FV_42f34b52efc14701904e2bd69b949ebb_394">'Cash Flow'!#REF!</definedName>
    <definedName name="_vena_CashFlowS3_CashFlowB5_R_FV_42f34b52efc14701904e2bd69b949ebb_395">'Cash Flow'!#REF!</definedName>
    <definedName name="_vena_CashFlowS3_CashFlowB5_R_FV_42f34b52efc14701904e2bd69b949ebb_396">'Cash Flow'!#REF!</definedName>
    <definedName name="_vena_CashFlowS3_CashFlowB5_R_FV_42f34b52efc14701904e2bd69b949ebb_397">'Cash Flow'!#REF!</definedName>
    <definedName name="_vena_CashFlowS3_CashFlowB5_R_FV_42f34b52efc14701904e2bd69b949ebb_398">'Cash Flow'!#REF!</definedName>
    <definedName name="_vena_CashFlowS3_CashFlowB5_R_FV_42f34b52efc14701904e2bd69b949ebb_399">'Cash Flow'!#REF!</definedName>
    <definedName name="_vena_CashFlowS3_CashFlowB5_R_FV_42f34b52efc14701904e2bd69b949ebb_4">'Cash Flow'!#REF!</definedName>
    <definedName name="_vena_CashFlowS3_CashFlowB5_R_FV_42f34b52efc14701904e2bd69b949ebb_400">'Cash Flow'!#REF!</definedName>
    <definedName name="_vena_CashFlowS3_CashFlowB5_R_FV_42f34b52efc14701904e2bd69b949ebb_401">'Cash Flow'!#REF!</definedName>
    <definedName name="_vena_CashFlowS3_CashFlowB5_R_FV_42f34b52efc14701904e2bd69b949ebb_402">'Cash Flow'!#REF!</definedName>
    <definedName name="_vena_CashFlowS3_CashFlowB5_R_FV_42f34b52efc14701904e2bd69b949ebb_403">'Cash Flow'!#REF!</definedName>
    <definedName name="_vena_CashFlowS3_CashFlowB5_R_FV_42f34b52efc14701904e2bd69b949ebb_404">'Cash Flow'!#REF!</definedName>
    <definedName name="_vena_CashFlowS3_CashFlowB5_R_FV_42f34b52efc14701904e2bd69b949ebb_405">'Cash Flow'!#REF!</definedName>
    <definedName name="_vena_CashFlowS3_CashFlowB5_R_FV_42f34b52efc14701904e2bd69b949ebb_406">'Cash Flow'!#REF!</definedName>
    <definedName name="_vena_CashFlowS3_CashFlowB5_R_FV_42f34b52efc14701904e2bd69b949ebb_407">'Cash Flow'!#REF!</definedName>
    <definedName name="_vena_CashFlowS3_CashFlowB5_R_FV_42f34b52efc14701904e2bd69b949ebb_408">'Cash Flow'!#REF!</definedName>
    <definedName name="_vena_CashFlowS3_CashFlowB5_R_FV_42f34b52efc14701904e2bd69b949ebb_409">'Cash Flow'!#REF!</definedName>
    <definedName name="_vena_CashFlowS3_CashFlowB5_R_FV_42f34b52efc14701904e2bd69b949ebb_410">'Cash Flow'!#REF!</definedName>
    <definedName name="_vena_CashFlowS3_CashFlowB5_R_FV_42f34b52efc14701904e2bd69b949ebb_411">'Cash Flow'!#REF!</definedName>
    <definedName name="_vena_CashFlowS3_CashFlowB5_R_FV_42f34b52efc14701904e2bd69b949ebb_412">'Cash Flow'!#REF!</definedName>
    <definedName name="_vena_CashFlowS3_CashFlowB5_R_FV_42f34b52efc14701904e2bd69b949ebb_413">'Cash Flow'!#REF!</definedName>
    <definedName name="_vena_CashFlowS3_CashFlowB5_R_FV_42f34b52efc14701904e2bd69b949ebb_414">'Cash Flow'!#REF!</definedName>
    <definedName name="_vena_CashFlowS3_CashFlowB5_R_FV_42f34b52efc14701904e2bd69b949ebb_415">'Cash Flow'!#REF!</definedName>
    <definedName name="_vena_CashFlowS3_CashFlowB5_R_FV_42f34b52efc14701904e2bd69b949ebb_416">'Cash Flow'!#REF!</definedName>
    <definedName name="_vena_CashFlowS3_CashFlowB5_R_FV_42f34b52efc14701904e2bd69b949ebb_417">'Cash Flow'!#REF!</definedName>
    <definedName name="_vena_CashFlowS3_CashFlowB5_R_FV_42f34b52efc14701904e2bd69b949ebb_418">'Cash Flow'!#REF!</definedName>
    <definedName name="_vena_CashFlowS3_CashFlowB5_R_FV_42f34b52efc14701904e2bd69b949ebb_419">'Cash Flow'!#REF!</definedName>
    <definedName name="_vena_CashFlowS3_CashFlowB5_R_FV_42f34b52efc14701904e2bd69b949ebb_420">'Cash Flow'!#REF!</definedName>
    <definedName name="_vena_CashFlowS3_CashFlowB5_R_FV_42f34b52efc14701904e2bd69b949ebb_421">'Cash Flow'!#REF!</definedName>
    <definedName name="_vena_CashFlowS3_CashFlowB5_R_FV_42f34b52efc14701904e2bd69b949ebb_422">'Cash Flow'!#REF!</definedName>
    <definedName name="_vena_CashFlowS3_CashFlowB5_R_FV_42f34b52efc14701904e2bd69b949ebb_423">'Cash Flow'!#REF!</definedName>
    <definedName name="_vena_CashFlowS3_CashFlowB5_R_FV_42f34b52efc14701904e2bd69b949ebb_424">'Cash Flow'!#REF!</definedName>
    <definedName name="_vena_CashFlowS3_CashFlowB5_R_FV_42f34b52efc14701904e2bd69b949ebb_425">'Cash Flow'!#REF!</definedName>
    <definedName name="_vena_CashFlowS3_CashFlowB5_R_FV_42f34b52efc14701904e2bd69b949ebb_426">'Cash Flow'!#REF!</definedName>
    <definedName name="_vena_CashFlowS3_CashFlowB5_R_FV_42f34b52efc14701904e2bd69b949ebb_427">'Cash Flow'!#REF!</definedName>
    <definedName name="_vena_CashFlowS3_CashFlowB5_R_FV_42f34b52efc14701904e2bd69b949ebb_428">'Cash Flow'!#REF!</definedName>
    <definedName name="_vena_CashFlowS3_CashFlowB5_R_FV_42f34b52efc14701904e2bd69b949ebb_429">'Cash Flow'!#REF!</definedName>
    <definedName name="_vena_CashFlowS3_CashFlowB5_R_FV_42f34b52efc14701904e2bd69b949ebb_430">'Cash Flow'!#REF!</definedName>
    <definedName name="_vena_CashFlowS3_CashFlowB5_R_FV_42f34b52efc14701904e2bd69b949ebb_431">'Cash Flow'!#REF!</definedName>
    <definedName name="_vena_CashFlowS3_CashFlowB5_R_FV_42f34b52efc14701904e2bd69b949ebb_432">'Cash Flow'!#REF!</definedName>
    <definedName name="_vena_CashFlowS3_CashFlowB5_R_FV_42f34b52efc14701904e2bd69b949ebb_433">'Cash Flow'!#REF!</definedName>
    <definedName name="_vena_CashFlowS3_CashFlowB5_R_FV_42f34b52efc14701904e2bd69b949ebb_434">'Cash Flow'!#REF!</definedName>
    <definedName name="_vena_CashFlowS3_CashFlowB5_R_FV_42f34b52efc14701904e2bd69b949ebb_435">'Cash Flow'!#REF!</definedName>
    <definedName name="_vena_CashFlowS3_CashFlowB5_R_FV_42f34b52efc14701904e2bd69b949ebb_436">'Cash Flow'!#REF!</definedName>
    <definedName name="_vena_CashFlowS3_CashFlowB5_R_FV_42f34b52efc14701904e2bd69b949ebb_437">'Cash Flow'!#REF!</definedName>
    <definedName name="_vena_CashFlowS3_CashFlowB5_R_FV_42f34b52efc14701904e2bd69b949ebb_438">'Cash Flow'!#REF!</definedName>
    <definedName name="_vena_CashFlowS3_CashFlowB5_R_FV_42f34b52efc14701904e2bd69b949ebb_439">'Cash Flow'!#REF!</definedName>
    <definedName name="_vena_CashFlowS3_CashFlowB5_R_FV_42f34b52efc14701904e2bd69b949ebb_440">'Cash Flow'!#REF!</definedName>
    <definedName name="_vena_CashFlowS3_CashFlowB5_R_FV_42f34b52efc14701904e2bd69b949ebb_441">'Cash Flow'!#REF!</definedName>
    <definedName name="_vena_CashFlowS3_CashFlowB5_R_FV_42f34b52efc14701904e2bd69b949ebb_442">'Cash Flow'!#REF!</definedName>
    <definedName name="_vena_CashFlowS3_CashFlowB5_R_FV_42f34b52efc14701904e2bd69b949ebb_443">'Cash Flow'!#REF!</definedName>
    <definedName name="_vena_CashFlowS3_CashFlowB5_R_FV_42f34b52efc14701904e2bd69b949ebb_444">'Cash Flow'!#REF!</definedName>
    <definedName name="_vena_CashFlowS3_CashFlowB5_R_FV_42f34b52efc14701904e2bd69b949ebb_445">'Cash Flow'!#REF!</definedName>
    <definedName name="_vena_CashFlowS3_CashFlowB5_R_FV_42f34b52efc14701904e2bd69b949ebb_446">'Cash Flow'!#REF!</definedName>
    <definedName name="_vena_CashFlowS3_CashFlowB5_R_FV_42f34b52efc14701904e2bd69b949ebb_447">'Cash Flow'!#REF!</definedName>
    <definedName name="_vena_CashFlowS3_CashFlowB5_R_FV_42f34b52efc14701904e2bd69b949ebb_448">'Cash Flow'!#REF!</definedName>
    <definedName name="_vena_CashFlowS3_CashFlowB5_R_FV_42f34b52efc14701904e2bd69b949ebb_449">'Cash Flow'!#REF!</definedName>
    <definedName name="_vena_CashFlowS3_CashFlowB5_R_FV_42f34b52efc14701904e2bd69b949ebb_450">'Cash Flow'!#REF!</definedName>
    <definedName name="_vena_CashFlowS3_CashFlowB5_R_FV_42f34b52efc14701904e2bd69b949ebb_451">'Cash Flow'!#REF!</definedName>
    <definedName name="_vena_CashFlowS3_CashFlowB5_R_FV_42f34b52efc14701904e2bd69b949ebb_452">'Cash Flow'!#REF!</definedName>
    <definedName name="_vena_CashFlowS3_CashFlowB5_R_FV_42f34b52efc14701904e2bd69b949ebb_453">'Cash Flow'!#REF!</definedName>
    <definedName name="_vena_CashFlowS3_CashFlowB5_R_FV_42f34b52efc14701904e2bd69b949ebb_454">'Cash Flow'!#REF!</definedName>
    <definedName name="_vena_CashFlowS3_CashFlowB5_R_FV_42f34b52efc14701904e2bd69b949ebb_455">'Cash Flow'!#REF!</definedName>
    <definedName name="_vena_CashFlowS3_CashFlowB5_R_FV_42f34b52efc14701904e2bd69b949ebb_456">'Cash Flow'!#REF!</definedName>
    <definedName name="_vena_CashFlowS3_CashFlowB5_R_FV_42f34b52efc14701904e2bd69b949ebb_457">'Cash Flow'!#REF!</definedName>
    <definedName name="_vena_CashFlowS3_CashFlowB5_R_FV_42f34b52efc14701904e2bd69b949ebb_458">'Cash Flow'!#REF!</definedName>
    <definedName name="_vena_CashFlowS3_CashFlowB5_R_FV_42f34b52efc14701904e2bd69b949ebb_459">'Cash Flow'!#REF!</definedName>
    <definedName name="_vena_CashFlowS3_CashFlowB5_R_FV_42f34b52efc14701904e2bd69b949ebb_460">'Cash Flow'!#REF!</definedName>
    <definedName name="_vena_CashFlowS3_CashFlowB5_R_FV_42f34b52efc14701904e2bd69b949ebb_461">'Cash Flow'!#REF!</definedName>
    <definedName name="_vena_CashFlowS3_CashFlowB5_R_FV_42f34b52efc14701904e2bd69b949ebb_462">'Cash Flow'!#REF!</definedName>
    <definedName name="_vena_CashFlowS3_CashFlowB5_R_FV_42f34b52efc14701904e2bd69b949ebb_463">'Cash Flow'!#REF!</definedName>
    <definedName name="_vena_CashFlowS3_CashFlowB5_R_FV_42f34b52efc14701904e2bd69b949ebb_464">'Cash Flow'!#REF!</definedName>
    <definedName name="_vena_CashFlowS3_CashFlowB5_R_FV_42f34b52efc14701904e2bd69b949ebb_465">'Cash Flow'!#REF!</definedName>
    <definedName name="_vena_CashFlowS3_CashFlowB5_R_FV_42f34b52efc14701904e2bd69b949ebb_466">'Cash Flow'!#REF!</definedName>
    <definedName name="_vena_CashFlowS3_CashFlowB5_R_FV_42f34b52efc14701904e2bd69b949ebb_467">'Cash Flow'!#REF!</definedName>
    <definedName name="_vena_CashFlowS3_CashFlowB5_R_FV_42f34b52efc14701904e2bd69b949ebb_468">'Cash Flow'!#REF!</definedName>
    <definedName name="_vena_CashFlowS3_CashFlowB5_R_FV_42f34b52efc14701904e2bd69b949ebb_469">'Cash Flow'!#REF!</definedName>
    <definedName name="_vena_CashFlowS3_CashFlowB5_R_FV_42f34b52efc14701904e2bd69b949ebb_470">'Cash Flow'!#REF!</definedName>
    <definedName name="_vena_CashFlowS3_CashFlowB5_R_FV_42f34b52efc14701904e2bd69b949ebb_471">'Cash Flow'!#REF!</definedName>
    <definedName name="_vena_CashFlowS3_CashFlowB5_R_FV_42f34b52efc14701904e2bd69b949ebb_472">'Cash Flow'!#REF!</definedName>
    <definedName name="_vena_CashFlowS3_CashFlowB5_R_FV_42f34b52efc14701904e2bd69b949ebb_473">'Cash Flow'!#REF!</definedName>
    <definedName name="_vena_CashFlowS3_CashFlowB5_R_FV_42f34b52efc14701904e2bd69b949ebb_474">'Cash Flow'!#REF!</definedName>
    <definedName name="_vena_CashFlowS3_CashFlowB5_R_FV_42f34b52efc14701904e2bd69b949ebb_475">'Cash Flow'!#REF!</definedName>
    <definedName name="_vena_CashFlowS3_CashFlowB5_R_FV_42f34b52efc14701904e2bd69b949ebb_476">'Cash Flow'!#REF!</definedName>
    <definedName name="_vena_CashFlowS3_CashFlowB5_R_FV_42f34b52efc14701904e2bd69b949ebb_477">'Cash Flow'!#REF!</definedName>
    <definedName name="_vena_CashFlowS3_CashFlowB5_R_FV_42f34b52efc14701904e2bd69b949ebb_478">'Cash Flow'!#REF!</definedName>
    <definedName name="_vena_CashFlowS3_CashFlowB5_R_FV_42f34b52efc14701904e2bd69b949ebb_479">'Cash Flow'!#REF!</definedName>
    <definedName name="_vena_CashFlowS3_CashFlowB5_R_FV_42f34b52efc14701904e2bd69b949ebb_480">'Cash Flow'!#REF!</definedName>
    <definedName name="_vena_CashFlowS3_CashFlowB5_R_FV_42f34b52efc14701904e2bd69b949ebb_481">'Cash Flow'!#REF!</definedName>
    <definedName name="_vena_CashFlowS3_CashFlowB5_R_FV_42f34b52efc14701904e2bd69b949ebb_482">'Cash Flow'!#REF!</definedName>
    <definedName name="_vena_CashFlowS3_CashFlowB5_R_FV_42f34b52efc14701904e2bd69b949ebb_483">'Cash Flow'!#REF!</definedName>
    <definedName name="_vena_CashFlowS3_CashFlowB5_R_FV_42f34b52efc14701904e2bd69b949ebb_484">'Cash Flow'!#REF!</definedName>
    <definedName name="_vena_CashFlowS3_CashFlowB5_R_FV_42f34b52efc14701904e2bd69b949ebb_485">'Cash Flow'!#REF!</definedName>
    <definedName name="_vena_CashFlowS3_CashFlowB5_R_FV_42f34b52efc14701904e2bd69b949ebb_486">'Cash Flow'!#REF!</definedName>
    <definedName name="_vena_CashFlowS3_CashFlowB5_R_FV_42f34b52efc14701904e2bd69b949ebb_487">'Cash Flow'!#REF!</definedName>
    <definedName name="_vena_CashFlowS3_CashFlowB5_R_FV_42f34b52efc14701904e2bd69b949ebb_488">'Cash Flow'!#REF!</definedName>
    <definedName name="_vena_CashFlowS3_CashFlowB5_R_FV_42f34b52efc14701904e2bd69b949ebb_489">'Cash Flow'!#REF!</definedName>
    <definedName name="_vena_CashFlowS3_CashFlowB5_R_FV_42f34b52efc14701904e2bd69b949ebb_490">'Cash Flow'!#REF!</definedName>
    <definedName name="_vena_CashFlowS3_CashFlowB5_R_FV_42f34b52efc14701904e2bd69b949ebb_491">'Cash Flow'!#REF!</definedName>
    <definedName name="_vena_CashFlowS3_CashFlowB5_R_FV_42f34b52efc14701904e2bd69b949ebb_492">'Cash Flow'!#REF!</definedName>
    <definedName name="_vena_CashFlowS3_CashFlowB5_R_FV_42f34b52efc14701904e2bd69b949ebb_493">'Cash Flow'!#REF!</definedName>
    <definedName name="_vena_CashFlowS3_CashFlowB5_R_FV_42f34b52efc14701904e2bd69b949ebb_494">'Cash Flow'!#REF!</definedName>
    <definedName name="_vena_CashFlowS3_CashFlowB5_R_FV_42f34b52efc14701904e2bd69b949ebb_495">'Cash Flow'!#REF!</definedName>
    <definedName name="_vena_CashFlowS3_CashFlowB5_R_FV_42f34b52efc14701904e2bd69b949ebb_496">'Cash Flow'!#REF!</definedName>
    <definedName name="_vena_CashFlowS3_CashFlowB5_R_FV_42f34b52efc14701904e2bd69b949ebb_497">'Cash Flow'!#REF!</definedName>
    <definedName name="_vena_CashFlowS3_CashFlowB5_R_FV_42f34b52efc14701904e2bd69b949ebb_498">'Cash Flow'!#REF!</definedName>
    <definedName name="_vena_CashFlowS3_CashFlowB5_R_FV_42f34b52efc14701904e2bd69b949ebb_499">'Cash Flow'!#REF!</definedName>
    <definedName name="_vena_CashFlowS3_CashFlowB5_R_FV_42f34b52efc14701904e2bd69b949ebb_500">'Cash Flow'!#REF!</definedName>
    <definedName name="_vena_CashFlowS3_CashFlowB5_R_FV_42f34b52efc14701904e2bd69b949ebb_501">'Cash Flow'!#REF!</definedName>
    <definedName name="_vena_CashFlowS3_CashFlowB5_R_FV_42f34b52efc14701904e2bd69b949ebb_502">'Cash Flow'!#REF!</definedName>
    <definedName name="_vena_CashFlowS3_CashFlowB5_R_FV_42f34b52efc14701904e2bd69b949ebb_503">'Cash Flow'!#REF!</definedName>
    <definedName name="_vena_CashFlowS3_CashFlowB5_R_FV_42f34b52efc14701904e2bd69b949ebb_504">'Cash Flow'!#REF!</definedName>
    <definedName name="_vena_CashFlowS3_CashFlowB5_R_FV_42f34b52efc14701904e2bd69b949ebb_505">'Cash Flow'!#REF!</definedName>
    <definedName name="_vena_CashFlowS3_CashFlowB5_R_FV_42f34b52efc14701904e2bd69b949ebb_506">'Cash Flow'!#REF!</definedName>
    <definedName name="_vena_CashFlowS3_CashFlowB5_R_FV_42f34b52efc14701904e2bd69b949ebb_507">'Cash Flow'!#REF!</definedName>
    <definedName name="_vena_CashFlowS3_CashFlowB5_R_FV_42f34b52efc14701904e2bd69b949ebb_508">'Cash Flow'!#REF!</definedName>
    <definedName name="_vena_CashFlowS3_CashFlowB5_R_FV_42f34b52efc14701904e2bd69b949ebb_509">'Cash Flow'!#REF!</definedName>
    <definedName name="_vena_CashFlowS3_CashFlowB5_R_FV_42f34b52efc14701904e2bd69b949ebb_510">'Cash Flow'!#REF!</definedName>
    <definedName name="_vena_CashFlowS3_CashFlowB5_R_FV_42f34b52efc14701904e2bd69b949ebb_511">'Cash Flow'!#REF!</definedName>
    <definedName name="_vena_CashFlowS3_CashFlowB5_R_FV_42f34b52efc14701904e2bd69b949ebb_512">'Cash Flow'!#REF!</definedName>
    <definedName name="_vena_CashFlowS3_CashFlowB5_R_FV_42f34b52efc14701904e2bd69b949ebb_513">'Cash Flow'!#REF!</definedName>
    <definedName name="_vena_CashFlowS3_CashFlowB5_R_FV_42f34b52efc14701904e2bd69b949ebb_514">'Cash Flow'!#REF!</definedName>
    <definedName name="_vena_CashFlowS3_CashFlowB5_R_FV_42f34b52efc14701904e2bd69b949ebb_515">'Cash Flow'!#REF!</definedName>
    <definedName name="_vena_CashFlowS3_CashFlowB5_R_FV_42f34b52efc14701904e2bd69b949ebb_516">'Cash Flow'!#REF!</definedName>
    <definedName name="_vena_CashFlowS3_CashFlowB5_R_FV_42f34b52efc14701904e2bd69b949ebb_517">'Cash Flow'!#REF!</definedName>
    <definedName name="_vena_CashFlowS3_CashFlowB5_R_FV_42f34b52efc14701904e2bd69b949ebb_518">'Cash Flow'!#REF!</definedName>
    <definedName name="_vena_CashFlowS3_CashFlowB5_R_FV_42f34b52efc14701904e2bd69b949ebb_519">'Cash Flow'!#REF!</definedName>
    <definedName name="_vena_CashFlowS3_CashFlowB5_R_FV_42f34b52efc14701904e2bd69b949ebb_520">'Cash Flow'!#REF!</definedName>
    <definedName name="_vena_CashFlowS3_CashFlowB5_R_FV_42f34b52efc14701904e2bd69b949ebb_521">'Cash Flow'!#REF!</definedName>
    <definedName name="_vena_CashFlowS3_CashFlowB5_R_FV_42f34b52efc14701904e2bd69b949ebb_522">'Cash Flow'!#REF!</definedName>
    <definedName name="_vena_CashFlowS3_CashFlowB5_R_FV_42f34b52efc14701904e2bd69b949ebb_523">'Cash Flow'!#REF!</definedName>
    <definedName name="_vena_CashFlowS3_CashFlowB5_R_FV_42f34b52efc14701904e2bd69b949ebb_524">'Cash Flow'!#REF!</definedName>
    <definedName name="_vena_CashFlowS3_CashFlowB5_R_FV_42f34b52efc14701904e2bd69b949ebb_525">'Cash Flow'!#REF!</definedName>
    <definedName name="_vena_CashFlowS3_CashFlowB5_R_FV_42f34b52efc14701904e2bd69b949ebb_526">'Cash Flow'!#REF!</definedName>
    <definedName name="_vena_CashFlowS3_CashFlowB5_R_FV_42f34b52efc14701904e2bd69b949ebb_527">'Cash Flow'!#REF!</definedName>
    <definedName name="_vena_CashFlowS3_CashFlowB5_R_FV_42f34b52efc14701904e2bd69b949ebb_528">'Cash Flow'!#REF!</definedName>
    <definedName name="_vena_CashFlowS3_CashFlowB5_R_FV_42f34b52efc14701904e2bd69b949ebb_529">'Cash Flow'!#REF!</definedName>
    <definedName name="_vena_CashFlowS3_CashFlowB5_R_FV_42f34b52efc14701904e2bd69b949ebb_530">'Cash Flow'!#REF!</definedName>
    <definedName name="_vena_CashFlowS3_CashFlowB5_R_FV_42f34b52efc14701904e2bd69b949ebb_531">'Cash Flow'!#REF!</definedName>
    <definedName name="_vena_CashFlowS3_CashFlowB5_R_FV_42f34b52efc14701904e2bd69b949ebb_532">'Cash Flow'!#REF!</definedName>
    <definedName name="_vena_CashFlowS3_CashFlowB5_R_FV_42f34b52efc14701904e2bd69b949ebb_533">'Cash Flow'!#REF!</definedName>
    <definedName name="_vena_CashFlowS3_CashFlowB5_R_FV_42f34b52efc14701904e2bd69b949ebb_534">'Cash Flow'!#REF!</definedName>
    <definedName name="_vena_CashFlowS3_CashFlowB5_R_FV_42f34b52efc14701904e2bd69b949ebb_535">'Cash Flow'!#REF!</definedName>
    <definedName name="_vena_CashFlowS3_CashFlowB5_R_FV_42f34b52efc14701904e2bd69b949ebb_536">'Cash Flow'!#REF!</definedName>
    <definedName name="_vena_CashFlowS3_CashFlowB5_R_FV_42f34b52efc14701904e2bd69b949ebb_537">'Cash Flow'!#REF!</definedName>
    <definedName name="_vena_CashFlowS3_CashFlowB5_R_FV_42f34b52efc14701904e2bd69b949ebb_538">'Cash Flow'!#REF!</definedName>
    <definedName name="_vena_CashFlowS3_CashFlowB5_R_FV_42f34b52efc14701904e2bd69b949ebb_539">'Cash Flow'!#REF!</definedName>
    <definedName name="_vena_CashFlowS3_CashFlowB5_R_FV_42f34b52efc14701904e2bd69b949ebb_540">'Cash Flow'!#REF!</definedName>
    <definedName name="_vena_CashFlowS3_CashFlowB5_R_FV_42f34b52efc14701904e2bd69b949ebb_541">'Cash Flow'!#REF!</definedName>
    <definedName name="_vena_CashFlowS3_CashFlowB5_R_FV_42f34b52efc14701904e2bd69b949ebb_542">'Cash Flow'!#REF!</definedName>
    <definedName name="_vena_CashFlowS3_CashFlowB5_R_FV_42f34b52efc14701904e2bd69b949ebb_543">'Cash Flow'!#REF!</definedName>
    <definedName name="_vena_CashFlowS3_CashFlowB5_R_FV_42f34b52efc14701904e2bd69b949ebb_544">'Cash Flow'!#REF!</definedName>
    <definedName name="_vena_CashFlowS3_CashFlowB5_R_FV_42f34b52efc14701904e2bd69b949ebb_545">'Cash Flow'!#REF!</definedName>
    <definedName name="_vena_CashFlowS3_CashFlowB5_R_FV_42f34b52efc14701904e2bd69b949ebb_546">'Cash Flow'!#REF!</definedName>
    <definedName name="_vena_CashFlowS3_CashFlowB5_R_FV_42f34b52efc14701904e2bd69b949ebb_547">'Cash Flow'!#REF!</definedName>
    <definedName name="_vena_CashFlowS3_CashFlowB5_R_FV_42f34b52efc14701904e2bd69b949ebb_548">'Cash Flow'!#REF!</definedName>
    <definedName name="_vena_CashFlowS3_CashFlowB5_R_FV_42f34b52efc14701904e2bd69b949ebb_549">'Cash Flow'!#REF!</definedName>
    <definedName name="_vena_CashFlowS3_CashFlowB5_R_FV_42f34b52efc14701904e2bd69b949ebb_550">'Cash Flow'!#REF!</definedName>
    <definedName name="_vena_CashFlowS3_CashFlowB5_R_FV_42f34b52efc14701904e2bd69b949ebb_551">'Cash Flow'!#REF!</definedName>
    <definedName name="_vena_CashFlowS3_CashFlowB5_R_FV_42f34b52efc14701904e2bd69b949ebb_552">'Cash Flow'!#REF!</definedName>
    <definedName name="_vena_CashFlowS3_CashFlowB5_R_FV_42f34b52efc14701904e2bd69b949ebb_553">'Cash Flow'!#REF!</definedName>
    <definedName name="_vena_CashFlowS3_CashFlowB5_R_FV_42f34b52efc14701904e2bd69b949ebb_554">'Cash Flow'!#REF!</definedName>
    <definedName name="_vena_CashFlowS3_CashFlowB5_R_FV_42f34b52efc14701904e2bd69b949ebb_555">'Cash Flow'!#REF!</definedName>
    <definedName name="_vena_CashFlowS3_CashFlowB5_R_FV_42f34b52efc14701904e2bd69b949ebb_556">'Cash Flow'!#REF!</definedName>
    <definedName name="_vena_CashFlowS3_CashFlowB5_R_FV_42f34b52efc14701904e2bd69b949ebb_557">'Cash Flow'!#REF!</definedName>
    <definedName name="_vena_CashFlowS3_CashFlowB5_R_FV_42f34b52efc14701904e2bd69b949ebb_558">'Cash Flow'!#REF!</definedName>
    <definedName name="_vena_CashFlowS3_CashFlowB5_R_FV_42f34b52efc14701904e2bd69b949ebb_559">'Cash Flow'!#REF!</definedName>
    <definedName name="_vena_CashFlowS3_CashFlowB5_R_FV_42f34b52efc14701904e2bd69b949ebb_560">'Cash Flow'!#REF!</definedName>
    <definedName name="_vena_CashFlowS3_CashFlowB5_R_FV_42f34b52efc14701904e2bd69b949ebb_561">'Cash Flow'!#REF!</definedName>
    <definedName name="_vena_CashFlowS3_CashFlowB5_R_FV_42f34b52efc14701904e2bd69b949ebb_562">'Cash Flow'!#REF!</definedName>
    <definedName name="_vena_CashFlowS3_CashFlowB5_R_FV_42f34b52efc14701904e2bd69b949ebb_563">'Cash Flow'!#REF!</definedName>
    <definedName name="_vena_CashFlowS3_CashFlowB5_R_FV_42f34b52efc14701904e2bd69b949ebb_564">'Cash Flow'!#REF!</definedName>
    <definedName name="_vena_CashFlowS3_CashFlowB5_R_FV_42f34b52efc14701904e2bd69b949ebb_565">'Cash Flow'!#REF!</definedName>
    <definedName name="_vena_CashFlowS3_CashFlowB5_R_FV_42f34b52efc14701904e2bd69b949ebb_566">'Cash Flow'!#REF!</definedName>
    <definedName name="_vena_CashFlowS3_CashFlowB5_R_FV_42f34b52efc14701904e2bd69b949ebb_567">'Cash Flow'!#REF!</definedName>
    <definedName name="_vena_CashFlowS3_CashFlowB5_R_FV_42f34b52efc14701904e2bd69b949ebb_568">'Cash Flow'!#REF!</definedName>
    <definedName name="_vena_CashFlowS3_CashFlowB5_R_FV_42f34b52efc14701904e2bd69b949ebb_569">'Cash Flow'!#REF!</definedName>
    <definedName name="_vena_CashFlowS3_CashFlowB5_R_FV_42f34b52efc14701904e2bd69b949ebb_570">'Cash Flow'!#REF!</definedName>
    <definedName name="_vena_CashFlowS3_CashFlowB5_R_FV_42f34b52efc14701904e2bd69b949ebb_571">'Cash Flow'!#REF!</definedName>
    <definedName name="_vena_CashFlowS3_CashFlowB5_R_FV_42f34b52efc14701904e2bd69b949ebb_572">'Cash Flow'!#REF!</definedName>
    <definedName name="_vena_CashFlowS3_CashFlowB5_R_FV_42f34b52efc14701904e2bd69b949ebb_573">'Cash Flow'!#REF!</definedName>
    <definedName name="_vena_CashFlowS3_CashFlowB5_R_FV_42f34b52efc14701904e2bd69b949ebb_574">'Cash Flow'!#REF!</definedName>
    <definedName name="_vena_CashFlowS3_CashFlowB5_R_FV_42f34b52efc14701904e2bd69b949ebb_575">'Cash Flow'!#REF!</definedName>
    <definedName name="_vena_CashFlowS3_CashFlowB5_R_FV_42f34b52efc14701904e2bd69b949ebb_576">'Cash Flow'!#REF!</definedName>
    <definedName name="_vena_CashFlowS3_CashFlowB5_R_FV_42f34b52efc14701904e2bd69b949ebb_577">'Cash Flow'!#REF!</definedName>
    <definedName name="_vena_CashFlowS3_CashFlowB5_R_FV_42f34b52efc14701904e2bd69b949ebb_578">'Cash Flow'!#REF!</definedName>
    <definedName name="_vena_CashFlowS3_CashFlowB5_R_FV_42f34b52efc14701904e2bd69b949ebb_579">'Cash Flow'!#REF!</definedName>
    <definedName name="_vena_CashFlowS3_CashFlowB5_R_FV_42f34b52efc14701904e2bd69b949ebb_580">'Cash Flow'!#REF!</definedName>
    <definedName name="_vena_CashFlowS3_CashFlowB5_R_FV_42f34b52efc14701904e2bd69b949ebb_581">'Cash Flow'!#REF!</definedName>
    <definedName name="_vena_CashFlowS3_CashFlowB5_R_FV_42f34b52efc14701904e2bd69b949ebb_582">'Cash Flow'!#REF!</definedName>
    <definedName name="_vena_CashFlowS3_CashFlowB5_R_FV_42f34b52efc14701904e2bd69b949ebb_583">'Cash Flow'!#REF!</definedName>
    <definedName name="_vena_CashFlowS3_CashFlowB5_R_FV_42f34b52efc14701904e2bd69b949ebb_584">'Cash Flow'!#REF!</definedName>
    <definedName name="_vena_CashFlowS3_CashFlowB5_R_FV_42f34b52efc14701904e2bd69b949ebb_585">'Cash Flow'!#REF!</definedName>
    <definedName name="_vena_CashFlowS3_CashFlowB5_R_FV_42f34b52efc14701904e2bd69b949ebb_586">'Cash Flow'!#REF!</definedName>
    <definedName name="_vena_CashFlowS3_CashFlowB5_R_FV_42f34b52efc14701904e2bd69b949ebb_587">'Cash Flow'!#REF!</definedName>
    <definedName name="_vena_CashFlowS3_CashFlowB5_R_FV_42f34b52efc14701904e2bd69b949ebb_588">'Cash Flow'!#REF!</definedName>
    <definedName name="_vena_CashFlowS3_CashFlowB5_R_FV_42f34b52efc14701904e2bd69b949ebb_589">'Cash Flow'!#REF!</definedName>
    <definedName name="_vena_CashFlowS3_CashFlowB5_R_FV_42f34b52efc14701904e2bd69b949ebb_590">'Cash Flow'!#REF!</definedName>
    <definedName name="_vena_CashFlowS3_CashFlowB5_R_FV_42f34b52efc14701904e2bd69b949ebb_591">'Cash Flow'!#REF!</definedName>
    <definedName name="_vena_CashFlowS3_CashFlowB5_R_FV_42f34b52efc14701904e2bd69b949ebb_592">'Cash Flow'!#REF!</definedName>
    <definedName name="_vena_CashFlowS3_CashFlowB5_R_FV_42f34b52efc14701904e2bd69b949ebb_593">'Cash Flow'!#REF!</definedName>
    <definedName name="_vena_CashFlowS3_CashFlowB5_R_FV_42f34b52efc14701904e2bd69b949ebb_594">'Cash Flow'!#REF!</definedName>
    <definedName name="_vena_CashFlowS3_CashFlowB5_R_FV_42f34b52efc14701904e2bd69b949ebb_595">'Cash Flow'!#REF!</definedName>
    <definedName name="_vena_CashFlowS3_CashFlowB5_R_FV_42f34b52efc14701904e2bd69b949ebb_596">'Cash Flow'!#REF!</definedName>
    <definedName name="_vena_CashFlowS3_CashFlowB5_R_FV_42f34b52efc14701904e2bd69b949ebb_597">'Cash Flow'!#REF!</definedName>
    <definedName name="_vena_CashFlowS3_CashFlowB5_R_FV_42f34b52efc14701904e2bd69b949ebb_598">'Cash Flow'!#REF!</definedName>
    <definedName name="_vena_CashFlowS3_CashFlowB5_R_FV_42f34b52efc14701904e2bd69b949ebb_599">'Cash Flow'!#REF!</definedName>
    <definedName name="_vena_CashFlowS3_CashFlowB5_R_FV_42f34b52efc14701904e2bd69b949ebb_600">'Cash Flow'!#REF!</definedName>
    <definedName name="_vena_CashFlowS3_CashFlowB5_R_FV_42f34b52efc14701904e2bd69b949ebb_601">'Cash Flow'!#REF!</definedName>
    <definedName name="_vena_CashFlowS3_CashFlowB5_R_FV_42f34b52efc14701904e2bd69b949ebb_602">'Cash Flow'!#REF!</definedName>
    <definedName name="_vena_CashFlowS3_CashFlowB5_R_FV_42f34b52efc14701904e2bd69b949ebb_603">'Cash Flow'!#REF!</definedName>
    <definedName name="_vena_CashFlowS3_CashFlowB5_R_FV_42f34b52efc14701904e2bd69b949ebb_604">'Cash Flow'!#REF!</definedName>
    <definedName name="_vena_CashFlowS3_CashFlowB5_R_FV_42f34b52efc14701904e2bd69b949ebb_605">'Cash Flow'!#REF!</definedName>
    <definedName name="_vena_CashFlowS3_CashFlowB5_R_FV_42f34b52efc14701904e2bd69b949ebb_606">'Cash Flow'!#REF!</definedName>
    <definedName name="_vena_CashFlowS3_CashFlowB5_R_FV_42f34b52efc14701904e2bd69b949ebb_607">'Cash Flow'!#REF!</definedName>
    <definedName name="_vena_CashFlowS3_CashFlowB5_R_FV_42f34b52efc14701904e2bd69b949ebb_608">'Cash Flow'!#REF!</definedName>
    <definedName name="_vena_CashFlowS3_CashFlowB5_R_FV_42f34b52efc14701904e2bd69b949ebb_609">'Cash Flow'!#REF!</definedName>
    <definedName name="_vena_CashFlowS3_CashFlowB5_R_FV_42f34b52efc14701904e2bd69b949ebb_610">'Cash Flow'!#REF!</definedName>
    <definedName name="_vena_CashFlowS3_CashFlowB5_R_FV_42f34b52efc14701904e2bd69b949ebb_611">'Cash Flow'!#REF!</definedName>
    <definedName name="_vena_CashFlowS3_CashFlowB5_R_FV_42f34b52efc14701904e2bd69b949ebb_612">'Cash Flow'!#REF!</definedName>
    <definedName name="_vena_CashFlowS3_P_3_632005310022418436" comment="*">'Cash Flow'!#REF!</definedName>
    <definedName name="_vena_CashFlowS3_P_4_632005309959503878" comment="*">'Cash Flow'!#REF!</definedName>
    <definedName name="_vena_CashFlowS3_P_6_632005313063288832" comment="*">'Cash Flow'!#REF!</definedName>
    <definedName name="_vena_CashFlowS3_P_7_632005313256226820" comment="*">'Cash Flow'!#REF!</definedName>
    <definedName name="_vena_CashFlowS3_P_FV_e3545e3dcc52420a84dcdae3a23a4597" comment="*">'Cash Flow'!#REF!</definedName>
    <definedName name="_vena_CharterCashFlow2_CashFlowB3_C_3_632005310014029833" localSheetId="1">'Cash Flow'!#REF!</definedName>
    <definedName name="_vena_CharterCashFlow2_CashFlowB3_C_FV_56493ffece784c5db4cd0fd3b40a250d" localSheetId="1">'Cash Flow'!#REF!</definedName>
    <definedName name="_vena_CharterCashFlow2_CashFlowB3_R_5_551651280394387458" localSheetId="1">'Cash Flow'!#REF!</definedName>
    <definedName name="_vena_CharterCashFlow3_CashFlowB1_C_3_632005310022418436" localSheetId="1">'Cash Flow'!#REF!</definedName>
    <definedName name="_vena_CharterCashFlow3_CashFlowB1_C_FV_56493ffece784c5db4cd0fd3b40a250d" localSheetId="1">'Cash Flow'!#REF!</definedName>
    <definedName name="_vena_CharterCashFlow3_CashFlowB1_C_FV_56493ffece784c5db4cd0fd3b40a250d_1" localSheetId="1">'Cash Flow'!#REF!</definedName>
    <definedName name="_vena_CharterCashFlow3_CashFlowB1_C_FV_56493ffece784c5db4cd0fd3b40a250d_10" localSheetId="1">'Cash Flow'!#REF!</definedName>
    <definedName name="_vena_CharterCashFlow3_CashFlowB1_C_FV_56493ffece784c5db4cd0fd3b40a250d_11" localSheetId="1">'Cash Flow'!#REF!</definedName>
    <definedName name="_vena_CharterCashFlow3_CashFlowB1_C_FV_56493ffece784c5db4cd0fd3b40a250d_12" localSheetId="1">'Cash Flow'!#REF!</definedName>
    <definedName name="_vena_CharterCashFlow3_CashFlowB1_C_FV_56493ffece784c5db4cd0fd3b40a250d_2" localSheetId="1">'Cash Flow'!#REF!</definedName>
    <definedName name="_vena_CharterCashFlow3_CashFlowB1_C_FV_56493ffece784c5db4cd0fd3b40a250d_3" localSheetId="1">'Cash Flow'!#REF!</definedName>
    <definedName name="_vena_CharterCashFlow3_CashFlowB1_C_FV_56493ffece784c5db4cd0fd3b40a250d_4" localSheetId="1">'Cash Flow'!#REF!</definedName>
    <definedName name="_vena_CharterCashFlow3_CashFlowB1_C_FV_56493ffece784c5db4cd0fd3b40a250d_5" localSheetId="1">'Cash Flow'!#REF!</definedName>
    <definedName name="_vena_CharterCashFlow3_CashFlowB1_C_FV_56493ffece784c5db4cd0fd3b40a250d_6" localSheetId="1">'Cash Flow'!#REF!</definedName>
    <definedName name="_vena_CharterCashFlow3_CashFlowB1_C_FV_56493ffece784c5db4cd0fd3b40a250d_7" localSheetId="1">'Cash Flow'!#REF!</definedName>
    <definedName name="_vena_CharterCashFlow3_CashFlowB1_C_FV_56493ffece784c5db4cd0fd3b40a250d_8" localSheetId="1">'Cash Flow'!#REF!</definedName>
    <definedName name="_vena_CharterCashFlow3_CashFlowB1_C_FV_56493ffece784c5db4cd0fd3b40a250d_9" localSheetId="1">'Cash Flow'!#REF!</definedName>
    <definedName name="_vena_CharterCashFlow3_CashFlowB1_C_FV_a398e917565c475b8f0c5e9ebb5e002d" localSheetId="1">'Cash Flow'!#REF!</definedName>
    <definedName name="_vena_CharterCashFlow3_CashFlowB1_C_FV_a398e917565c475b8f0c5e9ebb5e002d_1" localSheetId="1">'Cash Flow'!#REF!</definedName>
    <definedName name="_vena_CharterCashFlow3_CashFlowB1_C_FV_a398e917565c475b8f0c5e9ebb5e002d_10" localSheetId="1">'Cash Flow'!#REF!</definedName>
    <definedName name="_vena_CharterCashFlow3_CashFlowB1_C_FV_a398e917565c475b8f0c5e9ebb5e002d_11" localSheetId="1">'Cash Flow'!#REF!</definedName>
    <definedName name="_vena_CharterCashFlow3_CashFlowB1_C_FV_a398e917565c475b8f0c5e9ebb5e002d_2" localSheetId="1">'Cash Flow'!#REF!</definedName>
    <definedName name="_vena_CharterCashFlow3_CashFlowB1_C_FV_a398e917565c475b8f0c5e9ebb5e002d_3" localSheetId="1">'Cash Flow'!#REF!</definedName>
    <definedName name="_vena_CharterCashFlow3_CashFlowB1_C_FV_a398e917565c475b8f0c5e9ebb5e002d_4" localSheetId="1">'Cash Flow'!#REF!</definedName>
    <definedName name="_vena_CharterCashFlow3_CashFlowB1_C_FV_a398e917565c475b8f0c5e9ebb5e002d_5" localSheetId="1">'Cash Flow'!#REF!</definedName>
    <definedName name="_vena_CharterCashFlow3_CashFlowB1_C_FV_a398e917565c475b8f0c5e9ebb5e002d_6" localSheetId="1">'Cash Flow'!#REF!</definedName>
    <definedName name="_vena_CharterCashFlow3_CashFlowB1_C_FV_a398e917565c475b8f0c5e9ebb5e002d_7" localSheetId="1">'Cash Flow'!#REF!</definedName>
    <definedName name="_vena_CharterCashFlow3_CashFlowB1_C_FV_a398e917565c475b8f0c5e9ebb5e002d_8" localSheetId="1">'Cash Flow'!#REF!</definedName>
    <definedName name="_vena_CharterCashFlow3_CashFlowB1_C_FV_a398e917565c475b8f0c5e9ebb5e002d_9" localSheetId="1">'Cash Flow'!#REF!</definedName>
    <definedName name="_vena_CharterCashFlow3_CashFlowB1_R_5_551651279287091202" localSheetId="1">'Cash Flow'!#REF!</definedName>
    <definedName name="_vena_CharterCashFlow3_CashFlowB1_R_5_551651279370977282" localSheetId="1">'Cash Flow'!#REF!</definedName>
    <definedName name="_vena_CharterCashFlow3_CashFlowB1_R_5_551651279614246912" localSheetId="1">'Cash Flow'!#REF!</definedName>
    <definedName name="_vena_CharterCashFlow3_CashFlowB1_R_5_551651280453107712" localSheetId="1">'Cash Flow'!#REF!</definedName>
    <definedName name="_vena_CharterCashFlow3_CashFlowB1_R_5_551651280931258370" localSheetId="1">'Cash Flow'!#REF!</definedName>
    <definedName name="_vena_CharterCashFlow3_CashFlowB1_R_5_551651281283579906" localSheetId="1">'Cash Flow'!#REF!</definedName>
    <definedName name="_vena_CharterCashFlow3_CashFlowB1_R_5_551651282088886272" localSheetId="1">'Cash Flow'!#REF!</definedName>
    <definedName name="_vena_CharterCashFlow3_CashFlowB1_R_5_551651282495733760" localSheetId="1">'Cash Flow'!#REF!</definedName>
    <definedName name="_vena_CharterCashFlow3_CashFlowB1_R_5_551651282629951490" localSheetId="1">'Cash Flow'!#REF!</definedName>
    <definedName name="_vena_CharterCashFlow3_CashFlowB1_R_5_551651282646728704" localSheetId="1">'Cash Flow'!#REF!</definedName>
    <definedName name="_vena_CharterCashFlow3_CashFlowB1_R_5_551651282718031872" localSheetId="1">'Cash Flow'!#REF!</definedName>
    <definedName name="_vena_CharterCashFlow3_CashFlowB1_R_5_551651283309428736" localSheetId="1">'Cash Flow'!#REF!</definedName>
    <definedName name="_vena_CharterCashFlow3_CashFlowB1_R_5_632005310907416580" localSheetId="1">'Cash Flow'!#REF!</definedName>
    <definedName name="_vena_CharterCashFlow3_CashFlowB1_R_5_632005311557533704" localSheetId="1">'Cash Flow'!#REF!</definedName>
    <definedName name="_vena_CharterCashFlow3_CashFlowB1_R_5_632005311586893833" localSheetId="1">'Cash Flow'!#REF!</definedName>
    <definedName name="_vena_CharterCashFlow3_CashFlowB1_R_5_632005311884689412" localSheetId="1">'Cash Flow'!#REF!</definedName>
    <definedName name="_vena_CharterCashFlow3_CashFlowB1_R_5_632005312119570434" localSheetId="1">'Cash Flow'!#REF!</definedName>
    <definedName name="_vena_CharterCashFlow3_CashFlowB1_R_5_632005312123764738" localSheetId="1">'Cash Flow'!#REF!</definedName>
    <definedName name="_vena_CharterCashFlow3_CashFlowB1_R_5_632005312144736256" localSheetId="1">'Cash Flow'!#REF!</definedName>
    <definedName name="_vena_CharterCashFlow3_CashFlowB1_R_5_632005312174096384" localSheetId="1">'Cash Flow'!#REF!</definedName>
    <definedName name="_vena_CharterCashFlow3_CashFlowB1_R_5_632005312346062856" localSheetId="1">'Cash Flow'!#REF!</definedName>
    <definedName name="_vena_CharterCashFlow3_CashFlowB1_R_5_632005312354451464" localSheetId="1">'Cash Flow'!#REF!</definedName>
    <definedName name="_vena_CharterCashFlow3_CashFlowB2_C_FV_56493ffece784c5db4cd0fd3b40a250d" localSheetId="1">'Cash Flow'!#REF!</definedName>
    <definedName name="_vena_CharterCashFlow3_CashFlowB2_C_FV_56493ffece784c5db4cd0fd3b40a250d_1" localSheetId="1">'Cash Flow'!#REF!</definedName>
    <definedName name="_vena_CharterCashFlow3_CashFlowB2_C_FV_56493ffece784c5db4cd0fd3b40a250d_10" localSheetId="1">'Cash Flow'!#REF!</definedName>
    <definedName name="_vena_CharterCashFlow3_CashFlowB2_C_FV_56493ffece784c5db4cd0fd3b40a250d_11" localSheetId="1">'Cash Flow'!#REF!</definedName>
    <definedName name="_vena_CharterCashFlow3_CashFlowB2_C_FV_56493ffece784c5db4cd0fd3b40a250d_2" localSheetId="1">'Cash Flow'!#REF!</definedName>
    <definedName name="_vena_CharterCashFlow3_CashFlowB2_C_FV_56493ffece784c5db4cd0fd3b40a250d_3" localSheetId="1">'Cash Flow'!#REF!</definedName>
    <definedName name="_vena_CharterCashFlow3_CashFlowB2_C_FV_56493ffece784c5db4cd0fd3b40a250d_4" localSheetId="1">'Cash Flow'!#REF!</definedName>
    <definedName name="_vena_CharterCashFlow3_CashFlowB2_C_FV_56493ffece784c5db4cd0fd3b40a250d_5" localSheetId="1">'Cash Flow'!#REF!</definedName>
    <definedName name="_vena_CharterCashFlow3_CashFlowB2_C_FV_56493ffece784c5db4cd0fd3b40a250d_6" localSheetId="1">'Cash Flow'!#REF!</definedName>
    <definedName name="_vena_CharterCashFlow3_CashFlowB2_C_FV_56493ffece784c5db4cd0fd3b40a250d_7" localSheetId="1">'Cash Flow'!#REF!</definedName>
    <definedName name="_vena_CharterCashFlow3_CashFlowB2_C_FV_56493ffece784c5db4cd0fd3b40a250d_8" localSheetId="1">'Cash Flow'!#REF!</definedName>
    <definedName name="_vena_CharterCashFlow3_CashFlowB2_C_FV_56493ffece784c5db4cd0fd3b40a250d_9" localSheetId="1">'Cash Flow'!#REF!</definedName>
    <definedName name="_vena_CharterCashFlow3_CashFlowB2_C_FV_a398e917565c475b8f0c5e9ebb5e002d" localSheetId="1">'Cash Flow'!#REF!</definedName>
    <definedName name="_vena_CharterCashFlow3_CashFlowB2_C_FV_a398e917565c475b8f0c5e9ebb5e002d_1" localSheetId="1">'Cash Flow'!#REF!</definedName>
    <definedName name="_vena_CharterCashFlow3_CashFlowB2_C_FV_a398e917565c475b8f0c5e9ebb5e002d_10" localSheetId="1">'Cash Flow'!#REF!</definedName>
    <definedName name="_vena_CharterCashFlow3_CashFlowB2_C_FV_a398e917565c475b8f0c5e9ebb5e002d_11" localSheetId="1">'Cash Flow'!#REF!</definedName>
    <definedName name="_vena_CharterCashFlow3_CashFlowB2_C_FV_a398e917565c475b8f0c5e9ebb5e002d_2" localSheetId="1">'Cash Flow'!#REF!</definedName>
    <definedName name="_vena_CharterCashFlow3_CashFlowB2_C_FV_a398e917565c475b8f0c5e9ebb5e002d_3" localSheetId="1">'Cash Flow'!#REF!</definedName>
    <definedName name="_vena_CharterCashFlow3_CashFlowB2_C_FV_a398e917565c475b8f0c5e9ebb5e002d_4" localSheetId="1">'Cash Flow'!#REF!</definedName>
    <definedName name="_vena_CharterCashFlow3_CashFlowB2_C_FV_a398e917565c475b8f0c5e9ebb5e002d_5" localSheetId="1">'Cash Flow'!#REF!</definedName>
    <definedName name="_vena_CharterCashFlow3_CashFlowB2_C_FV_a398e917565c475b8f0c5e9ebb5e002d_6" localSheetId="1">'Cash Flow'!#REF!</definedName>
    <definedName name="_vena_CharterCashFlow3_CashFlowB2_C_FV_a398e917565c475b8f0c5e9ebb5e002d_7" localSheetId="1">'Cash Flow'!#REF!</definedName>
    <definedName name="_vena_CharterCashFlow3_CashFlowB2_C_FV_a398e917565c475b8f0c5e9ebb5e002d_8" localSheetId="1">'Cash Flow'!#REF!</definedName>
    <definedName name="_vena_CharterCashFlow3_CashFlowB2_C_FV_a398e917565c475b8f0c5e9ebb5e002d_9" localSheetId="1">'Cash Flow'!#REF!</definedName>
    <definedName name="_vena_CharterCashFlow3_CashFlowB2_R_5_632005311968575498" localSheetId="1">'Cash Flow'!#REF!</definedName>
    <definedName name="_vena_CharterCashFlow3_CashFlowB5_C_FV_56493ffece784c5db4cd0fd3b40a250d" localSheetId="1">'Cash Flow'!#REF!</definedName>
    <definedName name="_vena_CharterCashFlow3_CashFlowB5_C_FV_56493ffece784c5db4cd0fd3b40a250d_1" localSheetId="1">'Cash Flow'!#REF!</definedName>
    <definedName name="_vena_CharterCashFlow3_CashFlowB5_C_FV_56493ffece784c5db4cd0fd3b40a250d_10" localSheetId="1">'Cash Flow'!#REF!</definedName>
    <definedName name="_vena_CharterCashFlow3_CashFlowB5_C_FV_56493ffece784c5db4cd0fd3b40a250d_11" localSheetId="1">'Cash Flow'!#REF!</definedName>
    <definedName name="_vena_CharterCashFlow3_CashFlowB5_C_FV_56493ffece784c5db4cd0fd3b40a250d_2" localSheetId="1">'Cash Flow'!#REF!</definedName>
    <definedName name="_vena_CharterCashFlow3_CashFlowB5_C_FV_56493ffece784c5db4cd0fd3b40a250d_3" localSheetId="1">'Cash Flow'!#REF!</definedName>
    <definedName name="_vena_CharterCashFlow3_CashFlowB5_C_FV_56493ffece784c5db4cd0fd3b40a250d_4" localSheetId="1">'Cash Flow'!#REF!</definedName>
    <definedName name="_vena_CharterCashFlow3_CashFlowB5_C_FV_56493ffece784c5db4cd0fd3b40a250d_5" localSheetId="1">'Cash Flow'!#REF!</definedName>
    <definedName name="_vena_CharterCashFlow3_CashFlowB5_C_FV_56493ffece784c5db4cd0fd3b40a250d_6" localSheetId="1">'Cash Flow'!#REF!</definedName>
    <definedName name="_vena_CharterCashFlow3_CashFlowB5_C_FV_56493ffece784c5db4cd0fd3b40a250d_7" localSheetId="1">'Cash Flow'!#REF!</definedName>
    <definedName name="_vena_CharterCashFlow3_CashFlowB5_C_FV_56493ffece784c5db4cd0fd3b40a250d_8" localSheetId="1">'Cash Flow'!#REF!</definedName>
    <definedName name="_vena_CharterCashFlow3_CashFlowB5_C_FV_56493ffece784c5db4cd0fd3b40a250d_9" localSheetId="1">'Cash Flow'!#REF!</definedName>
    <definedName name="_vena_CharterCashFlow3_CashFlowB5_C_FV_a398e917565c475b8f0c5e9ebb5e002d" localSheetId="1">'Cash Flow'!#REF!</definedName>
    <definedName name="_vena_CharterCashFlow3_CashFlowB5_C_FV_a398e917565c475b8f0c5e9ebb5e002d_1" localSheetId="1">'Cash Flow'!#REF!</definedName>
    <definedName name="_vena_CharterCashFlow3_CashFlowB5_C_FV_a398e917565c475b8f0c5e9ebb5e002d_10" localSheetId="1">'Cash Flow'!#REF!</definedName>
    <definedName name="_vena_CharterCashFlow3_CashFlowB5_C_FV_a398e917565c475b8f0c5e9ebb5e002d_11" localSheetId="1">'Cash Flow'!#REF!</definedName>
    <definedName name="_vena_CharterCashFlow3_CashFlowB5_C_FV_a398e917565c475b8f0c5e9ebb5e002d_2" localSheetId="1">'Cash Flow'!#REF!</definedName>
    <definedName name="_vena_CharterCashFlow3_CashFlowB5_C_FV_a398e917565c475b8f0c5e9ebb5e002d_3" localSheetId="1">'Cash Flow'!#REF!</definedName>
    <definedName name="_vena_CharterCashFlow3_CashFlowB5_C_FV_a398e917565c475b8f0c5e9ebb5e002d_4" localSheetId="1">'Cash Flow'!#REF!</definedName>
    <definedName name="_vena_CharterCashFlow3_CashFlowB5_C_FV_a398e917565c475b8f0c5e9ebb5e002d_5" localSheetId="1">'Cash Flow'!#REF!</definedName>
    <definedName name="_vena_CharterCashFlow3_CashFlowB5_C_FV_a398e917565c475b8f0c5e9ebb5e002d_6" localSheetId="1">'Cash Flow'!#REF!</definedName>
    <definedName name="_vena_CharterCashFlow3_CashFlowB5_C_FV_a398e917565c475b8f0c5e9ebb5e002d_7" localSheetId="1">'Cash Flow'!#REF!</definedName>
    <definedName name="_vena_CharterCashFlow3_CashFlowB5_C_FV_a398e917565c475b8f0c5e9ebb5e002d_8" localSheetId="1">'Cash Flow'!#REF!</definedName>
    <definedName name="_vena_CharterCashFlow3_CashFlowB5_C_FV_a398e917565c475b8f0c5e9ebb5e002d_9" localSheetId="1">'Cash Flow'!#REF!</definedName>
    <definedName name="_vena_CharterCashFlow3_P_FV_e3545e3dcc52420a84dcdae3a23a4597" comment="*" localSheetId="1">'Cash Flow'!#REF!</definedName>
    <definedName name="_vena_CharterCashFlow3_P_PVCurrentForecast_4" comment="*" localSheetId="1">'Cash Flow'!#REF!</definedName>
    <definedName name="_vena_CharterCashFlow4_CashFlowB4_C_8_632005313608548359" localSheetId="1">'Cash Flow'!#REF!</definedName>
    <definedName name="_vena_CharterCashFlow4_CashFlowB4_C_FV_56493ffece784c5db4cd0fd3b40a250d" localSheetId="1">'Cash Flow'!#REF!</definedName>
    <definedName name="_vena_ClosedMonthS1_ClosedMonthB1_C_8_632005313629519872">YTD!#REF!</definedName>
    <definedName name="_vena_ClosedMonthS1_ClosedMonthB1_R_5_632005311465259019">YTD!#REF!</definedName>
    <definedName name="_vena_ClosedMonthS1_P_3_632005310022418436" comment="*">YTD!#REF!</definedName>
    <definedName name="_vena_ClosedMonthS1_P_6_632005313063288832" comment="*">YTD!#REF!</definedName>
    <definedName name="_vena_ClosedMonthS1_P_7_632005313256226820" comment="*">YTD!#REF!</definedName>
    <definedName name="_vena_ClosedMonthS1_P_FV_9b0abd7578fb42018b1ba18b8b26d3ae" comment="*">YTD!#REF!</definedName>
    <definedName name="_vena_ClosedMonthS1_P_FV_e1c3a244dc3d4f149ecdf7d748811086" comment="*">YTD!#REF!</definedName>
    <definedName name="_vena_ClosedMonthS1_P_FV_e3545e3dcc52420a84dcdae3a23a4597" comment="*">YTD!#REF!</definedName>
    <definedName name="_vena_CurrentForecast_P_1_632005310110498820">YTD!#REF!</definedName>
    <definedName name="_vena_CurrentForecast_P_1_632005310370545664">YTD!#REF!</definedName>
    <definedName name="_vena_CurrentForecast_P_1_632382508893863937">YTD!#REF!</definedName>
    <definedName name="_vena_CurrentForecast_P_1_632382508927418369">YTD!#REF!</definedName>
    <definedName name="_vena_CurrentForecast_P_1_632382508931612673">YTD!#REF!</definedName>
    <definedName name="_vena_CurrentForecast_P_1_632382509082607616" comment="*">YTD!#REF!</definedName>
    <definedName name="_vena_CurrentForecast_P_2_632005310802558978">YTD!#REF!</definedName>
    <definedName name="_vena_CurrentForecast_P_2_757063499651481600">YTD!#REF!</definedName>
    <definedName name="_vena_CurrentForecast_P_2_757063533469499392">YTD!#REF!</definedName>
    <definedName name="_vena_CurrentForecast_P_2_757063725338460160">YTD!#REF!</definedName>
    <definedName name="_vena_CurrentForecast_P_2_857798329031065601">YTD!#REF!</definedName>
    <definedName name="_vena_CurrentForecast_P_2_857798329035259909" comment="*">YTD!#REF!</definedName>
    <definedName name="_vena_CurrentForecast_P_4_632005309963698176" comment="*">YTD!#REF!</definedName>
    <definedName name="_vena_CurrentForecast_P_4_632005309967892488">YTD!#REF!</definedName>
    <definedName name="_vena_CurrentForecast_P_6_632005313054900228">YTD!#REF!</definedName>
    <definedName name="_vena_CurrentForecast_P_6_632005313059094528">YTD!#REF!</definedName>
    <definedName name="_vena_CurrentForecast_P_6_632005313059094530">YTD!#REF!</definedName>
    <definedName name="_vena_CurrentForecast_P_6_632005313059094533" comment="*">YTD!#REF!</definedName>
    <definedName name="_vena_CurrentForecast_P_6_632005313059094535">YTD!#REF!</definedName>
    <definedName name="_vena_CurrentForecast_P_6_632005313059094537">YTD!#REF!</definedName>
    <definedName name="_vena_CurrentForecast_P_6_632005313063288834">YTD!#REF!</definedName>
    <definedName name="_vena_CurrentForecast_P_6_632005313063288842">YTD!#REF!</definedName>
    <definedName name="_vena_CurrentForecast_P_6_632005313067483138">YTD!#REF!</definedName>
    <definedName name="_vena_CurrentForecast_P_6_632005313071677440">YTD!#REF!</definedName>
    <definedName name="_vena_CurrentForecast_P_6_632005313071677442">YTD!#REF!</definedName>
    <definedName name="_vena_CurrentForecast_P_6_632005313075871744">YTD!#REF!</definedName>
    <definedName name="_vena_CurrentForecast_P_6_632005313075871746">YTD!#REF!</definedName>
    <definedName name="_vena_CurrentForecast_P_6_632005313075871749">YTD!#REF!</definedName>
    <definedName name="_vena_DYNC_SBalanceSheetS1_BBalanceSheetB1_23bcc667">'Balance Sheet'!#REF!</definedName>
    <definedName name="_vena_DYNC_SBalanceSheetS1_BBalanceSheetB1_23bcc667_f4ac5c9c">'Balance Sheet'!#REF!</definedName>
    <definedName name="_vena_DYNC_SBalanceSheetS1_BBalanceSheetB1_a3be3c09">'Balance Sheet'!#REF!</definedName>
    <definedName name="_vena_DYNC_SBalanceSheetS1_BBalanceSheetB1_a3be3c09_3f992b4d">'Balance Sheet'!#REF!</definedName>
    <definedName name="_vena_DYNC_SBalanceSheetS2_BBalanceSheetB2_4303609">'Balance Sheet'!#REF!</definedName>
    <definedName name="_vena_DYNC_SBalanceSheetS2_BBalanceSheetB2_4303609_edce210">'Balance Sheet'!#REF!</definedName>
    <definedName name="_vena_DYNP_SBudget_292a4c57">YTD!#REF!</definedName>
    <definedName name="_vena_DYNP_SBudget_3ff53baf">YTD!#REF!</definedName>
    <definedName name="_vena_DYNP_SBudget_ae36ad84">YTD!#REF!</definedName>
    <definedName name="_vena_DYNP_SCurrentForecast_17c0dd53">YTD!#REF!</definedName>
    <definedName name="_vena_DYNP_SCurrentForecast_1c8414b2">YTD!#REF!</definedName>
    <definedName name="_vena_DYNP_SCurrentForecast_2420fe25">YTD!#REF!</definedName>
    <definedName name="_vena_DYNP_SCurrentForecast_272859d1">YTD!#REF!</definedName>
    <definedName name="_vena_DYNP_SCurrentForecast_305d10bc">YTD!#REF!</definedName>
    <definedName name="_vena_DYNP_SCurrentForecast_38fb2cb2">YTD!#REF!</definedName>
    <definedName name="_vena_DYNP_SCurrentForecast_3ab1b5ea">YTD!#REF!</definedName>
    <definedName name="_vena_DYNP_SCurrentForecast_42013679">YTD!#REF!</definedName>
    <definedName name="_vena_DYNP_SCurrentForecast_4ac6858f">YTD!#REF!</definedName>
    <definedName name="_vena_DYNP_SCurrentForecast_4d54fde5">YTD!#REF!</definedName>
    <definedName name="_vena_DYNP_SCurrentForecast_5d647d27">YTD!#REF!</definedName>
    <definedName name="_vena_DYNP_SCurrentForecast_6014d2d3">YTD!#REF!</definedName>
    <definedName name="_vena_DYNP_SCurrentForecast_6ab52ee4">YTD!#REF!</definedName>
    <definedName name="_vena_DYNP_SCurrentForecast_7276b238">YTD!#REF!</definedName>
    <definedName name="_vena_DYNP_SCurrentForecast_8450d788">YTD!#REF!</definedName>
    <definedName name="_vena_DYNP_SCurrentForecast_84ebaad0">YTD!#REF!</definedName>
    <definedName name="_vena_DYNP_SCurrentForecast_8cc72ae2">YTD!#REF!</definedName>
    <definedName name="_vena_DYNP_SCurrentForecast_a55a3c65">YTD!#REF!</definedName>
    <definedName name="_vena_DYNP_SCurrentForecast_a86268b">YTD!#REF!</definedName>
    <definedName name="_vena_DYNP_SCurrentForecast_ac256d86">YTD!#REF!</definedName>
    <definedName name="_vena_DYNP_SCurrentForecast_ae5e393">YTD!#REF!</definedName>
    <definedName name="_vena_DYNP_SCurrentForecast_b564a98">YTD!#REF!</definedName>
    <definedName name="_vena_DYNP_SCurrentForecast_b7ac3ba5">YTD!#REF!</definedName>
    <definedName name="_vena_DYNP_SCurrentForecast_bcab9865">YTD!#REF!</definedName>
    <definedName name="_vena_DYNP_SCurrentForecast_cc0b7026">YTD!#REF!</definedName>
    <definedName name="_vena_DYNP_SCurrentForecast_d5911ea3">YTD!#REF!</definedName>
    <definedName name="_vena_DYNP_SCurrentForecast_db0da5de">YTD!#REF!</definedName>
    <definedName name="_vena_DYNP_SCurrentForecast_e29bf523">YTD!#REF!</definedName>
    <definedName name="_vena_DYNP_SCurrentForecast_ea0c4fb9">YTD!#REF!</definedName>
    <definedName name="_vena_DYNP_SCurrentForecast_ed3caf4b">YTD!#REF!</definedName>
    <definedName name="_vena_DYNP_SCurrentForecast_ef756f52">YTD!#REF!</definedName>
    <definedName name="_vena_DYNP_SCurrentForecast_efd622e4">YTD!#REF!</definedName>
    <definedName name="_vena_DYNP_SPreviousForecast_3fd64f36">YTD!#REF!</definedName>
    <definedName name="_vena_DYNP_SPreviousForecast_62d67b17">YTD!#REF!</definedName>
    <definedName name="_vena_DYNP_SPreviousForecast_dedaf819">YTD!#REF!</definedName>
    <definedName name="_vena_DYNR_SCashFlowS2_BCashFlowB2_3bb403b5">'Cash Flow'!#REF!</definedName>
    <definedName name="_vena_DYNR_SCashFlowS2_BCashFlowB2_3bb403b5_371f4648">'Cash Flow'!#REF!</definedName>
    <definedName name="_vena_DYNR_SCashFlowS2_BCashFlowB2_3bb403b5_3b92c3bd">'Cash Flow'!#REF!</definedName>
    <definedName name="_vena_DYNR_SCashFlowS2_BCashFlowB2_3bb403b5_4cdbcaef">'Cash Flow'!#REF!</definedName>
    <definedName name="_vena_DYNR_SCashFlowS2_BCashFlowB2_3bb403b5_60ee152">'Cash Flow'!#REF!</definedName>
    <definedName name="_vena_DYNR_SCashFlowS2_BCashFlowB2_3bb403b5_6c464d4a">'Cash Flow'!#REF!</definedName>
    <definedName name="_vena_DYNR_SCashFlowS2_BCashFlowB2_3bb403b5_785e40c4">'Cash Flow'!#REF!</definedName>
    <definedName name="_vena_DYNR_SCashFlowS2_BCashFlowB2_3bb403b5_7dc88d62">'Cash Flow'!#REF!</definedName>
    <definedName name="_vena_DYNR_SCashFlowS2_BCashFlowB2_3bb403b5_93e772f8">'Cash Flow'!#REF!</definedName>
    <definedName name="_vena_DYNR_SCashFlowS2_BCashFlowB2_3bb403b5_a4858e09">'Cash Flow'!#REF!</definedName>
    <definedName name="_vena_DYNR_SCashFlowS2_BCashFlowB2_3bb403b5_ba89dd04">'Cash Flow'!#REF!</definedName>
    <definedName name="_vena_DYNR_SCashFlowS2_BCashFlowB2_3bb403b5_c92d528d">'Cash Flow'!#REF!</definedName>
    <definedName name="_vena_DYNR_SCashFlowS2_BCashFlowB2_3bb403b5_d14cd46d">'Cash Flow'!#REF!</definedName>
    <definedName name="_vena_DYNR_SCashFlowS2_BCashFlowB2_3bb403b5_d75075b8">'Cash Flow'!#REF!</definedName>
    <definedName name="_vena_DYNR_SCashFlowS2_BCashFlowB2_3bb403b5_e44aed24">'Cash Flow'!#REF!</definedName>
    <definedName name="_vena_DYNR_SCashFlowS2_BCashFlowB2_81241c3d">'Cash Flow'!#REF!</definedName>
    <definedName name="_vena_DYNR_SCashFlowS2_BCashFlowB2_81241c3d_1f250828">'Cash Flow'!#REF!</definedName>
    <definedName name="_vena_DYNR_SCashFlowS2_BCashFlowB2_81241c3d_3a96e333">'Cash Flow'!#REF!</definedName>
    <definedName name="_vena_DYNR_SCashFlowS2_BCashFlowB2_81241c3d_3daea0c7">'Cash Flow'!#REF!</definedName>
    <definedName name="_vena_DYNR_SCashFlowS2_BCashFlowB2_81241c3d_404c3bcf">'Cash Flow'!#REF!</definedName>
    <definedName name="_vena_DYNR_SCashFlowS2_BCashFlowB2_81241c3d_4352b9c6">'Cash Flow'!#REF!</definedName>
    <definedName name="_vena_DYNR_SCashFlowS2_BCashFlowB2_81241c3d_43dae9e7">'Cash Flow'!#REF!</definedName>
    <definedName name="_vena_DYNR_SCashFlowS2_BCashFlowB2_81241c3d_44afc417">'Cash Flow'!#REF!</definedName>
    <definedName name="_vena_DYNR_SCashFlowS2_BCashFlowB2_81241c3d_458d2ee1">'Cash Flow'!#REF!</definedName>
    <definedName name="_vena_DYNR_SCashFlowS2_BCashFlowB2_81241c3d_460836df">'Cash Flow'!#REF!</definedName>
    <definedName name="_vena_DYNR_SCashFlowS2_BCashFlowB2_81241c3d_46631e1d">'Cash Flow'!#REF!</definedName>
    <definedName name="_vena_DYNR_SCashFlowS2_BCashFlowB2_81241c3d_4c4ee8a8">'Cash Flow'!#REF!</definedName>
    <definedName name="_vena_DYNR_SCashFlowS2_BCashFlowB2_81241c3d_516476d7">'Cash Flow'!#REF!</definedName>
    <definedName name="_vena_DYNR_SCashFlowS2_BCashFlowB2_81241c3d_59409662">'Cash Flow'!#REF!</definedName>
    <definedName name="_vena_DYNR_SCashFlowS2_BCashFlowB2_81241c3d_5f3097bf">'Cash Flow'!#REF!</definedName>
    <definedName name="_vena_DYNR_SCashFlowS2_BCashFlowB2_81241c3d_60b3d521">'Cash Flow'!#REF!</definedName>
    <definedName name="_vena_DYNR_SCashFlowS2_BCashFlowB2_81241c3d_6ddbeb98">'Cash Flow'!#REF!</definedName>
    <definedName name="_vena_DYNR_SCashFlowS2_BCashFlowB2_81241c3d_6ea0b861">'Cash Flow'!#REF!</definedName>
    <definedName name="_vena_DYNR_SCashFlowS2_BCashFlowB2_81241c3d_7516bae9">'Cash Flow'!#REF!</definedName>
    <definedName name="_vena_DYNR_SCashFlowS2_BCashFlowB2_81241c3d_7724e5b9">'Cash Flow'!#REF!</definedName>
    <definedName name="_vena_DYNR_SCashFlowS2_BCashFlowB2_81241c3d_781f5118">'Cash Flow'!#REF!</definedName>
    <definedName name="_vena_DYNR_SCashFlowS2_BCashFlowB2_81241c3d_7dcd5e30">'Cash Flow'!#REF!</definedName>
    <definedName name="_vena_DYNR_SCashFlowS2_BCashFlowB2_81241c3d_84676d32">'Cash Flow'!#REF!</definedName>
    <definedName name="_vena_DYNR_SCashFlowS2_BCashFlowB2_81241c3d_a2126023">'Cash Flow'!#REF!</definedName>
    <definedName name="_vena_DYNR_SCashFlowS2_BCashFlowB2_81241c3d_ac451681">'Cash Flow'!#REF!</definedName>
    <definedName name="_vena_DYNR_SCashFlowS2_BCashFlowB2_81241c3d_ac8861e5">'Cash Flow'!#REF!</definedName>
    <definedName name="_vena_DYNR_SCashFlowS2_BCashFlowB2_81241c3d_af6ac88d">'Cash Flow'!#REF!</definedName>
    <definedName name="_vena_DYNR_SCashFlowS2_BCashFlowB2_81241c3d_b230a3a7">'Cash Flow'!#REF!</definedName>
    <definedName name="_vena_DYNR_SCashFlowS2_BCashFlowB2_81241c3d_ba992ba3">'Cash Flow'!#REF!</definedName>
    <definedName name="_vena_DYNR_SCashFlowS2_BCashFlowB2_81241c3d_bd569dc">'Cash Flow'!#REF!</definedName>
    <definedName name="_vena_DYNR_SCashFlowS2_BCashFlowB2_81241c3d_c2bd5ec4">'Cash Flow'!#REF!</definedName>
    <definedName name="_vena_DYNR_SCashFlowS2_BCashFlowB2_81241c3d_c7a2cb2d">'Cash Flow'!#REF!</definedName>
    <definedName name="_vena_DYNR_SCashFlowS2_BCashFlowB2_81241c3d_d77f4dd6">'Cash Flow'!#REF!</definedName>
    <definedName name="_vena_DYNR_SCashFlowS2_BCashFlowB2_81241c3d_da31a3f6">'Cash Flow'!#REF!</definedName>
    <definedName name="_vena_DYNR_SCashFlowS2_BCashFlowB2_81241c3d_e35cf744">'Cash Flow'!#REF!</definedName>
    <definedName name="_vena_DYNR_SCashFlowS2_BCashFlowB2_81241c3d_e814582a">'Cash Flow'!#REF!</definedName>
    <definedName name="_vena_DYNR_SCashFlowS2_BCashFlowB2_81241c3d_e818a11e">'Cash Flow'!#REF!</definedName>
    <definedName name="_vena_DYNR_SCashFlowS2_BCashFlowB2_81241c3d_ef2c4e28">'Cash Flow'!#REF!</definedName>
    <definedName name="_vena_DYNR_SCashFlowS2_BCashFlowB2_81241c3d_f6945709">'Cash Flow'!#REF!</definedName>
    <definedName name="_vena_DYNR_SCashFlowS2_BCashFlowB2_85b54005">'Cash Flow'!#REF!</definedName>
    <definedName name="_vena_DYNR_SCashFlowS2_BCashFlowB2_85b54005_11c2411d">'Cash Flow'!#REF!</definedName>
    <definedName name="_vena_DYNR_SCashFlowS2_BCashFlowB2_85b54005_1bec8508">'Cash Flow'!#REF!</definedName>
    <definedName name="_vena_DYNR_SCashFlowS2_BCashFlowB2_85b54005_25cf9a01">'Cash Flow'!#REF!</definedName>
    <definedName name="_vena_DYNR_SCashFlowS2_BCashFlowB2_85b54005_2dee785">'Cash Flow'!#REF!</definedName>
    <definedName name="_vena_DYNR_SCashFlowS2_BCashFlowB2_85b54005_34796289">'Cash Flow'!#REF!</definedName>
    <definedName name="_vena_DYNR_SCashFlowS2_BCashFlowB2_85b54005_37e56671">'Cash Flow'!#REF!</definedName>
    <definedName name="_vena_DYNR_SCashFlowS2_BCashFlowB2_85b54005_39aad842">'Cash Flow'!#REF!</definedName>
    <definedName name="_vena_DYNR_SCashFlowS2_BCashFlowB2_85b54005_577afa23">'Cash Flow'!#REF!</definedName>
    <definedName name="_vena_DYNR_SCashFlowS2_BCashFlowB2_85b54005_6eec05f3">'Cash Flow'!#REF!</definedName>
    <definedName name="_vena_DYNR_SCashFlowS2_BCashFlowB2_85b54005_a3856a7f">'Cash Flow'!#REF!</definedName>
    <definedName name="_vena_DYNR_SCashFlowS2_BCashFlowB2_85b54005_a571f94d">'Cash Flow'!#REF!</definedName>
    <definedName name="_vena_DYNR_SCashFlowS2_BCashFlowB2_85b54005_abe443db">'Cash Flow'!#REF!</definedName>
    <definedName name="_vena_DYNR_SCashFlowS2_BCashFlowB2_85b54005_b55779b3">'Cash Flow'!#REF!</definedName>
    <definedName name="_vena_DYNR_SCashFlowS2_BCashFlowB2_85b54005_b60ba129">'Cash Flow'!#REF!</definedName>
    <definedName name="_vena_DYNR_SCashFlowS2_BCashFlowB2_85b54005_be77045d">'Cash Flow'!#REF!</definedName>
    <definedName name="_vena_DYNR_SCashFlowS2_BCashFlowB2_85b54005_c21face9">'Cash Flow'!#REF!</definedName>
    <definedName name="_vena_DYNR_SCashFlowS2_BCashFlowB2_85b54005_c58b1cdc">'Cash Flow'!#REF!</definedName>
    <definedName name="_vena_DYNR_SCashFlowS2_BCashFlowB2_85b54005_d2b11298">'Cash Flow'!#REF!</definedName>
    <definedName name="_vena_DYNR_SCashFlowS2_BCashFlowB2_85b54005_dd3bec50">'Cash Flow'!#REF!</definedName>
    <definedName name="_vena_DYNR_SCashFlowS2_BCashFlowB2_85b54005_e0715283">'Cash Flow'!#REF!</definedName>
    <definedName name="_vena_DYNR_SCashFlowS2_BCashFlowB2_8e87ec5d">'Cash Flow'!#REF!</definedName>
    <definedName name="_vena_DYNR_SCashFlowS2_BCashFlowB2_8e87ec5d_1545e63a">'Cash Flow'!#REF!</definedName>
    <definedName name="_vena_DYNR_SCashFlowS2_BCashFlowB2_8e87ec5d_1ac0a7c7">'Cash Flow'!#REF!</definedName>
    <definedName name="_vena_DYNR_SCashFlowS2_BCashFlowB2_8e87ec5d_1bd2e836">'Cash Flow'!#REF!</definedName>
    <definedName name="_vena_DYNR_SCashFlowS2_BCashFlowB2_8e87ec5d_290cd1df">'Cash Flow'!#REF!</definedName>
    <definedName name="_vena_DYNR_SCashFlowS2_BCashFlowB2_8e87ec5d_32527639">'Cash Flow'!#REF!</definedName>
    <definedName name="_vena_DYNR_SCashFlowS2_BCashFlowB2_8e87ec5d_3e919aea">'Cash Flow'!#REF!</definedName>
    <definedName name="_vena_DYNR_SCashFlowS2_BCashFlowB2_8e87ec5d_3f621898">'Cash Flow'!#REF!</definedName>
    <definedName name="_vena_DYNR_SCashFlowS2_BCashFlowB2_8e87ec5d_40daf0c3">'Cash Flow'!#REF!</definedName>
    <definedName name="_vena_DYNR_SCashFlowS2_BCashFlowB2_8e87ec5d_419d71fc">'Cash Flow'!#REF!</definedName>
    <definedName name="_vena_DYNR_SCashFlowS2_BCashFlowB2_8e87ec5d_41ad2055">'Cash Flow'!#REF!</definedName>
    <definedName name="_vena_DYNR_SCashFlowS2_BCashFlowB2_8e87ec5d_4bfffc65">'Cash Flow'!#REF!</definedName>
    <definedName name="_vena_DYNR_SCashFlowS2_BCashFlowB2_8e87ec5d_4dbfdfef">'Cash Flow'!#REF!</definedName>
    <definedName name="_vena_DYNR_SCashFlowS2_BCashFlowB2_8e87ec5d_57e6b439">'Cash Flow'!#REF!</definedName>
    <definedName name="_vena_DYNR_SCashFlowS2_BCashFlowB2_8e87ec5d_596328b7">'Cash Flow'!#REF!</definedName>
    <definedName name="_vena_DYNR_SCashFlowS2_BCashFlowB2_8e87ec5d_5a5257c4">'Cash Flow'!#REF!</definedName>
    <definedName name="_vena_DYNR_SCashFlowS2_BCashFlowB2_8e87ec5d_5df4877c">'Cash Flow'!#REF!</definedName>
    <definedName name="_vena_DYNR_SCashFlowS2_BCashFlowB2_8e87ec5d_6099dd2">'Cash Flow'!#REF!</definedName>
    <definedName name="_vena_DYNR_SCashFlowS2_BCashFlowB2_8e87ec5d_684e0685">'Cash Flow'!#REF!</definedName>
    <definedName name="_vena_DYNR_SCashFlowS2_BCashFlowB2_8e87ec5d_68f9028d">'Cash Flow'!#REF!</definedName>
    <definedName name="_vena_DYNR_SCashFlowS2_BCashFlowB2_8e87ec5d_6abfc2b7">'Cash Flow'!#REF!</definedName>
    <definedName name="_vena_DYNR_SCashFlowS2_BCashFlowB2_8e87ec5d_731e9e9f">'Cash Flow'!#REF!</definedName>
    <definedName name="_vena_DYNR_SCashFlowS2_BCashFlowB2_8e87ec5d_73a581c0">'Cash Flow'!#REF!</definedName>
    <definedName name="_vena_DYNR_SCashFlowS2_BCashFlowB2_8e87ec5d_7df43ed8">'Cash Flow'!#REF!</definedName>
    <definedName name="_vena_DYNR_SCashFlowS2_BCashFlowB2_8e87ec5d_7ef3d8da">'Cash Flow'!#REF!</definedName>
    <definedName name="_vena_DYNR_SCashFlowS2_BCashFlowB2_8e87ec5d_851f6af9">'Cash Flow'!#REF!</definedName>
    <definedName name="_vena_DYNR_SCashFlowS2_BCashFlowB2_8e87ec5d_88a897f0">'Cash Flow'!#REF!</definedName>
    <definedName name="_vena_DYNR_SCashFlowS2_BCashFlowB2_8e87ec5d_8b3e1805">'Cash Flow'!#REF!</definedName>
    <definedName name="_vena_DYNR_SCashFlowS2_BCashFlowB2_8e87ec5d_8e96f24f">'Cash Flow'!#REF!</definedName>
    <definedName name="_vena_DYNR_SCashFlowS2_BCashFlowB2_8e87ec5d_90ca4d20">'Cash Flow'!#REF!</definedName>
    <definedName name="_vena_DYNR_SCashFlowS2_BCashFlowB2_8e87ec5d_9789f4cb">'Cash Flow'!#REF!</definedName>
    <definedName name="_vena_DYNR_SCashFlowS2_BCashFlowB2_8e87ec5d_99d42fc">'Cash Flow'!#REF!</definedName>
    <definedName name="_vena_DYNR_SCashFlowS2_BCashFlowB2_8e87ec5d_a4c82daf">'Cash Flow'!#REF!</definedName>
    <definedName name="_vena_DYNR_SCashFlowS2_BCashFlowB2_8e87ec5d_a7f6ed20">'Cash Flow'!#REF!</definedName>
    <definedName name="_vena_DYNR_SCashFlowS2_BCashFlowB2_8e87ec5d_b4e4d442">'Cash Flow'!#REF!</definedName>
    <definedName name="_vena_DYNR_SCashFlowS2_BCashFlowB2_8e87ec5d_b545c57c">'Cash Flow'!#REF!</definedName>
    <definedName name="_vena_DYNR_SCashFlowS2_BCashFlowB2_8e87ec5d_bacb4949">'Cash Flow'!#REF!</definedName>
    <definedName name="_vena_DYNR_SCashFlowS2_BCashFlowB2_8e87ec5d_bc1f6dc">'Cash Flow'!#REF!</definedName>
    <definedName name="_vena_DYNR_SCashFlowS2_BCashFlowB2_8e87ec5d_bdf6fc39">'Cash Flow'!#REF!</definedName>
    <definedName name="_vena_DYNR_SCashFlowS2_BCashFlowB2_8e87ec5d_c3b78a56">'Cash Flow'!#REF!</definedName>
    <definedName name="_vena_DYNR_SCashFlowS2_BCashFlowB2_8e87ec5d_cfdd0ba9">'Cash Flow'!#REF!</definedName>
    <definedName name="_vena_DYNR_SCashFlowS2_BCashFlowB2_8e87ec5d_d4efe0d">'Cash Flow'!#REF!</definedName>
    <definedName name="_vena_DYNR_SCashFlowS2_BCashFlowB2_8e87ec5d_d9250ad3">'Cash Flow'!#REF!</definedName>
    <definedName name="_vena_DYNR_SCashFlowS2_BCashFlowB2_8e87ec5d_e051ffcd">'Cash Flow'!#REF!</definedName>
    <definedName name="_vena_DYNR_SCashFlowS2_BCashFlowB2_8e87ec5d_e2d6b08b">'Cash Flow'!#REF!</definedName>
    <definedName name="_vena_DYNR_SCashFlowS2_BCashFlowB2_8e87ec5d_e40f5448">'Cash Flow'!#REF!</definedName>
    <definedName name="_vena_DYNR_SCashFlowS2_BCashFlowB2_8e87ec5d_ebd36949">'Cash Flow'!#REF!</definedName>
    <definedName name="_vena_DYNR_SCashFlowS2_BCashFlowB2_8e87ec5d_ef6500ea">'Cash Flow'!#REF!</definedName>
    <definedName name="_vena_DYNR_SCashFlowS2_BCashFlowB2_8e87ec5d_f25cc5e">'Cash Flow'!#REF!</definedName>
    <definedName name="_vena_DYNR_SCashFlowS2_BCashFlowB2_8e87ec5d_f6b59551">'Cash Flow'!#REF!</definedName>
    <definedName name="_vena_DYNR_SCashFlowS2_BCashFlowB2_8e87ec5d_f8fc66d0">'Cash Flow'!#REF!</definedName>
    <definedName name="_vena_DYNR_SCashFlowS2_BCashFlowB2_8e87ec5d_f97a2604">'Cash Flow'!#REF!</definedName>
    <definedName name="_vena_DYNR_SCashFlowS2_BCashFlowB2_8e87ec5d_fd4e94bb">'Cash Flow'!#REF!</definedName>
    <definedName name="_vena_DYNR_SCashFlowS2_BCashFlowB2_8e87ec5d_fdfbab97">'Cash Flow'!#REF!</definedName>
    <definedName name="_vena_DYNR_SCashFlowS2_BCashFlowB2_8e87ec5d_ff77a2fe">'Cash Flow'!#REF!</definedName>
    <definedName name="_vena_DYNR_SCashFlowS2_BCashFlowB2_945738ba">'Cash Flow'!#REF!</definedName>
    <definedName name="_vena_DYNR_SCashFlowS2_BCashFlowB2_945738ba_13b62a06">'Cash Flow'!#REF!</definedName>
    <definedName name="_vena_DYNR_SCashFlowS2_BCashFlowB2_945738ba_19c47f04">'Cash Flow'!#REF!</definedName>
    <definedName name="_vena_DYNR_SCashFlowS2_BCashFlowB2_945738ba_2bf311d4">'Cash Flow'!#REF!</definedName>
    <definedName name="_vena_DYNR_SCashFlowS2_BCashFlowB2_945738ba_4fbc834b">'Cash Flow'!#REF!</definedName>
    <definedName name="_vena_DYNR_SCashFlowS2_BCashFlowB2_945738ba_511a3998">'Cash Flow'!#REF!</definedName>
    <definedName name="_vena_DYNR_SCashFlowS2_BCashFlowB2_945738ba_622655c3">'Cash Flow'!#REF!</definedName>
    <definedName name="_vena_DYNR_SCashFlowS2_BCashFlowB2_945738ba_64eb51c1">'Cash Flow'!#REF!</definedName>
    <definedName name="_vena_DYNR_SCashFlowS2_BCashFlowB2_945738ba_796ecbf4">'Cash Flow'!#REF!</definedName>
    <definedName name="_vena_DYNR_SCashFlowS2_BCashFlowB2_945738ba_9884a795">'Cash Flow'!#REF!</definedName>
    <definedName name="_vena_DYNR_SCashFlowS2_BCashFlowB2_945738ba_9c07351f">'Cash Flow'!#REF!</definedName>
    <definedName name="_vena_DYNR_SCashFlowS2_BCashFlowB2_945738ba_9d9c8937">'Cash Flow'!#REF!</definedName>
    <definedName name="_vena_DYNR_SCashFlowS2_BCashFlowB2_945738ba_a60c5dc6">'Cash Flow'!#REF!</definedName>
    <definedName name="_vena_DYNR_SCashFlowS2_BCashFlowB2_945738ba_afdf9b1f">'Cash Flow'!#REF!</definedName>
    <definedName name="_vena_DYNR_SCashFlowS2_BCashFlowB2_945738ba_d9641545">'Cash Flow'!#REF!</definedName>
    <definedName name="_vena_DYNR_SCashFlowS2_BCashFlowB2_945738ba_e28655e2">'Cash Flow'!#REF!</definedName>
    <definedName name="_vena_DYNR_SCashFlowS2_BCashFlowB2_945738ba_e7ff8af1">'Cash Flow'!#REF!</definedName>
    <definedName name="_vena_DYNR_SCashFlowS2_BCashFlowB2_9e60b136">'Cash Flow'!#REF!</definedName>
    <definedName name="_vena_DYNR_SCashFlowS2_BCashFlowB2_9e60b136_12f48485">'Cash Flow'!#REF!</definedName>
    <definedName name="_vena_DYNR_SCashFlowS2_BCashFlowB2_9e60b136_13686105">'Cash Flow'!#REF!</definedName>
    <definedName name="_vena_DYNR_SCashFlowS2_BCashFlowB2_9e60b136_144d1341">'Cash Flow'!#REF!</definedName>
    <definedName name="_vena_DYNR_SCashFlowS2_BCashFlowB2_9e60b136_1617cc60">'Cash Flow'!#REF!</definedName>
    <definedName name="_vena_DYNR_SCashFlowS2_BCashFlowB2_9e60b136_1636c572">'Cash Flow'!#REF!</definedName>
    <definedName name="_vena_DYNR_SCashFlowS2_BCashFlowB2_9e60b136_197e8f97">'Cash Flow'!#REF!</definedName>
    <definedName name="_vena_DYNR_SCashFlowS2_BCashFlowB2_9e60b136_1c1f24a5">'Cash Flow'!#REF!</definedName>
    <definedName name="_vena_DYNR_SCashFlowS2_BCashFlowB2_9e60b136_21b86efa">'Cash Flow'!#REF!</definedName>
    <definedName name="_vena_DYNR_SCashFlowS2_BCashFlowB2_9e60b136_264c13d1">'Cash Flow'!#REF!</definedName>
    <definedName name="_vena_DYNR_SCashFlowS2_BCashFlowB2_9e60b136_273dcadc">'Cash Flow'!#REF!</definedName>
    <definedName name="_vena_DYNR_SCashFlowS2_BCashFlowB2_9e60b136_2bda8a3d">'Cash Flow'!#REF!</definedName>
    <definedName name="_vena_DYNR_SCashFlowS2_BCashFlowB2_9e60b136_2cab4aa4">'Cash Flow'!#REF!</definedName>
    <definedName name="_vena_DYNR_SCashFlowS2_BCashFlowB2_9e60b136_2cc1fea3">'Cash Flow'!#REF!</definedName>
    <definedName name="_vena_DYNR_SCashFlowS2_BCashFlowB2_9e60b136_3024335">'Cash Flow'!#REF!</definedName>
    <definedName name="_vena_DYNR_SCashFlowS2_BCashFlowB2_9e60b136_363823da">'Cash Flow'!#REF!</definedName>
    <definedName name="_vena_DYNR_SCashFlowS2_BCashFlowB2_9e60b136_3828c54e">'Cash Flow'!#REF!</definedName>
    <definedName name="_vena_DYNR_SCashFlowS2_BCashFlowB2_9e60b136_39808cb6">'Cash Flow'!#REF!</definedName>
    <definedName name="_vena_DYNR_SCashFlowS2_BCashFlowB2_9e60b136_3d160836">'Cash Flow'!#REF!</definedName>
    <definedName name="_vena_DYNR_SCashFlowS2_BCashFlowB2_9e60b136_4135076">'Cash Flow'!#REF!</definedName>
    <definedName name="_vena_DYNR_SCashFlowS2_BCashFlowB2_9e60b136_4d12b8c3">'Cash Flow'!#REF!</definedName>
    <definedName name="_vena_DYNR_SCashFlowS2_BCashFlowB2_9e60b136_4f1ebadd">'Cash Flow'!#REF!</definedName>
    <definedName name="_vena_DYNR_SCashFlowS2_BCashFlowB2_9e60b136_5201c44f">'Cash Flow'!#REF!</definedName>
    <definedName name="_vena_DYNR_SCashFlowS2_BCashFlowB2_9e60b136_560e9a1d">'Cash Flow'!#REF!</definedName>
    <definedName name="_vena_DYNR_SCashFlowS2_BCashFlowB2_9e60b136_57823901">'Cash Flow'!#REF!</definedName>
    <definedName name="_vena_DYNR_SCashFlowS2_BCashFlowB2_9e60b136_5787bbab">'Cash Flow'!#REF!</definedName>
    <definedName name="_vena_DYNR_SCashFlowS2_BCashFlowB2_9e60b136_59d0b5c8">'Cash Flow'!#REF!</definedName>
    <definedName name="_vena_DYNR_SCashFlowS2_BCashFlowB2_9e60b136_5b6cfac5">'Cash Flow'!#REF!</definedName>
    <definedName name="_vena_DYNR_SCashFlowS2_BCashFlowB2_9e60b136_5e25d502">'Cash Flow'!#REF!</definedName>
    <definedName name="_vena_DYNR_SCashFlowS2_BCashFlowB2_9e60b136_5fa8804c">'Cash Flow'!#REF!</definedName>
    <definedName name="_vena_DYNR_SCashFlowS2_BCashFlowB2_9e60b136_634e9118">'Cash Flow'!#REF!</definedName>
    <definedName name="_vena_DYNR_SCashFlowS2_BCashFlowB2_9e60b136_6358575a">'Cash Flow'!#REF!</definedName>
    <definedName name="_vena_DYNR_SCashFlowS2_BCashFlowB2_9e60b136_64a3e6d5">'Cash Flow'!#REF!</definedName>
    <definedName name="_vena_DYNR_SCashFlowS2_BCashFlowB2_9e60b136_6fea9bab">'Cash Flow'!#REF!</definedName>
    <definedName name="_vena_DYNR_SCashFlowS2_BCashFlowB2_9e60b136_7707bd8e">'Cash Flow'!#REF!</definedName>
    <definedName name="_vena_DYNR_SCashFlowS2_BCashFlowB2_9e60b136_79098609">'Cash Flow'!#REF!</definedName>
    <definedName name="_vena_DYNR_SCashFlowS2_BCashFlowB2_9e60b136_82248347">'Cash Flow'!#REF!</definedName>
    <definedName name="_vena_DYNR_SCashFlowS2_BCashFlowB2_9e60b136_8405fdc1">'Cash Flow'!#REF!</definedName>
    <definedName name="_vena_DYNR_SCashFlowS2_BCashFlowB2_9e60b136_947e0b3a">'Cash Flow'!#REF!</definedName>
    <definedName name="_vena_DYNR_SCashFlowS2_BCashFlowB2_9e60b136_9663e0c1">'Cash Flow'!#REF!</definedName>
    <definedName name="_vena_DYNR_SCashFlowS2_BCashFlowB2_9e60b136_96d73c1d">'Cash Flow'!#REF!</definedName>
    <definedName name="_vena_DYNR_SCashFlowS2_BCashFlowB2_9e60b136_a6b77673">'Cash Flow'!#REF!</definedName>
    <definedName name="_vena_DYNR_SCashFlowS2_BCashFlowB2_9e60b136_a7e743a7">'Cash Flow'!#REF!</definedName>
    <definedName name="_vena_DYNR_SCashFlowS2_BCashFlowB2_9e60b136_ac5ac26">'Cash Flow'!#REF!</definedName>
    <definedName name="_vena_DYNR_SCashFlowS2_BCashFlowB2_9e60b136_b0b51b16">'Cash Flow'!#REF!</definedName>
    <definedName name="_vena_DYNR_SCashFlowS2_BCashFlowB2_9e60b136_b30de5ad">'Cash Flow'!#REF!</definedName>
    <definedName name="_vena_DYNR_SCashFlowS2_BCashFlowB2_9e60b136_b3a568f">'Cash Flow'!#REF!</definedName>
    <definedName name="_vena_DYNR_SCashFlowS2_BCashFlowB2_9e60b136_b5706557">'Cash Flow'!#REF!</definedName>
    <definedName name="_vena_DYNR_SCashFlowS2_BCashFlowB2_9e60b136_b7348955">'Cash Flow'!#REF!</definedName>
    <definedName name="_vena_DYNR_SCashFlowS2_BCashFlowB2_9e60b136_b99e0307">'Cash Flow'!#REF!</definedName>
    <definedName name="_vena_DYNR_SCashFlowS2_BCashFlowB2_9e60b136_bbf4d87e">'Cash Flow'!#REF!</definedName>
    <definedName name="_vena_DYNR_SCashFlowS2_BCashFlowB2_9e60b136_bce3f71a">'Cash Flow'!#REF!</definedName>
    <definedName name="_vena_DYNR_SCashFlowS2_BCashFlowB2_9e60b136_c393eab7">'Cash Flow'!#REF!</definedName>
    <definedName name="_vena_DYNR_SCashFlowS2_BCashFlowB2_9e60b136_c43da3e9">'Cash Flow'!#REF!</definedName>
    <definedName name="_vena_DYNR_SCashFlowS2_BCashFlowB2_9e60b136_c71f844">'Cash Flow'!#REF!</definedName>
    <definedName name="_vena_DYNR_SCashFlowS2_BCashFlowB2_9e60b136_c7db2110">'Cash Flow'!#REF!</definedName>
    <definedName name="_vena_DYNR_SCashFlowS2_BCashFlowB2_9e60b136_c9d206d5">'Cash Flow'!#REF!</definedName>
    <definedName name="_vena_DYNR_SCashFlowS2_BCashFlowB2_9e60b136_ca571c35">'Cash Flow'!#REF!</definedName>
    <definedName name="_vena_DYNR_SCashFlowS2_BCashFlowB2_9e60b136_caf8a70e">'Cash Flow'!#REF!</definedName>
    <definedName name="_vena_DYNR_SCashFlowS2_BCashFlowB2_9e60b136_cc3bde06">'Cash Flow'!#REF!</definedName>
    <definedName name="_vena_DYNR_SCashFlowS2_BCashFlowB2_9e60b136_d0f7f981">'Cash Flow'!#REF!</definedName>
    <definedName name="_vena_DYNR_SCashFlowS2_BCashFlowB2_9e60b136_d9a49933">'Cash Flow'!#REF!</definedName>
    <definedName name="_vena_DYNR_SCashFlowS2_BCashFlowB2_9e60b136_de6ce3e4">'Cash Flow'!#REF!</definedName>
    <definedName name="_vena_DYNR_SCashFlowS2_BCashFlowB2_9e60b136_e37f7a2d">'Cash Flow'!#REF!</definedName>
    <definedName name="_vena_DYNR_SCashFlowS2_BCashFlowB2_9e60b136_e9b40be5">'Cash Flow'!#REF!</definedName>
    <definedName name="_vena_DYNR_SCashFlowS2_BCashFlowB2_9e60b136_eed2a1ec">'Cash Flow'!#REF!</definedName>
    <definedName name="_vena_DYNR_SCashFlowS2_BCashFlowB2_9e60b136_f0d50808">'Cash Flow'!#REF!</definedName>
    <definedName name="_vena_DYNR_SCashFlowS2_BCashFlowB2_9e60b136_f647cafd">'Cash Flow'!#REF!</definedName>
    <definedName name="_vena_DYNR_SCashFlowS2_BCashFlowB2_9e60b136_f6d15604">'Cash Flow'!#REF!</definedName>
    <definedName name="_vena_DYNR_SCashFlowS2_BCashFlowB2_9e60b136_f70a9c4">'Cash Flow'!#REF!</definedName>
    <definedName name="_vena_DYNR_SCashFlowS2_BCashFlowB2_9e60b136_f95a5f55">'Cash Flow'!#REF!</definedName>
    <definedName name="_vena_DYNR_SCashFlowS2_BCashFlowB2_9e60b136_f99917e7">'Cash Flow'!#REF!</definedName>
    <definedName name="_vena_DYNR_SCashFlowS2_BCashFlowB2_9e60b136_fb1c5ca4">'Cash Flow'!#REF!</definedName>
    <definedName name="_vena_DYNR_SCashFlowS2_BCashFlowB2_9e6c5adb">'Cash Flow'!#REF!</definedName>
    <definedName name="_vena_DYNR_SCashFlowS2_BCashFlowB2_9e6c5adb_277d72ea">'Cash Flow'!#REF!</definedName>
    <definedName name="_vena_DYNR_SCashFlowS2_BCashFlowB2_9e6c5adb_2b2c3bd4">'Cash Flow'!#REF!</definedName>
    <definedName name="_vena_DYNR_SCashFlowS2_BCashFlowB2_9e6c5adb_30e51dfa">'Cash Flow'!#REF!</definedName>
    <definedName name="_vena_DYNR_SCashFlowS2_BCashFlowB2_9e6c5adb_30fe9d76">'Cash Flow'!#REF!</definedName>
    <definedName name="_vena_DYNR_SCashFlowS2_BCashFlowB2_9e6c5adb_3aa58a47">'Cash Flow'!#REF!</definedName>
    <definedName name="_vena_DYNR_SCashFlowS2_BCashFlowB2_9e6c5adb_3b729d7c">'Cash Flow'!#REF!</definedName>
    <definedName name="_vena_DYNR_SCashFlowS2_BCashFlowB2_9e6c5adb_4794589b">'Cash Flow'!#REF!</definedName>
    <definedName name="_vena_DYNR_SCashFlowS2_BCashFlowB2_9e6c5adb_48466c5b">'Cash Flow'!#REF!</definedName>
    <definedName name="_vena_DYNR_SCashFlowS2_BCashFlowB2_9e6c5adb_4bc3549c">'Cash Flow'!#REF!</definedName>
    <definedName name="_vena_DYNR_SCashFlowS2_BCashFlowB2_9e6c5adb_5af83e9e">'Cash Flow'!#REF!</definedName>
    <definedName name="_vena_DYNR_SCashFlowS2_BCashFlowB2_9e6c5adb_6174d326">'Cash Flow'!#REF!</definedName>
    <definedName name="_vena_DYNR_SCashFlowS2_BCashFlowB2_9e6c5adb_624f9ac9">'Cash Flow'!#REF!</definedName>
    <definedName name="_vena_DYNR_SCashFlowS2_BCashFlowB2_9e6c5adb_65d88cf6">'Cash Flow'!#REF!</definedName>
    <definedName name="_vena_DYNR_SCashFlowS2_BCashFlowB2_9e6c5adb_6e1aab55">'Cash Flow'!#REF!</definedName>
    <definedName name="_vena_DYNR_SCashFlowS2_BCashFlowB2_9e6c5adb_74e6b6e8">'Cash Flow'!#REF!</definedName>
    <definedName name="_vena_DYNR_SCashFlowS2_BCashFlowB2_9e6c5adb_8d65b25b">'Cash Flow'!#REF!</definedName>
    <definedName name="_vena_DYNR_SCashFlowS2_BCashFlowB2_9e6c5adb_9514089b">'Cash Flow'!#REF!</definedName>
    <definedName name="_vena_DYNR_SCashFlowS2_BCashFlowB2_9e6c5adb_9c04c8c5">'Cash Flow'!#REF!</definedName>
    <definedName name="_vena_DYNR_SCashFlowS2_BCashFlowB2_9e6c5adb_a22565c0">'Cash Flow'!#REF!</definedName>
    <definedName name="_vena_DYNR_SCashFlowS2_BCashFlowB2_9e6c5adb_ac02c021">'Cash Flow'!#REF!</definedName>
    <definedName name="_vena_DYNR_SCashFlowS2_BCashFlowB2_9e6c5adb_acd443ac">'Cash Flow'!#REF!</definedName>
    <definedName name="_vena_DYNR_SCashFlowS2_BCashFlowB2_9e6c5adb_b0523d65">'Cash Flow'!#REF!</definedName>
    <definedName name="_vena_DYNR_SCashFlowS2_BCashFlowB2_9e6c5adb_b09132dc">'Cash Flow'!#REF!</definedName>
    <definedName name="_vena_DYNR_SCashFlowS2_BCashFlowB2_9e6c5adb_b100d3c1">'Cash Flow'!#REF!</definedName>
    <definedName name="_vena_DYNR_SCashFlowS2_BCashFlowB2_9e6c5adb_b4ade116">'Cash Flow'!#REF!</definedName>
    <definedName name="_vena_DYNR_SCashFlowS2_BCashFlowB2_9e6c5adb_b7733c95">'Cash Flow'!#REF!</definedName>
    <definedName name="_vena_DYNR_SCashFlowS2_BCashFlowB2_9e6c5adb_c1b363e2">'Cash Flow'!#REF!</definedName>
    <definedName name="_vena_DYNR_SCashFlowS2_BCashFlowB2_9e6c5adb_e006eec0">'Cash Flow'!#REF!</definedName>
    <definedName name="_vena_DYNR_SCashFlowS2_BCashFlowB2_9e6c5adb_e4512175">'Cash Flow'!#REF!</definedName>
    <definedName name="_vena_DYNR_SCashFlowS2_BCashFlowB2_9e6c5adb_e7bebdb7">'Cash Flow'!#REF!</definedName>
    <definedName name="_vena_DYNR_SCashFlowS2_BCashFlowB2_9e6c5adb_f23e7a8">'Cash Flow'!#REF!</definedName>
    <definedName name="_vena_DYNR_SCashFlowS2_BCashFlowB2_9e6c5adb_f6a34e11">'Cash Flow'!#REF!</definedName>
    <definedName name="_vena_DYNR_SCashFlowS2_BCashFlowB2_b5daa923">'Cash Flow'!#REF!</definedName>
    <definedName name="_vena_DYNR_SCashFlowS2_BCashFlowB2_b5daa923_1341292e">'Cash Flow'!#REF!</definedName>
    <definedName name="_vena_DYNR_SCashFlowS2_BCashFlowB2_b5daa923_255c554e">'Cash Flow'!#REF!</definedName>
    <definedName name="_vena_DYNR_SCashFlowS2_BCashFlowB2_b5daa923_27d64361">'Cash Flow'!#REF!</definedName>
    <definedName name="_vena_DYNR_SCashFlowS2_BCashFlowB2_b5daa923_4b8c40fd">'Cash Flow'!#REF!</definedName>
    <definedName name="_vena_DYNR_SCashFlowS2_BCashFlowB2_b5daa923_5a04f4cd">'Cash Flow'!#REF!</definedName>
    <definedName name="_vena_DYNR_SCashFlowS2_BCashFlowB2_b5daa923_5ee1280c">'Cash Flow'!#REF!</definedName>
    <definedName name="_vena_DYNR_SCashFlowS2_BCashFlowB2_b5daa923_72b44846">'Cash Flow'!#REF!</definedName>
    <definedName name="_vena_DYNR_SCashFlowS2_BCashFlowB2_b5daa923_74b59e69">'Cash Flow'!#REF!</definedName>
    <definedName name="_vena_DYNR_SCashFlowS2_BCashFlowB2_b5daa923_7742df94">'Cash Flow'!#REF!</definedName>
    <definedName name="_vena_DYNR_SCashFlowS2_BCashFlowB2_b5daa923_7e08b7ba">'Cash Flow'!#REF!</definedName>
    <definedName name="_vena_DYNR_SCashFlowS2_BCashFlowB2_b5daa923_81132ecf">'Cash Flow'!#REF!</definedName>
    <definedName name="_vena_DYNR_SCashFlowS2_BCashFlowB2_b5daa923_8f5781c8">'Cash Flow'!#REF!</definedName>
    <definedName name="_vena_DYNR_SCashFlowS2_BCashFlowB2_b5daa923_91fda159">'Cash Flow'!#REF!</definedName>
    <definedName name="_vena_DYNR_SCashFlowS2_BCashFlowB2_b5daa923_924f66ee">'Cash Flow'!#REF!</definedName>
    <definedName name="_vena_DYNR_SCashFlowS2_BCashFlowB2_b5daa923_98184153">'Cash Flow'!#REF!</definedName>
    <definedName name="_vena_DYNR_SCashFlowS2_BCashFlowB2_b5daa923_9b56a015">'Cash Flow'!#REF!</definedName>
    <definedName name="_vena_DYNR_SCashFlowS2_BCashFlowB2_b5daa923_be9b4863">'Cash Flow'!#REF!</definedName>
    <definedName name="_vena_DYNR_SCashFlowS2_BCashFlowB2_b5daa923_cc83168c">'Cash Flow'!#REF!</definedName>
    <definedName name="_vena_DYNR_SCashFlowS2_BCashFlowB2_b5daa923_cdbd2eff">'Cash Flow'!#REF!</definedName>
    <definedName name="_vena_DYNR_SCashFlowS2_BCashFlowB2_b5daa923_cfa871f0">'Cash Flow'!#REF!</definedName>
    <definedName name="_vena_DYNR_SCashFlowS2_BCashFlowB2_b5daa923_d3b75d84">'Cash Flow'!#REF!</definedName>
    <definedName name="_vena_DYNR_SCashFlowS2_BCashFlowB2_b5daa923_d51ce331">'Cash Flow'!#REF!</definedName>
    <definedName name="_vena_DYNR_SCashFlowS2_BCashFlowB2_b5daa923_e0a43e30">'Cash Flow'!#REF!</definedName>
    <definedName name="_vena_DYNR_SCashFlowS2_BCashFlowB2_b5daa923_e584484f">'Cash Flow'!#REF!</definedName>
    <definedName name="_vena_DYNR_SCashFlowS2_BCashFlowB2_b5daa923_e8d6c188">'Cash Flow'!#REF!</definedName>
    <definedName name="_vena_DYNR_SCashFlowS2_BCashFlowB2_b5daa923_e987be55">'Cash Flow'!#REF!</definedName>
    <definedName name="_vena_DYNR_SCashFlowS2_BCashFlowB2_b5daa923_f220d56d">'Cash Flow'!#REF!</definedName>
    <definedName name="_vena_DYNR_SCashFlowS2_BCashFlowB2_b5daa923_fe16bdc7">'Cash Flow'!#REF!</definedName>
    <definedName name="_vena_DYNR_SCashFlowS2_BCashFlowB2_c0e15d78">'Cash Flow'!#REF!</definedName>
    <definedName name="_vena_DYNR_SCashFlowS2_BCashFlowB2_c0e15d78_113878e3">'Cash Flow'!#REF!</definedName>
    <definedName name="_vena_DYNR_SCashFlowS2_BCashFlowB2_c0e15d78_1621f973">'Cash Flow'!#REF!</definedName>
    <definedName name="_vena_DYNR_SCashFlowS2_BCashFlowB2_c0e15d78_2176f977">'Cash Flow'!#REF!</definedName>
    <definedName name="_vena_DYNR_SCashFlowS2_BCashFlowB2_c0e15d78_233dc0">'Cash Flow'!#REF!</definedName>
    <definedName name="_vena_DYNR_SCashFlowS2_BCashFlowB2_c0e15d78_2ee1fe57">'Cash Flow'!#REF!</definedName>
    <definedName name="_vena_DYNR_SCashFlowS2_BCashFlowB2_c0e15d78_3bf7810">'Cash Flow'!#REF!</definedName>
    <definedName name="_vena_DYNR_SCashFlowS2_BCashFlowB2_c0e15d78_3c29550a">'Cash Flow'!#REF!</definedName>
    <definedName name="_vena_DYNR_SCashFlowS2_BCashFlowB2_c0e15d78_3cf57bed">'Cash Flow'!#REF!</definedName>
    <definedName name="_vena_DYNR_SCashFlowS2_BCashFlowB2_c0e15d78_414f9a8b">'Cash Flow'!#REF!</definedName>
    <definedName name="_vena_DYNR_SCashFlowS2_BCashFlowB2_c0e15d78_48baadc8">'Cash Flow'!#REF!</definedName>
    <definedName name="_vena_DYNR_SCashFlowS2_BCashFlowB2_c0e15d78_4cc0e1c3">'Cash Flow'!#REF!</definedName>
    <definedName name="_vena_DYNR_SCashFlowS2_BCashFlowB2_c0e15d78_4d54057b">'Cash Flow'!#REF!</definedName>
    <definedName name="_vena_DYNR_SCashFlowS2_BCashFlowB2_c0e15d78_4db1ef2d">'Cash Flow'!#REF!</definedName>
    <definedName name="_vena_DYNR_SCashFlowS2_BCashFlowB2_c0e15d78_4f72c0df">'Cash Flow'!#REF!</definedName>
    <definedName name="_vena_DYNR_SCashFlowS2_BCashFlowB2_c0e15d78_511114c6">'Cash Flow'!#REF!</definedName>
    <definedName name="_vena_DYNR_SCashFlowS2_BCashFlowB2_c0e15d78_5c9fc291">'Cash Flow'!#REF!</definedName>
    <definedName name="_vena_DYNR_SCashFlowS2_BCashFlowB2_c0e15d78_648a0bc5">'Cash Flow'!#REF!</definedName>
    <definedName name="_vena_DYNR_SCashFlowS2_BCashFlowB2_c0e15d78_66770423">'Cash Flow'!#REF!</definedName>
    <definedName name="_vena_DYNR_SCashFlowS2_BCashFlowB2_c0e15d78_75c4a2fb">'Cash Flow'!#REF!</definedName>
    <definedName name="_vena_DYNR_SCashFlowS2_BCashFlowB2_c0e15d78_7709dfa4">'Cash Flow'!#REF!</definedName>
    <definedName name="_vena_DYNR_SCashFlowS2_BCashFlowB2_c0e15d78_83ab126a">'Cash Flow'!#REF!</definedName>
    <definedName name="_vena_DYNR_SCashFlowS2_BCashFlowB2_c0e15d78_8fb210a0">'Cash Flow'!#REF!</definedName>
    <definedName name="_vena_DYNR_SCashFlowS2_BCashFlowB2_c0e15d78_97238e08">'Cash Flow'!#REF!</definedName>
    <definedName name="_vena_DYNR_SCashFlowS2_BCashFlowB2_c0e15d78_99ce0c72">'Cash Flow'!#REF!</definedName>
    <definedName name="_vena_DYNR_SCashFlowS2_BCashFlowB2_c0e15d78_aa9e1762">'Cash Flow'!#REF!</definedName>
    <definedName name="_vena_DYNR_SCashFlowS2_BCashFlowB2_c0e15d78_b397ac3d">'Cash Flow'!#REF!</definedName>
    <definedName name="_vena_DYNR_SCashFlowS2_BCashFlowB2_c0e15d78_c211cb7e">'Cash Flow'!#REF!</definedName>
    <definedName name="_vena_DYNR_SCashFlowS2_BCashFlowB2_c0e15d78_cb1d558f">'Cash Flow'!#REF!</definedName>
    <definedName name="_vena_DYNR_SCashFlowS2_BCashFlowB2_c0e15d78_d9be353d">'Cash Flow'!#REF!</definedName>
    <definedName name="_vena_DYNR_SCashFlowS2_BCashFlowB2_c0e15d78_e157f5b8">'Cash Flow'!#REF!</definedName>
    <definedName name="_vena_DYNR_SCashFlowS2_BCashFlowB2_c0e15d78_e33102d9">'Cash Flow'!#REF!</definedName>
    <definedName name="_vena_DYNR_SCashFlowS2_BCashFlowB2_c0e15d78_e3ba5b5d">'Cash Flow'!#REF!</definedName>
    <definedName name="_vena_DYNR_SCashFlowS2_BCashFlowB2_d4ee05f4">'Cash Flow'!#REF!</definedName>
    <definedName name="_vena_DYNR_SCashFlowS2_BCashFlowB2_d4ee05f4_11bfa023">'Cash Flow'!#REF!</definedName>
    <definedName name="_vena_DYNR_SCashFlowS2_BCashFlowB2_d4ee05f4_488b43a7">'Cash Flow'!#REF!</definedName>
    <definedName name="_vena_DYNR_SCashFlowS2_BCashFlowB2_d4ee05f4_4b5f3f87">'Cash Flow'!#REF!</definedName>
    <definedName name="_vena_DYNR_SCashFlowS2_BCashFlowB2_d4ee05f4_59f78d9d">'Cash Flow'!#REF!</definedName>
    <definedName name="_vena_DYNR_SCashFlowS2_BCashFlowB2_d4ee05f4_71a3c029">'Cash Flow'!#REF!</definedName>
    <definedName name="_vena_DYNR_SCashFlowS2_BCashFlowB2_d4ee05f4_834a76f8">'Cash Flow'!#REF!</definedName>
    <definedName name="_vena_DYNR_SCashFlowS2_BCashFlowB2_d4ee05f4_8d5504bb">'Cash Flow'!#REF!</definedName>
    <definedName name="_vena_DYNR_SCashFlowS2_BCashFlowB2_d4ee05f4_9aea099d">'Cash Flow'!#REF!</definedName>
    <definedName name="_vena_DYNR_SCashFlowS2_BCashFlowB2_d4ee05f4_bf86f94f">'Cash Flow'!#REF!</definedName>
    <definedName name="_vena_DYNR_SCashFlowS2_BCashFlowB2_d4ee05f4_ea7236f1">'Cash Flow'!#REF!</definedName>
    <definedName name="_vena_DYNR_SCashFlowS2_BCashFlowB2_d4ee05f4_ed05a35f">'Cash Flow'!#REF!</definedName>
    <definedName name="_vena_DYNR_SCashFlowS2_BCashFlowB2_e710791e">'Cash Flow'!#REF!</definedName>
    <definedName name="_vena_DYNR_SCashFlowS2_BCashFlowB2_e710791e_12b8f068">'Cash Flow'!#REF!</definedName>
    <definedName name="_vena_DYNR_SCashFlowS2_BCashFlowB2_e710791e_135f69eb">'Cash Flow'!#REF!</definedName>
    <definedName name="_vena_DYNR_SCashFlowS2_BCashFlowB2_e710791e_1665c2dc">'Cash Flow'!#REF!</definedName>
    <definedName name="_vena_DYNR_SCashFlowS2_BCashFlowB2_e710791e_194cb541">'Cash Flow'!#REF!</definedName>
    <definedName name="_vena_DYNR_SCashFlowS2_BCashFlowB2_e710791e_1bc19b92">'Cash Flow'!#REF!</definedName>
    <definedName name="_vena_DYNR_SCashFlowS2_BCashFlowB2_e710791e_1c11461f">'Cash Flow'!#REF!</definedName>
    <definedName name="_vena_DYNR_SCashFlowS2_BCashFlowB2_e710791e_1c68215d">'Cash Flow'!#REF!</definedName>
    <definedName name="_vena_DYNR_SCashFlowS2_BCashFlowB2_e710791e_1f23bd34">'Cash Flow'!#REF!</definedName>
    <definedName name="_vena_DYNR_SCashFlowS2_BCashFlowB2_e710791e_20fe1a41">'Cash Flow'!#REF!</definedName>
    <definedName name="_vena_DYNR_SCashFlowS2_BCashFlowB2_e710791e_2bba447d">'Cash Flow'!#REF!</definedName>
    <definedName name="_vena_DYNR_SCashFlowS2_BCashFlowB2_e710791e_2c8f228">'Cash Flow'!#REF!</definedName>
    <definedName name="_vena_DYNR_SCashFlowS2_BCashFlowB2_e710791e_31a86d75">'Cash Flow'!#REF!</definedName>
    <definedName name="_vena_DYNR_SCashFlowS2_BCashFlowB2_e710791e_34114c19">'Cash Flow'!#REF!</definedName>
    <definedName name="_vena_DYNR_SCashFlowS2_BCashFlowB2_e710791e_3a5c4984">'Cash Flow'!#REF!</definedName>
    <definedName name="_vena_DYNR_SCashFlowS2_BCashFlowB2_e710791e_3ac2c00d">'Cash Flow'!#REF!</definedName>
    <definedName name="_vena_DYNR_SCashFlowS2_BCashFlowB2_e710791e_3dffb584">'Cash Flow'!#REF!</definedName>
    <definedName name="_vena_DYNR_SCashFlowS2_BCashFlowB2_e710791e_3fbb129b">'Cash Flow'!#REF!</definedName>
    <definedName name="_vena_DYNR_SCashFlowS2_BCashFlowB2_e710791e_3fd7e088">'Cash Flow'!#REF!</definedName>
    <definedName name="_vena_DYNR_SCashFlowS2_BCashFlowB2_e710791e_433401eb">'Cash Flow'!#REF!</definedName>
    <definedName name="_vena_DYNR_SCashFlowS2_BCashFlowB2_e710791e_435e152b">'Cash Flow'!#REF!</definedName>
    <definedName name="_vena_DYNR_SCashFlowS2_BCashFlowB2_e710791e_441838d6">'Cash Flow'!#REF!</definedName>
    <definedName name="_vena_DYNR_SCashFlowS2_BCashFlowB2_e710791e_44fa0647">'Cash Flow'!#REF!</definedName>
    <definedName name="_vena_DYNR_SCashFlowS2_BCashFlowB2_e710791e_46abc5b8">'Cash Flow'!#REF!</definedName>
    <definedName name="_vena_DYNR_SCashFlowS2_BCashFlowB2_e710791e_46c56b1b">'Cash Flow'!#REF!</definedName>
    <definedName name="_vena_DYNR_SCashFlowS2_BCashFlowB2_e710791e_486d2258">'Cash Flow'!#REF!</definedName>
    <definedName name="_vena_DYNR_SCashFlowS2_BCashFlowB2_e710791e_49f17407">'Cash Flow'!#REF!</definedName>
    <definedName name="_vena_DYNR_SCashFlowS2_BCashFlowB2_e710791e_50194cd5">'Cash Flow'!#REF!</definedName>
    <definedName name="_vena_DYNR_SCashFlowS2_BCashFlowB2_e710791e_502a97ab">'Cash Flow'!#REF!</definedName>
    <definedName name="_vena_DYNR_SCashFlowS2_BCashFlowB2_e710791e_51ee3c2b">'Cash Flow'!#REF!</definedName>
    <definedName name="_vena_DYNR_SCashFlowS2_BCashFlowB2_e710791e_551b2abf">'Cash Flow'!#REF!</definedName>
    <definedName name="_vena_DYNR_SCashFlowS2_BCashFlowB2_e710791e_55c7fad7">'Cash Flow'!#REF!</definedName>
    <definedName name="_vena_DYNR_SCashFlowS2_BCashFlowB2_e710791e_5d23dc28">'Cash Flow'!#REF!</definedName>
    <definedName name="_vena_DYNR_SCashFlowS2_BCashFlowB2_e710791e_5d57ae47">'Cash Flow'!#REF!</definedName>
    <definedName name="_vena_DYNR_SCashFlowS2_BCashFlowB2_e710791e_5e983083">'Cash Flow'!#REF!</definedName>
    <definedName name="_vena_DYNR_SCashFlowS2_BCashFlowB2_e710791e_60b4375c">'Cash Flow'!#REF!</definedName>
    <definedName name="_vena_DYNR_SCashFlowS2_BCashFlowB2_e710791e_60ff3e9c">'Cash Flow'!#REF!</definedName>
    <definedName name="_vena_DYNR_SCashFlowS2_BCashFlowB2_e710791e_6166fe7a">'Cash Flow'!#REF!</definedName>
    <definedName name="_vena_DYNR_SCashFlowS2_BCashFlowB2_e710791e_62a05bea">'Cash Flow'!#REF!</definedName>
    <definedName name="_vena_DYNR_SCashFlowS2_BCashFlowB2_e710791e_68065712">'Cash Flow'!#REF!</definedName>
    <definedName name="_vena_DYNR_SCashFlowS2_BCashFlowB2_e710791e_685da21c">'Cash Flow'!#REF!</definedName>
    <definedName name="_vena_DYNR_SCashFlowS2_BCashFlowB2_e710791e_6ce4fc3f">'Cash Flow'!#REF!</definedName>
    <definedName name="_vena_DYNR_SCashFlowS2_BCashFlowB2_e710791e_6ffba556">'Cash Flow'!#REF!</definedName>
    <definedName name="_vena_DYNR_SCashFlowS2_BCashFlowB2_e710791e_70be7613">'Cash Flow'!#REF!</definedName>
    <definedName name="_vena_DYNR_SCashFlowS2_BCashFlowB2_e710791e_7148c858">'Cash Flow'!#REF!</definedName>
    <definedName name="_vena_DYNR_SCashFlowS2_BCashFlowB2_e710791e_73a11d95">'Cash Flow'!#REF!</definedName>
    <definedName name="_vena_DYNR_SCashFlowS2_BCashFlowB2_e710791e_77e03da8">'Cash Flow'!#REF!</definedName>
    <definedName name="_vena_DYNR_SCashFlowS2_BCashFlowB2_e710791e_7b6a0875">'Cash Flow'!#REF!</definedName>
    <definedName name="_vena_DYNR_SCashFlowS2_BCashFlowB2_e710791e_7d435006">'Cash Flow'!#REF!</definedName>
    <definedName name="_vena_DYNR_SCashFlowS2_BCashFlowB2_e710791e_841684e6">'Cash Flow'!#REF!</definedName>
    <definedName name="_vena_DYNR_SCashFlowS2_BCashFlowB2_e710791e_84c1ebb7">'Cash Flow'!#REF!</definedName>
    <definedName name="_vena_DYNR_SCashFlowS2_BCashFlowB2_e710791e_878fb777">'Cash Flow'!#REF!</definedName>
    <definedName name="_vena_DYNR_SCashFlowS2_BCashFlowB2_e710791e_8ba3eef8">'Cash Flow'!#REF!</definedName>
    <definedName name="_vena_DYNR_SCashFlowS2_BCashFlowB2_e710791e_9025588d">'Cash Flow'!#REF!</definedName>
    <definedName name="_vena_DYNR_SCashFlowS2_BCashFlowB2_e710791e_926f7be9">'Cash Flow'!#REF!</definedName>
    <definedName name="_vena_DYNR_SCashFlowS2_BCashFlowB2_e710791e_93bb16c5">'Cash Flow'!#REF!</definedName>
    <definedName name="_vena_DYNR_SCashFlowS2_BCashFlowB2_e710791e_96c870b6">'Cash Flow'!#REF!</definedName>
    <definedName name="_vena_DYNR_SCashFlowS2_BCashFlowB2_e710791e_96eabc66">'Cash Flow'!#REF!</definedName>
    <definedName name="_vena_DYNR_SCashFlowS2_BCashFlowB2_e710791e_99159ad">'Cash Flow'!#REF!</definedName>
    <definedName name="_vena_DYNR_SCashFlowS2_BCashFlowB2_e710791e_99c6f5b0">'Cash Flow'!#REF!</definedName>
    <definedName name="_vena_DYNR_SCashFlowS2_BCashFlowB2_e710791e_9a4b0414">'Cash Flow'!#REF!</definedName>
    <definedName name="_vena_DYNR_SCashFlowS2_BCashFlowB2_e710791e_9aa4ed76">'Cash Flow'!#REF!</definedName>
    <definedName name="_vena_DYNR_SCashFlowS2_BCashFlowB2_e710791e_a039bb0f">'Cash Flow'!#REF!</definedName>
    <definedName name="_vena_DYNR_SCashFlowS2_BCashFlowB2_e710791e_a0f3596">'Cash Flow'!#REF!</definedName>
    <definedName name="_vena_DYNR_SCashFlowS2_BCashFlowB2_e710791e_a33bbdc6">'Cash Flow'!#REF!</definedName>
    <definedName name="_vena_DYNR_SCashFlowS2_BCashFlowB2_e710791e_a487b17f">'Cash Flow'!#REF!</definedName>
    <definedName name="_vena_DYNR_SCashFlowS2_BCashFlowB2_e710791e_a79ec213">'Cash Flow'!#REF!</definedName>
    <definedName name="_vena_DYNR_SCashFlowS2_BCashFlowB2_e710791e_a7c6d76e">'Cash Flow'!#REF!</definedName>
    <definedName name="_vena_DYNR_SCashFlowS2_BCashFlowB2_e710791e_a9bda2ba">'Cash Flow'!#REF!</definedName>
    <definedName name="_vena_DYNR_SCashFlowS2_BCashFlowB2_e710791e_aa074ee9">'Cash Flow'!#REF!</definedName>
    <definedName name="_vena_DYNR_SCashFlowS2_BCashFlowB2_e710791e_aa87f025">'Cash Flow'!#REF!</definedName>
    <definedName name="_vena_DYNR_SCashFlowS2_BCashFlowB2_e710791e_ab52fac3">'Cash Flow'!#REF!</definedName>
    <definedName name="_vena_DYNR_SCashFlowS2_BCashFlowB2_e710791e_abac518c">'Cash Flow'!#REF!</definedName>
    <definedName name="_vena_DYNR_SCashFlowS2_BCashFlowB2_e710791e_ae6f82ab">'Cash Flow'!#REF!</definedName>
    <definedName name="_vena_DYNR_SCashFlowS2_BCashFlowB2_e710791e_b0577574">'Cash Flow'!#REF!</definedName>
    <definedName name="_vena_DYNR_SCashFlowS2_BCashFlowB2_e710791e_b37e095d">'Cash Flow'!#REF!</definedName>
    <definedName name="_vena_DYNR_SCashFlowS2_BCashFlowB2_e710791e_b42fe956">'Cash Flow'!#REF!</definedName>
    <definedName name="_vena_DYNR_SCashFlowS2_BCashFlowB2_e710791e_b79c4f29">'Cash Flow'!#REF!</definedName>
    <definedName name="_vena_DYNR_SCashFlowS2_BCashFlowB2_e710791e_ba0f5307">'Cash Flow'!#REF!</definedName>
    <definedName name="_vena_DYNR_SCashFlowS2_BCashFlowB2_e710791e_bde757a2">'Cash Flow'!#REF!</definedName>
    <definedName name="_vena_DYNR_SCashFlowS2_BCashFlowB2_e710791e_c051c5a9">'Cash Flow'!#REF!</definedName>
    <definedName name="_vena_DYNR_SCashFlowS2_BCashFlowB2_e710791e_c3c36ecb">'Cash Flow'!#REF!</definedName>
    <definedName name="_vena_DYNR_SCashFlowS2_BCashFlowB2_e710791e_c3e7b3da">'Cash Flow'!#REF!</definedName>
    <definedName name="_vena_DYNR_SCashFlowS2_BCashFlowB2_e710791e_c782ae9a">'Cash Flow'!#REF!</definedName>
    <definedName name="_vena_DYNR_SCashFlowS2_BCashFlowB2_e710791e_cb4b6377">'Cash Flow'!#REF!</definedName>
    <definedName name="_vena_DYNR_SCashFlowS2_BCashFlowB2_e710791e_cc80082">'Cash Flow'!#REF!</definedName>
    <definedName name="_vena_DYNR_SCashFlowS2_BCashFlowB2_e710791e_cf26bcf">'Cash Flow'!#REF!</definedName>
    <definedName name="_vena_DYNR_SCashFlowS2_BCashFlowB2_e710791e_d15cb751">'Cash Flow'!#REF!</definedName>
    <definedName name="_vena_DYNR_SCashFlowS2_BCashFlowB2_e710791e_d7b3b5b8">'Cash Flow'!#REF!</definedName>
    <definedName name="_vena_DYNR_SCashFlowS2_BCashFlowB2_e710791e_d7eff21">'Cash Flow'!#REF!</definedName>
    <definedName name="_vena_DYNR_SCashFlowS2_BCashFlowB2_e710791e_d89c419a">'Cash Flow'!#REF!</definedName>
    <definedName name="_vena_DYNR_SCashFlowS2_BCashFlowB2_e710791e_d8c5d23c">'Cash Flow'!#REF!</definedName>
    <definedName name="_vena_DYNR_SCashFlowS2_BCashFlowB2_e710791e_d9c06eff">'Cash Flow'!#REF!</definedName>
    <definedName name="_vena_DYNR_SCashFlowS2_BCashFlowB2_e710791e_d9e576af">'Cash Flow'!#REF!</definedName>
    <definedName name="_vena_DYNR_SCashFlowS2_BCashFlowB2_e710791e_db3897d5">'Cash Flow'!#REF!</definedName>
    <definedName name="_vena_DYNR_SCashFlowS2_BCashFlowB2_e710791e_dc583bba">'Cash Flow'!#REF!</definedName>
    <definedName name="_vena_DYNR_SCashFlowS2_BCashFlowB2_e710791e_e0e3ff29">'Cash Flow'!#REF!</definedName>
    <definedName name="_vena_DYNR_SCashFlowS2_BCashFlowB2_e710791e_e68c680b">'Cash Flow'!#REF!</definedName>
    <definedName name="_vena_DYNR_SCashFlowS2_BCashFlowB2_e710791e_e91f4915">'Cash Flow'!#REF!</definedName>
    <definedName name="_vena_DYNR_SCashFlowS2_BCashFlowB2_e710791e_ec3aaf20">'Cash Flow'!#REF!</definedName>
    <definedName name="_vena_DYNR_SCashFlowS2_BCashFlowB2_e710791e_f3789b4d">'Cash Flow'!#REF!</definedName>
    <definedName name="_vena_DYNR_SCashFlowS2_BCashFlowB2_e710791e_f640cffa">'Cash Flow'!#REF!</definedName>
    <definedName name="_vena_DYNR_SCashFlowS2_BCashFlowB2_e710791e_fa9df8e5">'Cash Flow'!#REF!</definedName>
    <definedName name="_vena_DYNR_SCashFlowS2_BCashFlowB2_e710791e_fc708c4e">'Cash Flow'!#REF!</definedName>
    <definedName name="_vena_DYNR_SCashFlowS2_BCashFlowB2_e710791e_fc86bfb8">'Cash Flow'!#REF!</definedName>
    <definedName name="_vena_DYNR_SCashFlowS2_BCashFlowB2_f5783ada">'Cash Flow'!#REF!</definedName>
    <definedName name="_vena_DYNR_SCashFlowS2_BCashFlowB2_f5783ada_115def8a">'Cash Flow'!#REF!</definedName>
    <definedName name="_vena_DYNR_SCashFlowS2_BCashFlowB2_f5783ada_1bd4f984">'Cash Flow'!#REF!</definedName>
    <definedName name="_vena_DYNR_SCashFlowS2_BCashFlowB2_f5783ada_1ef897fd">'Cash Flow'!#REF!</definedName>
    <definedName name="_vena_DYNR_SCashFlowS2_BCashFlowB2_f5783ada_2d81e58c">'Cash Flow'!#REF!</definedName>
    <definedName name="_vena_DYNR_SCashFlowS2_BCashFlowB2_f5783ada_3d5e512d">'Cash Flow'!#REF!</definedName>
    <definedName name="_vena_DYNR_SCashFlowS2_BCashFlowB2_f5783ada_3db96c2f">'Cash Flow'!#REF!</definedName>
    <definedName name="_vena_DYNR_SCashFlowS2_BCashFlowB2_f5783ada_4379bc79">'Cash Flow'!#REF!</definedName>
    <definedName name="_vena_DYNR_SCashFlowS2_BCashFlowB2_f5783ada_4462c924">'Cash Flow'!#REF!</definedName>
    <definedName name="_vena_DYNR_SCashFlowS2_BCashFlowB2_f5783ada_588d1a58">'Cash Flow'!#REF!</definedName>
    <definedName name="_vena_DYNR_SCashFlowS2_BCashFlowB2_f5783ada_66fb0aba">'Cash Flow'!#REF!</definedName>
    <definedName name="_vena_DYNR_SCashFlowS2_BCashFlowB2_f5783ada_6805e080">'Cash Flow'!#REF!</definedName>
    <definedName name="_vena_DYNR_SCashFlowS2_BCashFlowB2_f5783ada_6cc337e5">'Cash Flow'!#REF!</definedName>
    <definedName name="_vena_DYNR_SCashFlowS2_BCashFlowB2_f5783ada_7062b242">'Cash Flow'!#REF!</definedName>
    <definedName name="_vena_DYNR_SCashFlowS2_BCashFlowB2_f5783ada_7d5aab59">'Cash Flow'!#REF!</definedName>
    <definedName name="_vena_DYNR_SCashFlowS2_BCashFlowB2_f5783ada_7efb3388">'Cash Flow'!#REF!</definedName>
    <definedName name="_vena_DYNR_SCashFlowS2_BCashFlowB2_f5783ada_842526ee">'Cash Flow'!#REF!</definedName>
    <definedName name="_vena_DYNR_SCashFlowS2_BCashFlowB2_f5783ada_8c23c04d">'Cash Flow'!#REF!</definedName>
    <definedName name="_vena_DYNR_SCashFlowS2_BCashFlowB2_f5783ada_92ad929">'Cash Flow'!#REF!</definedName>
    <definedName name="_vena_DYNR_SCashFlowS2_BCashFlowB2_f5783ada_98506a59">'Cash Flow'!#REF!</definedName>
    <definedName name="_vena_DYNR_SCashFlowS2_BCashFlowB2_f5783ada_99eee7c9">'Cash Flow'!#REF!</definedName>
    <definedName name="_vena_DYNR_SCashFlowS2_BCashFlowB2_f5783ada_a63b8572">'Cash Flow'!#REF!</definedName>
    <definedName name="_vena_DYNR_SCashFlowS2_BCashFlowB2_f5783ada_a754bacd">'Cash Flow'!#REF!</definedName>
    <definedName name="_vena_DYNR_SCashFlowS2_BCashFlowB2_f5783ada_b40c0b7c">'Cash Flow'!#REF!</definedName>
    <definedName name="_vena_DYNR_SCashFlowS2_BCashFlowB2_f5783ada_b6bea59d">'Cash Flow'!#REF!</definedName>
    <definedName name="_vena_DYNR_SCashFlowS2_BCashFlowB2_f5783ada_b8feec3e">'Cash Flow'!#REF!</definedName>
    <definedName name="_vena_DYNR_SCashFlowS2_BCashFlowB2_f5783ada_b961f4c3">'Cash Flow'!#REF!</definedName>
    <definedName name="_vena_DYNR_SCashFlowS2_BCashFlowB2_f5783ada_ba148f70">'Cash Flow'!#REF!</definedName>
    <definedName name="_vena_DYNR_SCashFlowS2_BCashFlowB2_f5783ada_bd8d1c5b">'Cash Flow'!#REF!</definedName>
    <definedName name="_vena_DYNR_SCashFlowS2_BCashFlowB2_f5783ada_e5c07a4">'Cash Flow'!#REF!</definedName>
    <definedName name="_vena_DYNR_SCashFlowS2_BCashFlowB2_f5783ada_ee3b1a1b">'Cash Flow'!#REF!</definedName>
    <definedName name="_vena_DYNR_SCashFlowS2_BCashFlowB2_f5783ada_f190aff4">'Cash Flow'!#REF!</definedName>
    <definedName name="_vena_DYNR_SCashFlowS2_BCashFlowB2_f5783ada_fb978135">'Cash Flow'!#REF!</definedName>
    <definedName name="_vena_DYNR_SCashFlowS2_BCashFlowB2_f5783ada_fc34e07c">'Cash Flow'!#REF!</definedName>
    <definedName name="_vena_DYNR_SCashFlowS2_BCashFlowB2_f5783ada_ff3fbcbd">'Cash Flow'!#REF!</definedName>
    <definedName name="_vena_DYNR_SYTDS1_BYTDB1_36730e11">YTD!#REF!</definedName>
    <definedName name="_vena_DYNR_SYTDS1_BYTDB1_36730e11_10248033">YTD!#REF!</definedName>
    <definedName name="_vena_DYNR_SYTDS1_BYTDB1_36730e11_1744af9c">YTD!#REF!</definedName>
    <definedName name="_vena_DYNR_SYTDS1_BYTDB1_36730e11_27f4002">YTD!#REF!</definedName>
    <definedName name="_vena_DYNR_SYTDS1_BYTDB1_36730e11_29e8e411">YTD!#REF!</definedName>
    <definedName name="_vena_DYNR_SYTDS1_BYTDB1_36730e11_2bdfb45">YTD!#REF!</definedName>
    <definedName name="_vena_DYNR_SYTDS1_BYTDB1_36730e11_300d53e9">YTD!#REF!</definedName>
    <definedName name="_vena_DYNR_SYTDS1_BYTDB1_36730e11_3257c012">YTD!#REF!</definedName>
    <definedName name="_vena_DYNR_SYTDS1_BYTDB1_36730e11_34faf2b6">YTD!#REF!</definedName>
    <definedName name="_vena_DYNR_SYTDS1_BYTDB1_36730e11_37f254d1">YTD!#REF!</definedName>
    <definedName name="_vena_DYNR_SYTDS1_BYTDB1_36730e11_3bad6bec">YTD!#REF!</definedName>
    <definedName name="_vena_DYNR_SYTDS1_BYTDB1_36730e11_488f51b5">YTD!#REF!</definedName>
    <definedName name="_vena_DYNR_SYTDS1_BYTDB1_36730e11_4a0c347f">YTD!#REF!</definedName>
    <definedName name="_vena_DYNR_SYTDS1_BYTDB1_36730e11_54bacbe5">YTD!#REF!</definedName>
    <definedName name="_vena_DYNR_SYTDS1_BYTDB1_36730e11_56a007c0">YTD!#REF!</definedName>
    <definedName name="_vena_DYNR_SYTDS1_BYTDB1_36730e11_65d5e4e9">YTD!#REF!</definedName>
    <definedName name="_vena_DYNR_SYTDS1_BYTDB1_36730e11_6bda27e7">YTD!#REF!</definedName>
    <definedName name="_vena_DYNR_SYTDS1_BYTDB1_36730e11_753661ce">YTD!#REF!</definedName>
    <definedName name="_vena_DYNR_SYTDS1_BYTDB1_36730e11_7af4efcc">YTD!#REF!</definedName>
    <definedName name="_vena_DYNR_SYTDS1_BYTDB1_36730e11_7ff46377">YTD!#REF!</definedName>
    <definedName name="_vena_DYNR_SYTDS1_BYTDB1_36730e11_8f9bd183">YTD!#REF!</definedName>
    <definedName name="_vena_DYNR_SYTDS1_BYTDB1_36730e11_934aa85b">YTD!#REF!</definedName>
    <definedName name="_vena_DYNR_SYTDS1_BYTDB1_36730e11_97256ac1">YTD!#REF!</definedName>
    <definedName name="_vena_DYNR_SYTDS1_BYTDB1_36730e11_a107998c">YTD!#REF!</definedName>
    <definedName name="_vena_DYNR_SYTDS1_BYTDB1_36730e11_bfbafe34">YTD!#REF!</definedName>
    <definedName name="_vena_DYNR_SYTDS1_BYTDB1_36730e11_c23728c8">YTD!#REF!</definedName>
    <definedName name="_vena_DYNR_SYTDS1_BYTDB1_36730e11_c90080d1">YTD!#REF!</definedName>
    <definedName name="_vena_DYNR_SYTDS1_BYTDB1_36730e11_d052c0bf">YTD!#REF!</definedName>
    <definedName name="_vena_DYNR_SYTDS1_BYTDB1_36730e11_d9f91604">YTD!#REF!</definedName>
    <definedName name="_vena_DYNR_SYTDS1_BYTDB1_36730e11_e1ef5d5c">YTD!#REF!</definedName>
    <definedName name="_vena_DYNR_SYTDS1_BYTDB1_36730e11_e7aa7841">YTD!#REF!</definedName>
    <definedName name="_vena_DYNR_SYTDS1_BYTDB1_36730e11_f427a88d">YTD!#REF!</definedName>
    <definedName name="_vena_DYNR_SYTDS1_BYTDB1_36730e11_fd0c8a15">YTD!#REF!</definedName>
    <definedName name="_vena_DYNR_SYTDS1_BYTDB1_483c9ff1">YTD!#REF!</definedName>
    <definedName name="_vena_DYNR_SYTDS1_BYTDB1_483c9ff1_104d97c0">YTD!#REF!</definedName>
    <definedName name="_vena_DYNR_SYTDS1_BYTDB1_483c9ff1_151514da">YTD!#REF!</definedName>
    <definedName name="_vena_DYNR_SYTDS1_BYTDB1_483c9ff1_1924b6e6">YTD!#REF!</definedName>
    <definedName name="_vena_DYNR_SYTDS1_BYTDB1_483c9ff1_1ca3dcff">YTD!#REF!</definedName>
    <definedName name="_vena_DYNR_SYTDS1_BYTDB1_483c9ff1_202ec79c">YTD!#REF!</definedName>
    <definedName name="_vena_DYNR_SYTDS1_BYTDB1_483c9ff1_226260f8">YTD!#REF!</definedName>
    <definedName name="_vena_DYNR_SYTDS1_BYTDB1_483c9ff1_23066c85">YTD!#REF!</definedName>
    <definedName name="_vena_DYNR_SYTDS1_BYTDB1_483c9ff1_2c86b279">YTD!#REF!</definedName>
    <definedName name="_vena_DYNR_SYTDS1_BYTDB1_483c9ff1_2d21f7bd">YTD!#REF!</definedName>
    <definedName name="_vena_DYNR_SYTDS1_BYTDB1_483c9ff1_2d42c430">YTD!#REF!</definedName>
    <definedName name="_vena_DYNR_SYTDS1_BYTDB1_483c9ff1_2d7513ca">YTD!#REF!</definedName>
    <definedName name="_vena_DYNR_SYTDS1_BYTDB1_483c9ff1_3815afd8">YTD!#REF!</definedName>
    <definedName name="_vena_DYNR_SYTDS1_BYTDB1_483c9ff1_3868329a">YTD!#REF!</definedName>
    <definedName name="_vena_DYNR_SYTDS1_BYTDB1_483c9ff1_3b7754c4">YTD!#REF!</definedName>
    <definedName name="_vena_DYNR_SYTDS1_BYTDB1_483c9ff1_4b6de0b5">YTD!#REF!</definedName>
    <definedName name="_vena_DYNR_SYTDS1_BYTDB1_483c9ff1_4b789923">YTD!#REF!</definedName>
    <definedName name="_vena_DYNR_SYTDS1_BYTDB1_483c9ff1_4cb96db7">YTD!#REF!</definedName>
    <definedName name="_vena_DYNR_SYTDS1_BYTDB1_483c9ff1_60c4e9fa">YTD!#REF!</definedName>
    <definedName name="_vena_DYNR_SYTDS1_BYTDB1_483c9ff1_6689933c">YTD!#REF!</definedName>
    <definedName name="_vena_DYNR_SYTDS1_BYTDB1_483c9ff1_6a9d4089">YTD!#REF!</definedName>
    <definedName name="_vena_DYNR_SYTDS1_BYTDB1_483c9ff1_6ca7e4ef">YTD!#REF!</definedName>
    <definedName name="_vena_DYNR_SYTDS1_BYTDB1_483c9ff1_7483f00d">YTD!#REF!</definedName>
    <definedName name="_vena_DYNR_SYTDS1_BYTDB1_483c9ff1_7e522297">YTD!#REF!</definedName>
    <definedName name="_vena_DYNR_SYTDS1_BYTDB1_483c9ff1_829fd5b1">YTD!#REF!</definedName>
    <definedName name="_vena_DYNR_SYTDS1_BYTDB1_483c9ff1_8a67568d">YTD!#REF!</definedName>
    <definedName name="_vena_DYNR_SYTDS1_BYTDB1_483c9ff1_8d382f10">YTD!#REF!</definedName>
    <definedName name="_vena_DYNR_SYTDS1_BYTDB1_483c9ff1_9389bf79">YTD!#REF!</definedName>
    <definedName name="_vena_DYNR_SYTDS1_BYTDB1_483c9ff1_983ef557">YTD!#REF!</definedName>
    <definedName name="_vena_DYNR_SYTDS1_BYTDB1_483c9ff1_a0bf57b1">YTD!#REF!</definedName>
    <definedName name="_vena_DYNR_SYTDS1_BYTDB1_483c9ff1_aa426543">YTD!#REF!</definedName>
    <definedName name="_vena_DYNR_SYTDS1_BYTDB1_483c9ff1_ab044ff0">YTD!#REF!</definedName>
    <definedName name="_vena_DYNR_SYTDS1_BYTDB1_483c9ff1_aed351b0">YTD!#REF!</definedName>
    <definedName name="_vena_DYNR_SYTDS1_BYTDB1_483c9ff1_b0dbcbea">YTD!#REF!</definedName>
    <definedName name="_vena_DYNR_SYTDS1_BYTDB1_483c9ff1_b5762b78">YTD!#REF!</definedName>
    <definedName name="_vena_DYNR_SYTDS1_BYTDB1_483c9ff1_b735f02d">YTD!#REF!</definedName>
    <definedName name="_vena_DYNR_SYTDS1_BYTDB1_483c9ff1_bbf84115">YTD!#REF!</definedName>
    <definedName name="_vena_DYNR_SYTDS1_BYTDB1_483c9ff1_c32f1f9e">YTD!#REF!</definedName>
    <definedName name="_vena_DYNR_SYTDS1_BYTDB1_483c9ff1_c8b78445">YTD!#REF!</definedName>
    <definedName name="_vena_DYNR_SYTDS1_BYTDB1_483c9ff1_c9583eba">YTD!#REF!</definedName>
    <definedName name="_vena_DYNR_SYTDS1_BYTDB1_483c9ff1_cfa4d996">YTD!#REF!</definedName>
    <definedName name="_vena_DYNR_SYTDS1_BYTDB1_483c9ff1_cfccd303">YTD!#REF!</definedName>
    <definedName name="_vena_DYNR_SYTDS1_BYTDB1_483c9ff1_daf7c485">YTD!#REF!</definedName>
    <definedName name="_vena_DYNR_SYTDS1_BYTDB1_483c9ff1_df96a18a">YTD!#REF!</definedName>
    <definedName name="_vena_DYNR_SYTDS1_BYTDB1_483c9ff1_dfa8b579">YTD!#REF!</definedName>
    <definedName name="_vena_DYNR_SYTDS1_BYTDB1_483c9ff1_e013b322">YTD!#REF!</definedName>
    <definedName name="_vena_DYNR_SYTDS1_BYTDB1_483c9ff1_e24c61cb">YTD!#REF!</definedName>
    <definedName name="_vena_DYNR_SYTDS1_BYTDB1_483c9ff1_ed7f3953">YTD!#REF!</definedName>
    <definedName name="_vena_DYNR_SYTDS1_BYTDB1_483c9ff1_eff41fcb">YTD!#REF!</definedName>
    <definedName name="_vena_DYNR_SYTDS1_BYTDB1_483c9ff1_f2a8f773">YTD!#REF!</definedName>
    <definedName name="_vena_DYNR_SYTDS1_BYTDB1_483c9ff1_f4648946">YTD!#REF!</definedName>
    <definedName name="_vena_DYNR_SYTDS1_BYTDB1_483c9ff1_f5308165">YTD!#REF!</definedName>
    <definedName name="_vena_DYNR_SYTDS1_BYTDB1_483c9ff1_f794c2a1">YTD!#REF!</definedName>
    <definedName name="_vena_DYNR_SYTDS1_BYTDB1_483c9ff1_f9972e6d">YTD!#REF!</definedName>
    <definedName name="_vena_DYNR_SYTDS1_BYTDB1_483c9ff1_fd1309de">YTD!#REF!</definedName>
    <definedName name="_vena_DYNR_SYTDS1_BYTDB1_4d09c066">YTD!#REF!</definedName>
    <definedName name="_vena_DYNR_SYTDS1_BYTDB1_4d09c066_1465839e">YTD!#REF!</definedName>
    <definedName name="_vena_DYNR_SYTDS1_BYTDB1_4d09c066_1594ed09">YTD!#REF!</definedName>
    <definedName name="_vena_DYNR_SYTDS1_BYTDB1_4d09c066_1b1a625f">YTD!#REF!</definedName>
    <definedName name="_vena_DYNR_SYTDS1_BYTDB1_4d09c066_2058dbde">YTD!#REF!</definedName>
    <definedName name="_vena_DYNR_SYTDS1_BYTDB1_4d09c066_24d95821">YTD!#REF!</definedName>
    <definedName name="_vena_DYNR_SYTDS1_BYTDB1_4d09c066_2ff2f6f9">YTD!#REF!</definedName>
    <definedName name="_vena_DYNR_SYTDS1_BYTDB1_4d09c066_30ded2b3">YTD!#REF!</definedName>
    <definedName name="_vena_DYNR_SYTDS1_BYTDB1_4d09c066_30f7a881">YTD!#REF!</definedName>
    <definedName name="_vena_DYNR_SYTDS1_BYTDB1_4d09c066_46484195">YTD!#REF!</definedName>
    <definedName name="_vena_DYNR_SYTDS1_BYTDB1_4d09c066_498177ec">YTD!#REF!</definedName>
    <definedName name="_vena_DYNR_SYTDS1_BYTDB1_4d09c066_4ba15563">YTD!#REF!</definedName>
    <definedName name="_vena_DYNR_SYTDS1_BYTDB1_4d09c066_5f6af691">YTD!#REF!</definedName>
    <definedName name="_vena_DYNR_SYTDS1_BYTDB1_4d09c066_629c554c">YTD!#REF!</definedName>
    <definedName name="_vena_DYNR_SYTDS1_BYTDB1_4d09c066_649fae90">YTD!#REF!</definedName>
    <definedName name="_vena_DYNR_SYTDS1_BYTDB1_4d09c066_6b3051dc">YTD!#REF!</definedName>
    <definedName name="_vena_DYNR_SYTDS1_BYTDB1_4d09c066_6da52594">YTD!#REF!</definedName>
    <definedName name="_vena_DYNR_SYTDS1_BYTDB1_4d09c066_6fe61428">YTD!#REF!</definedName>
    <definedName name="_vena_DYNR_SYTDS1_BYTDB1_4d09c066_77b57553">YTD!#REF!</definedName>
    <definedName name="_vena_DYNR_SYTDS1_BYTDB1_4d09c066_a4bc06ab">YTD!#REF!</definedName>
    <definedName name="_vena_DYNR_SYTDS1_BYTDB1_4d09c066_a7a71df5">YTD!#REF!</definedName>
    <definedName name="_vena_DYNR_SYTDS1_BYTDB1_4d09c066_a9ad2295">YTD!#REF!</definedName>
    <definedName name="_vena_DYNR_SYTDS1_BYTDB1_4d09c066_ab3506c0">YTD!#REF!</definedName>
    <definedName name="_vena_DYNR_SYTDS1_BYTDB1_4d09c066_ac79e8fb">YTD!#REF!</definedName>
    <definedName name="_vena_DYNR_SYTDS1_BYTDB1_4d09c066_b221539a">YTD!#REF!</definedName>
    <definedName name="_vena_DYNR_SYTDS1_BYTDB1_4d09c066_beb07c53">YTD!#REF!</definedName>
    <definedName name="_vena_DYNR_SYTDS1_BYTDB1_4d09c066_bf9c32de">YTD!#REF!</definedName>
    <definedName name="_vena_DYNR_SYTDS1_BYTDB1_4d09c066_c5e6f319">YTD!#REF!</definedName>
    <definedName name="_vena_DYNR_SYTDS1_BYTDB1_4d09c066_d1d4d473">YTD!#REF!</definedName>
    <definedName name="_vena_DYNR_SYTDS1_BYTDB1_4d09c066_d4334b9c">YTD!#REF!</definedName>
    <definedName name="_vena_DYNR_SYTDS1_BYTDB1_4d09c066_d68c9702">YTD!#REF!</definedName>
    <definedName name="_vena_DYNR_SYTDS1_BYTDB1_4d09c066_da33a209">YTD!#REF!</definedName>
    <definedName name="_vena_DYNR_SYTDS1_BYTDB1_4d09c066_e00b6a3e">YTD!#REF!</definedName>
    <definedName name="_vena_DYNR_SYTDS1_BYTDB1_4d09c066_e53be99b">YTD!#REF!</definedName>
    <definedName name="_vena_DYNR_SYTDS1_BYTDB1_4d09c066_eb9bc148">YTD!#REF!</definedName>
    <definedName name="_vena_DYNR_SYTDS1_BYTDB1_592ec4c">YTD!#REF!</definedName>
    <definedName name="_vena_DYNR_SYTDS1_BYTDB1_592ec4c_261604cb">YTD!#REF!</definedName>
    <definedName name="_vena_DYNR_SYTDS1_BYTDB1_592ec4c_28ac2b27">YTD!#REF!</definedName>
    <definedName name="_vena_DYNR_SYTDS1_BYTDB1_592ec4c_36760fd9">YTD!#REF!</definedName>
    <definedName name="_vena_DYNR_SYTDS1_BYTDB1_592ec4c_3e1f60a6">YTD!#REF!</definedName>
    <definedName name="_vena_DYNR_SYTDS1_BYTDB1_592ec4c_4b88d869">YTD!#REF!</definedName>
    <definedName name="_vena_DYNR_SYTDS1_BYTDB1_592ec4c_5891ee4e">YTD!#REF!</definedName>
    <definedName name="_vena_DYNR_SYTDS1_BYTDB1_592ec4c_5e4fb91d">YTD!#REF!</definedName>
    <definedName name="_vena_DYNR_SYTDS1_BYTDB1_592ec4c_6dacad9e">YTD!#REF!</definedName>
    <definedName name="_vena_DYNR_SYTDS1_BYTDB1_592ec4c_7764477c">YTD!#REF!</definedName>
    <definedName name="_vena_DYNR_SYTDS1_BYTDB1_592ec4c_7a3c5df">YTD!#REF!</definedName>
    <definedName name="_vena_DYNR_SYTDS1_BYTDB1_592ec4c_7dd612ab">YTD!#REF!</definedName>
    <definedName name="_vena_DYNR_SYTDS1_BYTDB1_592ec4c_86330a78">YTD!#REF!</definedName>
    <definedName name="_vena_DYNR_SYTDS1_BYTDB1_592ec4c_978adc1a">YTD!#REF!</definedName>
    <definedName name="_vena_DYNR_SYTDS1_BYTDB1_592ec4c_a1b31efa">YTD!#REF!</definedName>
    <definedName name="_vena_DYNR_SYTDS1_BYTDB1_592ec4c_a92dc071">YTD!#REF!</definedName>
    <definedName name="_vena_DYNR_SYTDS1_BYTDB1_592ec4c_aac550b4">YTD!#REF!</definedName>
    <definedName name="_vena_DYNR_SYTDS1_BYTDB1_592ec4c_aba52acb">YTD!#REF!</definedName>
    <definedName name="_vena_DYNR_SYTDS1_BYTDB1_592ec4c_abd1a4db">YTD!#REF!</definedName>
    <definedName name="_vena_DYNR_SYTDS1_BYTDB1_592ec4c_bd33bb4a">YTD!#REF!</definedName>
    <definedName name="_vena_DYNR_SYTDS1_BYTDB1_592ec4c_d20b92f4">YTD!#REF!</definedName>
    <definedName name="_vena_DYNR_SYTDS1_BYTDB1_64613313">YTD!#REF!</definedName>
    <definedName name="_vena_DYNR_SYTDS1_BYTDB1_64613313_14f6c38f">YTD!#REF!</definedName>
    <definedName name="_vena_DYNR_SYTDS1_BYTDB1_64613313_2b05b268">YTD!#REF!</definedName>
    <definedName name="_vena_DYNR_SYTDS1_BYTDB1_64613313_44bcf367">YTD!#REF!</definedName>
    <definedName name="_vena_DYNR_SYTDS1_BYTDB1_64613313_45e05bea">YTD!#REF!</definedName>
    <definedName name="_vena_DYNR_SYTDS1_BYTDB1_64613313_46383ae5">YTD!#REF!</definedName>
    <definedName name="_vena_DYNR_SYTDS1_BYTDB1_64613313_487aaaa2">YTD!#REF!</definedName>
    <definedName name="_vena_DYNR_SYTDS1_BYTDB1_64613313_4947c7cd">YTD!#REF!</definedName>
    <definedName name="_vena_DYNR_SYTDS1_BYTDB1_64613313_4c6f439b">YTD!#REF!</definedName>
    <definedName name="_vena_DYNR_SYTDS1_BYTDB1_64613313_50e11173">YTD!#REF!</definedName>
    <definedName name="_vena_DYNR_SYTDS1_BYTDB1_64613313_60356f8e">YTD!#REF!</definedName>
    <definedName name="_vena_DYNR_SYTDS1_BYTDB1_64613313_66cddb50">YTD!#REF!</definedName>
    <definedName name="_vena_DYNR_SYTDS1_BYTDB1_64613313_6d6ce5d2">YTD!#REF!</definedName>
    <definedName name="_vena_DYNR_SYTDS1_BYTDB1_64613313_7fe9bc24">YTD!#REF!</definedName>
    <definedName name="_vena_DYNR_SYTDS1_BYTDB1_64613313_7ff084ef">YTD!#REF!</definedName>
    <definedName name="_vena_DYNR_SYTDS1_BYTDB1_64613313_96da7ec7">YTD!#REF!</definedName>
    <definedName name="_vena_DYNR_SYTDS1_BYTDB1_64613313_a6dfa3b7">YTD!#REF!</definedName>
    <definedName name="_vena_DYNR_SYTDS1_BYTDB1_64613313_b0977547">YTD!#REF!</definedName>
    <definedName name="_vena_DYNR_SYTDS1_BYTDB1_64613313_b2b37503">YTD!#REF!</definedName>
    <definedName name="_vena_DYNR_SYTDS1_BYTDB1_64613313_b4c18c2e">YTD!#REF!</definedName>
    <definedName name="_vena_DYNR_SYTDS1_BYTDB1_64613313_bcb18042">YTD!#REF!</definedName>
    <definedName name="_vena_DYNR_SYTDS1_BYTDB1_64613313_bd0b3a45">YTD!#REF!</definedName>
    <definedName name="_vena_DYNR_SYTDS1_BYTDB1_64613313_bf9ed569">YTD!#REF!</definedName>
    <definedName name="_vena_DYNR_SYTDS1_BYTDB1_64613313_c4388dd9">YTD!#REF!</definedName>
    <definedName name="_vena_DYNR_SYTDS1_BYTDB1_64613313_cb07a70b">YTD!#REF!</definedName>
    <definedName name="_vena_DYNR_SYTDS1_BYTDB1_64613313_e015e43c">YTD!#REF!</definedName>
    <definedName name="_vena_DYNR_SYTDS1_BYTDB1_64613313_e76ecf62">YTD!#REF!</definedName>
    <definedName name="_vena_DYNR_SYTDS1_BYTDB1_64613313_eda30fd2">YTD!#REF!</definedName>
    <definedName name="_vena_DYNR_SYTDS1_BYTDB1_64613313_fd832f5c">YTD!#REF!</definedName>
    <definedName name="_vena_DYNR_SYTDS1_BYTDB1_7eaec168">YTD!#REF!</definedName>
    <definedName name="_vena_DYNR_SYTDS1_BYTDB1_7eaec168_1696a388">YTD!#REF!</definedName>
    <definedName name="_vena_DYNR_SYTDS1_BYTDB1_7eaec168_2a199f93">YTD!#REF!</definedName>
    <definedName name="_vena_DYNR_SYTDS1_BYTDB1_7eaec168_58f020f7">YTD!#REF!</definedName>
    <definedName name="_vena_DYNR_SYTDS1_BYTDB1_7eaec168_6584810e">YTD!#REF!</definedName>
    <definedName name="_vena_DYNR_SYTDS1_BYTDB1_7eaec168_6876a0db">YTD!#REF!</definedName>
    <definedName name="_vena_DYNR_SYTDS1_BYTDB1_7eaec168_778de841">YTD!#REF!</definedName>
    <definedName name="_vena_DYNR_SYTDS1_BYTDB1_7eaec168_8a345615">YTD!#REF!</definedName>
    <definedName name="_vena_DYNR_SYTDS1_BYTDB1_7eaec168_96392732">YTD!#REF!</definedName>
    <definedName name="_vena_DYNR_SYTDS1_BYTDB1_7eaec168_9c207c88">YTD!#REF!</definedName>
    <definedName name="_vena_DYNR_SYTDS1_BYTDB1_7eaec168_a13e1bf0">YTD!#REF!</definedName>
    <definedName name="_vena_DYNR_SYTDS1_BYTDB1_7eaec168_a6eaca21">YTD!#REF!</definedName>
    <definedName name="_vena_DYNR_SYTDS1_BYTDB1_7eaec168_c12d9fd2">YTD!#REF!</definedName>
    <definedName name="_vena_DYNR_SYTDS1_BYTDB1_7eaec168_c6ea3a3b">YTD!#REF!</definedName>
    <definedName name="_vena_DYNR_SYTDS1_BYTDB1_7eaec168_e0346ecd">YTD!#REF!</definedName>
    <definedName name="_vena_DYNR_SYTDS1_BYTDB1_be80c48f">YTD!#REF!</definedName>
    <definedName name="_vena_DYNR_SYTDS1_BYTDB1_be80c48f_1791451e">YTD!#REF!</definedName>
    <definedName name="_vena_DYNR_SYTDS1_BYTDB1_be80c48f_18eed4db">YTD!#REF!</definedName>
    <definedName name="_vena_DYNR_SYTDS1_BYTDB1_be80c48f_1a182045">YTD!#REF!</definedName>
    <definedName name="_vena_DYNR_SYTDS1_BYTDB1_be80c48f_1d4b3812">YTD!#REF!</definedName>
    <definedName name="_vena_DYNR_SYTDS1_BYTDB1_be80c48f_2052c1a5">YTD!#REF!</definedName>
    <definedName name="_vena_DYNR_SYTDS1_BYTDB1_be80c48f_206f1946">YTD!#REF!</definedName>
    <definedName name="_vena_DYNR_SYTDS1_BYTDB1_be80c48f_279d91a9">YTD!#REF!</definedName>
    <definedName name="_vena_DYNR_SYTDS1_BYTDB1_be80c48f_27f18a49">YTD!#REF!</definedName>
    <definedName name="_vena_DYNR_SYTDS1_BYTDB1_be80c48f_309a3be">YTD!#REF!</definedName>
    <definedName name="_vena_DYNR_SYTDS1_BYTDB1_be80c48f_30e17c27">YTD!#REF!</definedName>
    <definedName name="_vena_DYNR_SYTDS1_BYTDB1_be80c48f_336750e2">YTD!#REF!</definedName>
    <definedName name="_vena_DYNR_SYTDS1_BYTDB1_be80c48f_3cf1b5fc">YTD!#REF!</definedName>
    <definedName name="_vena_DYNR_SYTDS1_BYTDB1_be80c48f_402d8f3d">YTD!#REF!</definedName>
    <definedName name="_vena_DYNR_SYTDS1_BYTDB1_be80c48f_42310c75">YTD!#REF!</definedName>
    <definedName name="_vena_DYNR_SYTDS1_BYTDB1_be80c48f_458e4540">YTD!#REF!</definedName>
    <definedName name="_vena_DYNR_SYTDS1_BYTDB1_be80c48f_521549e1">YTD!#REF!</definedName>
    <definedName name="_vena_DYNR_SYTDS1_BYTDB1_be80c48f_54fe1d41">YTD!#REF!</definedName>
    <definedName name="_vena_DYNR_SYTDS1_BYTDB1_be80c48f_592ac469">YTD!#REF!</definedName>
    <definedName name="_vena_DYNR_SYTDS1_BYTDB1_be80c48f_59817695">YTD!#REF!</definedName>
    <definedName name="_vena_DYNR_SYTDS1_BYTDB1_be80c48f_6511bee5">YTD!#REF!</definedName>
    <definedName name="_vena_DYNR_SYTDS1_BYTDB1_be80c48f_66e23637">YTD!#REF!</definedName>
    <definedName name="_vena_DYNR_SYTDS1_BYTDB1_be80c48f_6986fc47">YTD!#REF!</definedName>
    <definedName name="_vena_DYNR_SYTDS1_BYTDB1_be80c48f_69b7867f">YTD!#REF!</definedName>
    <definedName name="_vena_DYNR_SYTDS1_BYTDB1_be80c48f_6f34465e">YTD!#REF!</definedName>
    <definedName name="_vena_DYNR_SYTDS1_BYTDB1_be80c48f_7266e680">YTD!#REF!</definedName>
    <definedName name="_vena_DYNR_SYTDS1_BYTDB1_be80c48f_792c6e94">YTD!#REF!</definedName>
    <definedName name="_vena_DYNR_SYTDS1_BYTDB1_be80c48f_7f019dab">YTD!#REF!</definedName>
    <definedName name="_vena_DYNR_SYTDS1_BYTDB1_be80c48f_7f18cebe">YTD!#REF!</definedName>
    <definedName name="_vena_DYNR_SYTDS1_BYTDB1_be80c48f_845b2027">YTD!#REF!</definedName>
    <definedName name="_vena_DYNR_SYTDS1_BYTDB1_be80c48f_8e95cc27">YTD!#REF!</definedName>
    <definedName name="_vena_DYNR_SYTDS1_BYTDB1_be80c48f_8f42d4a3">YTD!#REF!</definedName>
    <definedName name="_vena_DYNR_SYTDS1_BYTDB1_be80c48f_906422b1">YTD!#REF!</definedName>
    <definedName name="_vena_DYNR_SYTDS1_BYTDB1_be80c48f_90c6d0f4">YTD!#REF!</definedName>
    <definedName name="_vena_DYNR_SYTDS1_BYTDB1_be80c48f_9910af62">YTD!#REF!</definedName>
    <definedName name="_vena_DYNR_SYTDS1_BYTDB1_be80c48f_a1e97a38">YTD!#REF!</definedName>
    <definedName name="_vena_DYNR_SYTDS1_BYTDB1_be80c48f_a39b7c60">YTD!#REF!</definedName>
    <definedName name="_vena_DYNR_SYTDS1_BYTDB1_be80c48f_a53121bf">YTD!#REF!</definedName>
    <definedName name="_vena_DYNR_SYTDS1_BYTDB1_be80c48f_a54338c6">YTD!#REF!</definedName>
    <definedName name="_vena_DYNR_SYTDS1_BYTDB1_be80c48f_a9b7dd6e">YTD!#REF!</definedName>
    <definedName name="_vena_DYNR_SYTDS1_BYTDB1_be80c48f_aaa9fd4e">YTD!#REF!</definedName>
    <definedName name="_vena_DYNR_SYTDS1_BYTDB1_be80c48f_af45a283">YTD!#REF!</definedName>
    <definedName name="_vena_DYNR_SYTDS1_BYTDB1_be80c48f_b5d2547b">YTD!#REF!</definedName>
    <definedName name="_vena_DYNR_SYTDS1_BYTDB1_be80c48f_b7694614">YTD!#REF!</definedName>
    <definedName name="_vena_DYNR_SYTDS1_BYTDB1_be80c48f_b86ddff8">YTD!#REF!</definedName>
    <definedName name="_vena_DYNR_SYTDS1_BYTDB1_be80c48f_b8acbcf2">YTD!#REF!</definedName>
    <definedName name="_vena_DYNR_SYTDS1_BYTDB1_be80c48f_b8d619e7">YTD!#REF!</definedName>
    <definedName name="_vena_DYNR_SYTDS1_BYTDB1_be80c48f_b90bde80">YTD!#REF!</definedName>
    <definedName name="_vena_DYNR_SYTDS1_BYTDB1_be80c48f_bcc0585f">YTD!#REF!</definedName>
    <definedName name="_vena_DYNR_SYTDS1_BYTDB1_be80c48f_bd988f29">YTD!#REF!</definedName>
    <definedName name="_vena_DYNR_SYTDS1_BYTDB1_be80c48f_c483078d">YTD!#REF!</definedName>
    <definedName name="_vena_DYNR_SYTDS1_BYTDB1_be80c48f_cf30e647">YTD!#REF!</definedName>
    <definedName name="_vena_DYNR_SYTDS1_BYTDB1_be80c48f_d018d3b">YTD!#REF!</definedName>
    <definedName name="_vena_DYNR_SYTDS1_BYTDB1_be80c48f_d18d3d9c">YTD!#REF!</definedName>
    <definedName name="_vena_DYNR_SYTDS1_BYTDB1_be80c48f_d2098473">YTD!#REF!</definedName>
    <definedName name="_vena_DYNR_SYTDS1_BYTDB1_be80c48f_d66ba70b">YTD!#REF!</definedName>
    <definedName name="_vena_DYNR_SYTDS1_BYTDB1_be80c48f_da568666">YTD!#REF!</definedName>
    <definedName name="_vena_DYNR_SYTDS1_BYTDB1_be80c48f_dd6efb37">YTD!#REF!</definedName>
    <definedName name="_vena_DYNR_SYTDS1_BYTDB1_be80c48f_dea71afa">YTD!#REF!</definedName>
    <definedName name="_vena_DYNR_SYTDS1_BYTDB1_be80c48f_e3e16fb7">YTD!#REF!</definedName>
    <definedName name="_vena_DYNR_SYTDS1_BYTDB1_be80c48f_e420bbdc">YTD!#REF!</definedName>
    <definedName name="_vena_DYNR_SYTDS1_BYTDB1_be80c48f_e81777be">YTD!#REF!</definedName>
    <definedName name="_vena_DYNR_SYTDS1_BYTDB1_be80c48f_eaf1bd18">YTD!#REF!</definedName>
    <definedName name="_vena_DYNR_SYTDS1_BYTDB1_be80c48f_eb0c9d64">YTD!#REF!</definedName>
    <definedName name="_vena_DYNR_SYTDS1_BYTDB1_be80c48f_eb9c9f4f">YTD!#REF!</definedName>
    <definedName name="_vena_DYNR_SYTDS1_BYTDB1_be80c48f_ef7c4180">YTD!#REF!</definedName>
    <definedName name="_vena_DYNR_SYTDS1_BYTDB1_be80c48f_f0245a4f">YTD!#REF!</definedName>
    <definedName name="_vena_DYNR_SYTDS1_BYTDB1_be80c48f_f5a4276d">YTD!#REF!</definedName>
    <definedName name="_vena_DYNR_SYTDS1_BYTDB1_be80c48f_f73de1d6">YTD!#REF!</definedName>
    <definedName name="_vena_DYNR_SYTDS1_BYTDB1_be80c48f_fafe0d5">YTD!#REF!</definedName>
    <definedName name="_vena_DYNR_SYTDS1_BYTDB1_be80c48f_fcd13233">YTD!#REF!</definedName>
    <definedName name="_vena_DYNR_SYTDS1_BYTDB1_be80c48f_fcebf5b3">YTD!#REF!</definedName>
    <definedName name="_vena_DYNR_SYTDS1_BYTDB1_be80c48f_ff5808e6">YTD!#REF!</definedName>
    <definedName name="_vena_DYNR_SYTDS1_BYTDB1_d164a04b">YTD!#REF!</definedName>
    <definedName name="_vena_DYNR_SYTDS1_BYTDB1_d164a04b_18a17096">YTD!#REF!</definedName>
    <definedName name="_vena_DYNR_SYTDS1_BYTDB1_d164a04b_199f156b">YTD!#REF!</definedName>
    <definedName name="_vena_DYNR_SYTDS1_BYTDB1_d164a04b_1e630471">YTD!#REF!</definedName>
    <definedName name="_vena_DYNR_SYTDS1_BYTDB1_d164a04b_29604a5c">YTD!#REF!</definedName>
    <definedName name="_vena_DYNR_SYTDS1_BYTDB1_d164a04b_3cf1f224">YTD!#REF!</definedName>
    <definedName name="_vena_DYNR_SYTDS1_BYTDB1_d164a04b_3d3d4d79">YTD!#REF!</definedName>
    <definedName name="_vena_DYNR_SYTDS1_BYTDB1_d164a04b_455679b6">YTD!#REF!</definedName>
    <definedName name="_vena_DYNR_SYTDS1_BYTDB1_d164a04b_4cc6c426">YTD!#REF!</definedName>
    <definedName name="_vena_DYNR_SYTDS1_BYTDB1_d164a04b_52dd63f2">YTD!#REF!</definedName>
    <definedName name="_vena_DYNR_SYTDS1_BYTDB1_d164a04b_5e72be32">YTD!#REF!</definedName>
    <definedName name="_vena_DYNR_SYTDS1_BYTDB1_d164a04b_6f21aad">YTD!#REF!</definedName>
    <definedName name="_vena_DYNR_SYTDS1_BYTDB1_d164a04b_77d568c1">YTD!#REF!</definedName>
    <definedName name="_vena_DYNR_SYTDS1_BYTDB1_d164a04b_7a95442d">YTD!#REF!</definedName>
    <definedName name="_vena_DYNR_SYTDS1_BYTDB1_d164a04b_7c37b50c">YTD!#REF!</definedName>
    <definedName name="_vena_DYNR_SYTDS1_BYTDB1_d164a04b_8115e821">YTD!#REF!</definedName>
    <definedName name="_vena_DYNR_SYTDS1_BYTDB1_d164a04b_827f877b">YTD!#REF!</definedName>
    <definedName name="_vena_DYNR_SYTDS1_BYTDB1_d164a04b_86190249">YTD!#REF!</definedName>
    <definedName name="_vena_DYNR_SYTDS1_BYTDB1_d164a04b_8bb28234">YTD!#REF!</definedName>
    <definedName name="_vena_DYNR_SYTDS1_BYTDB1_d164a04b_96e93c0a">YTD!#REF!</definedName>
    <definedName name="_vena_DYNR_SYTDS1_BYTDB1_d164a04b_994f2d64">YTD!#REF!</definedName>
    <definedName name="_vena_DYNR_SYTDS1_BYTDB1_d164a04b_9bc58e38">YTD!#REF!</definedName>
    <definedName name="_vena_DYNR_SYTDS1_BYTDB1_d164a04b_9ffe2c67">YTD!#REF!</definedName>
    <definedName name="_vena_DYNR_SYTDS1_BYTDB1_d164a04b_af0d71c8">YTD!#REF!</definedName>
    <definedName name="_vena_DYNR_SYTDS1_BYTDB1_d164a04b_b04df411">YTD!#REF!</definedName>
    <definedName name="_vena_DYNR_SYTDS1_BYTDB1_d164a04b_cd1f8178">YTD!#REF!</definedName>
    <definedName name="_vena_DYNR_SYTDS1_BYTDB1_d164a04b_cdd8334b">YTD!#REF!</definedName>
    <definedName name="_vena_DYNR_SYTDS1_BYTDB1_d164a04b_e1f7ac0b">YTD!#REF!</definedName>
    <definedName name="_vena_DYNR_SYTDS1_BYTDB1_d164a04b_ea4ed072">YTD!#REF!</definedName>
    <definedName name="_vena_DYNR_SYTDS1_BYTDB1_d164a04b_f11a6553">YTD!#REF!</definedName>
    <definedName name="_vena_DYNR_SYTDS1_BYTDB1_d164a04b_f7e4fe00">YTD!#REF!</definedName>
    <definedName name="_vena_DYNR_SYTDS1_BYTDB1_d164a04b_fae4b577">YTD!#REF!</definedName>
    <definedName name="_vena_DYNR_SYTDS1_BYTDB1_d164a04b_fd44036e">YTD!#REF!</definedName>
    <definedName name="_vena_DYNR_SYTDS1_BYTDB1_d2ee324d">YTD!#REF!</definedName>
    <definedName name="_vena_DYNR_SYTDS1_BYTDB1_d2ee324d_1c523a43">YTD!#REF!</definedName>
    <definedName name="_vena_DYNR_SYTDS1_BYTDB1_d2ee324d_21c3dab7">YTD!#REF!</definedName>
    <definedName name="_vena_DYNR_SYTDS1_BYTDB1_d2ee324d_28053f0">YTD!#REF!</definedName>
    <definedName name="_vena_DYNR_SYTDS1_BYTDB1_d2ee324d_57f28930">YTD!#REF!</definedName>
    <definedName name="_vena_DYNR_SYTDS1_BYTDB1_d2ee324d_6158ce88">YTD!#REF!</definedName>
    <definedName name="_vena_DYNR_SYTDS1_BYTDB1_d2ee324d_6833b07b">YTD!#REF!</definedName>
    <definedName name="_vena_DYNR_SYTDS1_BYTDB1_d2ee324d_76770704">YTD!#REF!</definedName>
    <definedName name="_vena_DYNR_SYTDS1_BYTDB1_d2ee324d_79c4ccae">YTD!#REF!</definedName>
    <definedName name="_vena_DYNR_SYTDS1_BYTDB1_d2ee324d_873ff365">YTD!#REF!</definedName>
    <definedName name="_vena_DYNR_SYTDS1_BYTDB1_d2ee324d_b4a064b9">YTD!#REF!</definedName>
    <definedName name="_vena_DYNR_SYTDS1_BYTDB1_d2ee324d_c4edfc65">YTD!#REF!</definedName>
    <definedName name="_vena_DYNR_SYTDS1_BYTDB1_da0e1e2">YTD!#REF!</definedName>
    <definedName name="_vena_DYNR_SYTDS1_BYTDB1_da0e1e2_238430ca">YTD!#REF!</definedName>
    <definedName name="_vena_DYNR_SYTDS1_BYTDB1_da0e1e2_2a78fc88">YTD!#REF!</definedName>
    <definedName name="_vena_DYNR_SYTDS1_BYTDB1_da0e1e2_41b9712a">YTD!#REF!</definedName>
    <definedName name="_vena_DYNR_SYTDS1_BYTDB1_da0e1e2_425fdfe3">YTD!#REF!</definedName>
    <definedName name="_vena_DYNR_SYTDS1_BYTDB1_da0e1e2_506370a1">YTD!#REF!</definedName>
    <definedName name="_vena_DYNR_SYTDS1_BYTDB1_da0e1e2_6410fa96">YTD!#REF!</definedName>
    <definedName name="_vena_DYNR_SYTDS1_BYTDB1_da0e1e2_73bcb413">YTD!#REF!</definedName>
    <definedName name="_vena_DYNR_SYTDS1_BYTDB1_da0e1e2_77bef510">YTD!#REF!</definedName>
    <definedName name="_vena_DYNR_SYTDS1_BYTDB1_da0e1e2_854f4f9f">YTD!#REF!</definedName>
    <definedName name="_vena_DYNR_SYTDS1_BYTDB1_da0e1e2_905f4aa">YTD!#REF!</definedName>
    <definedName name="_vena_DYNR_SYTDS1_BYTDB1_da0e1e2_917839e1">YTD!#REF!</definedName>
    <definedName name="_vena_DYNR_SYTDS1_BYTDB1_da0e1e2_999dcc1a">YTD!#REF!</definedName>
    <definedName name="_vena_DYNR_SYTDS1_BYTDB1_da0e1e2_9c497108">YTD!#REF!</definedName>
    <definedName name="_vena_DYNR_SYTDS1_BYTDB1_da0e1e2_a742e1a2">YTD!#REF!</definedName>
    <definedName name="_vena_DYNR_SYTDS1_BYTDB1_da0e1e2_b6c70fa3">YTD!#REF!</definedName>
    <definedName name="_vena_DYNR_SYTDS1_BYTDB1_da0e1e2_c58505dc">YTD!#REF!</definedName>
    <definedName name="_vena_DYNR_SYTDS1_BYTDB1_eb2a44e5">YTD!#REF!</definedName>
    <definedName name="_vena_DYNR_SYTDS1_BYTDB1_eb2a44e5_153539c3">YTD!#REF!</definedName>
    <definedName name="_vena_DYNR_SYTDS1_BYTDB1_eb2a44e5_2315531f">YTD!#REF!</definedName>
    <definedName name="_vena_DYNR_SYTDS1_BYTDB1_eb2a44e5_23de43ba">YTD!#REF!</definedName>
    <definedName name="_vena_DYNR_SYTDS1_BYTDB1_eb2a44e5_2747d500">YTD!#REF!</definedName>
    <definedName name="_vena_DYNR_SYTDS1_BYTDB1_eb2a44e5_2b06cb3c">YTD!#REF!</definedName>
    <definedName name="_vena_DYNR_SYTDS1_BYTDB1_eb2a44e5_2d3100e1">YTD!#REF!</definedName>
    <definedName name="_vena_DYNR_SYTDS1_BYTDB1_eb2a44e5_3cc44d22">YTD!#REF!</definedName>
    <definedName name="_vena_DYNR_SYTDS1_BYTDB1_eb2a44e5_3ff82d43">YTD!#REF!</definedName>
    <definedName name="_vena_DYNR_SYTDS1_BYTDB1_eb2a44e5_4d08eea4">YTD!#REF!</definedName>
    <definedName name="_vena_DYNR_SYTDS1_BYTDB1_eb2a44e5_4e351172">YTD!#REF!</definedName>
    <definedName name="_vena_DYNR_SYTDS1_BYTDB1_eb2a44e5_56fbc33d">YTD!#REF!</definedName>
    <definedName name="_vena_DYNR_SYTDS1_BYTDB1_eb2a44e5_58437a26">YTD!#REF!</definedName>
    <definedName name="_vena_DYNR_SYTDS1_BYTDB1_eb2a44e5_5bc6224a">YTD!#REF!</definedName>
    <definedName name="_vena_DYNR_SYTDS1_BYTDB1_eb2a44e5_5f82e92e">YTD!#REF!</definedName>
    <definedName name="_vena_DYNR_SYTDS1_BYTDB1_eb2a44e5_6d65ee32">YTD!#REF!</definedName>
    <definedName name="_vena_DYNR_SYTDS1_BYTDB1_eb2a44e5_717a1217">YTD!#REF!</definedName>
    <definedName name="_vena_DYNR_SYTDS1_BYTDB1_eb2a44e5_731f57aa">YTD!#REF!</definedName>
    <definedName name="_vena_DYNR_SYTDS1_BYTDB1_eb2a44e5_7982a709">YTD!#REF!</definedName>
    <definedName name="_vena_DYNR_SYTDS1_BYTDB1_eb2a44e5_7b24e849">YTD!#REF!</definedName>
    <definedName name="_vena_DYNR_SYTDS1_BYTDB1_eb2a44e5_7f0237d8">YTD!#REF!</definedName>
    <definedName name="_vena_DYNR_SYTDS1_BYTDB1_eb2a44e5_7f26b1b4">YTD!#REF!</definedName>
    <definedName name="_vena_DYNR_SYTDS1_BYTDB1_eb2a44e5_8e035c60">YTD!#REF!</definedName>
    <definedName name="_vena_DYNR_SYTDS1_BYTDB1_eb2a44e5_964159d2">YTD!#REF!</definedName>
    <definedName name="_vena_DYNR_SYTDS1_BYTDB1_eb2a44e5_9cd37ab">YTD!#REF!</definedName>
    <definedName name="_vena_DYNR_SYTDS1_BYTDB1_eb2a44e5_a8be78d7">YTD!#REF!</definedName>
    <definedName name="_vena_DYNR_SYTDS1_BYTDB1_eb2a44e5_b002dd5e">YTD!#REF!</definedName>
    <definedName name="_vena_DYNR_SYTDS1_BYTDB1_eb2a44e5_b04fb848">YTD!#REF!</definedName>
    <definedName name="_vena_DYNR_SYTDS1_BYTDB1_eb2a44e5_bd0c2a57">YTD!#REF!</definedName>
    <definedName name="_vena_DYNR_SYTDS1_BYTDB1_eb2a44e5_bf25bab2">YTD!#REF!</definedName>
    <definedName name="_vena_DYNR_SYTDS1_BYTDB1_eb2a44e5_bfe15e52">YTD!#REF!</definedName>
    <definedName name="_vena_DYNR_SYTDS1_BYTDB1_eb2a44e5_c9f746d4">YTD!#REF!</definedName>
    <definedName name="_vena_DYNR_SYTDS1_BYTDB1_eb2a44e5_d278f652">YTD!#REF!</definedName>
    <definedName name="_vena_DYNR_SYTDS1_BYTDB1_eb2a44e5_d4f7007e">YTD!#REF!</definedName>
    <definedName name="_vena_DYNR_SYTDS1_BYTDB1_eb2a44e5_d576f0f2">YTD!#REF!</definedName>
    <definedName name="_vena_DYNR_SYTDS1_BYTDB1_eb2a44e5_e0c1421d">YTD!#REF!</definedName>
    <definedName name="_vena_DYNR_SYTDS1_BYTDB1_eb2a44e5_e5cb3adf">YTD!#REF!</definedName>
    <definedName name="_vena_DYNR_SYTDS1_BYTDB1_eb2a44e5_ec2a22e7">YTD!#REF!</definedName>
    <definedName name="_vena_DYNR_SYTDS1_BYTDB1_eb2a44e5_ee6cb440">YTD!#REF!</definedName>
    <definedName name="_vena_DYNR_SYTDS1_BYTDB1_eedaad30">YTD!#REF!</definedName>
    <definedName name="_vena_DYNR_SYTDS1_BYTDB1_eedaad30_14d603b9">YTD!#REF!</definedName>
    <definedName name="_vena_DYNR_SYTDS1_BYTDB1_eedaad30_165198b">YTD!#REF!</definedName>
    <definedName name="_vena_DYNR_SYTDS1_BYTDB1_eedaad30_16ff3c3d">YTD!#REF!</definedName>
    <definedName name="_vena_DYNR_SYTDS1_BYTDB1_eedaad30_1709f323">YTD!#REF!</definedName>
    <definedName name="_vena_DYNR_SYTDS1_BYTDB1_eedaad30_1839057c">YTD!#REF!</definedName>
    <definedName name="_vena_DYNR_SYTDS1_BYTDB1_eedaad30_1ca3c22">YTD!#REF!</definedName>
    <definedName name="_vena_DYNR_SYTDS1_BYTDB1_eedaad30_1cff8c69">YTD!#REF!</definedName>
    <definedName name="_vena_DYNR_SYTDS1_BYTDB1_eedaad30_1ed95731">YTD!#REF!</definedName>
    <definedName name="_vena_DYNR_SYTDS1_BYTDB1_eedaad30_1f3ade0e">YTD!#REF!</definedName>
    <definedName name="_vena_DYNR_SYTDS1_BYTDB1_eedaad30_212d79e3">YTD!#REF!</definedName>
    <definedName name="_vena_DYNR_SYTDS1_BYTDB1_eedaad30_21f6f369">YTD!#REF!</definedName>
    <definedName name="_vena_DYNR_SYTDS1_BYTDB1_eedaad30_235f3d2e">YTD!#REF!</definedName>
    <definedName name="_vena_DYNR_SYTDS1_BYTDB1_eedaad30_272acc7c">YTD!#REF!</definedName>
    <definedName name="_vena_DYNR_SYTDS1_BYTDB1_eedaad30_284ceae">YTD!#REF!</definedName>
    <definedName name="_vena_DYNR_SYTDS1_BYTDB1_eedaad30_28e954a3">YTD!#REF!</definedName>
    <definedName name="_vena_DYNR_SYTDS1_BYTDB1_eedaad30_297bdaa4">YTD!#REF!</definedName>
    <definedName name="_vena_DYNR_SYTDS1_BYTDB1_eedaad30_2b6959b9">YTD!#REF!</definedName>
    <definedName name="_vena_DYNR_SYTDS1_BYTDB1_eedaad30_2ce89ee1">YTD!#REF!</definedName>
    <definedName name="_vena_DYNR_SYTDS1_BYTDB1_eedaad30_2ef33733">YTD!#REF!</definedName>
    <definedName name="_vena_DYNR_SYTDS1_BYTDB1_eedaad30_320c5a27">YTD!#REF!</definedName>
    <definedName name="_vena_DYNR_SYTDS1_BYTDB1_eedaad30_3645f76d">YTD!#REF!</definedName>
    <definedName name="_vena_DYNR_SYTDS1_BYTDB1_eedaad30_392e6a23">YTD!#REF!</definedName>
    <definedName name="_vena_DYNR_SYTDS1_BYTDB1_eedaad30_3b1d151e">YTD!#REF!</definedName>
    <definedName name="_vena_DYNR_SYTDS1_BYTDB1_eedaad30_3d0ead6b">YTD!#REF!</definedName>
    <definedName name="_vena_DYNR_SYTDS1_BYTDB1_eedaad30_3e8e7af5">YTD!#REF!</definedName>
    <definedName name="_vena_DYNR_SYTDS1_BYTDB1_eedaad30_3e9ab68e">YTD!#REF!</definedName>
    <definedName name="_vena_DYNR_SYTDS1_BYTDB1_eedaad30_3ebe0c80">YTD!#REF!</definedName>
    <definedName name="_vena_DYNR_SYTDS1_BYTDB1_eedaad30_42429c75">YTD!#REF!</definedName>
    <definedName name="_vena_DYNR_SYTDS1_BYTDB1_eedaad30_4a080397">YTD!#REF!</definedName>
    <definedName name="_vena_DYNR_SYTDS1_BYTDB1_eedaad30_4d4e06c">YTD!#REF!</definedName>
    <definedName name="_vena_DYNR_SYTDS1_BYTDB1_eedaad30_4e04d76c">YTD!#REF!</definedName>
    <definedName name="_vena_DYNR_SYTDS1_BYTDB1_eedaad30_518eaf0b">YTD!#REF!</definedName>
    <definedName name="_vena_DYNR_SYTDS1_BYTDB1_eedaad30_51a3eee">YTD!#REF!</definedName>
    <definedName name="_vena_DYNR_SYTDS1_BYTDB1_eedaad30_54c49d50">YTD!#REF!</definedName>
    <definedName name="_vena_DYNR_SYTDS1_BYTDB1_eedaad30_584e7cc6">YTD!#REF!</definedName>
    <definedName name="_vena_DYNR_SYTDS1_BYTDB1_eedaad30_5cd0126f">YTD!#REF!</definedName>
    <definedName name="_vena_DYNR_SYTDS1_BYTDB1_eedaad30_5cd15728">YTD!#REF!</definedName>
    <definedName name="_vena_DYNR_SYTDS1_BYTDB1_eedaad30_5d13a707">YTD!#REF!</definedName>
    <definedName name="_vena_DYNR_SYTDS1_BYTDB1_eedaad30_5df62edf">YTD!#REF!</definedName>
    <definedName name="_vena_DYNR_SYTDS1_BYTDB1_eedaad30_5e2e3883">YTD!#REF!</definedName>
    <definedName name="_vena_DYNR_SYTDS1_BYTDB1_eedaad30_605d2544">YTD!#REF!</definedName>
    <definedName name="_vena_DYNR_SYTDS1_BYTDB1_eedaad30_619a4312">YTD!#REF!</definedName>
    <definedName name="_vena_DYNR_SYTDS1_BYTDB1_eedaad30_68ff1598">YTD!#REF!</definedName>
    <definedName name="_vena_DYNR_SYTDS1_BYTDB1_eedaad30_6bb246a">YTD!#REF!</definedName>
    <definedName name="_vena_DYNR_SYTDS1_BYTDB1_eedaad30_77c5c391">YTD!#REF!</definedName>
    <definedName name="_vena_DYNR_SYTDS1_BYTDB1_eedaad30_7cae7fc2">YTD!#REF!</definedName>
    <definedName name="_vena_DYNR_SYTDS1_BYTDB1_eedaad30_812eada9">YTD!#REF!</definedName>
    <definedName name="_vena_DYNR_SYTDS1_BYTDB1_eedaad30_8188f656">YTD!#REF!</definedName>
    <definedName name="_vena_DYNR_SYTDS1_BYTDB1_eedaad30_89a8d8c8">YTD!#REF!</definedName>
    <definedName name="_vena_DYNR_SYTDS1_BYTDB1_eedaad30_8cc347ee">YTD!#REF!</definedName>
    <definedName name="_vena_DYNR_SYTDS1_BYTDB1_eedaad30_8de04b43">YTD!#REF!</definedName>
    <definedName name="_vena_DYNR_SYTDS1_BYTDB1_eedaad30_8e2a538c">YTD!#REF!</definedName>
    <definedName name="_vena_DYNR_SYTDS1_BYTDB1_eedaad30_915fb14c">YTD!#REF!</definedName>
    <definedName name="_vena_DYNR_SYTDS1_BYTDB1_eedaad30_921c360">YTD!#REF!</definedName>
    <definedName name="_vena_DYNR_SYTDS1_BYTDB1_eedaad30_92395f99">YTD!#REF!</definedName>
    <definedName name="_vena_DYNR_SYTDS1_BYTDB1_eedaad30_925985e7">YTD!#REF!</definedName>
    <definedName name="_vena_DYNR_SYTDS1_BYTDB1_eedaad30_94a9afe1">YTD!#REF!</definedName>
    <definedName name="_vena_DYNR_SYTDS1_BYTDB1_eedaad30_997a6145">YTD!#REF!</definedName>
    <definedName name="_vena_DYNR_SYTDS1_BYTDB1_eedaad30_9ca963fa">YTD!#REF!</definedName>
    <definedName name="_vena_DYNR_SYTDS1_BYTDB1_eedaad30_9d26bc2d">YTD!#REF!</definedName>
    <definedName name="_vena_DYNR_SYTDS1_BYTDB1_eedaad30_9de1630a">YTD!#REF!</definedName>
    <definedName name="_vena_DYNR_SYTDS1_BYTDB1_eedaad30_a127ae67">YTD!#REF!</definedName>
    <definedName name="_vena_DYNR_SYTDS1_BYTDB1_eedaad30_a5f9b7bc">YTD!#REF!</definedName>
    <definedName name="_vena_DYNR_SYTDS1_BYTDB1_eedaad30_a6bc4c31">YTD!#REF!</definedName>
    <definedName name="_vena_DYNR_SYTDS1_BYTDB1_eedaad30_a83904bb">YTD!#REF!</definedName>
    <definedName name="_vena_DYNR_SYTDS1_BYTDB1_eedaad30_acbb4f05">YTD!#REF!</definedName>
    <definedName name="_vena_DYNR_SYTDS1_BYTDB1_eedaad30_b00743d3">YTD!#REF!</definedName>
    <definedName name="_vena_DYNR_SYTDS1_BYTDB1_eedaad30_b05d370b">YTD!#REF!</definedName>
    <definedName name="_vena_DYNR_SYTDS1_BYTDB1_eedaad30_b0a6c005">YTD!#REF!</definedName>
    <definedName name="_vena_DYNR_SYTDS1_BYTDB1_eedaad30_b0d0d12b">YTD!#REF!</definedName>
    <definedName name="_vena_DYNR_SYTDS1_BYTDB1_eedaad30_b10b5e6c">YTD!#REF!</definedName>
    <definedName name="_vena_DYNR_SYTDS1_BYTDB1_eedaad30_b3f097d1">YTD!#REF!</definedName>
    <definedName name="_vena_DYNR_SYTDS1_BYTDB1_eedaad30_b429b600">YTD!#REF!</definedName>
    <definedName name="_vena_DYNR_SYTDS1_BYTDB1_eedaad30_b925a097">YTD!#REF!</definedName>
    <definedName name="_vena_DYNR_SYTDS1_BYTDB1_eedaad30_bb067c3a">YTD!#REF!</definedName>
    <definedName name="_vena_DYNR_SYTDS1_BYTDB1_eedaad30_bd3b9755">YTD!#REF!</definedName>
    <definedName name="_vena_DYNR_SYTDS1_BYTDB1_eedaad30_bec5731c">YTD!#REF!</definedName>
    <definedName name="_vena_DYNR_SYTDS1_BYTDB1_eedaad30_c1dc53f7">YTD!#REF!</definedName>
    <definedName name="_vena_DYNR_SYTDS1_BYTDB1_eedaad30_c39a92a0">YTD!#REF!</definedName>
    <definedName name="_vena_DYNR_SYTDS1_BYTDB1_eedaad30_cf19c30d">YTD!#REF!</definedName>
    <definedName name="_vena_DYNR_SYTDS1_BYTDB1_eedaad30_d035e2b7">YTD!#REF!</definedName>
    <definedName name="_vena_DYNR_SYTDS1_BYTDB1_eedaad30_d1f76079">YTD!#REF!</definedName>
    <definedName name="_vena_DYNR_SYTDS1_BYTDB1_eedaad30_d40abf8e">YTD!#REF!</definedName>
    <definedName name="_vena_DYNR_SYTDS1_BYTDB1_eedaad30_d507e2c0">YTD!#REF!</definedName>
    <definedName name="_vena_DYNR_SYTDS1_BYTDB1_eedaad30_dbf4d921">YTD!#REF!</definedName>
    <definedName name="_vena_DYNR_SYTDS1_BYTDB1_eedaad30_def08335">YTD!#REF!</definedName>
    <definedName name="_vena_DYNR_SYTDS1_BYTDB1_eedaad30_e74f8038">YTD!#REF!</definedName>
    <definedName name="_vena_DYNR_SYTDS1_BYTDB1_eedaad30_e753b58c">YTD!#REF!</definedName>
    <definedName name="_vena_DYNR_SYTDS1_BYTDB1_eedaad30_e84a04a1">YTD!#REF!</definedName>
    <definedName name="_vena_DYNR_SYTDS1_BYTDB1_eedaad30_e8af7003">YTD!#REF!</definedName>
    <definedName name="_vena_DYNR_SYTDS1_BYTDB1_eedaad30_e9577a2a">YTD!#REF!</definedName>
    <definedName name="_vena_DYNR_SYTDS1_BYTDB1_eedaad30_eba47d6e">YTD!#REF!</definedName>
    <definedName name="_vena_DYNR_SYTDS1_BYTDB1_eedaad30_ecfca5b3">YTD!#REF!</definedName>
    <definedName name="_vena_DYNR_SYTDS1_BYTDB1_eedaad30_f183d363">YTD!#REF!</definedName>
    <definedName name="_vena_DYNR_SYTDS1_BYTDB1_eedaad30_f2da9edd">YTD!#REF!</definedName>
    <definedName name="_vena_DYNR_SYTDS1_BYTDB1_eedaad30_f72160d4">YTD!#REF!</definedName>
    <definedName name="_vena_DYNR_SYTDS1_BYTDB1_eedaad30_f8352b75">YTD!#REF!</definedName>
    <definedName name="_vena_DYNR_SYTDS1_BYTDB1_eedaad30_f88825bc">YTD!#REF!</definedName>
    <definedName name="_vena_DYNR_SYTDS1_BYTDB1_eedaad30_f8f7ba5e">YTD!#REF!</definedName>
    <definedName name="_vena_DYNR_SYTDS1_BYTDB1_eedaad30_f8ff4466">YTD!#REF!</definedName>
    <definedName name="_vena_DYNR_SYTDS1_BYTDB1_eedaad30_f92c1fc1">YTD!#REF!</definedName>
    <definedName name="_vena_DYNR_SYTDS1_BYTDB1_eedaad30_f9ab0670">YTD!#REF!</definedName>
    <definedName name="_vena_DYNR_SYTDS1_BYTDB1_eedaad30_fb84df21">YTD!#REF!</definedName>
    <definedName name="_vena_DYNR_SYTDS1_BYTDB1_eedaad30_fd90e9d4">YTD!#REF!</definedName>
    <definedName name="_vena_GraphsS1_GraphsB1_C_8_685788888694390784">Graphs!#REF!</definedName>
    <definedName name="_vena_GraphsS1_GraphsB1_C_8_685788940917014528">Graphs!#REF!</definedName>
    <definedName name="_vena_GraphsS1_GraphsB1_C_8_685788958658920448">Graphs!#REF!</definedName>
    <definedName name="_vena_GraphsS1_GraphsB1_R_5_685788586292936704">Graphs!#REF!</definedName>
    <definedName name="_vena_GraphsS1_GraphsB2_C_8_632005313629519872">Graphs!#REF!</definedName>
    <definedName name="_vena_GraphsS1_GraphsB2_R_5_685788648188149760">Graphs!#REF!</definedName>
    <definedName name="_vena_GraphsS1_GraphsB3_C_8_632005313629519872">Graphs!#REF!</definedName>
    <definedName name="_vena_GraphsS1_GraphsB3_R_5_685788694481207296">Graphs!#REF!</definedName>
    <definedName name="_vena_GraphsS1_GraphsB3_R_5_685788727548706816">Graphs!#REF!</definedName>
    <definedName name="_vena_GraphsS1_P_2_632005310785781764" comment="*">Graphs!#REF!</definedName>
    <definedName name="_vena_GraphsS1_P_3_632005310022418436" comment="*">Graphs!#REF!</definedName>
    <definedName name="_vena_GraphsS1_P_4_632005309959503878" comment="*">Graphs!#REF!</definedName>
    <definedName name="_vena_GraphsS1_P_6_632005313063288832" comment="*">Graphs!#REF!</definedName>
    <definedName name="_vena_GraphsS1_P_7_632005313256226820" comment="*">Graphs!#REF!</definedName>
    <definedName name="_vena_GraphsS1_P_FV_9b0abd7578fb42018b1ba18b8b26d3ae" comment="*">Graphs!#REF!</definedName>
    <definedName name="_vena_LI_SCapExS2_BCapExB2_ad628d7e">CapEx!#REF!</definedName>
    <definedName name="_vena_LIDT_CapExS2_CapExB2">CapEx!#REF!</definedName>
    <definedName name="_vena_PO_Budget_2_2bd39bea232d41bba5b937a2c96184a8">YTD!#REF!</definedName>
    <definedName name="_vena_PO_CurrentForecast_4_accaa821e1a24218971363ac7ca199cc">YTD!#REF!</definedName>
    <definedName name="_vena_PO_CurrentForecast_6_49da3a7384e64a23be4a71e9948e3e35">YTD!#REF!</definedName>
    <definedName name="_vena_PreviousForecast_P_2_632005310769004548">YTD!#REF!</definedName>
    <definedName name="_vena_PreviousForecast_P_2_632005310777393158">YTD!#REF!</definedName>
    <definedName name="_vena_PreviousForecast_P_2_632005310781587456">YTD!#REF!</definedName>
    <definedName name="_vena_PreviousForecast_P_2_632005310785781764">YTD!#REF!</definedName>
    <definedName name="_vena_PreviousForecast_P_2_632005310789976070">YTD!#REF!</definedName>
    <definedName name="_vena_PreviousForecast_P_2_632005310789976072">YTD!#REF!</definedName>
    <definedName name="_vena_PreviousForecast_P_2_632005310794170368">YTD!#REF!</definedName>
    <definedName name="_vena_PreviousForecast_P_2_632005310794170370">YTD!#REF!</definedName>
    <definedName name="_vena_PreviousForecast_P_2_632005310794170376">YTD!#REF!</definedName>
    <definedName name="_vena_PreviousForecast_P_2_632005310798364674">YTD!#REF!</definedName>
    <definedName name="_vena_PreviousForecast_P_2_632005310802558976">YTD!#REF!</definedName>
    <definedName name="_vena_PreviousForecast_P_2_632005310802558978">YTD!#REF!</definedName>
    <definedName name="_vena_PreviousForecast_P_2_757063499651481600">YTD!#REF!</definedName>
    <definedName name="_vena_PreviousForecast_P_2_757063708841607441">YTD!#REF!</definedName>
    <definedName name="_vena_PreviousForecast_P_2_857798329026871297">YTD!#REF!</definedName>
    <definedName name="_vena_PreviousForecast_P_2_857798329035259905" comment="*">YTD!#REF!</definedName>
    <definedName name="_vena_ReportSettingsS1_P_2_632005310785781764" comment="*">#REF!</definedName>
    <definedName name="_vena_ReportSettingsS1_P_3_632005310022418436" comment="*">#REF!</definedName>
    <definedName name="_vena_ReportSettingsS1_P_6_632005313063288832" comment="*">#REF!</definedName>
    <definedName name="_vena_ReportSettingsS1_P_7_632005313256226820" comment="*">#REF!</definedName>
    <definedName name="_vena_ReportSettingsS1_P_FV_9b0abd7578fb42018b1ba18b8b26d3ae" comment="*">#REF!</definedName>
    <definedName name="_vena_ReportSettingsS1_P_FV_e1c3a244dc3d4f149ecdf7d748811086" comment="*">#REF!</definedName>
    <definedName name="_vena_ReportSettingsS1_ReportSettingsB1_C_8_632005313629519872">#REF!</definedName>
    <definedName name="_vena_ReportSettingsS1_ReportSettingsB1_R_5_632005310907416584">#REF!</definedName>
    <definedName name="_vena_ReportSettingsS1_ReportSettingsB1_R_5_632005310949359616">#REF!</definedName>
    <definedName name="_vena_ReportSettingsS1_ReportSettingsB1_R_5_632005311062605824">#REF!</definedName>
    <definedName name="_vena_ReportSettingsS1_ReportSettingsB1_R_5_632005311121326084">#REF!</definedName>
    <definedName name="_vena_ReportSettingsS1_ReportSettingsB1_R_5_632005311142297606">#REF!</definedName>
    <definedName name="_vena_ReportSettingsS1_ReportSettingsB1_R_5_632005311171657733">#REF!</definedName>
    <definedName name="_vena_ReportSettingsS1_ReportSettingsB1_R_5_632005311205212168">#REF!</definedName>
    <definedName name="_vena_ReportSettingsS1_ReportSettingsB1_R_5_632005311221989376">#REF!</definedName>
    <definedName name="_vena_ReportSettingsS1_ReportSettingsB1_R_5_632005311230377988">#REF!</definedName>
    <definedName name="_vena_ReportSettingsS1_ReportSettingsB1_R_5_632005311389761540">#REF!</definedName>
    <definedName name="_vena_ReportSettingsS1_ReportSettingsB1_R_5_632005311393955842">#REF!</definedName>
    <definedName name="_vena_ReportSettingsS1_ReportSettingsB1_R_5_632005311603671042">#REF!</definedName>
    <definedName name="_vena_ReportSettingsS1_ReportSettingsB1_R_5_632005311641419780">#REF!</definedName>
    <definedName name="_vena_ReportSettingsS1_ReportSettingsB1_R_5_632005311700140036">#REF!</definedName>
    <definedName name="_vena_ReportSettingsS1_ReportSettingsB1_R_5_632005311830163458">#REF!</definedName>
    <definedName name="_vena_ReportSettingsS1_ReportSettingsB1_R_5_632005311851134983">#REF!</definedName>
    <definedName name="_vena_ReportSettingsS1_ReportSettingsB1_R_5_632005311905660933">#REF!</definedName>
    <definedName name="_vena_ReportSettingsS1_ReportSettingsB1_R_5_632005311914049543">#REF!</definedName>
    <definedName name="_vena_ReportSettingsS1_ReportSettingsB1_R_5_632005311955992578">#REF!</definedName>
    <definedName name="_vena_ReportSettingsS1_ReportSettingsB1_R_5_632005311960186880">#REF!</definedName>
    <definedName name="_vena_ReportSettingsS1_ReportSettingsB1_R_5_632005311997935624">#REF!</definedName>
    <definedName name="_vena_ReportSettingsS1_ReportSettingsB1_R_5_632005312027295747">#REF!</definedName>
    <definedName name="_vena_ReportSettingsS1_ReportSettingsB1_R_5_632005312069238792">#REF!</definedName>
    <definedName name="_vena_ReportSettingsS1_ReportSettingsB1_R_5_632005312115376136">#REF!</definedName>
    <definedName name="_vena_ReportSettingsS1_ReportSettingsB1_R_5_632005312174096388">#REF!</definedName>
    <definedName name="_vena_ReportSettingsS1_ReportSettingsB1_R_5_632005312278953984">#REF!</definedName>
    <definedName name="_vena_ReportSettingsS1_ReportSettingsB1_R_5_632005312287342597">#REF!</definedName>
    <definedName name="_vena_ReportSettingsS1_ReportSettingsB1_R_5_632005312354451460">#REF!</definedName>
    <definedName name="_vena_ReportSettingsS1_ReportSettingsB1_R_5_632005312404783108">#REF!</definedName>
    <definedName name="_vena_ReportSettingsS1_ReportSettingsB1_R_5_632005312450920452">#REF!</definedName>
    <definedName name="_vena_ReportSettingsS1_ReportSettingsB1_R_5_632005312559972360">#REF!</definedName>
    <definedName name="_vena_ReportSettingsS1_ReportSettingsB1_R_5_632005312564166660">#REF!</definedName>
    <definedName name="_vena_ReportSettingsS1_ReportSettingsB1_R_5_632005312589332486">#REF!</definedName>
    <definedName name="_vena_ReportSettingsS1_ReportSettingsB1_R_5_644292453063065600">#REF!</definedName>
    <definedName name="_vena_ReportSettingsS1_ReportSettingsB1_R_5_652681990960971776">#REF!</definedName>
    <definedName name="_vena_ReportSettingsS1_ReportSettingsB1_R_5_652682011747680256">#REF!</definedName>
    <definedName name="_vena_ReportSettingsS1_ReportSettingsB1_R_5_794396852681310208">#REF!</definedName>
    <definedName name="_vena_YTDS1_P_7_632005313260421126" comment="*">YTD!#REF!</definedName>
    <definedName name="_vena_YTDS1_YTDB1_C_3_632005310022418436">YTD!#REF!</definedName>
    <definedName name="_vena_YTDS1_YTDB1_C_3_632005310022418436_1">YTD!#REF!</definedName>
    <definedName name="_vena_YTDS1_YTDB1_C_8_632005313629519872">YTD!#REF!</definedName>
    <definedName name="_vena_YTDS1_YTDB1_C_8_632005313629519872_1">YTD!#REF!</definedName>
    <definedName name="_vena_YTDS1_YTDB1_C_8_632005313629519872_10">YTD!#REF!</definedName>
    <definedName name="_vena_YTDS1_YTDB1_C_8_632005313629519872_11">YTD!#REF!</definedName>
    <definedName name="_vena_YTDS1_YTDB1_C_8_632005313629519872_12">YTD!#REF!</definedName>
    <definedName name="_vena_YTDS1_YTDB1_C_8_632005313629519872_2">YTD!#REF!</definedName>
    <definedName name="_vena_YTDS1_YTDB1_C_8_632005313629519872_3">YTD!#REF!</definedName>
    <definedName name="_vena_YTDS1_YTDB1_C_8_632005313629519872_4">YTD!#REF!</definedName>
    <definedName name="_vena_YTDS1_YTDB1_C_8_632005313629519872_5">YTD!#REF!</definedName>
    <definedName name="_vena_YTDS1_YTDB1_C_8_632005313629519872_6">YTD!#REF!</definedName>
    <definedName name="_vena_YTDS1_YTDB1_C_8_632005313629519872_7">YTD!#REF!</definedName>
    <definedName name="_vena_YTDS1_YTDB1_C_8_632005313629519872_8">YTD!#REF!</definedName>
    <definedName name="_vena_YTDS1_YTDB1_C_8_632005313629519872_9">YTD!#REF!</definedName>
    <definedName name="_vena_YTDS1_YTDB1_C_8_632005313667268610">YTD!#REF!</definedName>
    <definedName name="_vena_YTDS1_YTDB1_C_FV_9b0abd7578fb42018b1ba18b8b26d3ae">YTD!#REF!</definedName>
    <definedName name="_vena_YTDS1_YTDB1_C_FV_9b0abd7578fb42018b1ba18b8b26d3ae_1">YTD!#REF!</definedName>
    <definedName name="_vena_YTDS1_YTDB1_C_FV_9b0abd7578fb42018b1ba18b8b26d3ae_10">YTD!#REF!</definedName>
    <definedName name="_vena_YTDS1_YTDB1_C_FV_9b0abd7578fb42018b1ba18b8b26d3ae_11">YTD!#REF!</definedName>
    <definedName name="_vena_YTDS1_YTDB1_C_FV_9b0abd7578fb42018b1ba18b8b26d3ae_12">YTD!#REF!</definedName>
    <definedName name="_vena_YTDS1_YTDB1_C_FV_9b0abd7578fb42018b1ba18b8b26d3ae_13">YTD!#REF!</definedName>
    <definedName name="_vena_YTDS1_YTDB1_C_FV_9b0abd7578fb42018b1ba18b8b26d3ae_14">YTD!#REF!</definedName>
    <definedName name="_vena_YTDS1_YTDB1_C_FV_9b0abd7578fb42018b1ba18b8b26d3ae_15">YTD!#REF!</definedName>
    <definedName name="_vena_YTDS1_YTDB1_C_FV_9b0abd7578fb42018b1ba18b8b26d3ae_16">YTD!#REF!</definedName>
    <definedName name="_vena_YTDS1_YTDB1_C_FV_9b0abd7578fb42018b1ba18b8b26d3ae_2">YTD!#REF!</definedName>
    <definedName name="_vena_YTDS1_YTDB1_C_FV_9b0abd7578fb42018b1ba18b8b26d3ae_3">YTD!#REF!</definedName>
    <definedName name="_vena_YTDS1_YTDB1_C_FV_9b0abd7578fb42018b1ba18b8b26d3ae_4">YTD!#REF!</definedName>
    <definedName name="_vena_YTDS1_YTDB1_C_FV_9b0abd7578fb42018b1ba18b8b26d3ae_5">YTD!#REF!</definedName>
    <definedName name="_vena_YTDS1_YTDB1_C_FV_9b0abd7578fb42018b1ba18b8b26d3ae_6">YTD!#REF!</definedName>
    <definedName name="_vena_YTDS1_YTDB1_C_FV_9b0abd7578fb42018b1ba18b8b26d3ae_7">YTD!#REF!</definedName>
    <definedName name="_vena_YTDS1_YTDB1_C_FV_9b0abd7578fb42018b1ba18b8b26d3ae_8">YTD!#REF!</definedName>
    <definedName name="_vena_YTDS1_YTDB1_C_FV_9b0abd7578fb42018b1ba18b8b26d3ae_9">YTD!#REF!</definedName>
    <definedName name="_vena_YTDS1_YTDB1_C_FV_a398e917565c475b8f0c5e9ebb5e002d">YTD!#REF!</definedName>
    <definedName name="_vena_YTDS1_YTDB1_C_FV_a398e917565c475b8f0c5e9ebb5e002d_1">YTD!#REF!</definedName>
    <definedName name="_vena_YTDS1_YTDB1_C_FV_a398e917565c475b8f0c5e9ebb5e002d_10">YTD!#REF!</definedName>
    <definedName name="_vena_YTDS1_YTDB1_C_FV_a398e917565c475b8f0c5e9ebb5e002d_11">YTD!#REF!</definedName>
    <definedName name="_vena_YTDS1_YTDB1_C_FV_a398e917565c475b8f0c5e9ebb5e002d_12">YTD!#REF!</definedName>
    <definedName name="_vena_YTDS1_YTDB1_C_FV_a398e917565c475b8f0c5e9ebb5e002d_13">YTD!#REF!</definedName>
    <definedName name="_vena_YTDS1_YTDB1_C_FV_a398e917565c475b8f0c5e9ebb5e002d_14">YTD!#REF!</definedName>
    <definedName name="_vena_YTDS1_YTDB1_C_FV_a398e917565c475b8f0c5e9ebb5e002d_2">YTD!#REF!</definedName>
    <definedName name="_vena_YTDS1_YTDB1_C_FV_a398e917565c475b8f0c5e9ebb5e002d_3">YTD!#REF!</definedName>
    <definedName name="_vena_YTDS1_YTDB1_C_FV_a398e917565c475b8f0c5e9ebb5e002d_4">YTD!#REF!</definedName>
    <definedName name="_vena_YTDS1_YTDB1_C_FV_a398e917565c475b8f0c5e9ebb5e002d_5">YTD!#REF!</definedName>
    <definedName name="_vena_YTDS1_YTDB1_C_FV_a398e917565c475b8f0c5e9ebb5e002d_6">YTD!#REF!</definedName>
    <definedName name="_vena_YTDS1_YTDB1_C_FV_a398e917565c475b8f0c5e9ebb5e002d_7">YTD!#REF!</definedName>
    <definedName name="_vena_YTDS1_YTDB1_C_FV_a398e917565c475b8f0c5e9ebb5e002d_8">YTD!#REF!</definedName>
    <definedName name="_vena_YTDS1_YTDB1_C_FV_a398e917565c475b8f0c5e9ebb5e002d_9">YTD!#REF!</definedName>
    <definedName name="_vena_YTDS1_YTDB1_C_FV_a7015286194d4cc6a0af6b4fcbd8ce6b">YTD!#REF!</definedName>
    <definedName name="_vena_YTDS1_YTDB1_C_FV_a7015286194d4cc6a0af6b4fcbd8ce6b_1">YTD!#REF!</definedName>
    <definedName name="_vena_YTDS1_YTDB1_C_FV_a7015286194d4cc6a0af6b4fcbd8ce6b_2">YTD!#REF!</definedName>
    <definedName name="_vena_YTDS1_YTDB1_C_FV_e1c3a244dc3d4f149ecdf7d748811086">YTD!#REF!</definedName>
    <definedName name="_vena_YTDS1_YTDB1_C_FV_e1c3a244dc3d4f149ecdf7d748811086_1">YTD!#REF!</definedName>
    <definedName name="_vena_YTDS1_YTDB1_C_FV_e1c3a244dc3d4f149ecdf7d748811086_10">YTD!#REF!</definedName>
    <definedName name="_vena_YTDS1_YTDB1_C_FV_e1c3a244dc3d4f149ecdf7d748811086_11">YTD!#REF!</definedName>
    <definedName name="_vena_YTDS1_YTDB1_C_FV_e1c3a244dc3d4f149ecdf7d748811086_12">YTD!#REF!</definedName>
    <definedName name="_vena_YTDS1_YTDB1_C_FV_e1c3a244dc3d4f149ecdf7d748811086_13">YTD!#REF!</definedName>
    <definedName name="_vena_YTDS1_YTDB1_C_FV_e1c3a244dc3d4f149ecdf7d748811086_14">YTD!#REF!</definedName>
    <definedName name="_vena_YTDS1_YTDB1_C_FV_e1c3a244dc3d4f149ecdf7d748811086_15">YTD!#REF!</definedName>
    <definedName name="_vena_YTDS1_YTDB1_C_FV_e1c3a244dc3d4f149ecdf7d748811086_16">YTD!#REF!</definedName>
    <definedName name="_vena_YTDS1_YTDB1_C_FV_e1c3a244dc3d4f149ecdf7d748811086_2">YTD!#REF!</definedName>
    <definedName name="_vena_YTDS1_YTDB1_C_FV_e1c3a244dc3d4f149ecdf7d748811086_3">YTD!#REF!</definedName>
    <definedName name="_vena_YTDS1_YTDB1_C_FV_e1c3a244dc3d4f149ecdf7d748811086_4">YTD!#REF!</definedName>
    <definedName name="_vena_YTDS1_YTDB1_C_FV_e1c3a244dc3d4f149ecdf7d748811086_5">YTD!#REF!</definedName>
    <definedName name="_vena_YTDS1_YTDB1_C_FV_e1c3a244dc3d4f149ecdf7d748811086_6">YTD!#REF!</definedName>
    <definedName name="_vena_YTDS1_YTDB1_C_FV_e1c3a244dc3d4f149ecdf7d748811086_7">YTD!#REF!</definedName>
    <definedName name="_vena_YTDS1_YTDB1_C_FV_e1c3a244dc3d4f149ecdf7d748811086_8">YTD!#REF!</definedName>
    <definedName name="_vena_YTDS1_YTDB1_C_FV_e1c3a244dc3d4f149ecdf7d748811086_9">YTD!#REF!</definedName>
    <definedName name="_vena_YTDS1_YTDB1_C_FV_e3545e3dcc52420a84dcdae3a23a4597">YTD!#REF!</definedName>
    <definedName name="_vena_YTDS1_YTDB1_C_FV_e3545e3dcc52420a84dcdae3a23a4597_1">YTD!#REF!</definedName>
    <definedName name="_vena_YTDS1_YTDB1_C_FV_e3545e3dcc52420a84dcdae3a23a4597_10">YTD!#REF!</definedName>
    <definedName name="_vena_YTDS1_YTDB1_C_FV_e3545e3dcc52420a84dcdae3a23a4597_11">YTD!#REF!</definedName>
    <definedName name="_vena_YTDS1_YTDB1_C_FV_e3545e3dcc52420a84dcdae3a23a4597_12">YTD!#REF!</definedName>
    <definedName name="_vena_YTDS1_YTDB1_C_FV_e3545e3dcc52420a84dcdae3a23a4597_13">YTD!#REF!</definedName>
    <definedName name="_vena_YTDS1_YTDB1_C_FV_e3545e3dcc52420a84dcdae3a23a4597_14">YTD!#REF!</definedName>
    <definedName name="_vena_YTDS1_YTDB1_C_FV_e3545e3dcc52420a84dcdae3a23a4597_15">YTD!#REF!</definedName>
    <definedName name="_vena_YTDS1_YTDB1_C_FV_e3545e3dcc52420a84dcdae3a23a4597_16">YTD!#REF!</definedName>
    <definedName name="_vena_YTDS1_YTDB1_C_FV_e3545e3dcc52420a84dcdae3a23a4597_2">YTD!#REF!</definedName>
    <definedName name="_vena_YTDS1_YTDB1_C_FV_e3545e3dcc52420a84dcdae3a23a4597_3">YTD!#REF!</definedName>
    <definedName name="_vena_YTDS1_YTDB1_C_FV_e3545e3dcc52420a84dcdae3a23a4597_4">YTD!#REF!</definedName>
    <definedName name="_vena_YTDS1_YTDB1_C_FV_e3545e3dcc52420a84dcdae3a23a4597_5">YTD!#REF!</definedName>
    <definedName name="_vena_YTDS1_YTDB1_C_FV_e3545e3dcc52420a84dcdae3a23a4597_6">YTD!#REF!</definedName>
    <definedName name="_vena_YTDS1_YTDB1_C_FV_e3545e3dcc52420a84dcdae3a23a4597_7">YTD!#REF!</definedName>
    <definedName name="_vena_YTDS1_YTDB1_C_FV_e3545e3dcc52420a84dcdae3a23a4597_8">YTD!#REF!</definedName>
    <definedName name="_vena_YTDS1_YTDB1_C_FV_e3545e3dcc52420a84dcdae3a23a4597_9">YTD!#REF!</definedName>
    <definedName name="_vena_YTDS1_YTDB1_C_FV_ef23d2b39fcb45a79097ef2da4b3400e">YTD!#REF!</definedName>
    <definedName name="_vena_YTDS1_YTDB1_C_FV_ef23d2b39fcb45a79097ef2da4b3400e_1">YTD!#REF!</definedName>
    <definedName name="_vena_YTDS1_YTDB1_C_FV_ef23d2b39fcb45a79097ef2da4b3400e_10">YTD!#REF!</definedName>
    <definedName name="_vena_YTDS1_YTDB1_C_FV_ef23d2b39fcb45a79097ef2da4b3400e_11">YTD!#REF!</definedName>
    <definedName name="_vena_YTDS1_YTDB1_C_FV_ef23d2b39fcb45a79097ef2da4b3400e_12">YTD!#REF!</definedName>
    <definedName name="_vena_YTDS1_YTDB1_C_FV_ef23d2b39fcb45a79097ef2da4b3400e_13">YTD!#REF!</definedName>
    <definedName name="_vena_YTDS1_YTDB1_C_FV_ef23d2b39fcb45a79097ef2da4b3400e_14">YTD!#REF!</definedName>
    <definedName name="_vena_YTDS1_YTDB1_C_FV_ef23d2b39fcb45a79097ef2da4b3400e_15">YTD!#REF!</definedName>
    <definedName name="_vena_YTDS1_YTDB1_C_FV_ef23d2b39fcb45a79097ef2da4b3400e_16">YTD!#REF!</definedName>
    <definedName name="_vena_YTDS1_YTDB1_C_FV_ef23d2b39fcb45a79097ef2da4b3400e_2">YTD!#REF!</definedName>
    <definedName name="_vena_YTDS1_YTDB1_C_FV_ef23d2b39fcb45a79097ef2da4b3400e_3">YTD!#REF!</definedName>
    <definedName name="_vena_YTDS1_YTDB1_C_FV_ef23d2b39fcb45a79097ef2da4b3400e_4">YTD!#REF!</definedName>
    <definedName name="_vena_YTDS1_YTDB1_C_FV_ef23d2b39fcb45a79097ef2da4b3400e_5">YTD!#REF!</definedName>
    <definedName name="_vena_YTDS1_YTDB1_C_FV_ef23d2b39fcb45a79097ef2da4b3400e_6">YTD!#REF!</definedName>
    <definedName name="_vena_YTDS1_YTDB1_C_FV_ef23d2b39fcb45a79097ef2da4b3400e_7">YTD!#REF!</definedName>
    <definedName name="_vena_YTDS1_YTDB1_C_FV_ef23d2b39fcb45a79097ef2da4b3400e_8">YTD!#REF!</definedName>
    <definedName name="_vena_YTDS1_YTDB1_C_FV_ef23d2b39fcb45a79097ef2da4b3400e_9">YTD!#REF!</definedName>
    <definedName name="_vena_YTDS1_YTDB1_R_5_632005310831919105">YTD!#REF!</definedName>
    <definedName name="_vena_YTDS1_YTDB1_R_5_632005310831919111">YTD!#REF!</definedName>
    <definedName name="_vena_YTDS1_YTDB1_R_5_632005310831919113">YTD!#REF!</definedName>
    <definedName name="_vena_YTDS1_YTDB1_R_5_632005310836113408">YTD!#REF!</definedName>
    <definedName name="_vena_YTDS1_YTDB1_R_5_632005310836113410">YTD!#REF!</definedName>
    <definedName name="_vena_YTDS1_YTDB1_R_5_632005310840307712">YTD!#REF!</definedName>
    <definedName name="_vena_YTDS1_YTDB1_R_5_632005310852890628">YTD!#REF!</definedName>
    <definedName name="_vena_YTDS1_YTDB1_R_5_632005310857084934">YTD!#REF!</definedName>
    <definedName name="_vena_YTDS1_YTDB1_R_5_632005310857084936">YTD!#REF!</definedName>
    <definedName name="_vena_YTDS1_YTDB1_R_5_632005310861279232">YTD!#REF!</definedName>
    <definedName name="_vena_YTDS1_YTDB1_R_5_632005310861279234">YTD!#REF!</definedName>
    <definedName name="_vena_YTDS1_YTDB1_R_5_632005310861279238">YTD!#REF!</definedName>
    <definedName name="_vena_YTDS1_YTDB1_R_5_632005310882250754">YTD!#REF!</definedName>
    <definedName name="_vena_YTDS1_YTDB1_R_5_632005310882250756">YTD!#REF!</definedName>
    <definedName name="_vena_YTDS1_YTDB1_R_5_632005310890639362">YTD!#REF!</definedName>
    <definedName name="_vena_YTDS1_YTDB1_R_5_632005310890639364">YTD!#REF!</definedName>
    <definedName name="_vena_YTDS1_YTDB1_R_5_632005310890639366">YTD!#REF!</definedName>
    <definedName name="_vena_YTDS1_YTDB1_R_5_632005310894833664">YTD!#REF!</definedName>
    <definedName name="_vena_YTDS1_YTDB1_R_5_632005310894833672">YTD!#REF!</definedName>
    <definedName name="_vena_YTDS1_YTDB1_R_5_632005310915805190">YTD!#REF!</definedName>
    <definedName name="_vena_YTDS1_YTDB1_R_5_632005310919999492">YTD!#REF!</definedName>
    <definedName name="_vena_YTDS1_YTDB1_R_5_632005310919999494">YTD!#REF!</definedName>
    <definedName name="_vena_YTDS1_YTDB1_R_5_632005310919999496">YTD!#REF!</definedName>
    <definedName name="_vena_YTDS1_YTDB1_R_5_632005310924193792">YTD!#REF!</definedName>
    <definedName name="_vena_YTDS1_YTDB1_R_5_632005310924193798">YTD!#REF!</definedName>
    <definedName name="_vena_YTDS1_YTDB1_R_5_632005310940971013">YTD!#REF!</definedName>
    <definedName name="_vena_YTDS1_YTDB1_R_5_632005310945165316">YTD!#REF!</definedName>
    <definedName name="_vena_YTDS1_YTDB1_R_5_632005310949359624">YTD!#REF!</definedName>
    <definedName name="_vena_YTDS1_YTDB1_R_5_632005310953553920">YTD!#REF!</definedName>
    <definedName name="_vena_YTDS1_YTDB1_R_5_632005310953553922">YTD!#REF!</definedName>
    <definedName name="_vena_YTDS1_YTDB1_R_5_632005310953553924">YTD!#REF!</definedName>
    <definedName name="_vena_YTDS1_YTDB1_R_5_632005310957748224">YTD!#REF!</definedName>
    <definedName name="_vena_YTDS1_YTDB1_R_5_632005310957748226">YTD!#REF!</definedName>
    <definedName name="_vena_YTDS1_YTDB1_R_5_632005310974525442">YTD!#REF!</definedName>
    <definedName name="_vena_YTDS1_YTDB1_R_5_632005310974525444">YTD!#REF!</definedName>
    <definedName name="_vena_YTDS1_YTDB1_R_5_632005310978719744">YTD!#REF!</definedName>
    <definedName name="_vena_YTDS1_YTDB1_R_5_632005310982914050">YTD!#REF!</definedName>
    <definedName name="_vena_YTDS1_YTDB1_R_5_632005310982914052">YTD!#REF!</definedName>
    <definedName name="_vena_YTDS1_YTDB1_R_5_632005310982914054">YTD!#REF!</definedName>
    <definedName name="_vena_YTDS1_YTDB1_R_5_632005310982914056">YTD!#REF!</definedName>
    <definedName name="_vena_YTDS1_YTDB1_R_5_632005310987108357">YTD!#REF!</definedName>
    <definedName name="_vena_YTDS1_YTDB1_R_5_632005310995496960">YTD!#REF!</definedName>
    <definedName name="_vena_YTDS1_YTDB1_R_5_632005310995496962">YTD!#REF!</definedName>
    <definedName name="_vena_YTDS1_YTDB1_R_5_632005310995496966">YTD!#REF!</definedName>
    <definedName name="_vena_YTDS1_YTDB1_R_5_632005311008079873">YTD!#REF!</definedName>
    <definedName name="_vena_YTDS1_YTDB1_R_5_632005311012274180">YTD!#REF!</definedName>
    <definedName name="_vena_YTDS1_YTDB1_R_5_632005311012274184">YTD!#REF!</definedName>
    <definedName name="_vena_YTDS1_YTDB1_R_5_632005311016468480">YTD!#REF!</definedName>
    <definedName name="_vena_YTDS1_YTDB1_R_5_632005311016468486">YTD!#REF!</definedName>
    <definedName name="_vena_YTDS1_YTDB1_R_5_632005311033245699">YTD!#REF!</definedName>
    <definedName name="_vena_YTDS1_YTDB1_R_5_632005311033245703">YTD!#REF!</definedName>
    <definedName name="_vena_YTDS1_YTDB1_R_5_632005311037440008">YTD!#REF!</definedName>
    <definedName name="_vena_YTDS1_YTDB1_R_5_632005311041634304">YTD!#REF!</definedName>
    <definedName name="_vena_YTDS1_YTDB1_R_5_632005311041634306">YTD!#REF!</definedName>
    <definedName name="_vena_YTDS1_YTDB1_R_5_632005311041634308">YTD!#REF!</definedName>
    <definedName name="_vena_YTDS1_YTDB1_R_5_632005311062605830">YTD!#REF!</definedName>
    <definedName name="_vena_YTDS1_YTDB1_R_5_632005311070994432">YTD!#REF!</definedName>
    <definedName name="_vena_YTDS1_YTDB1_R_5_632005311070994434">YTD!#REF!</definedName>
    <definedName name="_vena_YTDS1_YTDB1_R_5_632005311070994436">YTD!#REF!</definedName>
    <definedName name="_vena_YTDS1_YTDB1_R_5_632005311070994438">YTD!#REF!</definedName>
    <definedName name="_vena_YTDS1_YTDB1_R_5_632005311083577348">YTD!#REF!</definedName>
    <definedName name="_vena_YTDS1_YTDB1_R_5_632005311096160258">YTD!#REF!</definedName>
    <definedName name="_vena_YTDS1_YTDB1_R_5_632005311096160260">YTD!#REF!</definedName>
    <definedName name="_vena_YTDS1_YTDB1_R_5_632005311096160262">YTD!#REF!</definedName>
    <definedName name="_vena_YTDS1_YTDB1_R_5_632005311096160264">YTD!#REF!</definedName>
    <definedName name="_vena_YTDS1_YTDB1_R_5_632005311100354567">YTD!#REF!</definedName>
    <definedName name="_vena_YTDS1_YTDB1_R_5_632005311121326082">YTD!#REF!</definedName>
    <definedName name="_vena_YTDS1_YTDB1_R_5_632005311121326086">YTD!#REF!</definedName>
    <definedName name="_vena_YTDS1_YTDB1_R_5_632005311125520384">YTD!#REF!</definedName>
    <definedName name="_vena_YTDS1_YTDB1_R_5_632005311125520386">YTD!#REF!</definedName>
    <definedName name="_vena_YTDS1_YTDB1_R_5_632005311125520392">YTD!#REF!</definedName>
    <definedName name="_vena_YTDS1_YTDB1_R_5_632005311146491912">YTD!#REF!</definedName>
    <definedName name="_vena_YTDS1_YTDB1_R_5_632005311150686208">YTD!#REF!</definedName>
    <definedName name="_vena_YTDS1_YTDB1_R_5_632005311154880512">YTD!#REF!</definedName>
    <definedName name="_vena_YTDS1_YTDB1_R_5_632005311154880514">YTD!#REF!</definedName>
    <definedName name="_vena_YTDS1_YTDB1_R_5_632005311154880516">YTD!#REF!</definedName>
    <definedName name="_vena_YTDS1_YTDB1_R_5_632005311159074816">YTD!#REF!</definedName>
    <definedName name="_vena_YTDS1_YTDB1_R_5_632005311175852035">YTD!#REF!</definedName>
    <definedName name="_vena_YTDS1_YTDB1_R_5_632005311175852039">YTD!#REF!</definedName>
    <definedName name="_vena_YTDS1_YTDB1_R_5_632005311184240640">YTD!#REF!</definedName>
    <definedName name="_vena_YTDS1_YTDB1_R_5_632005311184240642">YTD!#REF!</definedName>
    <definedName name="_vena_YTDS1_YTDB1_R_5_632005311184240644">YTD!#REF!</definedName>
    <definedName name="_vena_YTDS1_YTDB1_R_5_632005311188434945">YTD!#REF!</definedName>
    <definedName name="_vena_YTDS1_YTDB1_R_5_632005311209406470">YTD!#REF!</definedName>
    <definedName name="_vena_YTDS1_YTDB1_R_5_632005311209406472">YTD!#REF!</definedName>
    <definedName name="_vena_YTDS1_YTDB1_R_5_632005311213600768">YTD!#REF!</definedName>
    <definedName name="_vena_YTDS1_YTDB1_R_5_632005311213600770">YTD!#REF!</definedName>
    <definedName name="_vena_YTDS1_YTDB1_R_5_632005311230377986">YTD!#REF!</definedName>
    <definedName name="_vena_YTDS1_YTDB1_R_5_632005311234572292">YTD!#REF!</definedName>
    <definedName name="_vena_YTDS1_YTDB1_R_5_632005311234572294">YTD!#REF!</definedName>
    <definedName name="_vena_YTDS1_YTDB1_R_5_632005311238766592">YTD!#REF!</definedName>
    <definedName name="_vena_YTDS1_YTDB1_R_5_632005311238766596">YTD!#REF!</definedName>
    <definedName name="_vena_YTDS1_YTDB1_R_5_632005311238766600">YTD!#REF!</definedName>
    <definedName name="_vena_YTDS1_YTDB1_R_5_632005311255543815">YTD!#REF!</definedName>
    <definedName name="_vena_YTDS1_YTDB1_R_5_632005311259738112">YTD!#REF!</definedName>
    <definedName name="_vena_YTDS1_YTDB1_R_5_632005311259738114">YTD!#REF!</definedName>
    <definedName name="_vena_YTDS1_YTDB1_R_5_632005311263932420">YTD!#REF!</definedName>
    <definedName name="_vena_YTDS1_YTDB1_R_5_632005311263932422">YTD!#REF!</definedName>
    <definedName name="_vena_YTDS1_YTDB1_R_5_632005311268126720">YTD!#REF!</definedName>
    <definedName name="_vena_YTDS1_YTDB1_R_5_632005311268126726">YTD!#REF!</definedName>
    <definedName name="_vena_YTDS1_YTDB1_R_5_632005311268126728">YTD!#REF!</definedName>
    <definedName name="_vena_YTDS1_YTDB1_R_5_632005311284903938">YTD!#REF!</definedName>
    <definedName name="_vena_YTDS1_YTDB1_R_5_632005311284903942">YTD!#REF!</definedName>
    <definedName name="_vena_YTDS1_YTDB1_R_5_632005311289098249">YTD!#REF!</definedName>
    <definedName name="_vena_YTDS1_YTDB1_R_5_632005311293292544">YTD!#REF!</definedName>
    <definedName name="_vena_YTDS1_YTDB1_R_5_632005311293292546">YTD!#REF!</definedName>
    <definedName name="_vena_YTDS1_YTDB1_R_5_632005311293292548">YTD!#REF!</definedName>
    <definedName name="_vena_YTDS1_YTDB1_R_5_632005311297486850">YTD!#REF!</definedName>
    <definedName name="_vena_YTDS1_YTDB1_R_5_632005311297486852">YTD!#REF!</definedName>
    <definedName name="_vena_YTDS1_YTDB1_R_5_632005311318458370">YTD!#REF!</definedName>
    <definedName name="_vena_YTDS1_YTDB1_R_5_632005311318458372">YTD!#REF!</definedName>
    <definedName name="_vena_YTDS1_YTDB1_R_5_632005311318458374">YTD!#REF!</definedName>
    <definedName name="_vena_YTDS1_YTDB1_R_5_632005311318458376">YTD!#REF!</definedName>
    <definedName name="_vena_YTDS1_YTDB1_R_5_632005311322652677">YTD!#REF!</definedName>
    <definedName name="_vena_YTDS1_YTDB1_R_5_632005311322652679">YTD!#REF!</definedName>
    <definedName name="_vena_YTDS1_YTDB1_R_5_632005311335235592">YTD!#REF!</definedName>
    <definedName name="_vena_YTDS1_YTDB1_R_5_632005311339429888">YTD!#REF!</definedName>
    <definedName name="_vena_YTDS1_YTDB1_R_5_632005311339429890">YTD!#REF!</definedName>
    <definedName name="_vena_YTDS1_YTDB1_R_5_632005311339429892">YTD!#REF!</definedName>
    <definedName name="_vena_YTDS1_YTDB1_R_5_632005311339429894">YTD!#REF!</definedName>
    <definedName name="_vena_YTDS1_YTDB1_R_5_632005311343624200">YTD!#REF!</definedName>
    <definedName name="_vena_YTDS1_YTDB1_R_5_632005311347818496">YTD!#REF!</definedName>
    <definedName name="_vena_YTDS1_YTDB1_R_5_632005311347818498">YTD!#REF!</definedName>
    <definedName name="_vena_YTDS1_YTDB1_R_5_632005311347818500">YTD!#REF!</definedName>
    <definedName name="_vena_YTDS1_YTDB1_R_5_632005311352012802">YTD!#REF!</definedName>
    <definedName name="_vena_YTDS1_YTDB1_R_5_632005311352012804">YTD!#REF!</definedName>
    <definedName name="_vena_YTDS1_YTDB1_R_5_632005311377178626">YTD!#REF!</definedName>
    <definedName name="_vena_YTDS1_YTDB1_R_5_632005311377178628">YTD!#REF!</definedName>
    <definedName name="_vena_YTDS1_YTDB1_R_5_632005311377178630">YTD!#REF!</definedName>
    <definedName name="_vena_YTDS1_YTDB1_R_5_632005311377178632">YTD!#REF!</definedName>
    <definedName name="_vena_YTDS1_YTDB1_R_5_632005311381372931">YTD!#REF!</definedName>
    <definedName name="_vena_YTDS1_YTDB1_R_5_632005311381372933">YTD!#REF!</definedName>
    <definedName name="_vena_YTDS1_YTDB1_R_5_632005311398150152">YTD!#REF!</definedName>
    <definedName name="_vena_YTDS1_YTDB1_R_5_632005311402344448">YTD!#REF!</definedName>
    <definedName name="_vena_YTDS1_YTDB1_R_5_632005311402344450">YTD!#REF!</definedName>
    <definedName name="_vena_YTDS1_YTDB1_R_5_632005311402344452">YTD!#REF!</definedName>
    <definedName name="_vena_YTDS1_YTDB1_R_5_632005311406538754">YTD!#REF!</definedName>
    <definedName name="_vena_YTDS1_YTDB1_R_5_632005311406538756">YTD!#REF!</definedName>
    <definedName name="_vena_YTDS1_YTDB1_R_5_632005311406538758">YTD!#REF!</definedName>
    <definedName name="_vena_YTDS1_YTDB1_R_5_632005311423315976">YTD!#REF!</definedName>
    <definedName name="_vena_YTDS1_YTDB1_R_5_632005311427510272">YTD!#REF!</definedName>
    <definedName name="_vena_YTDS1_YTDB1_R_5_632005311427510274">YTD!#REF!</definedName>
    <definedName name="_vena_YTDS1_YTDB1_R_5_632005311431704581">YTD!#REF!</definedName>
    <definedName name="_vena_YTDS1_YTDB1_R_5_632005311431704583">YTD!#REF!</definedName>
    <definedName name="_vena_YTDS1_YTDB1_R_5_632005311435898880">YTD!#REF!</definedName>
    <definedName name="_vena_YTDS1_YTDB1_R_5_632005311435898882">YTD!#REF!</definedName>
    <definedName name="_vena_YTDS1_YTDB1_R_5_632005311440093184">YTD!#REF!</definedName>
    <definedName name="_vena_YTDS1_YTDB1_R_5_632005311452676096">YTD!#REF!</definedName>
    <definedName name="_vena_YTDS1_YTDB1_R_5_632005311452676098">YTD!#REF!</definedName>
    <definedName name="_vena_YTDS1_YTDB1_R_5_632005311452676100">YTD!#REF!</definedName>
    <definedName name="_vena_YTDS1_YTDB1_R_5_632005311452676102">YTD!#REF!</definedName>
    <definedName name="_vena_YTDS1_YTDB1_R_5_632005311456870402">YTD!#REF!</definedName>
    <definedName name="_vena_YTDS1_YTDB1_R_5_632005311473647616">YTD!#REF!</definedName>
    <definedName name="_vena_YTDS1_YTDB1_R_5_632005311477841923">YTD!#REF!</definedName>
    <definedName name="_vena_YTDS1_YTDB1_R_5_632005311477841925">YTD!#REF!</definedName>
    <definedName name="_vena_YTDS1_YTDB1_R_5_632005311477841927">YTD!#REF!</definedName>
    <definedName name="_vena_YTDS1_YTDB1_R_5_632005311482036224">YTD!#REF!</definedName>
    <definedName name="_vena_YTDS1_YTDB1_R_5_632005311482036226">YTD!#REF!</definedName>
    <definedName name="_vena_YTDS1_YTDB1_R_5_632005311486230528">YTD!#REF!</definedName>
    <definedName name="_vena_YTDS1_YTDB1_R_5_632005311486230530">YTD!#REF!</definedName>
    <definedName name="_vena_YTDS1_YTDB1_R_5_632005311503007752">YTD!#REF!</definedName>
    <definedName name="_vena_YTDS1_YTDB1_R_5_632005311507202050">YTD!#REF!</definedName>
    <definedName name="_vena_YTDS1_YTDB1_R_5_632005311507202054">YTD!#REF!</definedName>
    <definedName name="_vena_YTDS1_YTDB1_R_5_632005311507202056">YTD!#REF!</definedName>
    <definedName name="_vena_YTDS1_YTDB1_R_5_632005311511396352">YTD!#REF!</definedName>
    <definedName name="_vena_YTDS1_YTDB1_R_5_632005311511396358">YTD!#REF!</definedName>
    <definedName name="_vena_YTDS1_YTDB1_R_5_632005311515590656">YTD!#REF!</definedName>
    <definedName name="_vena_YTDS1_YTDB1_R_5_632005311515590658">YTD!#REF!</definedName>
    <definedName name="_vena_YTDS1_YTDB1_R_5_632005311523979268">YTD!#REF!</definedName>
    <definedName name="_vena_YTDS1_YTDB1_R_5_632005311532367880">YTD!#REF!</definedName>
    <definedName name="_vena_YTDS1_YTDB1_R_5_632005311536562178">YTD!#REF!</definedName>
    <definedName name="_vena_YTDS1_YTDB1_R_5_632005311536562180">YTD!#REF!</definedName>
    <definedName name="_vena_YTDS1_YTDB1_R_5_632005311540756486">YTD!#REF!</definedName>
    <definedName name="_vena_YTDS1_YTDB1_R_5_632005311540756488">YTD!#REF!</definedName>
    <definedName name="_vena_YTDS1_YTDB1_R_5_632005311544950784">YTD!#REF!</definedName>
    <definedName name="_vena_YTDS1_YTDB1_R_5_632005311549145088">YTD!#REF!</definedName>
    <definedName name="_vena_YTDS1_YTDB1_R_5_632005311549145090">YTD!#REF!</definedName>
    <definedName name="_vena_YTDS1_YTDB1_R_5_632005311549145096">YTD!#REF!</definedName>
    <definedName name="_vena_YTDS1_YTDB1_R_5_632005311565922304">YTD!#REF!</definedName>
    <definedName name="_vena_YTDS1_YTDB1_R_5_632005311570116610">YTD!#REF!</definedName>
    <definedName name="_vena_YTDS1_YTDB1_R_5_632005311570116612">YTD!#REF!</definedName>
    <definedName name="_vena_YTDS1_YTDB1_R_5_632005311570116614">YTD!#REF!</definedName>
    <definedName name="_vena_YTDS1_YTDB1_R_5_632005311574310912">YTD!#REF!</definedName>
    <definedName name="_vena_YTDS1_YTDB1_R_5_632005311574310916">YTD!#REF!</definedName>
    <definedName name="_vena_YTDS1_YTDB1_R_5_632005311574310918">YTD!#REF!</definedName>
    <definedName name="_vena_YTDS1_YTDB1_R_5_632005311599476737">YTD!#REF!</definedName>
    <definedName name="_vena_YTDS1_YTDB1_R_5_632005311603671046">YTD!#REF!</definedName>
    <definedName name="_vena_YTDS1_YTDB1_R_5_632005311603671049">YTD!#REF!</definedName>
    <definedName name="_vena_YTDS1_YTDB1_R_5_632005311607865344">YTD!#REF!</definedName>
    <definedName name="_vena_YTDS1_YTDB1_R_5_632005311607865346">YTD!#REF!</definedName>
    <definedName name="_vena_YTDS1_YTDB1_R_5_632005311612059648">YTD!#REF!</definedName>
    <definedName name="_vena_YTDS1_YTDB1_R_5_632005311612059650">YTD!#REF!</definedName>
    <definedName name="_vena_YTDS1_YTDB1_R_5_632005311628836870">YTD!#REF!</definedName>
    <definedName name="_vena_YTDS1_YTDB1_R_5_632005311641419782">YTD!#REF!</definedName>
    <definedName name="_vena_YTDS1_YTDB1_R_5_632005311645614080">YTD!#REF!</definedName>
    <definedName name="_vena_YTDS1_YTDB1_R_5_632005311645614082">YTD!#REF!</definedName>
    <definedName name="_vena_YTDS1_YTDB1_R_5_632005311649808390">YTD!#REF!</definedName>
    <definedName name="_vena_YTDS1_YTDB1_R_5_632005311649808392">YTD!#REF!</definedName>
    <definedName name="_vena_YTDS1_YTDB1_R_5_632005311654002688">YTD!#REF!</definedName>
    <definedName name="_vena_YTDS1_YTDB1_R_5_632005311654002690">YTD!#REF!</definedName>
    <definedName name="_vena_YTDS1_YTDB1_R_5_632005311654002694">YTD!#REF!</definedName>
    <definedName name="_vena_YTDS1_YTDB1_R_5_632005311654002696">YTD!#REF!</definedName>
    <definedName name="_vena_YTDS1_YTDB1_R_5_632005311674974208">YTD!#REF!</definedName>
    <definedName name="_vena_YTDS1_YTDB1_R_5_632005311674974217">YTD!#REF!</definedName>
    <definedName name="_vena_YTDS1_YTDB1_R_5_632005311679168512">YTD!#REF!</definedName>
    <definedName name="_vena_YTDS1_YTDB1_R_5_632005311679168514">YTD!#REF!</definedName>
    <definedName name="_vena_YTDS1_YTDB1_R_5_632005311679168516">YTD!#REF!</definedName>
    <definedName name="_vena_YTDS1_YTDB1_R_5_632005311683362816">YTD!#REF!</definedName>
    <definedName name="_vena_YTDS1_YTDB1_R_5_632005311683362818">YTD!#REF!</definedName>
    <definedName name="_vena_YTDS1_YTDB1_R_5_632005311691751424">YTD!#REF!</definedName>
    <definedName name="_vena_YTDS1_YTDB1_R_5_632005311700140038">YTD!#REF!</definedName>
    <definedName name="_vena_YTDS1_YTDB1_R_5_632005311704334340">YTD!#REF!</definedName>
    <definedName name="_vena_YTDS1_YTDB1_R_5_632005311704334342">YTD!#REF!</definedName>
    <definedName name="_vena_YTDS1_YTDB1_R_5_632005311704334344">YTD!#REF!</definedName>
    <definedName name="_vena_YTDS1_YTDB1_R_5_632005311704334346">YTD!#REF!</definedName>
    <definedName name="_vena_YTDS1_YTDB1_R_5_632005311708528643">YTD!#REF!</definedName>
    <definedName name="_vena_YTDS1_YTDB1_R_5_632005311725305856">YTD!#REF!</definedName>
    <definedName name="_vena_YTDS1_YTDB1_R_5_632005311729500162">YTD!#REF!</definedName>
    <definedName name="_vena_YTDS1_YTDB1_R_5_632005311729500164">YTD!#REF!</definedName>
    <definedName name="_vena_YTDS1_YTDB1_R_5_632005311729500168">YTD!#REF!</definedName>
    <definedName name="_vena_YTDS1_YTDB1_R_5_632005311733694472">YTD!#REF!</definedName>
    <definedName name="_vena_YTDS1_YTDB1_R_5_632005311737888768">YTD!#REF!</definedName>
    <definedName name="_vena_YTDS1_YTDB1_R_5_632005311737888770">YTD!#REF!</definedName>
    <definedName name="_vena_YTDS1_YTDB1_R_5_632005311737888772">YTD!#REF!</definedName>
    <definedName name="_vena_YTDS1_YTDB1_R_5_632005311758860291">YTD!#REF!</definedName>
    <definedName name="_vena_YTDS1_YTDB1_R_5_632005311758860295">YTD!#REF!</definedName>
    <definedName name="_vena_YTDS1_YTDB1_R_5_632005311758860297">YTD!#REF!</definedName>
    <definedName name="_vena_YTDS1_YTDB1_R_5_632005311763054592">YTD!#REF!</definedName>
    <definedName name="_vena_YTDS1_YTDB1_R_5_632005311763054594">YTD!#REF!</definedName>
    <definedName name="_vena_YTDS1_YTDB1_R_5_632005311763054596">YTD!#REF!</definedName>
    <definedName name="_vena_YTDS1_YTDB1_R_5_632005311763054598">YTD!#REF!</definedName>
    <definedName name="_vena_YTDS1_YTDB1_R_5_632005311771443204">YTD!#REF!</definedName>
    <definedName name="_vena_YTDS1_YTDB1_R_5_632005311784026112">YTD!#REF!</definedName>
    <definedName name="_vena_YTDS1_YTDB1_R_5_632005311784026114">YTD!#REF!</definedName>
    <definedName name="_vena_YTDS1_YTDB1_R_5_632005311784026116">YTD!#REF!</definedName>
    <definedName name="_vena_YTDS1_YTDB1_R_5_632005311788220419">YTD!#REF!</definedName>
    <definedName name="_vena_YTDS1_YTDB1_R_5_632005311788220421">YTD!#REF!</definedName>
    <definedName name="_vena_YTDS1_YTDB1_R_5_632005311788220425">YTD!#REF!</definedName>
    <definedName name="_vena_YTDS1_YTDB1_R_5_632005311792414722">YTD!#REF!</definedName>
    <definedName name="_vena_YTDS1_YTDB1_R_5_632005311792414724">YTD!#REF!</definedName>
    <definedName name="_vena_YTDS1_YTDB1_R_5_632005311792414726">YTD!#REF!</definedName>
    <definedName name="_vena_YTDS1_YTDB1_R_5_632005311809191946">YTD!#REF!</definedName>
    <definedName name="_vena_YTDS1_YTDB1_R_5_632005311817580544">YTD!#REF!</definedName>
    <definedName name="_vena_YTDS1_YTDB1_R_5_632005311817580546">YTD!#REF!</definedName>
    <definedName name="_vena_YTDS1_YTDB1_R_5_632005311817580548">YTD!#REF!</definedName>
    <definedName name="_vena_YTDS1_YTDB1_R_5_632005311817580550">YTD!#REF!</definedName>
    <definedName name="_vena_YTDS1_YTDB1_R_5_632005311817580552">YTD!#REF!</definedName>
    <definedName name="_vena_YTDS1_YTDB1_R_5_632005311821774848">YTD!#REF!</definedName>
    <definedName name="_vena_YTDS1_YTDB1_R_5_632005311838552072">YTD!#REF!</definedName>
    <definedName name="_vena_YTDS1_YTDB1_R_5_632005311842746368">YTD!#REF!</definedName>
    <definedName name="_vena_YTDS1_YTDB1_R_5_632005311842746370">YTD!#REF!</definedName>
    <definedName name="_vena_YTDS1_YTDB1_R_5_632005311842746372">YTD!#REF!</definedName>
    <definedName name="_vena_YTDS1_YTDB1_R_5_632005311846940672">YTD!#REF!</definedName>
    <definedName name="_vena_YTDS1_YTDB1_R_5_632005311846940674">YTD!#REF!</definedName>
    <definedName name="_vena_YTDS1_YTDB1_R_5_632005311859523594">YTD!#REF!</definedName>
    <definedName name="_vena_YTDS1_YTDB1_R_5_632005311863717888">YTD!#REF!</definedName>
    <definedName name="_vena_YTDS1_YTDB1_R_5_632005311867912192">YTD!#REF!</definedName>
    <definedName name="_vena_YTDS1_YTDB1_R_5_632005311867912194">YTD!#REF!</definedName>
    <definedName name="_vena_YTDS1_YTDB1_R_5_632005311867912196">YTD!#REF!</definedName>
    <definedName name="_vena_YTDS1_YTDB1_R_5_632005311867912198">YTD!#REF!</definedName>
    <definedName name="_vena_YTDS1_YTDB1_R_5_632005311872106499">YTD!#REF!</definedName>
    <definedName name="_vena_YTDS1_YTDB1_R_5_632005311888883714">YTD!#REF!</definedName>
    <definedName name="_vena_YTDS1_YTDB1_R_5_632005311888883718">YTD!#REF!</definedName>
    <definedName name="_vena_YTDS1_YTDB1_R_5_632005311893078018">YTD!#REF!</definedName>
    <definedName name="_vena_YTDS1_YTDB1_R_5_632005311893078020">YTD!#REF!</definedName>
    <definedName name="_vena_YTDS1_YTDB1_R_5_632005311893078022">YTD!#REF!</definedName>
    <definedName name="_vena_YTDS1_YTDB1_R_5_632005311897272322">YTD!#REF!</definedName>
    <definedName name="_vena_YTDS1_YTDB1_R_5_632005311897272324">YTD!#REF!</definedName>
    <definedName name="_vena_YTDS1_YTDB1_R_5_632005311914049538">YTD!#REF!</definedName>
    <definedName name="_vena_YTDS1_YTDB1_R_5_632005311918243845">YTD!#REF!</definedName>
    <definedName name="_vena_YTDS1_YTDB1_R_5_632005311918243847">YTD!#REF!</definedName>
    <definedName name="_vena_YTDS1_YTDB1_R_5_632005311918243849">YTD!#REF!</definedName>
    <definedName name="_vena_YTDS1_YTDB1_R_5_632005311922438144">YTD!#REF!</definedName>
    <definedName name="_vena_YTDS1_YTDB1_R_5_632005311922438150">YTD!#REF!</definedName>
    <definedName name="_vena_YTDS1_YTDB1_R_5_632005311939215368">YTD!#REF!</definedName>
    <definedName name="_vena_YTDS1_YTDB1_R_5_632005311943409668">YTD!#REF!</definedName>
    <definedName name="_vena_YTDS1_YTDB1_R_5_632005311943409670">YTD!#REF!</definedName>
    <definedName name="_vena_YTDS1_YTDB1_R_5_632005311943409672">YTD!#REF!</definedName>
    <definedName name="_vena_YTDS1_YTDB1_R_5_632005311943409674">YTD!#REF!</definedName>
    <definedName name="_vena_YTDS1_YTDB1_R_5_632005311947603973">YTD!#REF!</definedName>
    <definedName name="_vena_YTDS1_YTDB1_R_5_632005311947603975">YTD!#REF!</definedName>
    <definedName name="_vena_YTDS1_YTDB1_R_5_632005311960186888">YTD!#REF!</definedName>
    <definedName name="_vena_YTDS1_YTDB1_R_5_632005311964381184">YTD!#REF!</definedName>
    <definedName name="_vena_YTDS1_YTDB1_R_5_632005311964381192">YTD!#REF!</definedName>
    <definedName name="_vena_YTDS1_YTDB1_R_5_632005311968575488">YTD!#REF!</definedName>
    <definedName name="_vena_YTDS1_YTDB1_R_5_632005311972769793">YTD!#REF!</definedName>
    <definedName name="_vena_YTDS1_YTDB1_R_5_632005311972769795">YTD!#REF!</definedName>
    <definedName name="_vena_YTDS1_YTDB1_R_5_632005311972769797">YTD!#REF!</definedName>
    <definedName name="_vena_YTDS1_YTDB1_R_5_632005311972769805">YTD!#REF!</definedName>
    <definedName name="_vena_YTDS1_YTDB1_R_5_632005311976964096">YTD!#REF!</definedName>
    <definedName name="_vena_YTDS1_YTDB1_R_5_632005311976964121">YTD!#REF!</definedName>
    <definedName name="_vena_YTDS1_YTDB1_R_5_632005311997935642">YTD!#REF!</definedName>
    <definedName name="_vena_YTDS1_YTDB1_R_5_632005312002129944">YTD!#REF!</definedName>
    <definedName name="_vena_YTDS1_YTDB1_R_5_632005312002129952">YTD!#REF!</definedName>
    <definedName name="_vena_YTDS1_YTDB1_R_5_632005312002129961">YTD!#REF!</definedName>
    <definedName name="_vena_YTDS1_YTDB1_R_5_632005312006324232">YTD!#REF!</definedName>
    <definedName name="_vena_YTDS1_YTDB1_R_5_632005312006324257">YTD!#REF!</definedName>
    <definedName name="_vena_YTDS1_YTDB1_R_5_632005312027295755">YTD!#REF!</definedName>
    <definedName name="_vena_YTDS1_YTDB1_R_5_632005312031490051">YTD!#REF!</definedName>
    <definedName name="_vena_YTDS1_YTDB1_R_5_632005312031490058">YTD!#REF!</definedName>
    <definedName name="_vena_YTDS1_YTDB1_R_5_632005312031490068">YTD!#REF!</definedName>
    <definedName name="_vena_YTDS1_YTDB1_R_5_632005312031490077">YTD!#REF!</definedName>
    <definedName name="_vena_YTDS1_YTDB1_R_5_632005312035684364">YTD!#REF!</definedName>
    <definedName name="_vena_YTDS1_YTDB1_R_5_632005312048267270">YTD!#REF!</definedName>
    <definedName name="_vena_YTDS1_YTDB1_R_5_632005312048267272">YTD!#REF!</definedName>
    <definedName name="_vena_YTDS1_YTDB1_R_5_632005312048267274">YTD!#REF!</definedName>
    <definedName name="_vena_YTDS1_YTDB1_R_5_632005312052461569">YTD!#REF!</definedName>
    <definedName name="_vena_YTDS1_YTDB1_R_5_632005312052461577">YTD!#REF!</definedName>
    <definedName name="_vena_YTDS1_YTDB1_R_5_632005312056655872">YTD!#REF!</definedName>
    <definedName name="_vena_YTDS1_YTDB1_R_5_632005312056655874">YTD!#REF!</definedName>
    <definedName name="_vena_YTDS1_YTDB1_R_5_632005312056655876">YTD!#REF!</definedName>
    <definedName name="_vena_YTDS1_YTDB1_R_5_632005312060850179">YTD!#REF!</definedName>
    <definedName name="_vena_YTDS1_YTDB1_R_5_632005312077627400">YTD!#REF!</definedName>
    <definedName name="_vena_YTDS1_YTDB1_R_5_632005312077627402">YTD!#REF!</definedName>
    <definedName name="_vena_YTDS1_YTDB1_R_5_632005312081821697">YTD!#REF!</definedName>
    <definedName name="_vena_YTDS1_YTDB1_R_5_632005312081821699">YTD!#REF!</definedName>
    <definedName name="_vena_YTDS1_YTDB1_R_5_632005312086016000">YTD!#REF!</definedName>
    <definedName name="_vena_YTDS1_YTDB1_R_5_632005312086016002">YTD!#REF!</definedName>
    <definedName name="_vena_YTDS1_YTDB1_R_5_632005312098598914">YTD!#REF!</definedName>
    <definedName name="_vena_YTDS1_YTDB1_R_5_632005312098598918">YTD!#REF!</definedName>
    <definedName name="_vena_YTDS1_YTDB1_R_5_632005312102793222">YTD!#REF!</definedName>
    <definedName name="_vena_YTDS1_YTDB1_R_5_632005312102793224">YTD!#REF!</definedName>
    <definedName name="_vena_YTDS1_YTDB1_R_5_632005312106987520">YTD!#REF!</definedName>
    <definedName name="_vena_YTDS1_YTDB1_R_5_632005312106987522">YTD!#REF!</definedName>
    <definedName name="_vena_YTDS1_YTDB1_R_5_632005312111181824">YTD!#REF!</definedName>
    <definedName name="_vena_YTDS1_YTDB1_R_5_632005312111181826">YTD!#REF!</definedName>
    <definedName name="_vena_YTDS1_YTDB1_R_5_632005312111181828">YTD!#REF!</definedName>
    <definedName name="_vena_YTDS1_YTDB1_R_5_632005312127959044">YTD!#REF!</definedName>
    <definedName name="_vena_YTDS1_YTDB1_R_5_632005312127959056">YTD!#REF!</definedName>
    <definedName name="_vena_YTDS1_YTDB1_R_5_632005312127959058">YTD!#REF!</definedName>
    <definedName name="_vena_YTDS1_YTDB1_R_5_632005312132153347">YTD!#REF!</definedName>
    <definedName name="_vena_YTDS1_YTDB1_R_5_632005312132153349">YTD!#REF!</definedName>
    <definedName name="_vena_YTDS1_YTDB1_R_5_632005312148930564">YTD!#REF!</definedName>
    <definedName name="_vena_YTDS1_YTDB1_R_5_632005312148930568">YTD!#REF!</definedName>
    <definedName name="_vena_YTDS1_YTDB1_R_5_632005312153124870">YTD!#REF!</definedName>
    <definedName name="_vena_YTDS1_YTDB1_R_5_632005312153124872">YTD!#REF!</definedName>
    <definedName name="_vena_YTDS1_YTDB1_R_5_632005312157319168">YTD!#REF!</definedName>
    <definedName name="_vena_YTDS1_YTDB1_R_5_632005312157319170">YTD!#REF!</definedName>
    <definedName name="_vena_YTDS1_YTDB1_R_5_632005312157319176">YTD!#REF!</definedName>
    <definedName name="_vena_YTDS1_YTDB1_R_5_632005312161513472">YTD!#REF!</definedName>
    <definedName name="_vena_YTDS1_YTDB1_R_5_632005312161513474">YTD!#REF!</definedName>
    <definedName name="_vena_YTDS1_YTDB1_R_5_632005312161513476">YTD!#REF!</definedName>
    <definedName name="_vena_YTDS1_YTDB1_R_5_632005312178290696">YTD!#REF!</definedName>
    <definedName name="_vena_YTDS1_YTDB1_R_5_632005312182484998">YTD!#REF!</definedName>
    <definedName name="_vena_YTDS1_YTDB1_R_5_632005312182485000">YTD!#REF!</definedName>
    <definedName name="_vena_YTDS1_YTDB1_R_5_632005312186679296">YTD!#REF!</definedName>
    <definedName name="_vena_YTDS1_YTDB1_R_5_632005312186679302">YTD!#REF!</definedName>
    <definedName name="_vena_YTDS1_YTDB1_R_5_632005312186679304">YTD!#REF!</definedName>
    <definedName name="_vena_YTDS1_YTDB1_R_5_632005312199262218">YTD!#REF!</definedName>
    <definedName name="_vena_YTDS1_YTDB1_R_5_632005312211845122">YTD!#REF!</definedName>
    <definedName name="_vena_YTDS1_YTDB1_R_5_632005312211845124">YTD!#REF!</definedName>
    <definedName name="_vena_YTDS1_YTDB1_R_5_632005312211845127">YTD!#REF!</definedName>
    <definedName name="_vena_YTDS1_YTDB1_R_5_632005312216039426">YTD!#REF!</definedName>
    <definedName name="_vena_YTDS1_YTDB1_R_5_632005312216039428">YTD!#REF!</definedName>
    <definedName name="_vena_YTDS1_YTDB1_R_5_632005312228622346">YTD!#REF!</definedName>
    <definedName name="_vena_YTDS1_YTDB1_R_5_632005312232816640">YTD!#REF!</definedName>
    <definedName name="_vena_YTDS1_YTDB1_R_5_632005312232816642">YTD!#REF!</definedName>
    <definedName name="_vena_YTDS1_YTDB1_R_5_632005312237010952">YTD!#REF!</definedName>
    <definedName name="_vena_YTDS1_YTDB1_R_5_632005312241205248">YTD!#REF!</definedName>
    <definedName name="_vena_YTDS1_YTDB1_R_5_632005312241205254">YTD!#REF!</definedName>
    <definedName name="_vena_YTDS1_YTDB1_R_5_632005312262176775">YTD!#REF!</definedName>
    <definedName name="_vena_YTDS1_YTDB1_R_5_632005312266371080">YTD!#REF!</definedName>
    <definedName name="_vena_YTDS1_YTDB1_R_5_632005312270565376">YTD!#REF!</definedName>
    <definedName name="_vena_YTDS1_YTDB1_R_5_632005312270565382">YTD!#REF!</definedName>
    <definedName name="_vena_YTDS1_YTDB1_R_5_632005312270565384">YTD!#REF!</definedName>
    <definedName name="_vena_YTDS1_YTDB1_R_5_632005312291536902">YTD!#REF!</definedName>
    <definedName name="_vena_YTDS1_YTDB1_R_5_632005312295731208">YTD!#REF!</definedName>
    <definedName name="_vena_YTDS1_YTDB1_R_5_632005312295731210">YTD!#REF!</definedName>
    <definedName name="_vena_YTDS1_YTDB1_R_5_632005312299925505">YTD!#REF!</definedName>
    <definedName name="_vena_YTDS1_YTDB1_R_5_632005312299925511">YTD!#REF!</definedName>
    <definedName name="_vena_YTDS1_YTDB1_R_5_632005312304119808">YTD!#REF!</definedName>
    <definedName name="_vena_YTDS1_YTDB1_R_5_632005312304119810">YTD!#REF!</definedName>
    <definedName name="_vena_YTDS1_YTDB1_R_5_632005312304119814">YTD!#REF!</definedName>
    <definedName name="_vena_YTDS1_YTDB1_R_5_632005312308314114">YTD!#REF!</definedName>
    <definedName name="_vena_YTDS1_YTDB1_R_5_632005312325091332">YTD!#REF!</definedName>
    <definedName name="_vena_YTDS1_YTDB1_R_5_632005312325091334">YTD!#REF!</definedName>
    <definedName name="_vena_YTDS1_YTDB1_R_5_632005312325091336">YTD!#REF!</definedName>
    <definedName name="_vena_YTDS1_YTDB1_R_5_632005312329285634">YTD!#REF!</definedName>
    <definedName name="_vena_YTDS1_YTDB1_R_5_632005312329285636">YTD!#REF!</definedName>
    <definedName name="_vena_YTDS1_YTDB1_R_5_632005312350257152">YTD!#REF!</definedName>
    <definedName name="_vena_YTDS1_YTDB1_R_5_632005312350257154">YTD!#REF!</definedName>
    <definedName name="_vena_YTDS1_YTDB1_R_5_632005312354451456">YTD!#REF!</definedName>
    <definedName name="_vena_YTDS1_YTDB1_R_5_632005312358645762">YTD!#REF!</definedName>
    <definedName name="_vena_YTDS1_YTDB1_R_5_632005312358645764">YTD!#REF!</definedName>
    <definedName name="_vena_YTDS1_YTDB1_R_5_632005312358645768">YTD!#REF!</definedName>
    <definedName name="_vena_YTDS1_YTDB1_R_5_632005312362840065">YTD!#REF!</definedName>
    <definedName name="_vena_YTDS1_YTDB1_R_5_632005312362840067">YTD!#REF!</definedName>
    <definedName name="_vena_YTDS1_YTDB1_R_5_632005312379617286">YTD!#REF!</definedName>
    <definedName name="_vena_YTDS1_YTDB1_R_5_632005312388005890">YTD!#REF!</definedName>
    <definedName name="_vena_YTDS1_YTDB1_R_5_632005312388005892">YTD!#REF!</definedName>
    <definedName name="_vena_YTDS1_YTDB1_R_5_632005312388005894">YTD!#REF!</definedName>
    <definedName name="_vena_YTDS1_YTDB1_R_5_632005312392200194">YTD!#REF!</definedName>
    <definedName name="_vena_YTDS1_YTDB1_R_5_632005312392200196">YTD!#REF!</definedName>
    <definedName name="_vena_YTDS1_YTDB1_R_5_632005312417366022">YTD!#REF!</definedName>
    <definedName name="_vena_YTDS1_YTDB1_R_5_632005312417366024">YTD!#REF!</definedName>
    <definedName name="_vena_YTDS1_YTDB1_R_5_632005312417366026">YTD!#REF!</definedName>
    <definedName name="_vena_YTDS1_YTDB1_R_5_632005312421560325">YTD!#REF!</definedName>
    <definedName name="_vena_YTDS1_YTDB1_R_5_632005312421560327">YTD!#REF!</definedName>
    <definedName name="_vena_YTDS1_YTDB1_R_5_632005312429948928">YTD!#REF!</definedName>
    <definedName name="_vena_YTDS1_YTDB1_R_5_632005312438337544">YTD!#REF!</definedName>
    <definedName name="_vena_YTDS1_YTDB1_R_5_632005312442531848">YTD!#REF!</definedName>
    <definedName name="_vena_YTDS1_YTDB1_R_5_632005312446726145">YTD!#REF!</definedName>
    <definedName name="_vena_YTDS1_YTDB1_R_5_632005312450920456">YTD!#REF!</definedName>
    <definedName name="_vena_YTDS1_YTDB1_R_5_632005312455114752">YTD!#REF!</definedName>
    <definedName name="_vena_YTDS1_YTDB1_R_5_632005312455114754">YTD!#REF!</definedName>
    <definedName name="_vena_YTDS1_YTDB1_R_5_632005312455114760">YTD!#REF!</definedName>
    <definedName name="_vena_YTDS1_YTDB1_R_5_632005312459309056">YTD!#REF!</definedName>
    <definedName name="_vena_YTDS1_YTDB1_R_5_632005312471891978">YTD!#REF!</definedName>
    <definedName name="_vena_YTDS1_YTDB1_R_5_632005312476086273">YTD!#REF!</definedName>
    <definedName name="_vena_YTDS1_YTDB1_R_5_632005312476086275">YTD!#REF!</definedName>
    <definedName name="_vena_YTDS1_YTDB1_R_5_632005312480280576">YTD!#REF!</definedName>
    <definedName name="_vena_YTDS1_YTDB1_R_5_632005312480280578">YTD!#REF!</definedName>
    <definedName name="_vena_YTDS1_YTDB1_R_5_632005312484474880">YTD!#REF!</definedName>
    <definedName name="_vena_YTDS1_YTDB1_R_5_632005312492863495">YTD!#REF!</definedName>
    <definedName name="_vena_YTDS1_YTDB1_R_5_632005312497057796">YTD!#REF!</definedName>
    <definedName name="_vena_YTDS1_YTDB1_R_5_632005312497057798">YTD!#REF!</definedName>
    <definedName name="_vena_YTDS1_YTDB1_R_5_632005312497057800">YTD!#REF!</definedName>
    <definedName name="_vena_YTDS1_YTDB1_R_5_632005312501252100">YTD!#REF!</definedName>
    <definedName name="_vena_YTDS1_YTDB1_R_5_632005312501252102">YTD!#REF!</definedName>
    <definedName name="_vena_YTDS1_YTDB1_R_5_632005312501252104">YTD!#REF!</definedName>
    <definedName name="_vena_YTDS1_YTDB1_R_5_632005312522223616">YTD!#REF!</definedName>
    <definedName name="_vena_YTDS1_YTDB1_R_5_632005312522223618">YTD!#REF!</definedName>
    <definedName name="_vena_YTDS1_YTDB1_R_5_632005312526417958">YTD!#REF!</definedName>
    <definedName name="_vena_YTDS1_YTDB1_R_5_632005312530612224">YTD!#REF!</definedName>
    <definedName name="_vena_YTDS1_YTDB1_R_5_632005312530612226">YTD!#REF!</definedName>
    <definedName name="_vena_YTDS1_YTDB1_R_5_632005312530612232">YTD!#REF!</definedName>
    <definedName name="_vena_YTDS1_YTDB1_R_5_632005312534806528">YTD!#REF!</definedName>
    <definedName name="_vena_YTDS1_YTDB1_R_5_632005312547389446">YTD!#REF!</definedName>
    <definedName name="_vena_YTDS1_YTDB1_R_5_632005312547389448">YTD!#REF!</definedName>
    <definedName name="_vena_YTDS1_YTDB1_R_5_632005312551583744">YTD!#REF!</definedName>
    <definedName name="_vena_YTDS1_YTDB1_R_5_632005312551583750">YTD!#REF!</definedName>
    <definedName name="_vena_YTDS1_YTDB1_R_5_632005312555778048">YTD!#REF!</definedName>
    <definedName name="_vena_YTDS1_YTDB1_R_5_632005312564166664">YTD!#REF!</definedName>
    <definedName name="_vena_YTDS1_YTDB1_R_5_632005312568360964">YTD!#REF!</definedName>
    <definedName name="_vena_YTDS1_YTDB1_R_5_632005312568360968">YTD!#REF!</definedName>
    <definedName name="_vena_YTDS1_YTDB1_R_5_632005312572555270">YTD!#REF!</definedName>
    <definedName name="_vena_YTDS1_YTDB1_R_5_632005312572555272">YTD!#REF!</definedName>
    <definedName name="_vena_YTDS1_YTDB1_R_5_632005312576749568">YTD!#REF!</definedName>
    <definedName name="_vena_YTDS1_YTDB1_R_5_632005312576749570">YTD!#REF!</definedName>
    <definedName name="_vena_YTDS1_YTDB1_R_5_632005312576749576">YTD!#REF!</definedName>
    <definedName name="_vena_YTDS1_YTDB1_R_5_632005312580943872">YTD!#REF!</definedName>
    <definedName name="_vena_YTDS1_YTDB1_R_5_632005312585138180">YTD!#REF!</definedName>
    <definedName name="_vena_YTDS1_YTDB1_R_5_632005312597721093">YTD!#REF!</definedName>
    <definedName name="_vena_YTDS1_YTDB1_R_5_632005312597721095">YTD!#REF!</definedName>
    <definedName name="_vena_YTDS1_YTDB1_R_5_632005312597721097">YTD!#REF!</definedName>
    <definedName name="_vena_YTDS1_YTDB1_R_5_632005312601915392">YTD!#REF!</definedName>
    <definedName name="_vena_YTDS1_YTDB1_R_5_632005312601915396">YTD!#REF!</definedName>
    <definedName name="_vena_YTDS1_YTDB1_R_5_632005312601915398">YTD!#REF!</definedName>
    <definedName name="_vena_YTDS1_YTDB1_R_5_632802684999303168">YTD!#REF!</definedName>
    <definedName name="_vena_YTDS1_YTDB1_R_5_632802806714466304">YTD!#REF!</definedName>
    <definedName name="_vena_YTDS1_YTDB1_R_5_640425049593872384">YTD!#REF!</definedName>
    <definedName name="_vena_YTDS1_YTDB1_R_5_640425049946193920">YTD!#REF!</definedName>
    <definedName name="_vena_YTDS1_YTDB1_R_5_640425050315292672">YTD!#REF!</definedName>
    <definedName name="_vena_YTDS1_YTDB1_R_5_672280564707885073">YTD!#REF!</definedName>
    <definedName name="_vena_YTDS1_YTDB1_R_5_820620957949886465">YTD!#REF!</definedName>
    <definedName name="_vena_YTDS1_YTDB2_C_3_632005310022418436_1">YTD!#REF!</definedName>
    <definedName name="_vena_YTDS1_YTDB2_C_3_632005310022418436_2">YTD!#REF!</definedName>
    <definedName name="_vena_YTDS1_YTDB2_C_3_632005310022418436_3">YTD!#REF!</definedName>
    <definedName name="_vena_YTDS1_YTDB2_C_6_632005313059094533">YTD!#REF!</definedName>
    <definedName name="_vena_YTDS1_YTDB2_C_6_632005313059094533_1">YTD!#REF!</definedName>
    <definedName name="_vena_YTDS1_YTDB2_C_6_632005313059094533_2">YTD!#REF!</definedName>
    <definedName name="_vena_YTDS1_YTDB2_C_8_632005313629519872_1">YTD!#REF!</definedName>
    <definedName name="_vena_YTDS1_YTDB2_C_8_632005313629519872_2">YTD!#REF!</definedName>
    <definedName name="_vena_YTDS1_YTDB2_C_8_632005313629519872_3">YTD!#REF!</definedName>
    <definedName name="_vena_YTDS1_YTDB2_C_FV_9b0abd7578fb42018b1ba18b8b26d3ae_1">YTD!#REF!</definedName>
    <definedName name="_vena_YTDS1_YTDB2_C_FV_9b0abd7578fb42018b1ba18b8b26d3ae_2">YTD!#REF!</definedName>
    <definedName name="_vena_YTDS1_YTDB2_C_FV_9b0abd7578fb42018b1ba18b8b26d3ae_3">YTD!#REF!</definedName>
    <definedName name="_vena_YTDS1_YTDB2_C_FV_e1c3a244dc3d4f149ecdf7d748811086_1">YTD!#REF!</definedName>
    <definedName name="_vena_YTDS1_YTDB2_C_FV_e1c3a244dc3d4f149ecdf7d748811086_2">YTD!#REF!</definedName>
    <definedName name="_vena_YTDS1_YTDB2_C_FV_e1c3a244dc3d4f149ecdf7d748811086_3">YTD!#REF!</definedName>
    <definedName name="_vena_YTDS1_YTDB2_C_FV_e3545e3dcc52420a84dcdae3a23a4597_1">YTD!#REF!</definedName>
    <definedName name="_vena_YTDS1_YTDB2_C_FV_e3545e3dcc52420a84dcdae3a23a4597_2">YTD!#REF!</definedName>
    <definedName name="_vena_YTDS1_YTDB2_C_FV_e3545e3dcc52420a84dcdae3a23a4597_3">YTD!#REF!</definedName>
    <definedName name="_vena_YTDS1_YTDB2_R_5_632005310852890630">YTD!#REF!</definedName>
    <definedName name="_vena_YTDS1_YTDB2_R_5_632005310945165312">YTD!#REF!</definedName>
    <definedName name="_vena_YTDS1_YTDB2_R_5_632005310945165314">YTD!#REF!</definedName>
    <definedName name="_vena_YTDS1_YTDB2_R_5_632005311058411522">YTD!#REF!</definedName>
    <definedName name="_vena_YTDS1_YTDB2_R_5_632005311196823560">YTD!#REF!</definedName>
    <definedName name="_vena_YTDS1_YTDB2_R_5_632005311372984320">YTD!#REF!</definedName>
    <definedName name="_vena_YTDS1_YTDB2_R_5_632005311372984322">YTD!#REF!</definedName>
    <definedName name="_vena_YTDS1_YTDB2_R_5_632005311444287488">YTD!#REF!</definedName>
    <definedName name="_vena_YTDS1_YTDB2_R_5_632005311528173572">YTD!#REF!</definedName>
    <definedName name="_vena_YTDS1_YTDB2_R_5_632005311540756484">YTD!#REF!</definedName>
    <definedName name="_vena_YTDS1_YTDB2_R_5_632005311565922306">YTD!#REF!</definedName>
    <definedName name="_vena_YTDS1_YTDB2_R_5_632005311750471682">YTD!#REF!</definedName>
    <definedName name="_vena_YTDS1_YTDB2_R_5_632005311909855232">YTD!#REF!</definedName>
    <definedName name="_vena_YTDS1_YTDB2_R_5_632005311943409666">YTD!#REF!</definedName>
    <definedName name="_vena_YTDS1_YTDB2_R_5_632005312094404608">YTD!#REF!</definedName>
    <definedName name="_vena_YTDS1_YTDB2_R_5_632005312153124864">YTD!#REF!</definedName>
    <definedName name="_vena_YTDS1_YTDB2_R_5_632005312295731204">YTD!#REF!</definedName>
    <definedName name="_vena_YTDS1_YTDB2_R_5_632005312371228680">YTD!#REF!</definedName>
    <definedName name="_vena_YTDS1_YTDB2_R_5_632005312526417920">YTD!#REF!</definedName>
    <definedName name="_vena_YTDS1_YTDB2_R_5_632005312539000840">YTD!#REF!</definedName>
    <definedName name="_vena_YTDS1_YTDB2_R_5_632005312547389442">YTD!#REF!</definedName>
    <definedName name="_vena_YTDS1_YTDB3_C_3_632005310022418436">YTD!#REF!</definedName>
    <definedName name="_vena_YTDS1_YTDB3_C_3_632005310022418436_1">YTD!#REF!</definedName>
    <definedName name="_vena_YTDS1_YTDB3_C_3_632005310022418436_2">YTD!#REF!</definedName>
    <definedName name="_vena_YTDS1_YTDB3_C_FV_9b0abd7578fb42018b1ba18b8b26d3ae">YTD!#REF!</definedName>
    <definedName name="_vena_YTDS1_YTDB3_C_FV_9b0abd7578fb42018b1ba18b8b26d3ae_1">YTD!#REF!</definedName>
    <definedName name="_vena_YTDS1_YTDB3_C_FV_9b0abd7578fb42018b1ba18b8b26d3ae_2">YTD!#REF!</definedName>
    <definedName name="_vena_YTDS1_YTDB3_C_FV_a7015286194d4cc6a0af6b4fcbd8ce6b">YTD!#REF!</definedName>
    <definedName name="_vena_YTDS1_YTDB3_C_FV_a7015286194d4cc6a0af6b4fcbd8ce6b_1">YTD!#REF!</definedName>
    <definedName name="_vena_YTDS1_YTDB3_C_FV_a7015286194d4cc6a0af6b4fcbd8ce6b_2">YTD!#REF!</definedName>
    <definedName name="_vena_YTDS1_YTDB3_C_FV_e1c3a244dc3d4f149ecdf7d748811086">YTD!#REF!</definedName>
    <definedName name="_vena_YTDS1_YTDB3_C_FV_e1c3a244dc3d4f149ecdf7d748811086_1">YTD!#REF!</definedName>
    <definedName name="_vena_YTDS1_YTDB3_C_FV_e1c3a244dc3d4f149ecdf7d748811086_2">YTD!#REF!</definedName>
    <definedName name="_vena_YTDS1_YTDB3_C_FV_e3545e3dcc52420a84dcdae3a23a4597">YTD!#REF!</definedName>
    <definedName name="_vena_YTDS1_YTDB3_C_FV_e3545e3dcc52420a84dcdae3a23a4597_1">YTD!#REF!</definedName>
    <definedName name="_vena_YTDS1_YTDB3_C_FV_e3545e3dcc52420a84dcdae3a23a4597_2">YTD!#REF!</definedName>
    <definedName name="_vena_YTDS1_YTDB3_C_FV_ef23d2b39fcb45a79097ef2da4b3400e">YTD!#REF!</definedName>
    <definedName name="_vena_YTDS1_YTDB3_C_FV_ef23d2b39fcb45a79097ef2da4b3400e_1">YTD!#REF!</definedName>
    <definedName name="_vena_YTDS1_YTDB3_C_FV_ef23d2b39fcb45a79097ef2da4b3400e_2">YTD!#REF!</definedName>
    <definedName name="_vena_YTDS1_YTDB3_R_5_632005311788220416">YTD!#REF!</definedName>
    <definedName name="_vena_YTDS1_YTDB3_R_5_632005312266371076">YTD!#REF!</definedName>
    <definedName name="_vena_YTDS1_YTDB3_R_5_697602918727680000">YTD!#REF!</definedName>
    <definedName name="_vena_YTDS2_P_3_632005310022418436" comment="*">YTD!#REF!</definedName>
    <definedName name="_vena_YTDS2_P_4_632005309959503878" comment="*">YTD!#REF!</definedName>
    <definedName name="_vena_YTDS2_P_6_632005313063288832" comment="*">YTD!#REF!</definedName>
    <definedName name="_vena_YTDS2_P_7_632005313256226820" comment="*">YTD!#REF!</definedName>
    <definedName name="_vena_YTDS2_P_FV_e3545e3dcc52420a84dcdae3a23a4597" comment="*">YTD!#REF!</definedName>
    <definedName name="_vena_YTDS2_YTDB4_C_8_632005313608548359">YTD!#REF!</definedName>
    <definedName name="_vena_YTDS2_YTDB4_C_8_632005313684045826">YTD!#REF!</definedName>
    <definedName name="_vena_YTDS2_YTDB4_C_FV_9b0abd7578fb42018b1ba18b8b26d3ae">YTD!#REF!</definedName>
    <definedName name="_vena_YTDS2_YTDB4_C_FV_9b0abd7578fb42018b1ba18b8b26d3ae_1">YTD!#REF!</definedName>
    <definedName name="_vena_YTDS2_YTDB4_R_FV_42f34b52efc14701904e2bd69b949ebb">YTD!#REF!</definedName>
    <definedName name="_vena_YTDS2_YTDB4_R_FV_42f34b52efc14701904e2bd69b949ebb_106">YTD!#REF!</definedName>
    <definedName name="_vena_YTDS2_YTDB4_R_FV_42f34b52efc14701904e2bd69b949ebb_139">YTD!#REF!</definedName>
    <definedName name="_vena_YTDS2_YTDB4_R_FV_42f34b52efc14701904e2bd69b949ebb_151">YTD!#REF!</definedName>
    <definedName name="_vena_YTDS2_YTDB4_R_FV_42f34b52efc14701904e2bd69b949ebb_206">YTD!#REF!</definedName>
    <definedName name="_vena_YTDS2_YTDB4_R_FV_42f34b52efc14701904e2bd69b949ebb_221">YTD!#REF!</definedName>
    <definedName name="_vena_YTDS2_YTDB4_R_FV_42f34b52efc14701904e2bd69b949ebb_326">YTD!#REF!</definedName>
    <definedName name="_vena_YTDS2_YTDB4_R_FV_42f34b52efc14701904e2bd69b949ebb_39">YTD!#REF!</definedName>
    <definedName name="_vena_YTDS2_YTDB4_R_FV_42f34b52efc14701904e2bd69b949ebb_399">YTD!#REF!</definedName>
    <definedName name="_vena_YTDS2_YTDB4_R_FV_42f34b52efc14701904e2bd69b949ebb_428">YTD!#REF!</definedName>
    <definedName name="_vena_YTDS2_YTDB4_R_FV_42f34b52efc14701904e2bd69b949ebb_445">YTD!#REF!</definedName>
    <definedName name="_vena_YTDS2_YTDB4_R_FV_42f34b52efc14701904e2bd69b949ebb_446">YTD!#REF!</definedName>
    <definedName name="_vena_YTDS2_YTDB4_R_FV_42f34b52efc14701904e2bd69b949ebb_447">YTD!#REF!</definedName>
    <definedName name="_vena_YTDS2_YTDB4_R_FV_42f34b52efc14701904e2bd69b949ebb_448">YTD!#REF!</definedName>
    <definedName name="_vena_YTDS2_YTDB4_R_FV_42f34b52efc14701904e2bd69b949ebb_449">YTD!#REF!</definedName>
    <definedName name="_vena_YTDS2_YTDB4_R_FV_42f34b52efc14701904e2bd69b949ebb_450">YTD!#REF!</definedName>
    <definedName name="_vena_YTDS2_YTDB4_R_FV_42f34b52efc14701904e2bd69b949ebb_451">YTD!#REF!</definedName>
    <definedName name="_vena_YTDS2_YTDB4_R_FV_42f34b52efc14701904e2bd69b949ebb_452">YTD!#REF!</definedName>
    <definedName name="_vena_YTDS2_YTDB4_R_FV_42f34b52efc14701904e2bd69b949ebb_453">YTD!#REF!</definedName>
    <definedName name="_vena_YTDS2_YTDB4_R_FV_42f34b52efc14701904e2bd69b949ebb_454">YTD!#REF!</definedName>
    <definedName name="_vena_YTDS2_YTDB4_R_FV_42f34b52efc14701904e2bd69b949ebb_455">YTD!#REF!</definedName>
    <definedName name="_vena_YTDS2_YTDB4_R_FV_42f34b52efc14701904e2bd69b949ebb_456">YTD!#REF!</definedName>
    <definedName name="_vena_YTDS2_YTDB4_R_FV_42f34b52efc14701904e2bd69b949ebb_457">YTD!#REF!</definedName>
    <definedName name="_vena_YTDS2_YTDB4_R_FV_42f34b52efc14701904e2bd69b949ebb_458">YTD!#REF!</definedName>
    <definedName name="_vena_YTDS2_YTDB4_R_FV_42f34b52efc14701904e2bd69b949ebb_459">YTD!#REF!</definedName>
    <definedName name="_vena_YTDS2_YTDB4_R_FV_42f34b52efc14701904e2bd69b949ebb_460">YTD!#REF!</definedName>
    <definedName name="_vena_YTDS2_YTDB4_R_FV_42f34b52efc14701904e2bd69b949ebb_461">YTD!#REF!</definedName>
    <definedName name="_vena_YTDS2_YTDB4_R_FV_42f34b52efc14701904e2bd69b949ebb_462">YTD!#REF!</definedName>
    <definedName name="_vena_YTDS2_YTDB4_R_FV_42f34b52efc14701904e2bd69b949ebb_463">YTD!#REF!</definedName>
    <definedName name="_vena_YTDS2_YTDB4_R_FV_42f34b52efc14701904e2bd69b949ebb_464">YTD!#REF!</definedName>
    <definedName name="_vena_YTDS2_YTDB4_R_FV_42f34b52efc14701904e2bd69b949ebb_465">YTD!#REF!</definedName>
    <definedName name="_vena_YTDS2_YTDB4_R_FV_42f34b52efc14701904e2bd69b949ebb_466">YTD!#REF!</definedName>
    <definedName name="_vena_YTDS2_YTDB4_R_FV_42f34b52efc14701904e2bd69b949ebb_467">YTD!#REF!</definedName>
    <definedName name="_vena_YTDS2_YTDB4_R_FV_42f34b52efc14701904e2bd69b949ebb_468">YTD!#REF!</definedName>
    <definedName name="_vena_YTDS2_YTDB4_R_FV_42f34b52efc14701904e2bd69b949ebb_469">YTD!#REF!</definedName>
    <definedName name="_vena_YTDS2_YTDB4_R_FV_42f34b52efc14701904e2bd69b949ebb_470">YTD!#REF!</definedName>
    <definedName name="_vena_YTDS2_YTDB4_R_FV_42f34b52efc14701904e2bd69b949ebb_471">YTD!#REF!</definedName>
    <definedName name="_vena_YTDS2_YTDB4_R_FV_42f34b52efc14701904e2bd69b949ebb_472">YTD!#REF!</definedName>
    <definedName name="_vena_YTDS2_YTDB4_R_FV_42f34b52efc14701904e2bd69b949ebb_473">YTD!#REF!</definedName>
    <definedName name="_vena_YTDS2_YTDB4_R_FV_42f34b52efc14701904e2bd69b949ebb_474">YTD!#REF!</definedName>
    <definedName name="_vena_YTDS2_YTDB4_R_FV_42f34b52efc14701904e2bd69b949ebb_475">YTD!#REF!</definedName>
    <definedName name="_vena_YTDS2_YTDB4_R_FV_42f34b52efc14701904e2bd69b949ebb_476">YTD!#REF!</definedName>
    <definedName name="_vena_YTDS2_YTDB4_R_FV_42f34b52efc14701904e2bd69b949ebb_477">YTD!#REF!</definedName>
    <definedName name="_vena_YTDS2_YTDB4_R_FV_42f34b52efc14701904e2bd69b949ebb_478">YTD!#REF!</definedName>
    <definedName name="_vena_YTDS2_YTDB4_R_FV_42f34b52efc14701904e2bd69b949ebb_479">YTD!#REF!</definedName>
    <definedName name="_vena_YTDS2_YTDB4_R_FV_42f34b52efc14701904e2bd69b949ebb_480">YTD!#REF!</definedName>
    <definedName name="_vena_YTDS2_YTDB4_R_FV_42f34b52efc14701904e2bd69b949ebb_481">YTD!#REF!</definedName>
    <definedName name="_vena_YTDS2_YTDB4_R_FV_42f34b52efc14701904e2bd69b949ebb_482">YTD!#REF!</definedName>
    <definedName name="_vena_YTDS2_YTDB4_R_FV_42f34b52efc14701904e2bd69b949ebb_483">YTD!#REF!</definedName>
    <definedName name="_vena_YTDS2_YTDB4_R_FV_42f34b52efc14701904e2bd69b949ebb_484">YTD!#REF!</definedName>
    <definedName name="_vena_YTDS2_YTDB4_R_FV_42f34b52efc14701904e2bd69b949ebb_485">YTD!#REF!</definedName>
    <definedName name="_vena_YTDS2_YTDB4_R_FV_42f34b52efc14701904e2bd69b949ebb_486">YTD!#REF!</definedName>
    <definedName name="_vena_YTDS2_YTDB4_R_FV_42f34b52efc14701904e2bd69b949ebb_487">YTD!#REF!</definedName>
    <definedName name="_vena_YTDS2_YTDB4_R_FV_42f34b52efc14701904e2bd69b949ebb_488">YTD!#REF!</definedName>
    <definedName name="_vena_YTDS2_YTDB4_R_FV_42f34b52efc14701904e2bd69b949ebb_489">YTD!#REF!</definedName>
    <definedName name="_vena_YTDS2_YTDB4_R_FV_42f34b52efc14701904e2bd69b949ebb_490">YTD!#REF!</definedName>
    <definedName name="_vena_YTDS2_YTDB4_R_FV_42f34b52efc14701904e2bd69b949ebb_491">YTD!#REF!</definedName>
    <definedName name="_vena_YTDS2_YTDB4_R_FV_42f34b52efc14701904e2bd69b949ebb_492">YTD!#REF!</definedName>
    <definedName name="_vena_YTDS2_YTDB4_R_FV_42f34b52efc14701904e2bd69b949ebb_493">YTD!#REF!</definedName>
    <definedName name="_vena_YTDS2_YTDB4_R_FV_42f34b52efc14701904e2bd69b949ebb_494">YTD!#REF!</definedName>
    <definedName name="_vena_YTDS2_YTDB4_R_FV_42f34b52efc14701904e2bd69b949ebb_495">YTD!#REF!</definedName>
    <definedName name="_vena_YTDS2_YTDB4_R_FV_42f34b52efc14701904e2bd69b949ebb_496">YTD!#REF!</definedName>
    <definedName name="_vena_YTDS2_YTDB4_R_FV_42f34b52efc14701904e2bd69b949ebb_497">YTD!#REF!</definedName>
    <definedName name="_vena_YTDS2_YTDB4_R_FV_42f34b52efc14701904e2bd69b949ebb_498">YTD!#REF!</definedName>
    <definedName name="_vena_YTDS2_YTDB4_R_FV_42f34b52efc14701904e2bd69b949ebb_499">YTD!#REF!</definedName>
    <definedName name="_vena_YTDS2_YTDB4_R_FV_42f34b52efc14701904e2bd69b949ebb_500">YTD!#REF!</definedName>
    <definedName name="_vena_YTDS2_YTDB4_R_FV_42f34b52efc14701904e2bd69b949ebb_501">YTD!#REF!</definedName>
    <definedName name="_vena_YTDS2_YTDB4_R_FV_42f34b52efc14701904e2bd69b949ebb_502">YTD!#REF!</definedName>
    <definedName name="_vena_YTDS2_YTDB4_R_FV_42f34b52efc14701904e2bd69b949ebb_503">YTD!#REF!</definedName>
    <definedName name="_vena_YTDS2_YTDB4_R_FV_42f34b52efc14701904e2bd69b949ebb_504">YTD!#REF!</definedName>
    <definedName name="_vena_YTDS2_YTDB4_R_FV_42f34b52efc14701904e2bd69b949ebb_505">YTD!#REF!</definedName>
    <definedName name="_vena_YTDS2_YTDB4_R_FV_42f34b52efc14701904e2bd69b949ebb_506">YTD!#REF!</definedName>
    <definedName name="_vena_YTDS2_YTDB4_R_FV_42f34b52efc14701904e2bd69b949ebb_507">YTD!#REF!</definedName>
    <definedName name="_vena_YTDS2_YTDB4_R_FV_42f34b52efc14701904e2bd69b949ebb_508">YTD!#REF!</definedName>
    <definedName name="_vena_YTDS2_YTDB4_R_FV_42f34b52efc14701904e2bd69b949ebb_509">YTD!#REF!</definedName>
    <definedName name="_vena_YTDS2_YTDB4_R_FV_42f34b52efc14701904e2bd69b949ebb_510">YTD!#REF!</definedName>
    <definedName name="_vena_YTDS2_YTDB4_R_FV_42f34b52efc14701904e2bd69b949ebb_511">YTD!#REF!</definedName>
    <definedName name="_vena_YTDS2_YTDB4_R_FV_42f34b52efc14701904e2bd69b949ebb_512">YTD!#REF!</definedName>
    <definedName name="_vena_YTDS2_YTDB4_R_FV_42f34b52efc14701904e2bd69b949ebb_513">YTD!#REF!</definedName>
    <definedName name="_vena_YTDS2_YTDB4_R_FV_42f34b52efc14701904e2bd69b949ebb_514">YTD!#REF!</definedName>
    <definedName name="_vena_YTDS2_YTDB4_R_FV_42f34b52efc14701904e2bd69b949ebb_515">YTD!#REF!</definedName>
    <definedName name="_vena_YTDS2_YTDB4_R_FV_42f34b52efc14701904e2bd69b949ebb_516">YTD!#REF!</definedName>
    <definedName name="_vena_YTDS2_YTDB4_R_FV_42f34b52efc14701904e2bd69b949ebb_517">YTD!#REF!</definedName>
    <definedName name="_vena_YTDS2_YTDB4_R_FV_42f34b52efc14701904e2bd69b949ebb_518">YTD!#REF!</definedName>
    <definedName name="_vena_YTDS2_YTDB4_R_FV_42f34b52efc14701904e2bd69b949ebb_519">YTD!#REF!</definedName>
    <definedName name="_vena_YTDS2_YTDB4_R_FV_42f34b52efc14701904e2bd69b949ebb_520">YTD!#REF!</definedName>
    <definedName name="_vena_YTDS2_YTDB4_R_FV_42f34b52efc14701904e2bd69b949ebb_521">YTD!#REF!</definedName>
    <definedName name="_vena_YTDS2_YTDB4_R_FV_42f34b52efc14701904e2bd69b949ebb_522">YTD!#REF!</definedName>
    <definedName name="_vena_YTDS2_YTDB4_R_FV_42f34b52efc14701904e2bd69b949ebb_523">YTD!#REF!</definedName>
    <definedName name="_vena_YTDS2_YTDB4_R_FV_42f34b52efc14701904e2bd69b949ebb_524">YTD!#REF!</definedName>
    <definedName name="_vena_YTDS2_YTDB4_R_FV_42f34b52efc14701904e2bd69b949ebb_525">YTD!#REF!</definedName>
    <definedName name="_vena_YTDS2_YTDB4_R_FV_42f34b52efc14701904e2bd69b949ebb_526">YTD!#REF!</definedName>
    <definedName name="_vena_YTDS2_YTDB4_R_FV_42f34b52efc14701904e2bd69b949ebb_527">YTD!#REF!</definedName>
    <definedName name="_vena_YTDS2_YTDB4_R_FV_42f34b52efc14701904e2bd69b949ebb_528">YTD!#REF!</definedName>
    <definedName name="_vena_YTDS2_YTDB4_R_FV_42f34b52efc14701904e2bd69b949ebb_529">YTD!#REF!</definedName>
    <definedName name="_vena_YTDS2_YTDB4_R_FV_42f34b52efc14701904e2bd69b949ebb_530">YTD!#REF!</definedName>
    <definedName name="_vena_YTDS2_YTDB4_R_FV_42f34b52efc14701904e2bd69b949ebb_531">YTD!#REF!</definedName>
    <definedName name="_vena_YTDS2_YTDB4_R_FV_42f34b52efc14701904e2bd69b949ebb_532">YTD!#REF!</definedName>
    <definedName name="_vena_YTDS2_YTDB4_R_FV_42f34b52efc14701904e2bd69b949ebb_533">YTD!#REF!</definedName>
    <definedName name="_vena_YTDS2_YTDB4_R_FV_42f34b52efc14701904e2bd69b949ebb_534">YTD!#REF!</definedName>
    <definedName name="_vena_YTDS2_YTDB4_R_FV_42f34b52efc14701904e2bd69b949ebb_535">YTD!#REF!</definedName>
    <definedName name="_vena_YTDS2_YTDB4_R_FV_42f34b52efc14701904e2bd69b949ebb_536">YTD!#REF!</definedName>
    <definedName name="_vena_YTDS2_YTDB4_R_FV_42f34b52efc14701904e2bd69b949ebb_537">YTD!#REF!</definedName>
    <definedName name="_vena_YTDS2_YTDB4_R_FV_42f34b52efc14701904e2bd69b949ebb_538">YTD!#REF!</definedName>
    <definedName name="_vena_YTDS2_YTDB4_R_FV_42f34b52efc14701904e2bd69b949ebb_539">YTD!#REF!</definedName>
    <definedName name="_vena_YTDS2_YTDB4_R_FV_42f34b52efc14701904e2bd69b949ebb_540">YTD!#REF!</definedName>
    <definedName name="_vena_YTDS2_YTDB4_R_FV_42f34b52efc14701904e2bd69b949ebb_541">YTD!#REF!</definedName>
    <definedName name="_vena_YTDS2_YTDB4_R_FV_42f34b52efc14701904e2bd69b949ebb_542">YTD!#REF!</definedName>
    <definedName name="_vena_YTDS2_YTDB4_R_FV_42f34b52efc14701904e2bd69b949ebb_543">YTD!#REF!</definedName>
    <definedName name="_vena_YTDS2_YTDB4_R_FV_42f34b52efc14701904e2bd69b949ebb_544">YTD!#REF!</definedName>
    <definedName name="_vena_YTDS2_YTDB4_R_FV_42f34b52efc14701904e2bd69b949ebb_545">YTD!#REF!</definedName>
    <definedName name="_vena_YTDS2_YTDB4_R_FV_42f34b52efc14701904e2bd69b949ebb_546">YTD!#REF!</definedName>
    <definedName name="_vena_YTDS2_YTDB4_R_FV_42f34b52efc14701904e2bd69b949ebb_547">YTD!#REF!</definedName>
    <definedName name="_vena_YTDS2_YTDB4_R_FV_42f34b52efc14701904e2bd69b949ebb_548">YTD!#REF!</definedName>
    <definedName name="_vena_YTDS2_YTDB4_R_FV_42f34b52efc14701904e2bd69b949ebb_549">YTD!#REF!</definedName>
    <definedName name="_vena_YTDS2_YTDB4_R_FV_42f34b52efc14701904e2bd69b949ebb_550">YTD!#REF!</definedName>
    <definedName name="_vena_YTDS2_YTDB4_R_FV_42f34b52efc14701904e2bd69b949ebb_551">YTD!#REF!</definedName>
    <definedName name="_vena_YTDS2_YTDB4_R_FV_42f34b52efc14701904e2bd69b949ebb_552">YTD!#REF!</definedName>
    <definedName name="_vena_YTDS2_YTDB4_R_FV_42f34b52efc14701904e2bd69b949ebb_553">YTD!#REF!</definedName>
    <definedName name="_vena_YTDS2_YTDB4_R_FV_42f34b52efc14701904e2bd69b949ebb_554">YTD!#REF!</definedName>
    <definedName name="_vena_YTDS2_YTDB4_R_FV_42f34b52efc14701904e2bd69b949ebb_555">YTD!#REF!</definedName>
    <definedName name="_vena_YTDS2_YTDB4_R_FV_42f34b52efc14701904e2bd69b949ebb_556">YTD!#REF!</definedName>
    <definedName name="_vena_YTDS2_YTDB4_R_FV_42f34b52efc14701904e2bd69b949ebb_557">YTD!#REF!</definedName>
    <definedName name="_vena_YTDS2_YTDB4_R_FV_42f34b52efc14701904e2bd69b949ebb_558">YTD!#REF!</definedName>
    <definedName name="_vena_YTDS2_YTDB4_R_FV_42f34b52efc14701904e2bd69b949ebb_559">YTD!#REF!</definedName>
    <definedName name="_vena_YTDS2_YTDB4_R_FV_42f34b52efc14701904e2bd69b949ebb_560">YTD!#REF!</definedName>
    <definedName name="_vena_YTDS2_YTDB4_R_FV_42f34b52efc14701904e2bd69b949ebb_561">YTD!#REF!</definedName>
    <definedName name="_vena_YTDS2_YTDB4_R_FV_42f34b52efc14701904e2bd69b949ebb_562">YTD!#REF!</definedName>
    <definedName name="_vena_YTDS2_YTDB4_R_FV_42f34b52efc14701904e2bd69b949ebb_563">YTD!#REF!</definedName>
    <definedName name="_vena_YTDS2_YTDB4_R_FV_42f34b52efc14701904e2bd69b949ebb_564">YTD!#REF!</definedName>
    <definedName name="_vena_YTDS2_YTDB4_R_FV_42f34b52efc14701904e2bd69b949ebb_565">YTD!#REF!</definedName>
    <definedName name="_vena_YTDS2_YTDB4_R_FV_42f34b52efc14701904e2bd69b949ebb_566">YTD!#REF!</definedName>
    <definedName name="_vena_YTDS2_YTDB4_R_FV_42f34b52efc14701904e2bd69b949ebb_567">YTD!#REF!</definedName>
    <definedName name="_vena_YTDS2_YTDB4_R_FV_42f34b52efc14701904e2bd69b949ebb_568">YTD!#REF!</definedName>
    <definedName name="_vena_YTDS2_YTDB4_R_FV_42f34b52efc14701904e2bd69b949ebb_569">YTD!#REF!</definedName>
    <definedName name="_vena_YTDS2_YTDB4_R_FV_42f34b52efc14701904e2bd69b949ebb_570">YTD!#REF!</definedName>
    <definedName name="_vena_YTDS2_YTDB4_R_FV_42f34b52efc14701904e2bd69b949ebb_571">YTD!#REF!</definedName>
    <definedName name="_vena_YTDS2_YTDB4_R_FV_42f34b52efc14701904e2bd69b949ebb_572">YTD!#REF!</definedName>
    <definedName name="_vena_YTDS2_YTDB4_R_FV_42f34b52efc14701904e2bd69b949ebb_573">YTD!#REF!</definedName>
    <definedName name="_vena_YTDS2_YTDB4_R_FV_42f34b52efc14701904e2bd69b949ebb_574">YTD!#REF!</definedName>
    <definedName name="_vena_YTDS2_YTDB4_R_FV_42f34b52efc14701904e2bd69b949ebb_575">YTD!#REF!</definedName>
    <definedName name="_vena_YTDS2_YTDB4_R_FV_42f34b52efc14701904e2bd69b949ebb_576">YTD!#REF!</definedName>
    <definedName name="_vena_YTDS2_YTDB4_R_FV_42f34b52efc14701904e2bd69b949ebb_577">YTD!#REF!</definedName>
    <definedName name="_vena_YTDS2_YTDB4_R_FV_42f34b52efc14701904e2bd69b949ebb_578">YTD!#REF!</definedName>
    <definedName name="_vena_YTDS2_YTDB4_R_FV_42f34b52efc14701904e2bd69b949ebb_579">YTD!#REF!</definedName>
    <definedName name="_vena_YTDS2_YTDB4_R_FV_42f34b52efc14701904e2bd69b949ebb_580">YTD!#REF!</definedName>
    <definedName name="_vena_YTDS2_YTDB4_R_FV_42f34b52efc14701904e2bd69b949ebb_581">YTD!#REF!</definedName>
    <definedName name="_vena_YTDS2_YTDB4_R_FV_42f34b52efc14701904e2bd69b949ebb_582">YTD!#REF!</definedName>
    <definedName name="_vena_YTDS2_YTDB4_R_FV_42f34b52efc14701904e2bd69b949ebb_583">YTD!#REF!</definedName>
    <definedName name="_vena_YTDS2_YTDB4_R_FV_42f34b52efc14701904e2bd69b949ebb_584">YTD!#REF!</definedName>
    <definedName name="_vena_YTDS2_YTDB4_R_FV_42f34b52efc14701904e2bd69b949ebb_585">YTD!#REF!</definedName>
    <definedName name="_vena_YTDS2_YTDB4_R_FV_42f34b52efc14701904e2bd69b949ebb_586">YTD!#REF!</definedName>
    <definedName name="_vena_YTDS2_YTDB4_R_FV_42f34b52efc14701904e2bd69b949ebb_587">YTD!#REF!</definedName>
    <definedName name="_vena_YTDS2_YTDB4_R_FV_42f34b52efc14701904e2bd69b949ebb_588">YTD!#REF!</definedName>
    <definedName name="_vena_YTDS2_YTDB4_R_FV_42f34b52efc14701904e2bd69b949ebb_589">YTD!#REF!</definedName>
    <definedName name="_vena_YTDS2_YTDB4_R_FV_42f34b52efc14701904e2bd69b949ebb_590">YTD!#REF!</definedName>
    <definedName name="_vena_YTDS2_YTDB4_R_FV_42f34b52efc14701904e2bd69b949ebb_591">YTD!#REF!</definedName>
    <definedName name="_vena_YTDS2_YTDB4_R_FV_42f34b52efc14701904e2bd69b949ebb_592">YTD!#REF!</definedName>
    <definedName name="_vena_YTDS2_YTDB4_R_FV_42f34b52efc14701904e2bd69b949ebb_593">YTD!#REF!</definedName>
    <definedName name="_vena_YTDS2_YTDB4_R_FV_42f34b52efc14701904e2bd69b949ebb_594">YTD!#REF!</definedName>
    <definedName name="_vena_YTDS2_YTDB4_R_FV_42f34b52efc14701904e2bd69b949ebb_595">YTD!#REF!</definedName>
    <definedName name="_vena_YTDS2_YTDB4_R_FV_42f34b52efc14701904e2bd69b949ebb_596">YTD!#REF!</definedName>
    <definedName name="_vena_YTDS2_YTDB4_R_FV_42f34b52efc14701904e2bd69b949ebb_597">YTD!#REF!</definedName>
    <definedName name="_vena_YTDS2_YTDB4_R_FV_42f34b52efc14701904e2bd69b949ebb_598">YTD!#REF!</definedName>
    <definedName name="_vena_YTDS2_YTDB4_R_FV_42f34b52efc14701904e2bd69b949ebb_599">YTD!#REF!</definedName>
    <definedName name="_vena_YTDS2_YTDB4_R_FV_42f34b52efc14701904e2bd69b949ebb_600">YTD!#REF!</definedName>
    <definedName name="_vena_YTDS2_YTDB4_R_FV_42f34b52efc14701904e2bd69b949ebb_601">YTD!#REF!</definedName>
    <definedName name="_vena_YTDS2_YTDB4_R_FV_42f34b52efc14701904e2bd69b949ebb_602">YTD!#REF!</definedName>
    <definedName name="_vena_YTDS2_YTDB4_R_FV_42f34b52efc14701904e2bd69b949ebb_603">YTD!#REF!</definedName>
    <definedName name="_vena_YTDS2_YTDB4_R_FV_42f34b52efc14701904e2bd69b949ebb_604">YTD!#REF!</definedName>
    <definedName name="_vena_YTDS2_YTDB4_R_FV_42f34b52efc14701904e2bd69b949ebb_605">YTD!#REF!</definedName>
    <definedName name="_vena_YTDS2_YTDB4_R_FV_42f34b52efc14701904e2bd69b949ebb_606">YTD!#REF!</definedName>
    <definedName name="_vena_YTDS2_YTDB4_R_FV_42f34b52efc14701904e2bd69b949ebb_607">YTD!#REF!</definedName>
    <definedName name="_vena_YTDS2_YTDB4_R_FV_42f34b52efc14701904e2bd69b949ebb_608">YTD!#REF!</definedName>
    <definedName name="_vena_YTDS2_YTDB4_R_FV_42f34b52efc14701904e2bd69b949ebb_609">YTD!#REF!</definedName>
    <definedName name="_vena_YTDS2_YTDB4_R_FV_42f34b52efc14701904e2bd69b949ebb_610">YTD!#REF!</definedName>
    <definedName name="_vena_YTDS2_YTDB4_R_FV_42f34b52efc14701904e2bd69b949ebb_611">YTD!#REF!</definedName>
    <definedName name="_vena_YTDS2_YTDB4_R_FV_42f34b52efc14701904e2bd69b949ebb_612">YTD!#REF!</definedName>
    <definedName name="_vena_YTDS2_YTDB4_R_FV_42f34b52efc14701904e2bd69b949ebb_613">YTD!#REF!</definedName>
    <definedName name="_vena_YTDS2_YTDB4_R_FV_42f34b52efc14701904e2bd69b949ebb_614">YTD!#REF!</definedName>
    <definedName name="_vena_YTDS2_YTDB4_R_FV_42f34b52efc14701904e2bd69b949ebb_615">YTD!#REF!</definedName>
    <definedName name="_vena_YTDS2_YTDB4_R_FV_42f34b52efc14701904e2bd69b949ebb_616">YTD!#REF!</definedName>
    <definedName name="_vena_YTDS2_YTDB4_R_FV_42f34b52efc14701904e2bd69b949ebb_617">YTD!#REF!</definedName>
    <definedName name="_vena_YTDS2_YTDB4_R_FV_42f34b52efc14701904e2bd69b949ebb_618">YTD!#REF!</definedName>
    <definedName name="_vena_YTDS2_YTDB4_R_FV_42f34b52efc14701904e2bd69b949ebb_619">YTD!#REF!</definedName>
    <definedName name="_vena_YTDS2_YTDB4_R_FV_42f34b52efc14701904e2bd69b949ebb_620">YTD!#REF!</definedName>
    <definedName name="_vena_YTDS2_YTDB4_R_FV_42f34b52efc14701904e2bd69b949ebb_621">YTD!#REF!</definedName>
    <definedName name="_vena_YTDS2_YTDB4_R_FV_42f34b52efc14701904e2bd69b949ebb_622">YTD!#REF!</definedName>
    <definedName name="_vena_YTDS2_YTDB4_R_FV_42f34b52efc14701904e2bd69b949ebb_623">YTD!#REF!</definedName>
    <definedName name="_vena_YTDS2_YTDB4_R_FV_42f34b52efc14701904e2bd69b949ebb_624">YTD!#REF!</definedName>
    <definedName name="_vena_YTDS2_YTDB4_R_FV_42f34b52efc14701904e2bd69b949ebb_625">YTD!#REF!</definedName>
    <definedName name="_vena_YTDS2_YTDB4_R_FV_42f34b52efc14701904e2bd69b949ebb_626">YTD!#REF!</definedName>
    <definedName name="_vena_YTDS2_YTDB4_R_FV_42f34b52efc14701904e2bd69b949ebb_627">YTD!#REF!</definedName>
    <definedName name="_vena_YTDS2_YTDB4_R_FV_42f34b52efc14701904e2bd69b949ebb_628">YTD!#REF!</definedName>
    <definedName name="_vena_YTDS2_YTDB4_R_FV_42f34b52efc14701904e2bd69b949ebb_629">YTD!#REF!</definedName>
    <definedName name="_vena_YTDS2_YTDB4_R_FV_42f34b52efc14701904e2bd69b949ebb_630">YTD!#REF!</definedName>
    <definedName name="_vena_YTDS2_YTDB4_R_FV_42f34b52efc14701904e2bd69b949ebb_631">YTD!#REF!</definedName>
    <definedName name="_vena_YTDS2_YTDB4_R_FV_42f34b52efc14701904e2bd69b949ebb_632">YTD!#REF!</definedName>
    <definedName name="_vena_YTDS2_YTDB4_R_FV_42f34b52efc14701904e2bd69b949ebb_633">YTD!#REF!</definedName>
    <definedName name="_vena_YTDS2_YTDB4_R_FV_42f34b52efc14701904e2bd69b949ebb_634">YTD!#REF!</definedName>
    <definedName name="_vena_YTDS2_YTDB4_R_FV_42f34b52efc14701904e2bd69b949ebb_635">YTD!#REF!</definedName>
    <definedName name="_vena_YTDS2_YTDB4_R_FV_42f34b52efc14701904e2bd69b949ebb_636">YTD!#REF!</definedName>
    <definedName name="_vena_YTDS2_YTDB4_R_FV_42f34b52efc14701904e2bd69b949ebb_637">YTD!#REF!</definedName>
    <definedName name="_vena_YTDS2_YTDB4_R_FV_42f34b52efc14701904e2bd69b949ebb_638">YTD!#REF!</definedName>
    <definedName name="_vena_YTDS2_YTDB4_R_FV_42f34b52efc14701904e2bd69b949ebb_639">YTD!#REF!</definedName>
    <definedName name="_vena_YTDS2_YTDB4_R_FV_42f34b52efc14701904e2bd69b949ebb_640">YTD!#REF!</definedName>
    <definedName name="_vena_YTDS2_YTDB4_R_FV_42f34b52efc14701904e2bd69b949ebb_641">YTD!#REF!</definedName>
    <definedName name="_vena_YTDS2_YTDB4_R_FV_42f34b52efc14701904e2bd69b949ebb_642">YTD!#REF!</definedName>
    <definedName name="_vena_YTDS2_YTDB4_R_FV_42f34b52efc14701904e2bd69b949ebb_643">YTD!#REF!</definedName>
    <definedName name="_vena_YTDS2_YTDB4_R_FV_42f34b52efc14701904e2bd69b949ebb_644">YTD!#REF!</definedName>
    <definedName name="_vena_YTDS2_YTDB4_R_FV_42f34b52efc14701904e2bd69b949ebb_645">YTD!#REF!</definedName>
    <definedName name="_vena_YTDS2_YTDB4_R_FV_42f34b52efc14701904e2bd69b949ebb_646">YTD!#REF!</definedName>
    <definedName name="_vena_YTDS2_YTDB4_R_FV_42f34b52efc14701904e2bd69b949ebb_647">YTD!#REF!</definedName>
    <definedName name="_vena_YTDS2_YTDB4_R_FV_42f34b52efc14701904e2bd69b949ebb_648">YTD!#REF!</definedName>
    <definedName name="_vena_YTDS2_YTDB4_R_FV_42f34b52efc14701904e2bd69b949ebb_649">YTD!#REF!</definedName>
    <definedName name="_vena_YTDS2_YTDB4_R_FV_42f34b52efc14701904e2bd69b949ebb_650">YTD!#REF!</definedName>
    <definedName name="_vena_YTDS2_YTDB4_R_FV_42f34b52efc14701904e2bd69b949ebb_651">YTD!#REF!</definedName>
    <definedName name="_vena_YTDS2_YTDB4_R_FV_42f34b52efc14701904e2bd69b949ebb_652">YTD!#REF!</definedName>
    <definedName name="_vena_YTDS2_YTDB4_R_FV_42f34b52efc14701904e2bd69b949ebb_653">YTD!#REF!</definedName>
    <definedName name="_vena_YTDS2_YTDB4_R_FV_42f34b52efc14701904e2bd69b949ebb_654">YTD!#REF!</definedName>
    <definedName name="_vena_YTDS2_YTDB4_R_FV_42f34b52efc14701904e2bd69b949ebb_655">YTD!#REF!</definedName>
    <definedName name="_vena_YTDS2_YTDB4_R_FV_42f34b52efc14701904e2bd69b949ebb_656">YTD!#REF!</definedName>
    <definedName name="_vena_YTDS2_YTDB4_R_FV_42f34b52efc14701904e2bd69b949ebb_657">YTD!#REF!</definedName>
    <definedName name="_vena_YTDS2_YTDB4_R_FV_42f34b52efc14701904e2bd69b949ebb_658">YTD!#REF!</definedName>
    <definedName name="_vena_YTDS2_YTDB4_R_FV_42f34b52efc14701904e2bd69b949ebb_659">YTD!#REF!</definedName>
    <definedName name="_vena_YTDS2_YTDB4_R_FV_42f34b52efc14701904e2bd69b949ebb_660">YTD!#REF!</definedName>
    <definedName name="_vena_YTDS2_YTDB4_R_FV_42f34b52efc14701904e2bd69b949ebb_661">YTD!#REF!</definedName>
    <definedName name="_vena_YTDS2_YTDB4_R_FV_42f34b52efc14701904e2bd69b949ebb_662">YTD!#REF!</definedName>
    <definedName name="_vena_YTDS2_YTDB4_R_FV_42f34b52efc14701904e2bd69b949ebb_663">YTD!#REF!</definedName>
    <definedName name="_vena_YTDS2_YTDB4_R_FV_42f34b52efc14701904e2bd69b949ebb_664">YTD!#REF!</definedName>
    <definedName name="_vena_YTDS2_YTDB4_R_FV_42f34b52efc14701904e2bd69b949ebb_665">YTD!#REF!</definedName>
    <definedName name="_vena_YTDS2_YTDB4_R_FV_42f34b52efc14701904e2bd69b949ebb_666">YTD!#REF!</definedName>
    <definedName name="_vena_YTDS2_YTDB4_R_FV_42f34b52efc14701904e2bd69b949ebb_667">YTD!#REF!</definedName>
    <definedName name="_vena_YTDS2_YTDB4_R_FV_42f34b52efc14701904e2bd69b949ebb_668">YTD!#REF!</definedName>
    <definedName name="_vena_YTDS2_YTDB4_R_FV_42f34b52efc14701904e2bd69b949ebb_669">YTD!#REF!</definedName>
    <definedName name="_vena_YTDS2_YTDB4_R_FV_42f34b52efc14701904e2bd69b949ebb_670">YTD!#REF!</definedName>
    <definedName name="_vena_YTDS2_YTDB4_R_FV_42f34b52efc14701904e2bd69b949ebb_671">YTD!#REF!</definedName>
    <definedName name="_vena_YTDS2_YTDB4_R_FV_42f34b52efc14701904e2bd69b949ebb_672">YTD!#REF!</definedName>
    <definedName name="_vena_YTDS2_YTDB4_R_FV_42f34b52efc14701904e2bd69b949ebb_673">YTD!#REF!</definedName>
    <definedName name="_vena_YTDS2_YTDB4_R_FV_42f34b52efc14701904e2bd69b949ebb_674">YTD!#REF!</definedName>
    <definedName name="_vena_YTDS2_YTDB4_R_FV_42f34b52efc14701904e2bd69b949ebb_675">YTD!#REF!</definedName>
    <definedName name="_vena_YTDS2_YTDB4_R_FV_42f34b52efc14701904e2bd69b949ebb_676">YTD!#REF!</definedName>
    <definedName name="_vena_YTDS2_YTDB4_R_FV_42f34b52efc14701904e2bd69b949ebb_677">YTD!#REF!</definedName>
    <definedName name="_vena_YTDS2_YTDB4_R_FV_42f34b52efc14701904e2bd69b949ebb_678">YTD!#REF!</definedName>
    <definedName name="_vena_YTDS2_YTDB4_R_FV_42f34b52efc14701904e2bd69b949ebb_679">YTD!#REF!</definedName>
    <definedName name="_vena_YTDS2_YTDB4_R_FV_42f34b52efc14701904e2bd69b949ebb_680">YTD!#REF!</definedName>
    <definedName name="_vena_YTDS2_YTDB4_R_FV_42f34b52efc14701904e2bd69b949ebb_681">YTD!#REF!</definedName>
    <definedName name="_vena_YTDS2_YTDB4_R_FV_42f34b52efc14701904e2bd69b949ebb_682">YTD!#REF!</definedName>
    <definedName name="_vena_YTDS2_YTDB4_R_FV_42f34b52efc14701904e2bd69b949ebb_683">YTD!#REF!</definedName>
    <definedName name="_vena_YTDS2_YTDB4_R_FV_42f34b52efc14701904e2bd69b949ebb_684">YTD!#REF!</definedName>
    <definedName name="_vena_YTDS2_YTDB4_R_FV_42f34b52efc14701904e2bd69b949ebb_685">YTD!#REF!</definedName>
    <definedName name="_vena_YTDS2_YTDB4_R_FV_42f34b52efc14701904e2bd69b949ebb_686">YTD!#REF!</definedName>
    <definedName name="_vena_YTDS2_YTDB4_R_FV_42f34b52efc14701904e2bd69b949ebb_687">YTD!#REF!</definedName>
    <definedName name="_vena_YTDS2_YTDB4_R_FV_42f34b52efc14701904e2bd69b949ebb_688">YTD!#REF!</definedName>
    <definedName name="_vena_YTDS2_YTDB4_R_FV_42f34b52efc14701904e2bd69b949ebb_689">YTD!#REF!</definedName>
    <definedName name="_vena_YTDS2_YTDB4_R_FV_42f34b52efc14701904e2bd69b949ebb_690">YTD!#REF!</definedName>
    <definedName name="_vena_YTDS2_YTDB4_R_FV_42f34b52efc14701904e2bd69b949ebb_691">YTD!#REF!</definedName>
    <definedName name="_vena_YTDS2_YTDB4_R_FV_42f34b52efc14701904e2bd69b949ebb_692">YTD!#REF!</definedName>
    <definedName name="_vena_YTDS2_YTDB4_R_FV_42f34b52efc14701904e2bd69b949ebb_693">YTD!#REF!</definedName>
    <definedName name="_vena_YTDS2_YTDB4_R_FV_42f34b52efc14701904e2bd69b949ebb_694">YTD!#REF!</definedName>
    <definedName name="_vena_YTDS2_YTDB4_R_FV_42f34b52efc14701904e2bd69b949ebb_695">YTD!#REF!</definedName>
    <definedName name="_vena_YTDS2_YTDB4_R_FV_42f34b52efc14701904e2bd69b949ebb_696">YTD!#REF!</definedName>
    <definedName name="_vena_YTDS2_YTDB4_R_FV_42f34b52efc14701904e2bd69b949ebb_697">YTD!#REF!</definedName>
    <definedName name="_vena_YTDS2_YTDB4_R_FV_42f34b52efc14701904e2bd69b949ebb_698">YTD!#REF!</definedName>
    <definedName name="_vena_YTDS2_YTDB4_R_FV_42f34b52efc14701904e2bd69b949ebb_699">YTD!#REF!</definedName>
    <definedName name="_vena_YTDS2_YTDB4_R_FV_42f34b52efc14701904e2bd69b949ebb_700">YTD!#REF!</definedName>
    <definedName name="_vena_YTDS2_YTDB4_R_FV_42f34b52efc14701904e2bd69b949ebb_701">YTD!#REF!</definedName>
    <definedName name="_vena_YTDS2_YTDB4_R_FV_42f34b52efc14701904e2bd69b949ebb_702">YTD!#REF!</definedName>
    <definedName name="_vena_YTDS2_YTDB4_R_FV_42f34b52efc14701904e2bd69b949ebb_703">YTD!#REF!</definedName>
    <definedName name="_vena_YTDS2_YTDB4_R_FV_42f34b52efc14701904e2bd69b949ebb_704">YTD!#REF!</definedName>
    <definedName name="_vena_YTDS2_YTDB4_R_FV_42f34b52efc14701904e2bd69b949ebb_705">YTD!#REF!</definedName>
    <definedName name="_vena_YTDS2_YTDB4_R_FV_42f34b52efc14701904e2bd69b949ebb_706">YTD!#REF!</definedName>
    <definedName name="_vena_YTDS2_YTDB4_R_FV_42f34b52efc14701904e2bd69b949ebb_707">YTD!#REF!</definedName>
    <definedName name="_vena_YTDS2_YTDB4_R_FV_42f34b52efc14701904e2bd69b949ebb_708">YTD!#REF!</definedName>
    <definedName name="_vena_YTDS2_YTDB4_R_FV_42f34b52efc14701904e2bd69b949ebb_709">YTD!#REF!</definedName>
    <definedName name="_vena_YTDS2_YTDB4_R_FV_42f34b52efc14701904e2bd69b949ebb_71">YTD!#REF!</definedName>
    <definedName name="_vena_YTDS2_YTDB4_R_FV_42f34b52efc14701904e2bd69b949ebb_710">YTD!#REF!</definedName>
    <definedName name="_vena_YTDS2_YTDB4_R_FV_42f34b52efc14701904e2bd69b949ebb_711">YTD!#REF!</definedName>
    <definedName name="_vena_YTDS2_YTDB4_R_FV_42f34b52efc14701904e2bd69b949ebb_712">YTD!#REF!</definedName>
    <definedName name="_vena_YTDS2_YTDB4_R_FV_42f34b52efc14701904e2bd69b949ebb_713">YTD!#REF!</definedName>
    <definedName name="_vena_YTDS2_YTDB4_R_FV_42f34b52efc14701904e2bd69b949ebb_714">YTD!#REF!</definedName>
    <definedName name="_vena_YTDS2_YTDB4_R_FV_42f34b52efc14701904e2bd69b949ebb_715">YTD!#REF!</definedName>
    <definedName name="_vena_YTDS2_YTDB4_R_FV_42f34b52efc14701904e2bd69b949ebb_716">YTD!#REF!</definedName>
    <definedName name="_vena_YTDS2_YTDB4_R_FV_42f34b52efc14701904e2bd69b949ebb_717">YTD!#REF!</definedName>
    <definedName name="_vena_YTDS2_YTDB4_R_FV_42f34b52efc14701904e2bd69b949ebb_718">YTD!#REF!</definedName>
    <definedName name="_vena_YTDS2_YTDB4_R_FV_42f34b52efc14701904e2bd69b949ebb_719">YTD!#REF!</definedName>
    <definedName name="_vena_YTDS2_YTDB4_R_FV_42f34b52efc14701904e2bd69b949ebb_720">YTD!#REF!</definedName>
    <definedName name="_vena_YTDS2_YTDB4_R_FV_42f34b52efc14701904e2bd69b949ebb_721">YTD!#REF!</definedName>
    <definedName name="_vena_YTDS2_YTDB4_R_FV_42f34b52efc14701904e2bd69b949ebb_722">YTD!#REF!</definedName>
    <definedName name="_vena_YTDS2_YTDB4_R_FV_42f34b52efc14701904e2bd69b949ebb_723">YTD!#REF!</definedName>
    <definedName name="_vena_YTDS2_YTDB4_R_FV_42f34b52efc14701904e2bd69b949ebb_724">YTD!#REF!</definedName>
    <definedName name="_vena_YTDS2_YTDB4_R_FV_42f34b52efc14701904e2bd69b949ebb_725">YTD!#REF!</definedName>
    <definedName name="_vena_YTDS2_YTDB4_R_FV_42f34b52efc14701904e2bd69b949ebb_726">YTD!#REF!</definedName>
    <definedName name="_vena_YTDS2_YTDB4_R_FV_42f34b52efc14701904e2bd69b949ebb_727">YTD!#REF!</definedName>
    <definedName name="_vena_YTDS2_YTDB4_R_FV_42f34b52efc14701904e2bd69b949ebb_728">YTD!#REF!</definedName>
    <definedName name="_vena_YTDS2_YTDB4_R_FV_42f34b52efc14701904e2bd69b949ebb_729">YTD!#REF!</definedName>
    <definedName name="_vena_YTDS2_YTDB4_R_FV_42f34b52efc14701904e2bd69b949ebb_730">YTD!#REF!</definedName>
    <definedName name="_vena_YTDS2_YTDB4_R_FV_42f34b52efc14701904e2bd69b949ebb_731">YTD!#REF!</definedName>
    <definedName name="_vena_YTDS2_YTDB4_R_FV_42f34b52efc14701904e2bd69b949ebb_732">YTD!#REF!</definedName>
    <definedName name="_vena_YTDS2_YTDB4_R_FV_42f34b52efc14701904e2bd69b949ebb_733">YTD!#REF!</definedName>
    <definedName name="_vena_YTDS2_YTDB4_R_FV_42f34b52efc14701904e2bd69b949ebb_734">YTD!#REF!</definedName>
    <definedName name="_vena_YTDS2_YTDB4_R_FV_42f34b52efc14701904e2bd69b949ebb_735">YTD!#REF!</definedName>
    <definedName name="_vena_YTDS2_YTDB4_R_FV_42f34b52efc14701904e2bd69b949ebb_736">YTD!#REF!</definedName>
    <definedName name="_vena_YTDS2_YTDB4_R_FV_42f34b52efc14701904e2bd69b949ebb_737">YTD!#REF!</definedName>
    <definedName name="_vena_YTDS2_YTDB4_R_FV_42f34b52efc14701904e2bd69b949ebb_738">YTD!#REF!</definedName>
    <definedName name="_vena_YTDS2_YTDB4_R_FV_42f34b52efc14701904e2bd69b949ebb_739">YTD!#REF!</definedName>
    <definedName name="_vena_YTDS2_YTDB4_R_FV_42f34b52efc14701904e2bd69b949ebb_740">YTD!#REF!</definedName>
    <definedName name="_vena_YTDS2_YTDB4_R_FV_42f34b52efc14701904e2bd69b949ebb_741">YTD!#REF!</definedName>
    <definedName name="_vena_YTDS2_YTDB4_R_FV_42f34b52efc14701904e2bd69b949ebb_742">YTD!#REF!</definedName>
    <definedName name="_vena_YTDS2_YTDB4_R_FV_42f34b52efc14701904e2bd69b949ebb_743">YTD!#REF!</definedName>
    <definedName name="_vena_YTDS2_YTDB4_R_FV_42f34b52efc14701904e2bd69b949ebb_744">YTD!#REF!</definedName>
    <definedName name="_vena_YTDS2_YTDB4_R_FV_42f34b52efc14701904e2bd69b949ebb_745">YTD!#REF!</definedName>
    <definedName name="_vena_YTDS2_YTDB4_R_FV_42f34b52efc14701904e2bd69b949ebb_746">YTD!#REF!</definedName>
    <definedName name="_vena_YTDS2_YTDB4_R_FV_42f34b52efc14701904e2bd69b949ebb_747">YTD!#REF!</definedName>
    <definedName name="_vena_YTDS2_YTDB4_R_FV_42f34b52efc14701904e2bd69b949ebb_748">YTD!#REF!</definedName>
    <definedName name="_vena_YTDS2_YTDB4_R_FV_42f34b52efc14701904e2bd69b949ebb_749">YTD!#REF!</definedName>
    <definedName name="_vena_YTDS2_YTDB4_R_FV_42f34b52efc14701904e2bd69b949ebb_750">YTD!#REF!</definedName>
    <definedName name="_vena_YTDS2_YTDB4_R_FV_42f34b52efc14701904e2bd69b949ebb_751">YTD!#REF!</definedName>
    <definedName name="_vena_YTDS2_YTDB4_R_FV_42f34b52efc14701904e2bd69b949ebb_752">YTD!#REF!</definedName>
    <definedName name="_vena_YTDS2_YTDB4_R_FV_42f34b52efc14701904e2bd69b949ebb_753">YTD!#REF!</definedName>
    <definedName name="_vena_YTDS2_YTDB4_R_FV_42f34b52efc14701904e2bd69b949ebb_754">YTD!#REF!</definedName>
    <definedName name="_vena_YTDS2_YTDB4_R_FV_42f34b52efc14701904e2bd69b949ebb_755">YTD!#REF!</definedName>
    <definedName name="_vena_YTDS2_YTDB4_R_FV_42f34b52efc14701904e2bd69b949ebb_756">YTD!#REF!</definedName>
    <definedName name="_vena_YTDS2_YTDB4_R_FV_42f34b52efc14701904e2bd69b949ebb_757">YTD!#REF!</definedName>
    <definedName name="_vena_YTDS2_YTDB4_R_FV_42f34b52efc14701904e2bd69b949ebb_758">YTD!#REF!</definedName>
    <definedName name="_vena_YTDS2_YTDB4_R_FV_42f34b52efc14701904e2bd69b949ebb_759">YTD!#REF!</definedName>
    <definedName name="_vena_YTDS2_YTDB4_R_FV_42f34b52efc14701904e2bd69b949ebb_760">YTD!#REF!</definedName>
    <definedName name="_vena_YTDS2_YTDB4_R_FV_42f34b52efc14701904e2bd69b949ebb_761">YTD!#REF!</definedName>
    <definedName name="_vena_YTDS2_YTDB4_R_FV_42f34b52efc14701904e2bd69b949ebb_762">YTD!#REF!</definedName>
    <definedName name="_vena_YTDS2_YTDB4_R_FV_42f34b52efc14701904e2bd69b949ebb_763">YTD!#REF!</definedName>
    <definedName name="_vena_YTDS2_YTDB4_R_FV_42f34b52efc14701904e2bd69b949ebb_764">YTD!#REF!</definedName>
    <definedName name="_vena_YTDS2_YTDB4_R_FV_42f34b52efc14701904e2bd69b949ebb_765">YTD!#REF!</definedName>
    <definedName name="_vena_YTDS2_YTDB4_R_FV_42f34b52efc14701904e2bd69b949ebb_766">YTD!#REF!</definedName>
    <definedName name="_vena_YTDS2_YTDB4_R_FV_42f34b52efc14701904e2bd69b949ebb_767">YTD!#REF!</definedName>
    <definedName name="_vena_YTDS2_YTDB4_R_FV_42f34b52efc14701904e2bd69b949ebb_768">YTD!#REF!</definedName>
    <definedName name="_vena_YTDS2_YTDB4_R_FV_42f34b52efc14701904e2bd69b949ebb_769">YTD!#REF!</definedName>
    <definedName name="_vena_YTDS2_YTDB4_R_FV_42f34b52efc14701904e2bd69b949ebb_770">YTD!#REF!</definedName>
    <definedName name="_vena_YTDS2_YTDB4_R_FV_42f34b52efc14701904e2bd69b949ebb_771">YTD!#REF!</definedName>
    <definedName name="_vena_YTDS2_YTDB4_R_FV_42f34b52efc14701904e2bd69b949ebb_772">YTD!#REF!</definedName>
    <definedName name="_vena_YTDS2_YTDB4_R_FV_42f34b52efc14701904e2bd69b949ebb_773">YTD!#REF!</definedName>
    <definedName name="_vena_YTDS2_YTDB4_R_FV_42f34b52efc14701904e2bd69b949ebb_774">YTD!#REF!</definedName>
    <definedName name="_vena_YTDS2_YTDB4_R_FV_42f34b52efc14701904e2bd69b949ebb_775">YTD!#REF!</definedName>
    <definedName name="_vena_YTDS2_YTDB4_R_FV_42f34b52efc14701904e2bd69b949ebb_776">YTD!#REF!</definedName>
    <definedName name="_vena_YTDS2_YTDB4_R_FV_42f34b52efc14701904e2bd69b949ebb_777">YTD!#REF!</definedName>
    <definedName name="_vena_YTDS2_YTDB4_R_FV_42f34b52efc14701904e2bd69b949ebb_778">YTD!#REF!</definedName>
    <definedName name="_vena_YTDS2_YTDB4_R_FV_42f34b52efc14701904e2bd69b949ebb_779">YTD!#REF!</definedName>
    <definedName name="_vena_YTDS2_YTDB4_R_FV_42f34b52efc14701904e2bd69b949ebb_780">YTD!#REF!</definedName>
    <definedName name="_vena_YTDS2_YTDB4_R_FV_42f34b52efc14701904e2bd69b949ebb_781">YTD!#REF!</definedName>
    <definedName name="_vena_YTDS2_YTDB4_R_FV_42f34b52efc14701904e2bd69b949ebb_782">YTD!#REF!</definedName>
    <definedName name="_vena_YTDS2_YTDB4_R_FV_42f34b52efc14701904e2bd69b949ebb_783">YTD!#REF!</definedName>
    <definedName name="_vena_YTDS2_YTDB4_R_FV_42f34b52efc14701904e2bd69b949ebb_784">YTD!#REF!</definedName>
    <definedName name="_vena_YTDS2_YTDB4_R_FV_42f34b52efc14701904e2bd69b949ebb_785">YTD!#REF!</definedName>
    <definedName name="_vena_YTDS2_YTDB4_R_FV_42f34b52efc14701904e2bd69b949ebb_786">YTD!#REF!</definedName>
    <definedName name="_vena_YTDS2_YTDB4_R_FV_42f34b52efc14701904e2bd69b949ebb_787">YTD!#REF!</definedName>
    <definedName name="_vena_YTDS2_YTDB4_R_FV_42f34b52efc14701904e2bd69b949ebb_788">YTD!#REF!</definedName>
    <definedName name="_vena_YTDS2_YTDB4_R_FV_42f34b52efc14701904e2bd69b949ebb_789">YTD!#REF!</definedName>
    <definedName name="_vena_YTDS2_YTDB4_R_FV_42f34b52efc14701904e2bd69b949ebb_790">YTD!#REF!</definedName>
    <definedName name="_vena_YTDS2_YTDB4_R_FV_42f34b52efc14701904e2bd69b949ebb_791">YTD!#REF!</definedName>
    <definedName name="_vena_YTDS2_YTDB4_R_FV_42f34b52efc14701904e2bd69b949ebb_792">YTD!#REF!</definedName>
    <definedName name="_vena_YTDS2_YTDB4_R_FV_42f34b52efc14701904e2bd69b949ebb_793">YTD!#REF!</definedName>
    <definedName name="_vena_YTDS2_YTDB4_R_FV_42f34b52efc14701904e2bd69b949ebb_794">YTD!#REF!</definedName>
    <definedName name="_vena_YTDS2_YTDB4_R_FV_42f34b52efc14701904e2bd69b949ebb_795">YTD!#REF!</definedName>
    <definedName name="_vena_YTDS2_YTDB4_R_FV_42f34b52efc14701904e2bd69b949ebb_796">YTD!#REF!</definedName>
    <definedName name="_vena_YTDS2_YTDB4_R_FV_42f34b52efc14701904e2bd69b949ebb_797">YTD!#REF!</definedName>
    <definedName name="_vena_YTDS2_YTDB4_R_FV_42f34b52efc14701904e2bd69b949ebb_798">YTD!#REF!</definedName>
    <definedName name="_vena_YTDS2_YTDB4_R_FV_42f34b52efc14701904e2bd69b949ebb_799">YTD!#REF!</definedName>
    <definedName name="_vena_YTDS2_YTDB4_R_FV_42f34b52efc14701904e2bd69b949ebb_800">YTD!#REF!</definedName>
    <definedName name="_vena_YTDS2_YTDB4_R_FV_42f34b52efc14701904e2bd69b949ebb_801">YTD!#REF!</definedName>
    <definedName name="_vena_YTDS2_YTDB4_R_FV_42f34b52efc14701904e2bd69b949ebb_802">YTD!#REF!</definedName>
    <definedName name="_vena_YTDS2_YTDB4_R_FV_42f34b52efc14701904e2bd69b949ebb_803">YTD!#REF!</definedName>
    <definedName name="_vena_YTDS2_YTDB4_R_FV_42f34b52efc14701904e2bd69b949ebb_804">YTD!#REF!</definedName>
    <definedName name="_vena_YTDS2_YTDB4_R_FV_42f34b52efc14701904e2bd69b949ebb_805">YTD!#REF!</definedName>
    <definedName name="_vena_YTDS2_YTDB4_R_FV_42f34b52efc14701904e2bd69b949ebb_806">YTD!#REF!</definedName>
    <definedName name="_vena_YTDS2_YTDB4_R_FV_42f34b52efc14701904e2bd69b949ebb_807">YTD!#REF!</definedName>
    <definedName name="_vena_YTDS2_YTDB4_R_FV_42f34b52efc14701904e2bd69b949ebb_808">YTD!#REF!</definedName>
    <definedName name="_vena_YTDS2_YTDB4_R_FV_42f34b52efc14701904e2bd69b949ebb_809">YTD!#REF!</definedName>
    <definedName name="_vena_YTDS2_YTDB4_R_FV_42f34b52efc14701904e2bd69b949ebb_810">YTD!#REF!</definedName>
    <definedName name="_vena_YTDS2_YTDB4_R_FV_42f34b52efc14701904e2bd69b949ebb_811">YTD!#REF!</definedName>
    <definedName name="_vena_YTDS2_YTDB4_R_FV_42f34b52efc14701904e2bd69b949ebb_812">YTD!#REF!</definedName>
    <definedName name="_vena_YTDS2_YTDB4_R_FV_42f34b52efc14701904e2bd69b949ebb_813">YTD!#REF!</definedName>
    <definedName name="_vena_YTDS2_YTDB4_R_FV_42f34b52efc14701904e2bd69b949ebb_814">YTD!#REF!</definedName>
    <definedName name="_vena_YTDS2_YTDB4_R_FV_42f34b52efc14701904e2bd69b949ebb_815">YTD!#REF!</definedName>
    <definedName name="_vena_YTDS2_YTDB4_R_FV_42f34b52efc14701904e2bd69b949ebb_816">YTD!#REF!</definedName>
    <definedName name="_vena_YTDS2_YTDB4_R_FV_42f34b52efc14701904e2bd69b949ebb_817">YTD!#REF!</definedName>
    <definedName name="_vena_YTDS2_YTDB4_R_FV_42f34b52efc14701904e2bd69b949ebb_818">YTD!#REF!</definedName>
    <definedName name="_vena_YTDS2_YTDB4_R_FV_42f34b52efc14701904e2bd69b949ebb_819">YTD!#REF!</definedName>
    <definedName name="_vena_YTDS2_YTDB4_R_FV_42f34b52efc14701904e2bd69b949ebb_820">YTD!#REF!</definedName>
    <definedName name="_vena_YTDS2_YTDB4_R_FV_42f34b52efc14701904e2bd69b949ebb_821">YTD!#REF!</definedName>
    <definedName name="_vena_YTDS2_YTDB4_R_FV_42f34b52efc14701904e2bd69b949ebb_822">YTD!#REF!</definedName>
    <definedName name="_vena_YTDS2_YTDB4_R_FV_42f34b52efc14701904e2bd69b949ebb_823">YTD!#REF!</definedName>
    <definedName name="_vena_YTDS2_YTDB4_R_FV_42f34b52efc14701904e2bd69b949ebb_824">YTD!#REF!</definedName>
    <definedName name="_vena_YTDS2_YTDB4_R_FV_42f34b52efc14701904e2bd69b949ebb_825">YTD!#REF!</definedName>
    <definedName name="_vena_YTDS2_YTDB4_R_FV_42f34b52efc14701904e2bd69b949ebb_826">YTD!#REF!</definedName>
    <definedName name="_vena_YTDS2_YTDB4_R_FV_42f34b52efc14701904e2bd69b949ebb_827">YTD!#REF!</definedName>
    <definedName name="_vena_YTDS2_YTDB4_R_FV_42f34b52efc14701904e2bd69b949ebb_828">YTD!#REF!</definedName>
    <definedName name="_vena_YTDS2_YTDB4_R_FV_42f34b52efc14701904e2bd69b949ebb_829">YTD!#REF!</definedName>
    <definedName name="_vena_YTDS2_YTDB4_R_FV_42f34b52efc14701904e2bd69b949ebb_830">YTD!#REF!</definedName>
    <definedName name="_vena_YTDS2_YTDB4_R_FV_42f34b52efc14701904e2bd69b949ebb_831">YTD!#REF!</definedName>
    <definedName name="_vena_YTDS2_YTDB4_R_FV_42f34b52efc14701904e2bd69b949ebb_832">YTD!#REF!</definedName>
    <definedName name="_vena_YTDS2_YTDB4_R_FV_42f34b52efc14701904e2bd69b949ebb_833">YTD!#REF!</definedName>
    <definedName name="_vena_YTDS2_YTDB4_R_FV_42f34b52efc14701904e2bd69b949ebb_834">YTD!#REF!</definedName>
    <definedName name="_vena_YTDS2_YTDB4_R_FV_42f34b52efc14701904e2bd69b949ebb_835">YTD!#REF!</definedName>
    <definedName name="_vena_YTDS2_YTDB4_R_FV_42f34b52efc14701904e2bd69b949ebb_836">YTD!#REF!</definedName>
    <definedName name="_vena_YTDS2_YTDB4_R_FV_42f34b52efc14701904e2bd69b949ebb_837">YTD!#REF!</definedName>
    <definedName name="_vena_YTDS2_YTDB4_R_FV_42f34b52efc14701904e2bd69b949ebb_838">YTD!#REF!</definedName>
    <definedName name="_vena_YTDS2_YTDB4_R_FV_42f34b52efc14701904e2bd69b949ebb_839">YTD!#REF!</definedName>
    <definedName name="_vena_YTDS2_YTDB4_R_FV_42f34b52efc14701904e2bd69b949ebb_840">YTD!#REF!</definedName>
    <definedName name="_vena_YTDS2_YTDB4_R_FV_42f34b52efc14701904e2bd69b949ebb_841">YTD!#REF!</definedName>
    <definedName name="_vena_YTDS2_YTDB4_R_FV_42f34b52efc14701904e2bd69b949ebb_842">YTD!#REF!</definedName>
    <definedName name="_vena_YTDS2_YTDB4_R_FV_42f34b52efc14701904e2bd69b949ebb_843">YTD!#REF!</definedName>
    <definedName name="_vena_YTDS2_YTDB4_R_FV_42f34b52efc14701904e2bd69b949ebb_844">YTD!#REF!</definedName>
    <definedName name="_vena_YTDS2_YTDB4_R_FV_42f34b52efc14701904e2bd69b949ebb_845">YTD!#REF!</definedName>
    <definedName name="_vena_YTDS2_YTDB4_R_FV_42f34b52efc14701904e2bd69b949ebb_846">YTD!#REF!</definedName>
    <definedName name="_vena_YTDS2_YTDB4_R_FV_42f34b52efc14701904e2bd69b949ebb_847">YTD!#REF!</definedName>
    <definedName name="_vena_YTDS2_YTDB4_R_FV_42f34b52efc14701904e2bd69b949ebb_848">YTD!#REF!</definedName>
    <definedName name="_vena_YTDS2_YTDB4_R_FV_42f34b52efc14701904e2bd69b949ebb_849">YTD!#REF!</definedName>
    <definedName name="_vena_YTDS2_YTDB4_R_FV_42f34b52efc14701904e2bd69b949ebb_850">YTD!#REF!</definedName>
    <definedName name="_vena_YTDS2_YTDB4_R_FV_42f34b52efc14701904e2bd69b949ebb_851">YTD!#REF!</definedName>
    <definedName name="_vena_YTDS2_YTDB4_R_FV_42f34b52efc14701904e2bd69b949ebb_852">YTD!#REF!</definedName>
    <definedName name="_vena_YTDS2_YTDB4_R_FV_42f34b52efc14701904e2bd69b949ebb_853">YTD!#REF!</definedName>
    <definedName name="_vena_YTDS2_YTDB4_R_FV_42f34b52efc14701904e2bd69b949ebb_854">YTD!#REF!</definedName>
    <definedName name="_vena_YTDS2_YTDB4_R_FV_42f34b52efc14701904e2bd69b949ebb_855">YTD!#REF!</definedName>
    <definedName name="_vena_YTDS2_YTDB4_R_FV_42f34b52efc14701904e2bd69b949ebb_856">YTD!#REF!</definedName>
    <definedName name="_vena_YTDS2_YTDB4_R_FV_42f34b52efc14701904e2bd69b949ebb_857">YTD!#REF!</definedName>
    <definedName name="_vena_YTDS2_YTDB4_R_FV_42f34b52efc14701904e2bd69b949ebb_858">YTD!#REF!</definedName>
    <definedName name="_vena_YTDS2_YTDB4_R_FV_42f34b52efc14701904e2bd69b949ebb_859">YTD!#REF!</definedName>
    <definedName name="_vena_YTDS2_YTDB4_R_FV_42f34b52efc14701904e2bd69b949ebb_860">YTD!#REF!</definedName>
    <definedName name="_vena_YTDS2_YTDB4_R_FV_42f34b52efc14701904e2bd69b949ebb_861">YTD!#REF!</definedName>
    <definedName name="_vena_YTDS2_YTDB4_R_FV_42f34b52efc14701904e2bd69b949ebb_862">YTD!#REF!</definedName>
    <definedName name="_vena_YTDS2_YTDB4_R_FV_42f34b52efc14701904e2bd69b949ebb_863">YTD!#REF!</definedName>
    <definedName name="_vena_YTDS2_YTDB4_R_FV_42f34b52efc14701904e2bd69b949ebb_864">YTD!#REF!</definedName>
    <definedName name="_vena_YTDS2_YTDB4_R_FV_42f34b52efc14701904e2bd69b949ebb_865">YTD!#REF!</definedName>
    <definedName name="_vena_YTDS2_YTDB4_R_FV_42f34b52efc14701904e2bd69b949ebb_866">YTD!#REF!</definedName>
    <definedName name="_vena_YTDS2_YTDB4_R_FV_42f34b52efc14701904e2bd69b949ebb_867">YTD!#REF!</definedName>
    <definedName name="_vena_YTDS2_YTDB4_R_FV_42f34b52efc14701904e2bd69b949ebb_868">YTD!#REF!</definedName>
    <definedName name="_vena_YTDS2_YTDB4_R_FV_42f34b52efc14701904e2bd69b949ebb_869">YTD!#REF!</definedName>
    <definedName name="_vena_YTDS2_YTDB4_R_FV_42f34b52efc14701904e2bd69b949ebb_870">YTD!#REF!</definedName>
    <definedName name="_vena_YTDS2_YTDB4_R_FV_42f34b52efc14701904e2bd69b949ebb_871">YTD!#REF!</definedName>
    <definedName name="_vena_YTDS2_YTDB4_R_FV_42f34b52efc14701904e2bd69b949ebb_872">YTD!#REF!</definedName>
    <definedName name="_vena_YTDS2_YTDB4_R_FV_42f34b52efc14701904e2bd69b949ebb_873">YTD!#REF!</definedName>
    <definedName name="_vena_YTDS2_YTDB4_R_FV_42f34b52efc14701904e2bd69b949ebb_874">YTD!#REF!</definedName>
    <definedName name="_vena_YTDS2_YTDB4_R_FV_42f34b52efc14701904e2bd69b949ebb_875">YTD!#REF!</definedName>
    <definedName name="_vena_YTDS2_YTDB4_R_FV_42f34b52efc14701904e2bd69b949ebb_876">YTD!#REF!</definedName>
    <definedName name="_vena_YTDS2_YTDB4_R_FV_42f34b52efc14701904e2bd69b949ebb_877">YTD!#REF!</definedName>
    <definedName name="_vena_YTDS2_YTDB4_R_FV_42f34b52efc14701904e2bd69b949ebb_878">YTD!#REF!</definedName>
    <definedName name="_vena_YTDS2_YTDB4_R_FV_42f34b52efc14701904e2bd69b949ebb_879">YTD!#REF!</definedName>
    <definedName name="_vena_YTDS2_YTDB4_R_FV_42f34b52efc14701904e2bd69b949ebb_880">YTD!#REF!</definedName>
    <definedName name="_vena_YTDS2_YTDB4_R_FV_42f34b52efc14701904e2bd69b949ebb_881">YTD!#REF!</definedName>
    <definedName name="_vena_YTDS2_YTDB4_R_FV_42f34b52efc14701904e2bd69b949ebb_882">YTD!#REF!</definedName>
    <definedName name="_vena_YTDS2_YTDB4_R_FV_42f34b52efc14701904e2bd69b949ebb_883">YTD!#REF!</definedName>
    <definedName name="_vena_YTDS2_YTDB4_R_FV_42f34b52efc14701904e2bd69b949ebb_884">YTD!#REF!</definedName>
    <definedName name="_vena_YTDS2_YTDB4_R_FV_42f34b52efc14701904e2bd69b949ebb_885">YTD!#REF!</definedName>
    <definedName name="_vena_YTDS2_YTDB4_R_FV_42f34b52efc14701904e2bd69b949ebb_886">YTD!#REF!</definedName>
    <definedName name="_vena_YTDS2_YTDB4_R_FV_42f34b52efc14701904e2bd69b949ebb_887">YTD!#REF!</definedName>
    <definedName name="_vena_YTDS2_YTDB4_R_FV_42f34b52efc14701904e2bd69b949ebb_888">YTD!#REF!</definedName>
    <definedName name="_vena_YTDS2_YTDB4_R_FV_42f34b52efc14701904e2bd69b949ebb_889">YTD!#REF!</definedName>
    <definedName name="_vena_YTDS2_YTDB4_R_FV_42f34b52efc14701904e2bd69b949ebb_890">YTD!#REF!</definedName>
    <definedName name="_vena_YTDS2_YTDB4_R_FV_42f34b52efc14701904e2bd69b949ebb_891">YTD!#REF!</definedName>
    <definedName name="_vena_YTDS2_YTDB4_R_FV_42f34b52efc14701904e2bd69b949ebb_892">YTD!#REF!</definedName>
    <definedName name="_vena_YTDS2_YTDB4_R_FV_42f34b52efc14701904e2bd69b949ebb_893">YTD!#REF!</definedName>
    <definedName name="_vena_YTDS2_YTDB4_R_FV_42f34b52efc14701904e2bd69b949ebb_894">YTD!#REF!</definedName>
    <definedName name="_vena_YTDS2_YTDB4_R_FV_42f34b52efc14701904e2bd69b949ebb_895">YTD!#REF!</definedName>
    <definedName name="_vena_YTDS2_YTDB4_R_FV_42f34b52efc14701904e2bd69b949ebb_896">YTD!#REF!</definedName>
    <definedName name="_vena_YTDS2_YTDB4_R_FV_42f34b52efc14701904e2bd69b949ebb_897">YTD!#REF!</definedName>
    <definedName name="_vena_YTDS2_YTDB4_R_FV_42f34b52efc14701904e2bd69b949ebb_898">YTD!#REF!</definedName>
    <definedName name="_vena_YTDS2_YTDB4_R_FV_42f34b52efc14701904e2bd69b949ebb_899">YTD!#REF!</definedName>
    <definedName name="_vena_YTDS2_YTDB4_R_FV_42f34b52efc14701904e2bd69b949ebb_900">YTD!#REF!</definedName>
    <definedName name="_xlchart.v1.0" hidden="1">Graphs!$B$67:$B$79</definedName>
    <definedName name="_xlchart.v1.1" hidden="1">Graphs!$C$67:$C$79</definedName>
    <definedName name="CashBalanceCheck">YTD!#REF!</definedName>
    <definedName name="CashBalanceError">YTD!#REF!</definedName>
    <definedName name="ChooseCFScenario">YTD!#REF!</definedName>
    <definedName name="ChooseCS1Scenario">YTD!#REF!</definedName>
    <definedName name="ChooseCS2Scenario">YTD!#REF!</definedName>
    <definedName name="ChooseResource">YTD!#REF!</definedName>
    <definedName name="ChooseSubLoc">YTD!#REF!</definedName>
    <definedName name="ChooseYear">YTD!#REF!</definedName>
    <definedName name="CommonSubLoc">YTD!#REF!</definedName>
    <definedName name="FiscalMonth">YTD!#REF!</definedName>
    <definedName name="Hide">#REF!</definedName>
    <definedName name="HTML_CodePage" hidden="1">1252</definedName>
    <definedName name="HTML_Control" localSheetId="2" hidden="1">{"'Sheet1'!$A$1:$K$359"}</definedName>
    <definedName name="HTML_Control" localSheetId="3" hidden="1">{"'Sheet1'!$A$1:$K$359"}</definedName>
    <definedName name="HTML_Control" localSheetId="1" hidden="1">{"'Sheet1'!$A$1:$K$359"}</definedName>
    <definedName name="HTML_Control" hidden="1">{"'Sheet1'!$A$1:$K$359"}</definedName>
    <definedName name="HTML_Control1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Last_Row">IF(Values_Entered,Header_Row+Number_of_Payments,Header_Row)</definedName>
    <definedName name="Month">YTD!#REF!</definedName>
    <definedName name="Number_of_Payments" localSheetId="3" hidden="1">MATCH(0.01,End_Bal,-1)+1</definedName>
    <definedName name="Number_of_Payments" hidden="1">MATCH(0.01,End_Bal,-1)+1</definedName>
    <definedName name="_xlnm.Print_Area" localSheetId="1">'Cash Flow'!$A$1:$AD$554</definedName>
    <definedName name="_xlnm.Print_Area" localSheetId="0">YTD!$A$1:$Z$607</definedName>
    <definedName name="Print_Area_Reset">OFFSET(Full_Print,0,0,Last_Row)</definedName>
    <definedName name="_xlnm.Print_Titles" localSheetId="1">'Cash Flow'!$A:$B</definedName>
    <definedName name="_xlnm.Print_Titles" localSheetId="0">YTD!$1:$6</definedName>
    <definedName name="ReportSettings">#REF!</definedName>
    <definedName name="SAPBEXdnldView" hidden="1">"4GKQGA68BTJSRT8MI528THIA3"</definedName>
    <definedName name="SAPBEXsysID" hidden="1">"PB1"</definedName>
    <definedName name="Scenario">YTD!#REF!</definedName>
    <definedName name="Show">#REF!</definedName>
    <definedName name="Subsidiary_Location">YTD!#REF!</definedName>
    <definedName name="SubsidiaryNumber">YTD!#REF!</definedName>
    <definedName name="Table1_Dropdown1">Graphs!$BE$2:$BE$6</definedName>
    <definedName name="Table1_Dropdown2">Graphs!$BD$2:$BD$4</definedName>
    <definedName name="Values_Entered" localSheetId="3" hidden="1">IF(Loan_Amount*Interest_Rate*Loan_Years*Loan_Start&gt;0,1,0)</definedName>
    <definedName name="Values_Entered" hidden="1">IF(Loan_Amount*Interest_Rate*Loan_Years*Loan_Start&gt;0,1,0)</definedName>
    <definedName name="Waterfall_Dropdown">Graphs!$BE$8:$BE$9</definedName>
    <definedName name="Year1">YTD!#REF!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5" l="1"/>
  <c r="D33" i="15" s="1"/>
  <c r="I35" i="15"/>
  <c r="I18" i="15"/>
  <c r="I37" i="15" l="1"/>
  <c r="D35" i="15"/>
  <c r="AD64" i="14"/>
  <c r="P64" i="14"/>
  <c r="W131" i="1"/>
  <c r="V131" i="1"/>
  <c r="AA335" i="1" l="1"/>
  <c r="AA334" i="1"/>
  <c r="AA316" i="1"/>
  <c r="AA315" i="1"/>
  <c r="AD53" i="14" l="1"/>
  <c r="P53" i="14"/>
  <c r="AD52" i="14"/>
  <c r="P52" i="14"/>
  <c r="AD51" i="14"/>
  <c r="P51" i="14"/>
  <c r="AD50" i="14"/>
  <c r="P50" i="14"/>
  <c r="AD49" i="14"/>
  <c r="P49" i="14"/>
  <c r="AD48" i="14"/>
  <c r="P48" i="14"/>
  <c r="AD47" i="14"/>
  <c r="P47" i="14"/>
  <c r="AD46" i="14"/>
  <c r="P46" i="14"/>
  <c r="AD45" i="14"/>
  <c r="P45" i="14"/>
  <c r="AD44" i="14"/>
  <c r="P44" i="14"/>
  <c r="AD43" i="14"/>
  <c r="P43" i="14"/>
  <c r="AD42" i="14"/>
  <c r="P42" i="14"/>
  <c r="AD41" i="14"/>
  <c r="P41" i="14"/>
  <c r="AD40" i="14"/>
  <c r="P40" i="14"/>
  <c r="AD39" i="14"/>
  <c r="P39" i="14"/>
  <c r="AD38" i="14"/>
  <c r="P38" i="14"/>
  <c r="AD37" i="14"/>
  <c r="P37" i="14"/>
  <c r="AD36" i="14"/>
  <c r="P36" i="14"/>
  <c r="AD35" i="14"/>
  <c r="P35" i="14"/>
  <c r="AD34" i="14"/>
  <c r="P34" i="14"/>
  <c r="AD33" i="14"/>
  <c r="P33" i="14"/>
  <c r="AD32" i="14"/>
  <c r="P32" i="14"/>
  <c r="AD31" i="14"/>
  <c r="P31" i="14"/>
  <c r="AD30" i="14"/>
  <c r="P30" i="14"/>
  <c r="AD29" i="14"/>
  <c r="P29" i="14"/>
  <c r="AD28" i="14"/>
  <c r="P28" i="14"/>
  <c r="AD27" i="14"/>
  <c r="P27" i="14"/>
  <c r="AD26" i="14"/>
  <c r="P26" i="14"/>
  <c r="AD25" i="14"/>
  <c r="P25" i="14"/>
  <c r="AD24" i="14"/>
  <c r="P24" i="14"/>
  <c r="AD23" i="14"/>
  <c r="P23" i="14"/>
  <c r="AD22" i="14"/>
  <c r="P22" i="14"/>
  <c r="AD21" i="14"/>
  <c r="P21" i="14"/>
  <c r="AD20" i="14"/>
  <c r="P20" i="14"/>
  <c r="AD19" i="14"/>
  <c r="P19" i="14"/>
  <c r="AD18" i="14"/>
  <c r="P18" i="14"/>
  <c r="AD17" i="14"/>
  <c r="P17" i="14"/>
  <c r="AD16" i="14"/>
  <c r="P16" i="14"/>
  <c r="AD90" i="14"/>
  <c r="P90" i="14"/>
  <c r="AD89" i="14"/>
  <c r="P89" i="14"/>
  <c r="AD88" i="14"/>
  <c r="P88" i="14"/>
  <c r="AD87" i="14"/>
  <c r="P87" i="14"/>
  <c r="AD86" i="14"/>
  <c r="P86" i="14"/>
  <c r="AD85" i="14"/>
  <c r="P85" i="14"/>
  <c r="AD84" i="14"/>
  <c r="P84" i="14"/>
  <c r="AD83" i="14"/>
  <c r="P83" i="14"/>
  <c r="AD82" i="14"/>
  <c r="P82" i="14"/>
  <c r="AD81" i="14"/>
  <c r="P81" i="14"/>
  <c r="AD80" i="14"/>
  <c r="P80" i="14"/>
  <c r="AD79" i="14"/>
  <c r="P79" i="14"/>
  <c r="AD78" i="14"/>
  <c r="P78" i="14"/>
  <c r="AD77" i="14"/>
  <c r="P77" i="14"/>
  <c r="AD76" i="14"/>
  <c r="P76" i="14"/>
  <c r="AD75" i="14"/>
  <c r="P75" i="14"/>
  <c r="AD74" i="14"/>
  <c r="P74" i="14"/>
  <c r="AD73" i="14"/>
  <c r="P73" i="14"/>
  <c r="AD72" i="14"/>
  <c r="P72" i="14"/>
  <c r="AD71" i="14"/>
  <c r="P71" i="14"/>
  <c r="AD70" i="14"/>
  <c r="P70" i="14"/>
  <c r="AD69" i="14"/>
  <c r="P69" i="14"/>
  <c r="AD68" i="14"/>
  <c r="P68" i="14"/>
  <c r="AD67" i="14"/>
  <c r="P67" i="14"/>
  <c r="AD66" i="14"/>
  <c r="P66" i="14"/>
  <c r="AD65" i="14"/>
  <c r="P65" i="14"/>
  <c r="AD63" i="14"/>
  <c r="P63" i="14"/>
  <c r="AD62" i="14"/>
  <c r="P62" i="14"/>
  <c r="AD61" i="14"/>
  <c r="P61" i="14"/>
  <c r="AD60" i="14"/>
  <c r="P60" i="14"/>
  <c r="AD59" i="14"/>
  <c r="P59" i="14"/>
  <c r="AD129" i="14"/>
  <c r="P129" i="14"/>
  <c r="AD128" i="14"/>
  <c r="P128" i="14"/>
  <c r="AD127" i="14"/>
  <c r="P127" i="14"/>
  <c r="AD126" i="14"/>
  <c r="P126" i="14"/>
  <c r="AD125" i="14"/>
  <c r="P125" i="14"/>
  <c r="AD124" i="14"/>
  <c r="P124" i="14"/>
  <c r="AD123" i="14"/>
  <c r="P123" i="14"/>
  <c r="AD122" i="14"/>
  <c r="P122" i="14"/>
  <c r="AD121" i="14"/>
  <c r="P121" i="14"/>
  <c r="AD120" i="14"/>
  <c r="P120" i="14"/>
  <c r="AD119" i="14"/>
  <c r="P119" i="14"/>
  <c r="AD118" i="14"/>
  <c r="P118" i="14"/>
  <c r="AD117" i="14"/>
  <c r="P117" i="14"/>
  <c r="AD116" i="14"/>
  <c r="P116" i="14"/>
  <c r="AD115" i="14"/>
  <c r="P115" i="14"/>
  <c r="AD114" i="14"/>
  <c r="P114" i="14"/>
  <c r="AD113" i="14"/>
  <c r="P113" i="14"/>
  <c r="AD112" i="14"/>
  <c r="P112" i="14"/>
  <c r="AD111" i="14"/>
  <c r="P111" i="14"/>
  <c r="AD110" i="14"/>
  <c r="P110" i="14"/>
  <c r="AD109" i="14"/>
  <c r="P109" i="14"/>
  <c r="AD108" i="14"/>
  <c r="P108" i="14"/>
  <c r="AD107" i="14"/>
  <c r="P107" i="14"/>
  <c r="AD106" i="14"/>
  <c r="P106" i="14"/>
  <c r="AD105" i="14"/>
  <c r="P105" i="14"/>
  <c r="AD104" i="14"/>
  <c r="P104" i="14"/>
  <c r="AD103" i="14"/>
  <c r="P103" i="14"/>
  <c r="AD102" i="14"/>
  <c r="P102" i="14"/>
  <c r="AD101" i="14"/>
  <c r="P101" i="14"/>
  <c r="AD100" i="14"/>
  <c r="P100" i="14"/>
  <c r="AD99" i="14"/>
  <c r="P99" i="14"/>
  <c r="AD98" i="14"/>
  <c r="P98" i="14"/>
  <c r="AD97" i="14"/>
  <c r="P97" i="14"/>
  <c r="AD96" i="14"/>
  <c r="P96" i="14"/>
  <c r="AD166" i="14"/>
  <c r="P166" i="14"/>
  <c r="AD165" i="14"/>
  <c r="P165" i="14"/>
  <c r="AD164" i="14"/>
  <c r="P164" i="14"/>
  <c r="AD163" i="14"/>
  <c r="P163" i="14"/>
  <c r="AD162" i="14"/>
  <c r="P162" i="14"/>
  <c r="AD161" i="14"/>
  <c r="P161" i="14"/>
  <c r="AD160" i="14"/>
  <c r="P160" i="14"/>
  <c r="AD159" i="14"/>
  <c r="P159" i="14"/>
  <c r="AD158" i="14"/>
  <c r="P158" i="14"/>
  <c r="AD157" i="14"/>
  <c r="P157" i="14"/>
  <c r="AD156" i="14"/>
  <c r="P156" i="14"/>
  <c r="AD155" i="14"/>
  <c r="P155" i="14"/>
  <c r="AD154" i="14"/>
  <c r="P154" i="14"/>
  <c r="AD153" i="14"/>
  <c r="P153" i="14"/>
  <c r="AD152" i="14"/>
  <c r="P152" i="14"/>
  <c r="AD151" i="14"/>
  <c r="P151" i="14"/>
  <c r="AD150" i="14"/>
  <c r="P150" i="14"/>
  <c r="AD149" i="14"/>
  <c r="P149" i="14"/>
  <c r="AD148" i="14"/>
  <c r="P148" i="14"/>
  <c r="AD147" i="14"/>
  <c r="P147" i="14"/>
  <c r="AD146" i="14"/>
  <c r="P146" i="14"/>
  <c r="AD145" i="14"/>
  <c r="P145" i="14"/>
  <c r="AD144" i="14"/>
  <c r="P144" i="14"/>
  <c r="AD143" i="14"/>
  <c r="P143" i="14"/>
  <c r="AD142" i="14"/>
  <c r="P142" i="14"/>
  <c r="AD141" i="14"/>
  <c r="P141" i="14"/>
  <c r="AD140" i="14"/>
  <c r="P140" i="14"/>
  <c r="AD139" i="14"/>
  <c r="P139" i="14"/>
  <c r="AD138" i="14"/>
  <c r="P138" i="14"/>
  <c r="AD137" i="14"/>
  <c r="P137" i="14"/>
  <c r="AD136" i="14"/>
  <c r="P136" i="14"/>
  <c r="AD135" i="14"/>
  <c r="P135" i="14"/>
  <c r="AD182" i="14"/>
  <c r="P182" i="14"/>
  <c r="AD181" i="14"/>
  <c r="P181" i="14"/>
  <c r="AD180" i="14"/>
  <c r="P180" i="14"/>
  <c r="AD179" i="14"/>
  <c r="P179" i="14"/>
  <c r="AD178" i="14"/>
  <c r="P178" i="14"/>
  <c r="AD177" i="14"/>
  <c r="P177" i="14"/>
  <c r="AD176" i="14"/>
  <c r="P176" i="14"/>
  <c r="AD175" i="14"/>
  <c r="P175" i="14"/>
  <c r="AD174" i="14"/>
  <c r="P174" i="14"/>
  <c r="AD173" i="14"/>
  <c r="P173" i="14"/>
  <c r="AD172" i="14"/>
  <c r="P172" i="14"/>
  <c r="AD245" i="14"/>
  <c r="P245" i="14"/>
  <c r="AD244" i="14"/>
  <c r="P244" i="14"/>
  <c r="AD243" i="14"/>
  <c r="P243" i="14"/>
  <c r="AD242" i="14"/>
  <c r="P242" i="14"/>
  <c r="AD241" i="14"/>
  <c r="P241" i="14"/>
  <c r="AD240" i="14"/>
  <c r="P240" i="14"/>
  <c r="AD239" i="14"/>
  <c r="P239" i="14"/>
  <c r="AD238" i="14"/>
  <c r="P238" i="14"/>
  <c r="AD237" i="14"/>
  <c r="P237" i="14"/>
  <c r="AD236" i="14"/>
  <c r="P236" i="14"/>
  <c r="AD235" i="14"/>
  <c r="P235" i="14"/>
  <c r="AD234" i="14"/>
  <c r="P234" i="14"/>
  <c r="AD233" i="14"/>
  <c r="P233" i="14"/>
  <c r="AD232" i="14"/>
  <c r="P232" i="14"/>
  <c r="AD231" i="14"/>
  <c r="P231" i="14"/>
  <c r="AD230" i="14"/>
  <c r="P230" i="14"/>
  <c r="AD229" i="14"/>
  <c r="P229" i="14"/>
  <c r="AD228" i="14"/>
  <c r="P228" i="14"/>
  <c r="AD227" i="14"/>
  <c r="P227" i="14"/>
  <c r="AD226" i="14"/>
  <c r="P226" i="14"/>
  <c r="AD225" i="14"/>
  <c r="P225" i="14"/>
  <c r="AD224" i="14"/>
  <c r="P224" i="14"/>
  <c r="AD223" i="14"/>
  <c r="P223" i="14"/>
  <c r="AD222" i="14"/>
  <c r="P222" i="14"/>
  <c r="AD221" i="14"/>
  <c r="P221" i="14"/>
  <c r="AD220" i="14"/>
  <c r="P220" i="14"/>
  <c r="AD219" i="14"/>
  <c r="P219" i="14"/>
  <c r="AD218" i="14"/>
  <c r="P218" i="14"/>
  <c r="AD217" i="14"/>
  <c r="P217" i="14"/>
  <c r="AD216" i="14"/>
  <c r="P216" i="14"/>
  <c r="AD215" i="14"/>
  <c r="P215" i="14"/>
  <c r="AD214" i="14"/>
  <c r="P214" i="14"/>
  <c r="AD213" i="14"/>
  <c r="P213" i="14"/>
  <c r="AD212" i="14"/>
  <c r="P212" i="14"/>
  <c r="AD211" i="14"/>
  <c r="P211" i="14"/>
  <c r="AD210" i="14"/>
  <c r="P210" i="14"/>
  <c r="AD209" i="14"/>
  <c r="P209" i="14"/>
  <c r="AD208" i="14"/>
  <c r="P208" i="14"/>
  <c r="AD207" i="14"/>
  <c r="P207" i="14"/>
  <c r="AD206" i="14"/>
  <c r="P206" i="14"/>
  <c r="AD205" i="14"/>
  <c r="P205" i="14"/>
  <c r="AD204" i="14"/>
  <c r="P204" i="14"/>
  <c r="AD203" i="14"/>
  <c r="P203" i="14"/>
  <c r="AD202" i="14"/>
  <c r="P202" i="14"/>
  <c r="AD201" i="14"/>
  <c r="P201" i="14"/>
  <c r="AD200" i="14"/>
  <c r="P200" i="14"/>
  <c r="AD199" i="14"/>
  <c r="P199" i="14"/>
  <c r="AD198" i="14"/>
  <c r="P198" i="14"/>
  <c r="AD197" i="14"/>
  <c r="P197" i="14"/>
  <c r="AD196" i="14"/>
  <c r="P196" i="14"/>
  <c r="AD195" i="14"/>
  <c r="P195" i="14"/>
  <c r="AD194" i="14"/>
  <c r="P194" i="14"/>
  <c r="AD193" i="14"/>
  <c r="P193" i="14"/>
  <c r="AD192" i="14"/>
  <c r="P192" i="14"/>
  <c r="AD264" i="14"/>
  <c r="P264" i="14"/>
  <c r="AD263" i="14"/>
  <c r="P263" i="14"/>
  <c r="AD262" i="14"/>
  <c r="P262" i="14"/>
  <c r="AD261" i="14"/>
  <c r="P261" i="14"/>
  <c r="AD260" i="14"/>
  <c r="P260" i="14"/>
  <c r="AD259" i="14"/>
  <c r="P259" i="14"/>
  <c r="AD258" i="14"/>
  <c r="P258" i="14"/>
  <c r="AD257" i="14"/>
  <c r="P257" i="14"/>
  <c r="AD256" i="14"/>
  <c r="P256" i="14"/>
  <c r="AD255" i="14"/>
  <c r="P255" i="14"/>
  <c r="AD254" i="14"/>
  <c r="P254" i="14"/>
  <c r="AD253" i="14"/>
  <c r="P253" i="14"/>
  <c r="AD252" i="14"/>
  <c r="P252" i="14"/>
  <c r="AD251" i="14"/>
  <c r="P251" i="14"/>
  <c r="AD373" i="14"/>
  <c r="P373" i="14"/>
  <c r="AD372" i="14"/>
  <c r="P372" i="14"/>
  <c r="AD371" i="14"/>
  <c r="P371" i="14"/>
  <c r="AD370" i="14"/>
  <c r="P370" i="14"/>
  <c r="AD369" i="14"/>
  <c r="P369" i="14"/>
  <c r="AD368" i="14"/>
  <c r="P368" i="14"/>
  <c r="AD367" i="14"/>
  <c r="P367" i="14"/>
  <c r="AD366" i="14"/>
  <c r="P366" i="14"/>
  <c r="AD365" i="14"/>
  <c r="P365" i="14"/>
  <c r="AD364" i="14"/>
  <c r="P364" i="14"/>
  <c r="AD363" i="14"/>
  <c r="P363" i="14"/>
  <c r="AD362" i="14"/>
  <c r="P362" i="14"/>
  <c r="AD361" i="14"/>
  <c r="P361" i="14"/>
  <c r="AD360" i="14"/>
  <c r="P360" i="14"/>
  <c r="AD359" i="14"/>
  <c r="P359" i="14"/>
  <c r="AD358" i="14"/>
  <c r="P358" i="14"/>
  <c r="AD357" i="14"/>
  <c r="P357" i="14"/>
  <c r="AD356" i="14"/>
  <c r="P356" i="14"/>
  <c r="AD355" i="14"/>
  <c r="P355" i="14"/>
  <c r="AD354" i="14"/>
  <c r="P354" i="14"/>
  <c r="AD353" i="14"/>
  <c r="P353" i="14"/>
  <c r="AD352" i="14"/>
  <c r="P352" i="14"/>
  <c r="AD351" i="14"/>
  <c r="P351" i="14"/>
  <c r="AD350" i="14"/>
  <c r="P350" i="14"/>
  <c r="AD349" i="14"/>
  <c r="P349" i="14"/>
  <c r="AD348" i="14"/>
  <c r="P348" i="14"/>
  <c r="AD347" i="14"/>
  <c r="P347" i="14"/>
  <c r="AD346" i="14"/>
  <c r="P346" i="14"/>
  <c r="AD345" i="14"/>
  <c r="P345" i="14"/>
  <c r="AD344" i="14"/>
  <c r="P344" i="14"/>
  <c r="AD343" i="14"/>
  <c r="P343" i="14"/>
  <c r="AD342" i="14"/>
  <c r="P342" i="14"/>
  <c r="AD341" i="14"/>
  <c r="P341" i="14"/>
  <c r="AD340" i="14"/>
  <c r="P340" i="14"/>
  <c r="AD339" i="14"/>
  <c r="P339" i="14"/>
  <c r="AD338" i="14"/>
  <c r="P338" i="14"/>
  <c r="AD337" i="14"/>
  <c r="P337" i="14"/>
  <c r="AD336" i="14"/>
  <c r="P336" i="14"/>
  <c r="AD335" i="14"/>
  <c r="P335" i="14"/>
  <c r="AD334" i="14"/>
  <c r="P334" i="14"/>
  <c r="AD333" i="14"/>
  <c r="P333" i="14"/>
  <c r="AD332" i="14"/>
  <c r="P332" i="14"/>
  <c r="AD331" i="14"/>
  <c r="P331" i="14"/>
  <c r="AD330" i="14"/>
  <c r="P330" i="14"/>
  <c r="AD329" i="14"/>
  <c r="P329" i="14"/>
  <c r="AD328" i="14"/>
  <c r="P328" i="14"/>
  <c r="AD327" i="14"/>
  <c r="P327" i="14"/>
  <c r="AD326" i="14"/>
  <c r="P326" i="14"/>
  <c r="AD325" i="14"/>
  <c r="P325" i="14"/>
  <c r="AD324" i="14"/>
  <c r="P324" i="14"/>
  <c r="AD323" i="14"/>
  <c r="P323" i="14"/>
  <c r="AD322" i="14"/>
  <c r="P322" i="14"/>
  <c r="AD321" i="14"/>
  <c r="P321" i="14"/>
  <c r="AD320" i="14"/>
  <c r="P320" i="14"/>
  <c r="AD319" i="14"/>
  <c r="P319" i="14"/>
  <c r="AD318" i="14"/>
  <c r="P318" i="14"/>
  <c r="AD317" i="14"/>
  <c r="P317" i="14"/>
  <c r="AD316" i="14"/>
  <c r="P316" i="14"/>
  <c r="AD315" i="14"/>
  <c r="P315" i="14"/>
  <c r="AD314" i="14"/>
  <c r="P314" i="14"/>
  <c r="AD313" i="14"/>
  <c r="P313" i="14"/>
  <c r="AD312" i="14"/>
  <c r="P312" i="14"/>
  <c r="AD311" i="14"/>
  <c r="P311" i="14"/>
  <c r="AD310" i="14"/>
  <c r="P310" i="14"/>
  <c r="AD309" i="14"/>
  <c r="P309" i="14"/>
  <c r="AD308" i="14"/>
  <c r="P308" i="14"/>
  <c r="AD307" i="14"/>
  <c r="P307" i="14"/>
  <c r="AD306" i="14"/>
  <c r="P306" i="14"/>
  <c r="AD305" i="14"/>
  <c r="P305" i="14"/>
  <c r="AD304" i="14"/>
  <c r="P304" i="14"/>
  <c r="AD303" i="14"/>
  <c r="P303" i="14"/>
  <c r="AD302" i="14"/>
  <c r="P302" i="14"/>
  <c r="AD301" i="14"/>
  <c r="P301" i="14"/>
  <c r="AD300" i="14"/>
  <c r="P300" i="14"/>
  <c r="AD299" i="14"/>
  <c r="P299" i="14"/>
  <c r="AD298" i="14"/>
  <c r="P298" i="14"/>
  <c r="AD297" i="14"/>
  <c r="P297" i="14"/>
  <c r="AD296" i="14"/>
  <c r="P296" i="14"/>
  <c r="AD295" i="14"/>
  <c r="P295" i="14"/>
  <c r="AD294" i="14"/>
  <c r="P294" i="14"/>
  <c r="AD293" i="14"/>
  <c r="P293" i="14"/>
  <c r="AD292" i="14"/>
  <c r="P292" i="14"/>
  <c r="AD291" i="14"/>
  <c r="P291" i="14"/>
  <c r="AD290" i="14"/>
  <c r="P290" i="14"/>
  <c r="AD289" i="14"/>
  <c r="P289" i="14"/>
  <c r="AD288" i="14"/>
  <c r="P288" i="14"/>
  <c r="AD287" i="14"/>
  <c r="P287" i="14"/>
  <c r="AD286" i="14"/>
  <c r="P286" i="14"/>
  <c r="AD285" i="14"/>
  <c r="P285" i="14"/>
  <c r="AD284" i="14"/>
  <c r="P284" i="14"/>
  <c r="AD283" i="14"/>
  <c r="P283" i="14"/>
  <c r="AD282" i="14"/>
  <c r="P282" i="14"/>
  <c r="AD281" i="14"/>
  <c r="P281" i="14"/>
  <c r="AD280" i="14"/>
  <c r="P280" i="14"/>
  <c r="AD279" i="14"/>
  <c r="P279" i="14"/>
  <c r="AD278" i="14"/>
  <c r="P278" i="14"/>
  <c r="AD277" i="14"/>
  <c r="P277" i="14"/>
  <c r="AD276" i="14"/>
  <c r="P276" i="14"/>
  <c r="AD275" i="14"/>
  <c r="P275" i="14"/>
  <c r="AD274" i="14"/>
  <c r="P274" i="14"/>
  <c r="AD273" i="14"/>
  <c r="P273" i="14"/>
  <c r="AD272" i="14"/>
  <c r="P272" i="14"/>
  <c r="AD271" i="14"/>
  <c r="P271" i="14"/>
  <c r="AD270" i="14"/>
  <c r="P270" i="14"/>
  <c r="AD450" i="14"/>
  <c r="P450" i="14"/>
  <c r="AD449" i="14"/>
  <c r="P449" i="14"/>
  <c r="AD448" i="14"/>
  <c r="P448" i="14"/>
  <c r="AD447" i="14"/>
  <c r="P447" i="14"/>
  <c r="AD446" i="14"/>
  <c r="P446" i="14"/>
  <c r="AD445" i="14"/>
  <c r="P445" i="14"/>
  <c r="AD444" i="14"/>
  <c r="P444" i="14"/>
  <c r="AD443" i="14"/>
  <c r="P443" i="14"/>
  <c r="AD442" i="14"/>
  <c r="P442" i="14"/>
  <c r="AD441" i="14"/>
  <c r="P441" i="14"/>
  <c r="AD440" i="14"/>
  <c r="P440" i="14"/>
  <c r="AD439" i="14"/>
  <c r="P439" i="14"/>
  <c r="AD438" i="14"/>
  <c r="P438" i="14"/>
  <c r="AD437" i="14"/>
  <c r="P437" i="14"/>
  <c r="AD436" i="14"/>
  <c r="P436" i="14"/>
  <c r="AD435" i="14"/>
  <c r="P435" i="14"/>
  <c r="AD434" i="14"/>
  <c r="P434" i="14"/>
  <c r="AD433" i="14"/>
  <c r="P433" i="14"/>
  <c r="AD432" i="14"/>
  <c r="P432" i="14"/>
  <c r="AD431" i="14"/>
  <c r="P431" i="14"/>
  <c r="AD430" i="14"/>
  <c r="P430" i="14"/>
  <c r="AD429" i="14"/>
  <c r="P429" i="14"/>
  <c r="AD428" i="14"/>
  <c r="P428" i="14"/>
  <c r="AD427" i="14"/>
  <c r="P427" i="14"/>
  <c r="AD426" i="14"/>
  <c r="P426" i="14"/>
  <c r="AD425" i="14"/>
  <c r="P425" i="14"/>
  <c r="AD424" i="14"/>
  <c r="P424" i="14"/>
  <c r="AD423" i="14"/>
  <c r="P423" i="14"/>
  <c r="AD422" i="14"/>
  <c r="P422" i="14"/>
  <c r="AD421" i="14"/>
  <c r="P421" i="14"/>
  <c r="AD420" i="14"/>
  <c r="P420" i="14"/>
  <c r="AD419" i="14"/>
  <c r="P419" i="14"/>
  <c r="AD418" i="14"/>
  <c r="P418" i="14"/>
  <c r="AD417" i="14"/>
  <c r="P417" i="14"/>
  <c r="AD416" i="14"/>
  <c r="P416" i="14"/>
  <c r="AD415" i="14"/>
  <c r="P415" i="14"/>
  <c r="AD414" i="14"/>
  <c r="P414" i="14"/>
  <c r="AD413" i="14"/>
  <c r="P413" i="14"/>
  <c r="AD412" i="14"/>
  <c r="P412" i="14"/>
  <c r="AD411" i="14"/>
  <c r="P411" i="14"/>
  <c r="AD410" i="14"/>
  <c r="P410" i="14"/>
  <c r="AD409" i="14"/>
  <c r="P409" i="14"/>
  <c r="AD408" i="14"/>
  <c r="P408" i="14"/>
  <c r="AD407" i="14"/>
  <c r="P407" i="14"/>
  <c r="AD406" i="14"/>
  <c r="P406" i="14"/>
  <c r="AD405" i="14"/>
  <c r="P405" i="14"/>
  <c r="AD404" i="14"/>
  <c r="P404" i="14"/>
  <c r="AD403" i="14"/>
  <c r="P403" i="14"/>
  <c r="AD402" i="14"/>
  <c r="P402" i="14"/>
  <c r="AD401" i="14"/>
  <c r="P401" i="14"/>
  <c r="AD400" i="14"/>
  <c r="P400" i="14"/>
  <c r="AD399" i="14"/>
  <c r="P399" i="14"/>
  <c r="AD398" i="14"/>
  <c r="P398" i="14"/>
  <c r="AD397" i="14"/>
  <c r="P397" i="14"/>
  <c r="AD396" i="14"/>
  <c r="P396" i="14"/>
  <c r="AD395" i="14"/>
  <c r="P395" i="14"/>
  <c r="AD394" i="14"/>
  <c r="P394" i="14"/>
  <c r="AD393" i="14"/>
  <c r="P393" i="14"/>
  <c r="AD392" i="14"/>
  <c r="P392" i="14"/>
  <c r="AD391" i="14"/>
  <c r="P391" i="14"/>
  <c r="AD390" i="14"/>
  <c r="P390" i="14"/>
  <c r="AD389" i="14"/>
  <c r="P389" i="14"/>
  <c r="AD388" i="14"/>
  <c r="P388" i="14"/>
  <c r="AD387" i="14"/>
  <c r="P387" i="14"/>
  <c r="AD386" i="14"/>
  <c r="P386" i="14"/>
  <c r="AD385" i="14"/>
  <c r="P385" i="14"/>
  <c r="AD384" i="14"/>
  <c r="P384" i="14"/>
  <c r="AD383" i="14"/>
  <c r="P383" i="14"/>
  <c r="AD382" i="14"/>
  <c r="P382" i="14"/>
  <c r="AD381" i="14"/>
  <c r="P381" i="14"/>
  <c r="AD380" i="14"/>
  <c r="P380" i="14"/>
  <c r="AD379" i="14"/>
  <c r="P379" i="14"/>
  <c r="AD483" i="14"/>
  <c r="P483" i="14"/>
  <c r="AD482" i="14"/>
  <c r="P482" i="14"/>
  <c r="AD481" i="14"/>
  <c r="P481" i="14"/>
  <c r="AD480" i="14"/>
  <c r="P480" i="14"/>
  <c r="AD479" i="14"/>
  <c r="P479" i="14"/>
  <c r="AD478" i="14"/>
  <c r="P478" i="14"/>
  <c r="AD477" i="14"/>
  <c r="P477" i="14"/>
  <c r="AD476" i="14"/>
  <c r="P476" i="14"/>
  <c r="AD475" i="14"/>
  <c r="P475" i="14"/>
  <c r="AD474" i="14"/>
  <c r="P474" i="14"/>
  <c r="AD473" i="14"/>
  <c r="P473" i="14"/>
  <c r="AD472" i="14"/>
  <c r="P472" i="14"/>
  <c r="AD471" i="14"/>
  <c r="P471" i="14"/>
  <c r="AD470" i="14"/>
  <c r="P470" i="14"/>
  <c r="AD469" i="14"/>
  <c r="P469" i="14"/>
  <c r="AD468" i="14"/>
  <c r="P468" i="14"/>
  <c r="AD467" i="14"/>
  <c r="P467" i="14"/>
  <c r="AD466" i="14"/>
  <c r="P466" i="14"/>
  <c r="AD465" i="14"/>
  <c r="P465" i="14"/>
  <c r="AD464" i="14"/>
  <c r="P464" i="14"/>
  <c r="AD463" i="14"/>
  <c r="P463" i="14"/>
  <c r="AD462" i="14"/>
  <c r="P462" i="14"/>
  <c r="AD461" i="14"/>
  <c r="P461" i="14"/>
  <c r="AD460" i="14"/>
  <c r="P460" i="14"/>
  <c r="AD459" i="14"/>
  <c r="P459" i="14"/>
  <c r="AD458" i="14"/>
  <c r="P458" i="14"/>
  <c r="AD457" i="14"/>
  <c r="P457" i="14"/>
  <c r="AD456" i="14"/>
  <c r="P456" i="14"/>
  <c r="AD504" i="14"/>
  <c r="P504" i="14"/>
  <c r="AD503" i="14"/>
  <c r="P503" i="14"/>
  <c r="AD502" i="14"/>
  <c r="P502" i="14"/>
  <c r="AD501" i="14"/>
  <c r="P501" i="14"/>
  <c r="AD500" i="14"/>
  <c r="P500" i="14"/>
  <c r="AD499" i="14"/>
  <c r="P499" i="14"/>
  <c r="AD498" i="14"/>
  <c r="P498" i="14"/>
  <c r="AD497" i="14"/>
  <c r="P497" i="14"/>
  <c r="AD496" i="14"/>
  <c r="P496" i="14"/>
  <c r="AD495" i="14"/>
  <c r="P495" i="14"/>
  <c r="AD494" i="14"/>
  <c r="P494" i="14"/>
  <c r="AD493" i="14"/>
  <c r="P493" i="14"/>
  <c r="AD492" i="14"/>
  <c r="P492" i="14"/>
  <c r="AD491" i="14"/>
  <c r="P491" i="14"/>
  <c r="AD490" i="14"/>
  <c r="P490" i="14"/>
  <c r="AD489" i="14"/>
  <c r="P489" i="14"/>
  <c r="AD529" i="14"/>
  <c r="P529" i="14"/>
  <c r="AD528" i="14"/>
  <c r="P528" i="14"/>
  <c r="AD527" i="14"/>
  <c r="P527" i="14"/>
  <c r="AD526" i="14"/>
  <c r="P526" i="14"/>
  <c r="AD525" i="14"/>
  <c r="P525" i="14"/>
  <c r="AD524" i="14"/>
  <c r="P524" i="14"/>
  <c r="AD523" i="14"/>
  <c r="P523" i="14"/>
  <c r="AD522" i="14"/>
  <c r="P522" i="14"/>
  <c r="AD521" i="14"/>
  <c r="P521" i="14"/>
  <c r="AD520" i="14"/>
  <c r="P520" i="14"/>
  <c r="AD519" i="14"/>
  <c r="P519" i="14"/>
  <c r="AD518" i="14"/>
  <c r="P518" i="14"/>
  <c r="AD517" i="14"/>
  <c r="P517" i="14"/>
  <c r="AD516" i="14"/>
  <c r="P516" i="14"/>
  <c r="AD515" i="14"/>
  <c r="P515" i="14"/>
  <c r="AD514" i="14"/>
  <c r="P514" i="14"/>
  <c r="AD513" i="14"/>
  <c r="P513" i="14"/>
  <c r="AD512" i="14"/>
  <c r="P512" i="14"/>
  <c r="AD511" i="14"/>
  <c r="P511" i="14"/>
  <c r="AD510" i="14"/>
  <c r="P510" i="14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0" i="1"/>
  <c r="V130" i="1"/>
  <c r="W129" i="1"/>
  <c r="V129" i="1"/>
  <c r="W128" i="1"/>
  <c r="V128" i="1"/>
  <c r="W127" i="1"/>
  <c r="V127" i="1"/>
  <c r="W126" i="1"/>
  <c r="V126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517" i="1"/>
  <c r="V517" i="1"/>
  <c r="W516" i="1"/>
  <c r="V516" i="1"/>
  <c r="W515" i="1"/>
  <c r="V515" i="1"/>
  <c r="W514" i="1"/>
  <c r="V514" i="1"/>
  <c r="W513" i="1"/>
  <c r="V513" i="1"/>
  <c r="W512" i="1"/>
  <c r="V512" i="1"/>
  <c r="W511" i="1"/>
  <c r="V511" i="1"/>
  <c r="W510" i="1"/>
  <c r="V510" i="1"/>
  <c r="W509" i="1"/>
  <c r="V509" i="1"/>
  <c r="W508" i="1"/>
  <c r="V508" i="1"/>
  <c r="W507" i="1"/>
  <c r="V507" i="1"/>
  <c r="W506" i="1"/>
  <c r="V506" i="1"/>
  <c r="W505" i="1"/>
  <c r="V505" i="1"/>
  <c r="W504" i="1"/>
  <c r="V504" i="1"/>
  <c r="W503" i="1"/>
  <c r="V503" i="1"/>
  <c r="W502" i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550" i="1"/>
  <c r="V550" i="1"/>
  <c r="W549" i="1"/>
  <c r="V549" i="1"/>
  <c r="W548" i="1"/>
  <c r="V548" i="1"/>
  <c r="W547" i="1"/>
  <c r="V547" i="1"/>
  <c r="W546" i="1"/>
  <c r="V546" i="1"/>
  <c r="W545" i="1"/>
  <c r="V545" i="1"/>
  <c r="W544" i="1"/>
  <c r="V544" i="1"/>
  <c r="W543" i="1"/>
  <c r="V543" i="1"/>
  <c r="W542" i="1"/>
  <c r="V542" i="1"/>
  <c r="W541" i="1"/>
  <c r="V541" i="1"/>
  <c r="W540" i="1"/>
  <c r="V540" i="1"/>
  <c r="W539" i="1"/>
  <c r="V539" i="1"/>
  <c r="W538" i="1"/>
  <c r="V538" i="1"/>
  <c r="W537" i="1"/>
  <c r="V537" i="1"/>
  <c r="W536" i="1"/>
  <c r="V536" i="1"/>
  <c r="W535" i="1"/>
  <c r="V535" i="1"/>
  <c r="W534" i="1"/>
  <c r="V534" i="1"/>
  <c r="W533" i="1"/>
  <c r="V533" i="1"/>
  <c r="W532" i="1"/>
  <c r="V532" i="1"/>
  <c r="W531" i="1"/>
  <c r="V531" i="1"/>
  <c r="W530" i="1"/>
  <c r="V530" i="1"/>
  <c r="W529" i="1"/>
  <c r="V529" i="1"/>
  <c r="W528" i="1"/>
  <c r="V528" i="1"/>
  <c r="W527" i="1"/>
  <c r="V527" i="1"/>
  <c r="W526" i="1"/>
  <c r="V526" i="1"/>
  <c r="W525" i="1"/>
  <c r="V525" i="1"/>
  <c r="W524" i="1"/>
  <c r="V524" i="1"/>
  <c r="W523" i="1"/>
  <c r="V523" i="1"/>
  <c r="W571" i="1"/>
  <c r="V571" i="1"/>
  <c r="W570" i="1"/>
  <c r="V570" i="1"/>
  <c r="W569" i="1"/>
  <c r="V569" i="1"/>
  <c r="W568" i="1"/>
  <c r="V568" i="1"/>
  <c r="W567" i="1"/>
  <c r="V567" i="1"/>
  <c r="W566" i="1"/>
  <c r="V566" i="1"/>
  <c r="W565" i="1"/>
  <c r="V565" i="1"/>
  <c r="W564" i="1"/>
  <c r="V564" i="1"/>
  <c r="W563" i="1"/>
  <c r="V563" i="1"/>
  <c r="W562" i="1"/>
  <c r="V562" i="1"/>
  <c r="W561" i="1"/>
  <c r="V561" i="1"/>
  <c r="W560" i="1"/>
  <c r="V560" i="1"/>
  <c r="W559" i="1"/>
  <c r="V559" i="1"/>
  <c r="W558" i="1"/>
  <c r="V558" i="1"/>
  <c r="W557" i="1"/>
  <c r="V557" i="1"/>
  <c r="W556" i="1"/>
  <c r="V556" i="1"/>
  <c r="W596" i="1"/>
  <c r="V596" i="1"/>
  <c r="W595" i="1"/>
  <c r="V595" i="1"/>
  <c r="W594" i="1"/>
  <c r="V594" i="1"/>
  <c r="W593" i="1"/>
  <c r="V593" i="1"/>
  <c r="W592" i="1"/>
  <c r="V592" i="1"/>
  <c r="W591" i="1"/>
  <c r="V591" i="1"/>
  <c r="W590" i="1"/>
  <c r="V590" i="1"/>
  <c r="W589" i="1"/>
  <c r="V589" i="1"/>
  <c r="W588" i="1"/>
  <c r="V588" i="1"/>
  <c r="W587" i="1"/>
  <c r="V587" i="1"/>
  <c r="W586" i="1"/>
  <c r="V586" i="1"/>
  <c r="W585" i="1"/>
  <c r="V585" i="1"/>
  <c r="W584" i="1"/>
  <c r="V584" i="1"/>
  <c r="W583" i="1"/>
  <c r="V583" i="1"/>
  <c r="W582" i="1"/>
  <c r="V582" i="1"/>
  <c r="W581" i="1"/>
  <c r="V581" i="1"/>
  <c r="W580" i="1"/>
  <c r="V580" i="1"/>
  <c r="W579" i="1"/>
  <c r="V579" i="1"/>
  <c r="W578" i="1"/>
  <c r="V578" i="1"/>
  <c r="W577" i="1"/>
  <c r="V577" i="1"/>
  <c r="E485" i="14" l="1"/>
  <c r="U58" i="1" l="1"/>
  <c r="U59" i="1"/>
  <c r="U60" i="1"/>
  <c r="U61" i="1"/>
  <c r="U62" i="1" l="1"/>
  <c r="R536" i="14" l="1"/>
  <c r="S536" i="14"/>
  <c r="T536" i="14"/>
  <c r="U536" i="14"/>
  <c r="V536" i="14"/>
  <c r="W536" i="14"/>
  <c r="X536" i="14"/>
  <c r="Y536" i="14"/>
  <c r="Z536" i="14"/>
  <c r="AA536" i="14"/>
  <c r="AB536" i="14"/>
  <c r="AC536" i="14"/>
  <c r="Q536" i="14"/>
  <c r="R531" i="14"/>
  <c r="S531" i="14"/>
  <c r="T531" i="14"/>
  <c r="U531" i="14"/>
  <c r="V531" i="14"/>
  <c r="W531" i="14"/>
  <c r="X531" i="14"/>
  <c r="Y531" i="14"/>
  <c r="Z531" i="14"/>
  <c r="AA531" i="14"/>
  <c r="AB531" i="14"/>
  <c r="AC531" i="14"/>
  <c r="Q531" i="14"/>
  <c r="R506" i="14"/>
  <c r="S506" i="14"/>
  <c r="T506" i="14"/>
  <c r="U506" i="14"/>
  <c r="V506" i="14"/>
  <c r="W506" i="14"/>
  <c r="X506" i="14"/>
  <c r="Y506" i="14"/>
  <c r="Z506" i="14"/>
  <c r="AA506" i="14"/>
  <c r="AB506" i="14"/>
  <c r="AC506" i="14"/>
  <c r="Q506" i="14"/>
  <c r="R485" i="14"/>
  <c r="S485" i="14"/>
  <c r="T485" i="14"/>
  <c r="U485" i="14"/>
  <c r="V485" i="14"/>
  <c r="W485" i="14"/>
  <c r="X485" i="14"/>
  <c r="Y485" i="14"/>
  <c r="Z485" i="14"/>
  <c r="AA485" i="14"/>
  <c r="AB485" i="14"/>
  <c r="AC485" i="14"/>
  <c r="Q485" i="14"/>
  <c r="R452" i="14"/>
  <c r="S452" i="14"/>
  <c r="T452" i="14"/>
  <c r="U452" i="14"/>
  <c r="V452" i="14"/>
  <c r="W452" i="14"/>
  <c r="X452" i="14"/>
  <c r="Y452" i="14"/>
  <c r="Z452" i="14"/>
  <c r="AA452" i="14"/>
  <c r="AB452" i="14"/>
  <c r="AC452" i="14"/>
  <c r="Q452" i="14"/>
  <c r="R375" i="14"/>
  <c r="S375" i="14"/>
  <c r="T375" i="14"/>
  <c r="U375" i="14"/>
  <c r="V375" i="14"/>
  <c r="W375" i="14"/>
  <c r="X375" i="14"/>
  <c r="Y375" i="14"/>
  <c r="Z375" i="14"/>
  <c r="AA375" i="14"/>
  <c r="AB375" i="14"/>
  <c r="AC375" i="14"/>
  <c r="Q375" i="14"/>
  <c r="R266" i="14"/>
  <c r="S266" i="14"/>
  <c r="T266" i="14"/>
  <c r="U266" i="14"/>
  <c r="V266" i="14"/>
  <c r="W266" i="14"/>
  <c r="X266" i="14"/>
  <c r="Y266" i="14"/>
  <c r="Z266" i="14"/>
  <c r="AA266" i="14"/>
  <c r="AB266" i="14"/>
  <c r="AC266" i="14"/>
  <c r="Q266" i="14"/>
  <c r="R247" i="14"/>
  <c r="S247" i="14"/>
  <c r="T247" i="14"/>
  <c r="U247" i="14"/>
  <c r="V247" i="14"/>
  <c r="W247" i="14"/>
  <c r="X247" i="14"/>
  <c r="Y247" i="14"/>
  <c r="Z247" i="14"/>
  <c r="AA247" i="14"/>
  <c r="AB247" i="14"/>
  <c r="AC247" i="14"/>
  <c r="Q247" i="14"/>
  <c r="AC184" i="14"/>
  <c r="AB184" i="14"/>
  <c r="AA184" i="14"/>
  <c r="Z184" i="14"/>
  <c r="Y184" i="14"/>
  <c r="X184" i="14"/>
  <c r="W184" i="14"/>
  <c r="V184" i="14"/>
  <c r="U184" i="14"/>
  <c r="T184" i="14"/>
  <c r="S184" i="14"/>
  <c r="R184" i="14"/>
  <c r="Q184" i="14"/>
  <c r="R168" i="14"/>
  <c r="S168" i="14"/>
  <c r="T168" i="14"/>
  <c r="U168" i="14"/>
  <c r="V168" i="14"/>
  <c r="W168" i="14"/>
  <c r="X168" i="14"/>
  <c r="Y168" i="14"/>
  <c r="Z168" i="14"/>
  <c r="AA168" i="14"/>
  <c r="AB168" i="14"/>
  <c r="AC168" i="14"/>
  <c r="Q168" i="14"/>
  <c r="R131" i="14"/>
  <c r="S131" i="14"/>
  <c r="T131" i="14"/>
  <c r="U131" i="14"/>
  <c r="V131" i="14"/>
  <c r="W131" i="14"/>
  <c r="X131" i="14"/>
  <c r="Y131" i="14"/>
  <c r="Z131" i="14"/>
  <c r="AA131" i="14"/>
  <c r="AB131" i="14"/>
  <c r="AC131" i="14"/>
  <c r="Q131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Q92" i="14"/>
  <c r="AC55" i="14"/>
  <c r="R55" i="14"/>
  <c r="S55" i="14"/>
  <c r="T55" i="14"/>
  <c r="U55" i="14"/>
  <c r="V55" i="14"/>
  <c r="W55" i="14"/>
  <c r="X55" i="14"/>
  <c r="Y55" i="14"/>
  <c r="Z55" i="14"/>
  <c r="AA55" i="14"/>
  <c r="AB55" i="14"/>
  <c r="Q55" i="14"/>
  <c r="AD535" i="14"/>
  <c r="AD534" i="14"/>
  <c r="AD509" i="14"/>
  <c r="AD488" i="14"/>
  <c r="AD455" i="14"/>
  <c r="AD378" i="14"/>
  <c r="AD269" i="14"/>
  <c r="AD250" i="14"/>
  <c r="AD191" i="14"/>
  <c r="AD171" i="14"/>
  <c r="AD134" i="14"/>
  <c r="AD95" i="14"/>
  <c r="AD58" i="14"/>
  <c r="AD15" i="14"/>
  <c r="AA186" i="14" l="1"/>
  <c r="W186" i="14"/>
  <c r="S186" i="14"/>
  <c r="AD92" i="14"/>
  <c r="AC538" i="14"/>
  <c r="Y538" i="14"/>
  <c r="U538" i="14"/>
  <c r="AD266" i="14"/>
  <c r="AD506" i="14"/>
  <c r="Q186" i="14"/>
  <c r="Q538" i="14"/>
  <c r="AD536" i="14"/>
  <c r="Z186" i="14"/>
  <c r="V186" i="14"/>
  <c r="X538" i="14"/>
  <c r="Y186" i="14"/>
  <c r="U186" i="14"/>
  <c r="AC186" i="14"/>
  <c r="AD168" i="14"/>
  <c r="AA538" i="14"/>
  <c r="W538" i="14"/>
  <c r="S538" i="14"/>
  <c r="AD55" i="14"/>
  <c r="R186" i="14"/>
  <c r="AB538" i="14"/>
  <c r="T538" i="14"/>
  <c r="AB186" i="14"/>
  <c r="X186" i="14"/>
  <c r="T186" i="14"/>
  <c r="Z538" i="14"/>
  <c r="V538" i="14"/>
  <c r="R538" i="14"/>
  <c r="AD452" i="14"/>
  <c r="AD184" i="14"/>
  <c r="AD375" i="14"/>
  <c r="AD531" i="14"/>
  <c r="AD131" i="14"/>
  <c r="AD485" i="14"/>
  <c r="AD247" i="14"/>
  <c r="W540" i="14" l="1"/>
  <c r="S540" i="14"/>
  <c r="AA540" i="14"/>
  <c r="X540" i="14"/>
  <c r="U540" i="14"/>
  <c r="Y540" i="14"/>
  <c r="AD186" i="14"/>
  <c r="V540" i="14"/>
  <c r="Q540" i="14"/>
  <c r="T540" i="14"/>
  <c r="R540" i="14"/>
  <c r="Z540" i="14"/>
  <c r="AD538" i="14"/>
  <c r="AC540" i="14"/>
  <c r="AB540" i="14"/>
  <c r="F552" i="1"/>
  <c r="F519" i="1"/>
  <c r="F20" i="1" s="1"/>
  <c r="AD540" i="14" l="1"/>
  <c r="P535" i="14"/>
  <c r="B536" i="14"/>
  <c r="C375" i="14"/>
  <c r="D333" i="1"/>
  <c r="C333" i="1"/>
  <c r="C442" i="1"/>
  <c r="O266" i="14"/>
  <c r="N266" i="14"/>
  <c r="M266" i="14"/>
  <c r="L266" i="14"/>
  <c r="K266" i="14"/>
  <c r="J266" i="14"/>
  <c r="I266" i="14"/>
  <c r="H266" i="14"/>
  <c r="G266" i="14"/>
  <c r="F266" i="14"/>
  <c r="E266" i="14"/>
  <c r="D266" i="14"/>
  <c r="C266" i="14"/>
  <c r="D122" i="1"/>
  <c r="C168" i="14"/>
  <c r="D159" i="1"/>
  <c r="C159" i="1"/>
  <c r="K33" i="15" l="1"/>
  <c r="E178" i="18" l="1"/>
  <c r="J177" i="18"/>
  <c r="E177" i="18"/>
  <c r="E176" i="18"/>
  <c r="E175" i="18"/>
  <c r="E174" i="18"/>
  <c r="E167" i="18"/>
  <c r="E168" i="18"/>
  <c r="E169" i="18"/>
  <c r="E170" i="18"/>
  <c r="E171" i="18"/>
  <c r="E172" i="18"/>
  <c r="E173" i="18"/>
  <c r="E166" i="18"/>
  <c r="O119" i="18"/>
  <c r="BB67" i="18"/>
  <c r="U6" i="18" l="1"/>
  <c r="BA30" i="18" s="1"/>
  <c r="V6" i="18"/>
  <c r="BB30" i="18" s="1"/>
  <c r="E164" i="18" l="1"/>
  <c r="E163" i="18"/>
  <c r="E162" i="18"/>
  <c r="E161" i="18"/>
  <c r="E160" i="18"/>
  <c r="E159" i="18"/>
  <c r="E158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B122" i="18" l="1"/>
  <c r="B121" i="18"/>
  <c r="B112" i="18"/>
  <c r="B101" i="18"/>
  <c r="BB79" i="18"/>
  <c r="W4" i="18"/>
  <c r="B39" i="16" l="1"/>
  <c r="E9" i="16"/>
  <c r="D11" i="16"/>
  <c r="F19" i="16" l="1"/>
  <c r="E29" i="16"/>
  <c r="F9" i="16"/>
  <c r="E27" i="16"/>
  <c r="E19" i="16"/>
  <c r="E16" i="16"/>
  <c r="F33" i="16"/>
  <c r="F29" i="16"/>
  <c r="E25" i="16"/>
  <c r="F27" i="16"/>
  <c r="F32" i="16"/>
  <c r="F28" i="16"/>
  <c r="F24" i="16"/>
  <c r="F20" i="16"/>
  <c r="E31" i="16"/>
  <c r="E26" i="16"/>
  <c r="E18" i="16"/>
  <c r="F26" i="16"/>
  <c r="F18" i="16"/>
  <c r="E30" i="16"/>
  <c r="E23" i="16"/>
  <c r="F31" i="16"/>
  <c r="F23" i="16"/>
  <c r="E22" i="16"/>
  <c r="F30" i="16"/>
  <c r="F22" i="16"/>
  <c r="C34" i="16"/>
  <c r="F21" i="16"/>
  <c r="D34" i="16"/>
  <c r="C10" i="16" s="1"/>
  <c r="E33" i="16"/>
  <c r="E21" i="16"/>
  <c r="F25" i="16"/>
  <c r="F17" i="16"/>
  <c r="E17" i="16"/>
  <c r="E32" i="16"/>
  <c r="E28" i="16"/>
  <c r="E24" i="16"/>
  <c r="E20" i="16"/>
  <c r="F16" i="16"/>
  <c r="C11" i="16" l="1"/>
  <c r="E10" i="16"/>
  <c r="E34" i="16"/>
  <c r="F34" i="16"/>
  <c r="F10" i="16" l="1"/>
  <c r="E11" i="16"/>
  <c r="F11" i="16" s="1"/>
  <c r="K12" i="15" l="1"/>
  <c r="F12" i="15"/>
  <c r="H159" i="18" s="1"/>
  <c r="F24" i="15"/>
  <c r="H168" i="18" s="1"/>
  <c r="K24" i="15"/>
  <c r="J168" i="18" s="1"/>
  <c r="F25" i="15"/>
  <c r="H169" i="18" s="1"/>
  <c r="K25" i="15"/>
  <c r="J169" i="18" s="1"/>
  <c r="F26" i="15"/>
  <c r="H170" i="18" s="1"/>
  <c r="K26" i="15"/>
  <c r="J170" i="18" s="1"/>
  <c r="F27" i="15"/>
  <c r="H171" i="18" s="1"/>
  <c r="K27" i="15"/>
  <c r="J171" i="18" s="1"/>
  <c r="F28" i="15"/>
  <c r="H172" i="18" s="1"/>
  <c r="K28" i="15"/>
  <c r="J172" i="18" s="1"/>
  <c r="F29" i="15"/>
  <c r="H173" i="18" s="1"/>
  <c r="K29" i="15"/>
  <c r="J173" i="18" s="1"/>
  <c r="F30" i="15"/>
  <c r="H174" i="18" s="1"/>
  <c r="K30" i="15"/>
  <c r="J174" i="18" s="1"/>
  <c r="F31" i="15"/>
  <c r="H175" i="18" s="1"/>
  <c r="K31" i="15"/>
  <c r="J175" i="18" s="1"/>
  <c r="J159" i="18" l="1"/>
  <c r="L174" i="18"/>
  <c r="L172" i="18"/>
  <c r="L170" i="18"/>
  <c r="L168" i="18"/>
  <c r="L175" i="18"/>
  <c r="L173" i="18"/>
  <c r="L171" i="18"/>
  <c r="L169" i="18"/>
  <c r="L159" i="18" l="1"/>
  <c r="C519" i="1" l="1"/>
  <c r="F15" i="15" l="1"/>
  <c r="H162" i="18" s="1"/>
  <c r="K15" i="15"/>
  <c r="J162" i="18" s="1"/>
  <c r="D531" i="14"/>
  <c r="E531" i="14"/>
  <c r="F531" i="14"/>
  <c r="G531" i="14"/>
  <c r="H531" i="14"/>
  <c r="I531" i="14"/>
  <c r="J531" i="14"/>
  <c r="K531" i="14"/>
  <c r="L531" i="14"/>
  <c r="M531" i="14"/>
  <c r="N531" i="14"/>
  <c r="O531" i="14"/>
  <c r="C531" i="14"/>
  <c r="D506" i="14"/>
  <c r="E506" i="14"/>
  <c r="F506" i="14"/>
  <c r="G506" i="14"/>
  <c r="H506" i="14"/>
  <c r="I506" i="14"/>
  <c r="J506" i="14"/>
  <c r="K506" i="14"/>
  <c r="L506" i="14"/>
  <c r="M506" i="14"/>
  <c r="N506" i="14"/>
  <c r="O506" i="14"/>
  <c r="C506" i="14"/>
  <c r="D485" i="14"/>
  <c r="F485" i="14"/>
  <c r="G485" i="14"/>
  <c r="H485" i="14"/>
  <c r="I485" i="14"/>
  <c r="J485" i="14"/>
  <c r="K485" i="14"/>
  <c r="L485" i="14"/>
  <c r="M485" i="14"/>
  <c r="N485" i="14"/>
  <c r="O485" i="14"/>
  <c r="C485" i="14"/>
  <c r="D452" i="14"/>
  <c r="E452" i="14"/>
  <c r="F452" i="14"/>
  <c r="G452" i="14"/>
  <c r="H452" i="14"/>
  <c r="I452" i="14"/>
  <c r="J452" i="14"/>
  <c r="K452" i="14"/>
  <c r="L452" i="14"/>
  <c r="M452" i="14"/>
  <c r="N452" i="14"/>
  <c r="O452" i="14"/>
  <c r="C452" i="14"/>
  <c r="D375" i="14"/>
  <c r="E375" i="14"/>
  <c r="F375" i="14"/>
  <c r="G375" i="14"/>
  <c r="H375" i="14"/>
  <c r="I375" i="14"/>
  <c r="J375" i="14"/>
  <c r="K375" i="14"/>
  <c r="L375" i="14"/>
  <c r="M375" i="14"/>
  <c r="N375" i="14"/>
  <c r="O375" i="14"/>
  <c r="D247" i="14"/>
  <c r="E247" i="14"/>
  <c r="F247" i="14"/>
  <c r="G247" i="14"/>
  <c r="H247" i="14"/>
  <c r="I247" i="14"/>
  <c r="J247" i="14"/>
  <c r="K247" i="14"/>
  <c r="L247" i="14"/>
  <c r="M247" i="14"/>
  <c r="N247" i="14"/>
  <c r="O247" i="14"/>
  <c r="C247" i="14"/>
  <c r="D184" i="14"/>
  <c r="E184" i="14"/>
  <c r="F184" i="14"/>
  <c r="G184" i="14"/>
  <c r="H184" i="14"/>
  <c r="I184" i="14"/>
  <c r="J184" i="14"/>
  <c r="K184" i="14"/>
  <c r="L184" i="14"/>
  <c r="M184" i="14"/>
  <c r="N184" i="14"/>
  <c r="O184" i="14"/>
  <c r="C184" i="14"/>
  <c r="D168" i="14"/>
  <c r="E168" i="14"/>
  <c r="F168" i="14"/>
  <c r="G168" i="14"/>
  <c r="H168" i="14"/>
  <c r="I168" i="14"/>
  <c r="J168" i="14"/>
  <c r="K168" i="14"/>
  <c r="L168" i="14"/>
  <c r="M168" i="14"/>
  <c r="N168" i="14"/>
  <c r="O168" i="14"/>
  <c r="D131" i="14"/>
  <c r="E131" i="14"/>
  <c r="F131" i="14"/>
  <c r="G131" i="14"/>
  <c r="H131" i="14"/>
  <c r="I131" i="14"/>
  <c r="J131" i="14"/>
  <c r="K131" i="14"/>
  <c r="L131" i="14"/>
  <c r="M131" i="14"/>
  <c r="N131" i="14"/>
  <c r="O131" i="14"/>
  <c r="C131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C92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P488" i="14"/>
  <c r="P455" i="14"/>
  <c r="P378" i="14"/>
  <c r="P269" i="14"/>
  <c r="P250" i="14"/>
  <c r="P191" i="14"/>
  <c r="P171" i="14"/>
  <c r="P134" i="14"/>
  <c r="P95" i="14"/>
  <c r="W238" i="1"/>
  <c r="V238" i="1"/>
  <c r="C604" i="1"/>
  <c r="C598" i="1"/>
  <c r="C573" i="1"/>
  <c r="C552" i="1"/>
  <c r="C314" i="1"/>
  <c r="U251" i="1"/>
  <c r="T251" i="1"/>
  <c r="S251" i="1"/>
  <c r="Q251" i="1"/>
  <c r="Q13" i="1" s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C235" i="1"/>
  <c r="C198" i="1"/>
  <c r="U122" i="1"/>
  <c r="T122" i="1"/>
  <c r="S122" i="1"/>
  <c r="Q122" i="1"/>
  <c r="Q9" i="1" s="1"/>
  <c r="C6" i="18" s="1"/>
  <c r="O122" i="1"/>
  <c r="N122" i="1"/>
  <c r="M122" i="1"/>
  <c r="L122" i="1"/>
  <c r="K122" i="1"/>
  <c r="J122" i="1"/>
  <c r="I122" i="1"/>
  <c r="H122" i="1"/>
  <c r="G122" i="1"/>
  <c r="F122" i="1"/>
  <c r="E122" i="1"/>
  <c r="C122" i="1"/>
  <c r="P247" i="14" l="1"/>
  <c r="C186" i="14"/>
  <c r="L162" i="18"/>
  <c r="C606" i="1"/>
  <c r="F186" i="14"/>
  <c r="J186" i="14"/>
  <c r="N186" i="14"/>
  <c r="G186" i="14"/>
  <c r="K186" i="14"/>
  <c r="O186" i="14"/>
  <c r="D186" i="14"/>
  <c r="H186" i="14"/>
  <c r="L186" i="14"/>
  <c r="E186" i="14"/>
  <c r="I186" i="14"/>
  <c r="M186" i="14"/>
  <c r="C253" i="1"/>
  <c r="P184" i="14"/>
  <c r="V251" i="1"/>
  <c r="W251" i="1"/>
  <c r="V258" i="1"/>
  <c r="W258" i="1"/>
  <c r="B531" i="14" l="1"/>
  <c r="B506" i="14"/>
  <c r="B485" i="14"/>
  <c r="B452" i="14"/>
  <c r="B375" i="14"/>
  <c r="B266" i="14"/>
  <c r="B247" i="14"/>
  <c r="B168" i="14"/>
  <c r="B131" i="14"/>
  <c r="B92" i="14"/>
  <c r="B55" i="14"/>
  <c r="C536" i="14" l="1"/>
  <c r="P186" i="14"/>
  <c r="O536" i="14"/>
  <c r="D536" i="14"/>
  <c r="E536" i="14"/>
  <c r="F536" i="14"/>
  <c r="G536" i="14"/>
  <c r="H536" i="14"/>
  <c r="I536" i="14"/>
  <c r="J536" i="14"/>
  <c r="K536" i="14"/>
  <c r="L536" i="14"/>
  <c r="M536" i="14"/>
  <c r="N536" i="14"/>
  <c r="C538" i="14" l="1"/>
  <c r="K23" i="15" l="1"/>
  <c r="J167" i="18" s="1"/>
  <c r="F23" i="15"/>
  <c r="H167" i="18" s="1"/>
  <c r="K16" i="15"/>
  <c r="J163" i="18" s="1"/>
  <c r="F16" i="15"/>
  <c r="H163" i="18" s="1"/>
  <c r="K14" i="15"/>
  <c r="J161" i="18" s="1"/>
  <c r="K17" i="15"/>
  <c r="J164" i="18" s="1"/>
  <c r="F14" i="15"/>
  <c r="H161" i="18" s="1"/>
  <c r="F17" i="15"/>
  <c r="H164" i="18" s="1"/>
  <c r="L163" i="18" l="1"/>
  <c r="L164" i="18"/>
  <c r="L161" i="18"/>
  <c r="L167" i="18"/>
  <c r="P536" i="14"/>
  <c r="K34" i="15"/>
  <c r="J178" i="18" s="1"/>
  <c r="F34" i="15"/>
  <c r="H178" i="18" s="1"/>
  <c r="K32" i="15"/>
  <c r="J176" i="18" s="1"/>
  <c r="F32" i="15"/>
  <c r="H176" i="18" s="1"/>
  <c r="K22" i="15"/>
  <c r="J166" i="18" s="1"/>
  <c r="F22" i="15"/>
  <c r="H166" i="18" s="1"/>
  <c r="H18" i="15"/>
  <c r="C18" i="15"/>
  <c r="K13" i="15"/>
  <c r="F13" i="15"/>
  <c r="H160" i="18" s="1"/>
  <c r="K11" i="15"/>
  <c r="J158" i="18" s="1"/>
  <c r="F11" i="15"/>
  <c r="H158" i="18" s="1"/>
  <c r="L157" i="18"/>
  <c r="H157" i="18"/>
  <c r="P534" i="14"/>
  <c r="P509" i="14"/>
  <c r="P58" i="14"/>
  <c r="P15" i="14"/>
  <c r="O116" i="18"/>
  <c r="N116" i="18"/>
  <c r="M116" i="18"/>
  <c r="L116" i="18"/>
  <c r="K116" i="18"/>
  <c r="J116" i="18"/>
  <c r="I116" i="18"/>
  <c r="H116" i="18"/>
  <c r="G116" i="18"/>
  <c r="F116" i="18"/>
  <c r="E116" i="18"/>
  <c r="P30" i="15" l="1"/>
  <c r="P23" i="15"/>
  <c r="P15" i="15"/>
  <c r="P33" i="15"/>
  <c r="P31" i="15"/>
  <c r="P13" i="15"/>
  <c r="P28" i="15"/>
  <c r="P11" i="15"/>
  <c r="P12" i="15"/>
  <c r="P14" i="15"/>
  <c r="P32" i="15"/>
  <c r="P34" i="15"/>
  <c r="P16" i="15"/>
  <c r="P17" i="15"/>
  <c r="P18" i="15"/>
  <c r="P29" i="15"/>
  <c r="P27" i="15"/>
  <c r="P22" i="15"/>
  <c r="P24" i="15"/>
  <c r="P26" i="15"/>
  <c r="P25" i="15"/>
  <c r="P35" i="15"/>
  <c r="D116" i="18"/>
  <c r="J160" i="18"/>
  <c r="L178" i="18"/>
  <c r="H165" i="18"/>
  <c r="L176" i="18"/>
  <c r="L158" i="18"/>
  <c r="J179" i="18"/>
  <c r="L166" i="18"/>
  <c r="C33" i="15"/>
  <c r="F33" i="15" s="1"/>
  <c r="O12" i="15"/>
  <c r="O26" i="15"/>
  <c r="O30" i="15"/>
  <c r="O25" i="15"/>
  <c r="O29" i="15"/>
  <c r="O24" i="15"/>
  <c r="O28" i="15"/>
  <c r="O27" i="15"/>
  <c r="O31" i="15"/>
  <c r="O15" i="15"/>
  <c r="O23" i="15"/>
  <c r="O16" i="15"/>
  <c r="O14" i="15"/>
  <c r="O17" i="15"/>
  <c r="P531" i="14"/>
  <c r="P485" i="14"/>
  <c r="P506" i="14"/>
  <c r="P452" i="14"/>
  <c r="P375" i="14"/>
  <c r="P266" i="14"/>
  <c r="P168" i="14"/>
  <c r="C540" i="14"/>
  <c r="C554" i="14" s="1"/>
  <c r="M538" i="14"/>
  <c r="P131" i="14"/>
  <c r="N538" i="14"/>
  <c r="P55" i="14"/>
  <c r="P92" i="14"/>
  <c r="I538" i="14"/>
  <c r="J538" i="14"/>
  <c r="F538" i="14"/>
  <c r="E538" i="14"/>
  <c r="H538" i="14"/>
  <c r="L538" i="14"/>
  <c r="K538" i="14"/>
  <c r="G538" i="14"/>
  <c r="O34" i="15"/>
  <c r="O32" i="15"/>
  <c r="K18" i="15"/>
  <c r="F18" i="15"/>
  <c r="H35" i="15"/>
  <c r="H37" i="15" s="1"/>
  <c r="B37" i="15" s="1"/>
  <c r="O11" i="15"/>
  <c r="O13" i="15"/>
  <c r="O22" i="15"/>
  <c r="O18" i="15"/>
  <c r="D120" i="18" l="1"/>
  <c r="D119" i="18"/>
  <c r="J165" i="18"/>
  <c r="L165" i="18" s="1"/>
  <c r="L160" i="18"/>
  <c r="F35" i="15"/>
  <c r="H177" i="18"/>
  <c r="C35" i="15"/>
  <c r="O35" i="15" s="1"/>
  <c r="R35" i="15" s="1"/>
  <c r="O33" i="15"/>
  <c r="R33" i="15" s="1"/>
  <c r="R12" i="15"/>
  <c r="R28" i="15"/>
  <c r="R24" i="15"/>
  <c r="R30" i="15"/>
  <c r="R31" i="15"/>
  <c r="R27" i="15"/>
  <c r="R25" i="15"/>
  <c r="R26" i="15"/>
  <c r="R29" i="15"/>
  <c r="R15" i="15"/>
  <c r="K35" i="15"/>
  <c r="K37" i="15" s="1"/>
  <c r="R32" i="15"/>
  <c r="R22" i="15"/>
  <c r="R34" i="15"/>
  <c r="R17" i="15"/>
  <c r="R14" i="15"/>
  <c r="R13" i="15"/>
  <c r="R18" i="15"/>
  <c r="R23" i="15"/>
  <c r="R16" i="15"/>
  <c r="I540" i="14"/>
  <c r="H540" i="14"/>
  <c r="N540" i="14"/>
  <c r="E540" i="14"/>
  <c r="G540" i="14"/>
  <c r="L540" i="14"/>
  <c r="K540" i="14"/>
  <c r="F540" i="14"/>
  <c r="M540" i="14"/>
  <c r="J540" i="14"/>
  <c r="O538" i="14"/>
  <c r="O540" i="14" s="1"/>
  <c r="R11" i="15"/>
  <c r="J180" i="18" l="1"/>
  <c r="L177" i="18"/>
  <c r="H179" i="18"/>
  <c r="D10" i="14"/>
  <c r="D538" i="14"/>
  <c r="D540" i="14" s="1"/>
  <c r="T11" i="18" l="1"/>
  <c r="BD17" i="18"/>
  <c r="B9" i="18"/>
  <c r="BB71" i="18" s="1"/>
  <c r="H180" i="18"/>
  <c r="D180" i="18" s="1"/>
  <c r="L179" i="18"/>
  <c r="D554" i="14"/>
  <c r="U442" i="1"/>
  <c r="U19" i="1" s="1"/>
  <c r="T442" i="1"/>
  <c r="T19" i="1" s="1"/>
  <c r="S442" i="1"/>
  <c r="S19" i="1" s="1"/>
  <c r="Q442" i="1"/>
  <c r="Q19" i="1" s="1"/>
  <c r="C36" i="18" s="1"/>
  <c r="O442" i="1"/>
  <c r="O19" i="1" s="1"/>
  <c r="N442" i="1"/>
  <c r="N19" i="1" s="1"/>
  <c r="M442" i="1"/>
  <c r="M19" i="1" s="1"/>
  <c r="L442" i="1"/>
  <c r="L19" i="1" s="1"/>
  <c r="K442" i="1"/>
  <c r="K19" i="1" s="1"/>
  <c r="J442" i="1"/>
  <c r="J19" i="1" s="1"/>
  <c r="I442" i="1"/>
  <c r="I19" i="1" s="1"/>
  <c r="H442" i="1"/>
  <c r="H19" i="1" s="1"/>
  <c r="G442" i="1"/>
  <c r="G19" i="1" s="1"/>
  <c r="F442" i="1"/>
  <c r="F19" i="1" s="1"/>
  <c r="E442" i="1"/>
  <c r="E19" i="1" s="1"/>
  <c r="D442" i="1"/>
  <c r="D19" i="1" s="1"/>
  <c r="C19" i="1"/>
  <c r="E120" i="18" l="1"/>
  <c r="E119" i="18"/>
  <c r="W19" i="1"/>
  <c r="E10" i="14"/>
  <c r="E554" i="14" s="1"/>
  <c r="P540" i="14"/>
  <c r="P538" i="14"/>
  <c r="W602" i="1"/>
  <c r="V602" i="1"/>
  <c r="U598" i="1"/>
  <c r="U23" i="1" s="1"/>
  <c r="T598" i="1"/>
  <c r="T23" i="1" s="1"/>
  <c r="S598" i="1"/>
  <c r="S23" i="1" s="1"/>
  <c r="Q598" i="1"/>
  <c r="Q23" i="1" s="1"/>
  <c r="C40" i="18" s="1"/>
  <c r="O598" i="1"/>
  <c r="O23" i="1" s="1"/>
  <c r="N598" i="1"/>
  <c r="N23" i="1" s="1"/>
  <c r="M598" i="1"/>
  <c r="M23" i="1" s="1"/>
  <c r="L598" i="1"/>
  <c r="L23" i="1" s="1"/>
  <c r="K598" i="1"/>
  <c r="K23" i="1" s="1"/>
  <c r="J598" i="1"/>
  <c r="J23" i="1" s="1"/>
  <c r="I598" i="1"/>
  <c r="I23" i="1" s="1"/>
  <c r="H598" i="1"/>
  <c r="H23" i="1" s="1"/>
  <c r="G598" i="1"/>
  <c r="G23" i="1" s="1"/>
  <c r="F598" i="1"/>
  <c r="F23" i="1" s="1"/>
  <c r="E598" i="1"/>
  <c r="E23" i="1" s="1"/>
  <c r="D598" i="1"/>
  <c r="D23" i="1" s="1"/>
  <c r="C23" i="1"/>
  <c r="W576" i="1"/>
  <c r="V576" i="1"/>
  <c r="F120" i="18" l="1"/>
  <c r="F119" i="18"/>
  <c r="W23" i="1"/>
  <c r="F10" i="14"/>
  <c r="F554" i="14" s="1"/>
  <c r="V598" i="1"/>
  <c r="V23" i="1" s="1"/>
  <c r="W598" i="1"/>
  <c r="BC78" i="18" l="1"/>
  <c r="G120" i="18"/>
  <c r="G119" i="18"/>
  <c r="G10" i="14"/>
  <c r="G554" i="14" s="1"/>
  <c r="BD29" i="18"/>
  <c r="C555" i="14"/>
  <c r="G555" i="14" l="1"/>
  <c r="F555" i="14"/>
  <c r="D555" i="14"/>
  <c r="E555" i="14"/>
  <c r="B184" i="14"/>
  <c r="H119" i="18"/>
  <c r="H120" i="18"/>
  <c r="T10" i="18"/>
  <c r="BD16" i="18"/>
  <c r="B8" i="18"/>
  <c r="BB70" i="18" s="1"/>
  <c r="T20" i="18"/>
  <c r="B40" i="18"/>
  <c r="BB78" i="18" s="1"/>
  <c r="BD25" i="18"/>
  <c r="T16" i="18"/>
  <c r="B36" i="18"/>
  <c r="BB74" i="18" s="1"/>
  <c r="T9" i="18"/>
  <c r="BD15" i="18"/>
  <c r="B7" i="18"/>
  <c r="BB69" i="18" s="1"/>
  <c r="BD28" i="18"/>
  <c r="T19" i="18"/>
  <c r="B39" i="18"/>
  <c r="BB77" i="18" s="1"/>
  <c r="BD24" i="18"/>
  <c r="T15" i="18"/>
  <c r="B35" i="18"/>
  <c r="BB73" i="18" s="1"/>
  <c r="T8" i="18"/>
  <c r="BD14" i="18"/>
  <c r="B6" i="18"/>
  <c r="BB68" i="18" s="1"/>
  <c r="BD23" i="18"/>
  <c r="T14" i="18"/>
  <c r="B34" i="18"/>
  <c r="BB72" i="18" s="1"/>
  <c r="T18" i="18"/>
  <c r="BD27" i="18"/>
  <c r="B38" i="18"/>
  <c r="BB76" i="18" s="1"/>
  <c r="T17" i="18"/>
  <c r="BD26" i="18"/>
  <c r="B37" i="18"/>
  <c r="BB75" i="18" s="1"/>
  <c r="H10" i="14"/>
  <c r="H554" i="14" s="1"/>
  <c r="H555" i="14" s="1"/>
  <c r="I119" i="18" l="1"/>
  <c r="U16" i="18"/>
  <c r="V16" i="18"/>
  <c r="U20" i="18"/>
  <c r="V20" i="18"/>
  <c r="I120" i="18"/>
  <c r="I10" i="14"/>
  <c r="I554" i="14" s="1"/>
  <c r="I555" i="14" l="1"/>
  <c r="J119" i="18"/>
  <c r="W20" i="18"/>
  <c r="W16" i="18"/>
  <c r="J120" i="18"/>
  <c r="J10" i="14"/>
  <c r="J554" i="14" s="1"/>
  <c r="J555" i="14" l="1"/>
  <c r="K119" i="18"/>
  <c r="K120" i="18"/>
  <c r="K10" i="14"/>
  <c r="K554" i="14" s="1"/>
  <c r="K555" i="14" l="1"/>
  <c r="L119" i="18"/>
  <c r="L120" i="18"/>
  <c r="L10" i="14"/>
  <c r="L554" i="14" s="1"/>
  <c r="L555" i="14" l="1"/>
  <c r="M119" i="18"/>
  <c r="M120" i="18"/>
  <c r="M10" i="14"/>
  <c r="M554" i="14" s="1"/>
  <c r="Z315" i="1"/>
  <c r="Z316" i="1"/>
  <c r="Z334" i="1"/>
  <c r="Z335" i="1"/>
  <c r="W45" i="1"/>
  <c r="W46" i="1"/>
  <c r="W47" i="1"/>
  <c r="W48" i="1"/>
  <c r="W49" i="1"/>
  <c r="W50" i="1"/>
  <c r="W51" i="1"/>
  <c r="W52" i="1"/>
  <c r="W53" i="1"/>
  <c r="W54" i="1"/>
  <c r="W55" i="1"/>
  <c r="W56" i="1"/>
  <c r="W44" i="1"/>
  <c r="M555" i="14" l="1"/>
  <c r="N119" i="18"/>
  <c r="N120" i="18"/>
  <c r="N10" i="14"/>
  <c r="N554" i="14" s="1"/>
  <c r="N555" i="14" l="1"/>
  <c r="Q10" i="14"/>
  <c r="Q554" i="14" s="1"/>
  <c r="Q555" i="14" s="1"/>
  <c r="O120" i="18"/>
  <c r="R10" i="14" l="1"/>
  <c r="R554" i="14" s="1"/>
  <c r="R555" i="14" s="1"/>
  <c r="S10" i="14" l="1"/>
  <c r="S554" i="14" s="1"/>
  <c r="S555" i="14" s="1"/>
  <c r="D604" i="1"/>
  <c r="D24" i="1" s="1"/>
  <c r="D573" i="1"/>
  <c r="D22" i="1" s="1"/>
  <c r="T10" i="14" l="1"/>
  <c r="T554" i="14" s="1"/>
  <c r="T555" i="14" s="1"/>
  <c r="U10" i="14" l="1"/>
  <c r="U554" i="14" s="1"/>
  <c r="U555" i="14" s="1"/>
  <c r="P131" i="1"/>
  <c r="X131" i="1" l="1"/>
  <c r="AA131" i="1"/>
  <c r="Y131" i="1"/>
  <c r="R131" i="1"/>
  <c r="Z131" i="1"/>
  <c r="P120" i="1"/>
  <c r="AA120" i="1" s="1"/>
  <c r="P118" i="1"/>
  <c r="AA118" i="1" s="1"/>
  <c r="P119" i="1"/>
  <c r="AA119" i="1" s="1"/>
  <c r="P93" i="1"/>
  <c r="AA93" i="1" s="1"/>
  <c r="P91" i="1"/>
  <c r="AA91" i="1" s="1"/>
  <c r="P89" i="1"/>
  <c r="AA89" i="1" s="1"/>
  <c r="P87" i="1"/>
  <c r="AA87" i="1" s="1"/>
  <c r="P85" i="1"/>
  <c r="AA85" i="1" s="1"/>
  <c r="P83" i="1"/>
  <c r="AA83" i="1" s="1"/>
  <c r="P156" i="1"/>
  <c r="AA156" i="1" s="1"/>
  <c r="P154" i="1"/>
  <c r="AA154" i="1" s="1"/>
  <c r="P152" i="1"/>
  <c r="AA152" i="1" s="1"/>
  <c r="P150" i="1"/>
  <c r="AA150" i="1" s="1"/>
  <c r="P116" i="1"/>
  <c r="AA116" i="1" s="1"/>
  <c r="P114" i="1"/>
  <c r="AA114" i="1" s="1"/>
  <c r="P112" i="1"/>
  <c r="AA112" i="1" s="1"/>
  <c r="P110" i="1"/>
  <c r="AA110" i="1" s="1"/>
  <c r="P108" i="1"/>
  <c r="AA108" i="1" s="1"/>
  <c r="P106" i="1"/>
  <c r="AA106" i="1" s="1"/>
  <c r="P104" i="1"/>
  <c r="AA104" i="1" s="1"/>
  <c r="P102" i="1"/>
  <c r="AA102" i="1" s="1"/>
  <c r="P100" i="1"/>
  <c r="AA100" i="1" s="1"/>
  <c r="P98" i="1"/>
  <c r="AA98" i="1" s="1"/>
  <c r="P96" i="1"/>
  <c r="AA96" i="1" s="1"/>
  <c r="P117" i="1"/>
  <c r="AA117" i="1" s="1"/>
  <c r="P113" i="1"/>
  <c r="AA113" i="1" s="1"/>
  <c r="P109" i="1"/>
  <c r="AA109" i="1" s="1"/>
  <c r="P105" i="1"/>
  <c r="AA105" i="1" s="1"/>
  <c r="P101" i="1"/>
  <c r="AA101" i="1" s="1"/>
  <c r="P97" i="1"/>
  <c r="AA97" i="1" s="1"/>
  <c r="P92" i="1"/>
  <c r="AA92" i="1" s="1"/>
  <c r="P84" i="1"/>
  <c r="AA84" i="1" s="1"/>
  <c r="P148" i="1"/>
  <c r="AA148" i="1" s="1"/>
  <c r="P146" i="1"/>
  <c r="AA146" i="1" s="1"/>
  <c r="P144" i="1"/>
  <c r="AA144" i="1" s="1"/>
  <c r="P142" i="1"/>
  <c r="AA142" i="1" s="1"/>
  <c r="P140" i="1"/>
  <c r="AA140" i="1" s="1"/>
  <c r="P138" i="1"/>
  <c r="AA138" i="1" s="1"/>
  <c r="P136" i="1"/>
  <c r="AA136" i="1" s="1"/>
  <c r="P134" i="1"/>
  <c r="AA134" i="1" s="1"/>
  <c r="P132" i="1"/>
  <c r="AA132" i="1" s="1"/>
  <c r="P129" i="1"/>
  <c r="AA129" i="1" s="1"/>
  <c r="P127" i="1"/>
  <c r="AA127" i="1" s="1"/>
  <c r="P196" i="1"/>
  <c r="AA196" i="1" s="1"/>
  <c r="P194" i="1"/>
  <c r="AA194" i="1" s="1"/>
  <c r="P192" i="1"/>
  <c r="AA192" i="1" s="1"/>
  <c r="P190" i="1"/>
  <c r="AA190" i="1" s="1"/>
  <c r="P188" i="1"/>
  <c r="AA188" i="1" s="1"/>
  <c r="P186" i="1"/>
  <c r="AA186" i="1" s="1"/>
  <c r="P184" i="1"/>
  <c r="AA184" i="1" s="1"/>
  <c r="P182" i="1"/>
  <c r="AA182" i="1" s="1"/>
  <c r="P115" i="1"/>
  <c r="AA115" i="1" s="1"/>
  <c r="P107" i="1"/>
  <c r="AA107" i="1" s="1"/>
  <c r="P99" i="1"/>
  <c r="AA99" i="1" s="1"/>
  <c r="P88" i="1"/>
  <c r="AA88" i="1" s="1"/>
  <c r="P86" i="1"/>
  <c r="AA86" i="1" s="1"/>
  <c r="P143" i="1"/>
  <c r="AA143" i="1" s="1"/>
  <c r="P135" i="1"/>
  <c r="AA135" i="1" s="1"/>
  <c r="P126" i="1"/>
  <c r="AA126" i="1" s="1"/>
  <c r="P189" i="1"/>
  <c r="AA189" i="1" s="1"/>
  <c r="P90" i="1"/>
  <c r="AA90" i="1" s="1"/>
  <c r="P149" i="1"/>
  <c r="AA149" i="1" s="1"/>
  <c r="P141" i="1"/>
  <c r="AA141" i="1" s="1"/>
  <c r="P133" i="1"/>
  <c r="AA133" i="1" s="1"/>
  <c r="P195" i="1"/>
  <c r="AA195" i="1" s="1"/>
  <c r="P187" i="1"/>
  <c r="AA187" i="1" s="1"/>
  <c r="P181" i="1"/>
  <c r="AA181" i="1" s="1"/>
  <c r="P179" i="1"/>
  <c r="AA179" i="1" s="1"/>
  <c r="P177" i="1"/>
  <c r="AA177" i="1" s="1"/>
  <c r="P175" i="1"/>
  <c r="AA175" i="1" s="1"/>
  <c r="P173" i="1"/>
  <c r="AA173" i="1" s="1"/>
  <c r="P171" i="1"/>
  <c r="AA171" i="1" s="1"/>
  <c r="P169" i="1"/>
  <c r="AA169" i="1" s="1"/>
  <c r="P167" i="1"/>
  <c r="AA167" i="1" s="1"/>
  <c r="P165" i="1"/>
  <c r="AA165" i="1" s="1"/>
  <c r="P163" i="1"/>
  <c r="AA163" i="1" s="1"/>
  <c r="P232" i="1"/>
  <c r="AA232" i="1" s="1"/>
  <c r="P230" i="1"/>
  <c r="AA230" i="1" s="1"/>
  <c r="P228" i="1"/>
  <c r="AA228" i="1" s="1"/>
  <c r="P226" i="1"/>
  <c r="AA226" i="1" s="1"/>
  <c r="P224" i="1"/>
  <c r="AA224" i="1" s="1"/>
  <c r="P222" i="1"/>
  <c r="AA222" i="1" s="1"/>
  <c r="P220" i="1"/>
  <c r="AA220" i="1" s="1"/>
  <c r="P111" i="1"/>
  <c r="AA111" i="1" s="1"/>
  <c r="P153" i="1"/>
  <c r="AA153" i="1" s="1"/>
  <c r="P130" i="1"/>
  <c r="AA130" i="1" s="1"/>
  <c r="P191" i="1"/>
  <c r="AA191" i="1" s="1"/>
  <c r="P178" i="1"/>
  <c r="AA178" i="1" s="1"/>
  <c r="P174" i="1"/>
  <c r="AA174" i="1" s="1"/>
  <c r="P170" i="1"/>
  <c r="AA170" i="1" s="1"/>
  <c r="P166" i="1"/>
  <c r="AA166" i="1" s="1"/>
  <c r="P233" i="1"/>
  <c r="AA233" i="1" s="1"/>
  <c r="P227" i="1"/>
  <c r="AA227" i="1" s="1"/>
  <c r="P219" i="1"/>
  <c r="AA219" i="1" s="1"/>
  <c r="P145" i="1"/>
  <c r="AA145" i="1" s="1"/>
  <c r="P193" i="1"/>
  <c r="AA193" i="1" s="1"/>
  <c r="P183" i="1"/>
  <c r="AA183" i="1" s="1"/>
  <c r="P225" i="1"/>
  <c r="AA225" i="1" s="1"/>
  <c r="P103" i="1"/>
  <c r="AA103" i="1" s="1"/>
  <c r="P147" i="1"/>
  <c r="AA147" i="1" s="1"/>
  <c r="P176" i="1"/>
  <c r="AA176" i="1" s="1"/>
  <c r="P231" i="1"/>
  <c r="AA231" i="1" s="1"/>
  <c r="P239" i="1"/>
  <c r="AA239" i="1" s="1"/>
  <c r="P311" i="1"/>
  <c r="AA311" i="1" s="1"/>
  <c r="P309" i="1"/>
  <c r="AA309" i="1" s="1"/>
  <c r="P307" i="1"/>
  <c r="AA307" i="1" s="1"/>
  <c r="P305" i="1"/>
  <c r="AA305" i="1" s="1"/>
  <c r="P303" i="1"/>
  <c r="AA303" i="1" s="1"/>
  <c r="P301" i="1"/>
  <c r="AA301" i="1" s="1"/>
  <c r="P299" i="1"/>
  <c r="AA299" i="1" s="1"/>
  <c r="P297" i="1"/>
  <c r="AA297" i="1" s="1"/>
  <c r="P295" i="1"/>
  <c r="AA295" i="1" s="1"/>
  <c r="P293" i="1"/>
  <c r="AA293" i="1" s="1"/>
  <c r="P291" i="1"/>
  <c r="AA291" i="1" s="1"/>
  <c r="P289" i="1"/>
  <c r="AA289" i="1" s="1"/>
  <c r="P287" i="1"/>
  <c r="AA287" i="1" s="1"/>
  <c r="P285" i="1"/>
  <c r="AA285" i="1" s="1"/>
  <c r="P283" i="1"/>
  <c r="AA283" i="1" s="1"/>
  <c r="P281" i="1"/>
  <c r="AA281" i="1" s="1"/>
  <c r="P279" i="1"/>
  <c r="AA279" i="1" s="1"/>
  <c r="P277" i="1"/>
  <c r="AA277" i="1" s="1"/>
  <c r="P275" i="1"/>
  <c r="AA275" i="1" s="1"/>
  <c r="P155" i="1"/>
  <c r="AA155" i="1" s="1"/>
  <c r="P172" i="1"/>
  <c r="AA172" i="1" s="1"/>
  <c r="P218" i="1"/>
  <c r="AA218" i="1" s="1"/>
  <c r="P217" i="1"/>
  <c r="AA217" i="1" s="1"/>
  <c r="P214" i="1"/>
  <c r="AA214" i="1" s="1"/>
  <c r="P213" i="1"/>
  <c r="AA213" i="1" s="1"/>
  <c r="P210" i="1"/>
  <c r="AA210" i="1" s="1"/>
  <c r="P209" i="1"/>
  <c r="AA209" i="1" s="1"/>
  <c r="P206" i="1"/>
  <c r="AA206" i="1" s="1"/>
  <c r="P205" i="1"/>
  <c r="AA205" i="1" s="1"/>
  <c r="P202" i="1"/>
  <c r="AA202" i="1" s="1"/>
  <c r="P249" i="1"/>
  <c r="AA249" i="1" s="1"/>
  <c r="P246" i="1"/>
  <c r="AA246" i="1" s="1"/>
  <c r="P245" i="1"/>
  <c r="AA245" i="1" s="1"/>
  <c r="P242" i="1"/>
  <c r="AA242" i="1" s="1"/>
  <c r="P241" i="1"/>
  <c r="AA241" i="1" s="1"/>
  <c r="P274" i="1"/>
  <c r="AA274" i="1" s="1"/>
  <c r="P272" i="1"/>
  <c r="AA272" i="1" s="1"/>
  <c r="P270" i="1"/>
  <c r="AA270" i="1" s="1"/>
  <c r="P268" i="1"/>
  <c r="AA268" i="1" s="1"/>
  <c r="P266" i="1"/>
  <c r="AA266" i="1" s="1"/>
  <c r="P264" i="1"/>
  <c r="AA264" i="1" s="1"/>
  <c r="P262" i="1"/>
  <c r="AA262" i="1" s="1"/>
  <c r="P260" i="1"/>
  <c r="AA260" i="1" s="1"/>
  <c r="P331" i="1"/>
  <c r="AA331" i="1" s="1"/>
  <c r="P329" i="1"/>
  <c r="AA329" i="1" s="1"/>
  <c r="P327" i="1"/>
  <c r="AA327" i="1" s="1"/>
  <c r="P325" i="1"/>
  <c r="AA325" i="1" s="1"/>
  <c r="P323" i="1"/>
  <c r="AA323" i="1" s="1"/>
  <c r="P321" i="1"/>
  <c r="AA321" i="1" s="1"/>
  <c r="P319" i="1"/>
  <c r="AA319" i="1" s="1"/>
  <c r="P440" i="1"/>
  <c r="AA440" i="1" s="1"/>
  <c r="P438" i="1"/>
  <c r="AA438" i="1" s="1"/>
  <c r="P436" i="1"/>
  <c r="AA436" i="1" s="1"/>
  <c r="P434" i="1"/>
  <c r="AA434" i="1" s="1"/>
  <c r="P432" i="1"/>
  <c r="AA432" i="1" s="1"/>
  <c r="P430" i="1"/>
  <c r="AA430" i="1" s="1"/>
  <c r="P428" i="1"/>
  <c r="AA428" i="1" s="1"/>
  <c r="P426" i="1"/>
  <c r="AA426" i="1" s="1"/>
  <c r="P151" i="1"/>
  <c r="AA151" i="1" s="1"/>
  <c r="P139" i="1"/>
  <c r="AA139" i="1" s="1"/>
  <c r="P212" i="1"/>
  <c r="AA212" i="1" s="1"/>
  <c r="P211" i="1"/>
  <c r="AA211" i="1" s="1"/>
  <c r="P244" i="1"/>
  <c r="AA244" i="1" s="1"/>
  <c r="P243" i="1"/>
  <c r="AA243" i="1" s="1"/>
  <c r="P308" i="1"/>
  <c r="AA308" i="1" s="1"/>
  <c r="P300" i="1"/>
  <c r="AA300" i="1" s="1"/>
  <c r="P292" i="1"/>
  <c r="AA292" i="1" s="1"/>
  <c r="P284" i="1"/>
  <c r="AA284" i="1" s="1"/>
  <c r="P276" i="1"/>
  <c r="AA276" i="1" s="1"/>
  <c r="P273" i="1"/>
  <c r="AA273" i="1" s="1"/>
  <c r="P265" i="1"/>
  <c r="AA265" i="1" s="1"/>
  <c r="P330" i="1"/>
  <c r="AA330" i="1" s="1"/>
  <c r="P322" i="1"/>
  <c r="AA322" i="1" s="1"/>
  <c r="P437" i="1"/>
  <c r="AA437" i="1" s="1"/>
  <c r="P429" i="1"/>
  <c r="AA429" i="1" s="1"/>
  <c r="P128" i="1"/>
  <c r="AA128" i="1" s="1"/>
  <c r="P168" i="1"/>
  <c r="AA168" i="1" s="1"/>
  <c r="P208" i="1"/>
  <c r="AA208" i="1" s="1"/>
  <c r="P207" i="1"/>
  <c r="AA207" i="1" s="1"/>
  <c r="P240" i="1"/>
  <c r="AA240" i="1" s="1"/>
  <c r="P306" i="1"/>
  <c r="AA306" i="1" s="1"/>
  <c r="P298" i="1"/>
  <c r="AA298" i="1" s="1"/>
  <c r="P290" i="1"/>
  <c r="AA290" i="1" s="1"/>
  <c r="P282" i="1"/>
  <c r="AA282" i="1" s="1"/>
  <c r="P271" i="1"/>
  <c r="AA271" i="1" s="1"/>
  <c r="P263" i="1"/>
  <c r="AA263" i="1" s="1"/>
  <c r="P328" i="1"/>
  <c r="AA328" i="1" s="1"/>
  <c r="P320" i="1"/>
  <c r="AA320" i="1" s="1"/>
  <c r="P435" i="1"/>
  <c r="AA435" i="1" s="1"/>
  <c r="P427" i="1"/>
  <c r="AA427" i="1" s="1"/>
  <c r="P424" i="1"/>
  <c r="AA424" i="1" s="1"/>
  <c r="P422" i="1"/>
  <c r="AA422" i="1" s="1"/>
  <c r="P420" i="1"/>
  <c r="AA420" i="1" s="1"/>
  <c r="P418" i="1"/>
  <c r="AA418" i="1" s="1"/>
  <c r="P416" i="1"/>
  <c r="AA416" i="1" s="1"/>
  <c r="P414" i="1"/>
  <c r="AA414" i="1" s="1"/>
  <c r="P412" i="1"/>
  <c r="AA412" i="1" s="1"/>
  <c r="P410" i="1"/>
  <c r="AA410" i="1" s="1"/>
  <c r="P408" i="1"/>
  <c r="AA408" i="1" s="1"/>
  <c r="P406" i="1"/>
  <c r="AA406" i="1" s="1"/>
  <c r="P404" i="1"/>
  <c r="AA404" i="1" s="1"/>
  <c r="P402" i="1"/>
  <c r="AA402" i="1" s="1"/>
  <c r="P400" i="1"/>
  <c r="AA400" i="1" s="1"/>
  <c r="P398" i="1"/>
  <c r="AA398" i="1" s="1"/>
  <c r="P396" i="1"/>
  <c r="AA396" i="1" s="1"/>
  <c r="P394" i="1"/>
  <c r="AA394" i="1" s="1"/>
  <c r="P392" i="1"/>
  <c r="AA392" i="1" s="1"/>
  <c r="P390" i="1"/>
  <c r="AA390" i="1" s="1"/>
  <c r="P388" i="1"/>
  <c r="AA388" i="1" s="1"/>
  <c r="P386" i="1"/>
  <c r="AA386" i="1" s="1"/>
  <c r="P384" i="1"/>
  <c r="AA384" i="1" s="1"/>
  <c r="P382" i="1"/>
  <c r="AA382" i="1" s="1"/>
  <c r="P380" i="1"/>
  <c r="AA380" i="1" s="1"/>
  <c r="P378" i="1"/>
  <c r="AA378" i="1" s="1"/>
  <c r="P137" i="1"/>
  <c r="AA137" i="1" s="1"/>
  <c r="P180" i="1"/>
  <c r="AA180" i="1" s="1"/>
  <c r="P164" i="1"/>
  <c r="AA164" i="1" s="1"/>
  <c r="P229" i="1"/>
  <c r="AA229" i="1" s="1"/>
  <c r="P223" i="1"/>
  <c r="AA223" i="1" s="1"/>
  <c r="P204" i="1"/>
  <c r="AA204" i="1" s="1"/>
  <c r="P203" i="1"/>
  <c r="AA203" i="1" s="1"/>
  <c r="P312" i="1"/>
  <c r="AA312" i="1" s="1"/>
  <c r="P304" i="1"/>
  <c r="AA304" i="1" s="1"/>
  <c r="P296" i="1"/>
  <c r="AA296" i="1" s="1"/>
  <c r="P288" i="1"/>
  <c r="AA288" i="1" s="1"/>
  <c r="P280" i="1"/>
  <c r="AA280" i="1" s="1"/>
  <c r="P269" i="1"/>
  <c r="AA269" i="1" s="1"/>
  <c r="P261" i="1"/>
  <c r="AA261" i="1" s="1"/>
  <c r="P326" i="1"/>
  <c r="AA326" i="1" s="1"/>
  <c r="P95" i="1"/>
  <c r="AA95" i="1" s="1"/>
  <c r="P94" i="1"/>
  <c r="AA94" i="1" s="1"/>
  <c r="P221" i="1"/>
  <c r="AA221" i="1" s="1"/>
  <c r="P248" i="1"/>
  <c r="AA248" i="1" s="1"/>
  <c r="P267" i="1"/>
  <c r="AA267" i="1" s="1"/>
  <c r="P318" i="1"/>
  <c r="AA318" i="1" s="1"/>
  <c r="P431" i="1"/>
  <c r="AA431" i="1" s="1"/>
  <c r="P425" i="1"/>
  <c r="AA425" i="1" s="1"/>
  <c r="P421" i="1"/>
  <c r="AA421" i="1" s="1"/>
  <c r="P417" i="1"/>
  <c r="AA417" i="1" s="1"/>
  <c r="P413" i="1"/>
  <c r="AA413" i="1" s="1"/>
  <c r="P409" i="1"/>
  <c r="AA409" i="1" s="1"/>
  <c r="P405" i="1"/>
  <c r="AA405" i="1" s="1"/>
  <c r="P401" i="1"/>
  <c r="AA401" i="1" s="1"/>
  <c r="P397" i="1"/>
  <c r="AA397" i="1" s="1"/>
  <c r="P393" i="1"/>
  <c r="AA393" i="1" s="1"/>
  <c r="P389" i="1"/>
  <c r="AA389" i="1" s="1"/>
  <c r="P385" i="1"/>
  <c r="AA385" i="1" s="1"/>
  <c r="P381" i="1"/>
  <c r="AA381" i="1" s="1"/>
  <c r="P377" i="1"/>
  <c r="AA377" i="1" s="1"/>
  <c r="P353" i="1"/>
  <c r="AA353" i="1" s="1"/>
  <c r="P351" i="1"/>
  <c r="AA351" i="1" s="1"/>
  <c r="P349" i="1"/>
  <c r="AA349" i="1" s="1"/>
  <c r="P347" i="1"/>
  <c r="AA347" i="1" s="1"/>
  <c r="P345" i="1"/>
  <c r="AA345" i="1" s="1"/>
  <c r="P216" i="1"/>
  <c r="AA216" i="1" s="1"/>
  <c r="P302" i="1"/>
  <c r="AA302" i="1" s="1"/>
  <c r="P286" i="1"/>
  <c r="AA286" i="1" s="1"/>
  <c r="P376" i="1"/>
  <c r="AA376" i="1" s="1"/>
  <c r="P375" i="1"/>
  <c r="AA375" i="1" s="1"/>
  <c r="P372" i="1"/>
  <c r="AA372" i="1" s="1"/>
  <c r="P371" i="1"/>
  <c r="AA371" i="1" s="1"/>
  <c r="P368" i="1"/>
  <c r="AA368" i="1" s="1"/>
  <c r="P367" i="1"/>
  <c r="AA367" i="1" s="1"/>
  <c r="P364" i="1"/>
  <c r="AA364" i="1" s="1"/>
  <c r="P363" i="1"/>
  <c r="AA363" i="1" s="1"/>
  <c r="P360" i="1"/>
  <c r="AA360" i="1" s="1"/>
  <c r="P359" i="1"/>
  <c r="AA359" i="1" s="1"/>
  <c r="P356" i="1"/>
  <c r="AA356" i="1" s="1"/>
  <c r="P355" i="1"/>
  <c r="AA355" i="1" s="1"/>
  <c r="P247" i="1"/>
  <c r="AA247" i="1" s="1"/>
  <c r="P324" i="1"/>
  <c r="AA324" i="1" s="1"/>
  <c r="P439" i="1"/>
  <c r="AA439" i="1" s="1"/>
  <c r="P433" i="1"/>
  <c r="AA433" i="1" s="1"/>
  <c r="P423" i="1"/>
  <c r="AA423" i="1" s="1"/>
  <c r="P419" i="1"/>
  <c r="AA419" i="1" s="1"/>
  <c r="P415" i="1"/>
  <c r="AA415" i="1" s="1"/>
  <c r="P411" i="1"/>
  <c r="AA411" i="1" s="1"/>
  <c r="P407" i="1"/>
  <c r="AA407" i="1" s="1"/>
  <c r="P403" i="1"/>
  <c r="AA403" i="1" s="1"/>
  <c r="P399" i="1"/>
  <c r="AA399" i="1" s="1"/>
  <c r="P395" i="1"/>
  <c r="AA395" i="1" s="1"/>
  <c r="P391" i="1"/>
  <c r="AA391" i="1" s="1"/>
  <c r="P387" i="1"/>
  <c r="AA387" i="1" s="1"/>
  <c r="P383" i="1"/>
  <c r="AA383" i="1" s="1"/>
  <c r="P379" i="1"/>
  <c r="AA379" i="1" s="1"/>
  <c r="P543" i="1"/>
  <c r="AA543" i="1" s="1"/>
  <c r="P185" i="1"/>
  <c r="AA185" i="1" s="1"/>
  <c r="P310" i="1"/>
  <c r="AA310" i="1" s="1"/>
  <c r="P278" i="1"/>
  <c r="AA278" i="1" s="1"/>
  <c r="P373" i="1"/>
  <c r="AA373" i="1" s="1"/>
  <c r="P366" i="1"/>
  <c r="AA366" i="1" s="1"/>
  <c r="P357" i="1"/>
  <c r="AA357" i="1" s="1"/>
  <c r="P157" i="1"/>
  <c r="AA157" i="1" s="1"/>
  <c r="P369" i="1"/>
  <c r="AA369" i="1" s="1"/>
  <c r="P362" i="1"/>
  <c r="AA362" i="1" s="1"/>
  <c r="P350" i="1"/>
  <c r="AA350" i="1" s="1"/>
  <c r="P343" i="1"/>
  <c r="AA343" i="1" s="1"/>
  <c r="P340" i="1"/>
  <c r="AA340" i="1" s="1"/>
  <c r="P339" i="1"/>
  <c r="AA339" i="1" s="1"/>
  <c r="P517" i="1"/>
  <c r="AA517" i="1" s="1"/>
  <c r="P516" i="1"/>
  <c r="AA516" i="1" s="1"/>
  <c r="P513" i="1"/>
  <c r="AA513" i="1" s="1"/>
  <c r="P512" i="1"/>
  <c r="AA512" i="1" s="1"/>
  <c r="P509" i="1"/>
  <c r="AA509" i="1" s="1"/>
  <c r="P508" i="1"/>
  <c r="AA508" i="1" s="1"/>
  <c r="P505" i="1"/>
  <c r="AA505" i="1" s="1"/>
  <c r="P504" i="1"/>
  <c r="AA504" i="1" s="1"/>
  <c r="P501" i="1"/>
  <c r="AA501" i="1" s="1"/>
  <c r="P500" i="1"/>
  <c r="AA500" i="1" s="1"/>
  <c r="P497" i="1"/>
  <c r="AA497" i="1" s="1"/>
  <c r="P496" i="1"/>
  <c r="AA496" i="1" s="1"/>
  <c r="P493" i="1"/>
  <c r="AA493" i="1" s="1"/>
  <c r="P492" i="1"/>
  <c r="AA492" i="1" s="1"/>
  <c r="P489" i="1"/>
  <c r="AA489" i="1" s="1"/>
  <c r="P488" i="1"/>
  <c r="AA488" i="1" s="1"/>
  <c r="P485" i="1"/>
  <c r="AA485" i="1" s="1"/>
  <c r="P484" i="1"/>
  <c r="AA484" i="1" s="1"/>
  <c r="P481" i="1"/>
  <c r="AA481" i="1" s="1"/>
  <c r="P480" i="1"/>
  <c r="AA480" i="1" s="1"/>
  <c r="P477" i="1"/>
  <c r="AA477" i="1" s="1"/>
  <c r="P476" i="1"/>
  <c r="AA476" i="1" s="1"/>
  <c r="P473" i="1"/>
  <c r="AA473" i="1" s="1"/>
  <c r="P472" i="1"/>
  <c r="AA472" i="1" s="1"/>
  <c r="P469" i="1"/>
  <c r="AA469" i="1" s="1"/>
  <c r="P468" i="1"/>
  <c r="AA468" i="1" s="1"/>
  <c r="P465" i="1"/>
  <c r="AA465" i="1" s="1"/>
  <c r="P464" i="1"/>
  <c r="AA464" i="1" s="1"/>
  <c r="P461" i="1"/>
  <c r="AA461" i="1" s="1"/>
  <c r="P460" i="1"/>
  <c r="AA460" i="1" s="1"/>
  <c r="P457" i="1"/>
  <c r="AA457" i="1" s="1"/>
  <c r="P456" i="1"/>
  <c r="AA456" i="1" s="1"/>
  <c r="P453" i="1"/>
  <c r="AA453" i="1" s="1"/>
  <c r="P452" i="1"/>
  <c r="AA452" i="1" s="1"/>
  <c r="P449" i="1"/>
  <c r="AA449" i="1" s="1"/>
  <c r="P448" i="1"/>
  <c r="AA448" i="1" s="1"/>
  <c r="P550" i="1"/>
  <c r="AA550" i="1" s="1"/>
  <c r="P549" i="1"/>
  <c r="AA549" i="1" s="1"/>
  <c r="P546" i="1"/>
  <c r="AA546" i="1" s="1"/>
  <c r="P545" i="1"/>
  <c r="AA545" i="1" s="1"/>
  <c r="P580" i="1"/>
  <c r="AA580" i="1" s="1"/>
  <c r="P578" i="1"/>
  <c r="AA578" i="1" s="1"/>
  <c r="P259" i="1"/>
  <c r="AA259" i="1" s="1"/>
  <c r="P370" i="1"/>
  <c r="AA370" i="1" s="1"/>
  <c r="P341" i="1"/>
  <c r="AA341" i="1" s="1"/>
  <c r="P337" i="1"/>
  <c r="AA337" i="1" s="1"/>
  <c r="P514" i="1"/>
  <c r="AA514" i="1" s="1"/>
  <c r="P510" i="1"/>
  <c r="AA510" i="1" s="1"/>
  <c r="P506" i="1"/>
  <c r="AA506" i="1" s="1"/>
  <c r="P502" i="1"/>
  <c r="AA502" i="1" s="1"/>
  <c r="P495" i="1"/>
  <c r="AA495" i="1" s="1"/>
  <c r="P491" i="1"/>
  <c r="AA491" i="1" s="1"/>
  <c r="P486" i="1"/>
  <c r="AA486" i="1" s="1"/>
  <c r="P483" i="1"/>
  <c r="AA483" i="1" s="1"/>
  <c r="P475" i="1"/>
  <c r="AA475" i="1" s="1"/>
  <c r="P470" i="1"/>
  <c r="AA470" i="1" s="1"/>
  <c r="P466" i="1"/>
  <c r="AA466" i="1" s="1"/>
  <c r="P463" i="1"/>
  <c r="AA463" i="1" s="1"/>
  <c r="P458" i="1"/>
  <c r="AA458" i="1" s="1"/>
  <c r="P454" i="1"/>
  <c r="AA454" i="1" s="1"/>
  <c r="P450" i="1"/>
  <c r="AA450" i="1" s="1"/>
  <c r="P446" i="1"/>
  <c r="AA446" i="1" s="1"/>
  <c r="P548" i="1"/>
  <c r="AA548" i="1" s="1"/>
  <c r="P348" i="1"/>
  <c r="AA348" i="1" s="1"/>
  <c r="P531" i="1"/>
  <c r="AA531" i="1" s="1"/>
  <c r="P529" i="1"/>
  <c r="AA529" i="1" s="1"/>
  <c r="P527" i="1"/>
  <c r="AA527" i="1" s="1"/>
  <c r="P566" i="1"/>
  <c r="AA566" i="1" s="1"/>
  <c r="P564" i="1"/>
  <c r="AA564" i="1" s="1"/>
  <c r="P562" i="1"/>
  <c r="AA562" i="1" s="1"/>
  <c r="P595" i="1"/>
  <c r="AA595" i="1" s="1"/>
  <c r="P593" i="1"/>
  <c r="AA593" i="1" s="1"/>
  <c r="P591" i="1"/>
  <c r="AA591" i="1" s="1"/>
  <c r="P589" i="1"/>
  <c r="AA589" i="1" s="1"/>
  <c r="P587" i="1"/>
  <c r="AA587" i="1" s="1"/>
  <c r="P294" i="1"/>
  <c r="AA294" i="1" s="1"/>
  <c r="P374" i="1"/>
  <c r="AA374" i="1" s="1"/>
  <c r="P365" i="1"/>
  <c r="AA365" i="1" s="1"/>
  <c r="P358" i="1"/>
  <c r="AA358" i="1" s="1"/>
  <c r="P352" i="1"/>
  <c r="AA352" i="1" s="1"/>
  <c r="P344" i="1"/>
  <c r="AA344" i="1" s="1"/>
  <c r="P542" i="1"/>
  <c r="AA542" i="1" s="1"/>
  <c r="P540" i="1"/>
  <c r="AA540" i="1" s="1"/>
  <c r="P538" i="1"/>
  <c r="AA538" i="1" s="1"/>
  <c r="P536" i="1"/>
  <c r="AA536" i="1" s="1"/>
  <c r="P534" i="1"/>
  <c r="AA534" i="1" s="1"/>
  <c r="P532" i="1"/>
  <c r="AA532" i="1" s="1"/>
  <c r="P530" i="1"/>
  <c r="AA530" i="1" s="1"/>
  <c r="P528" i="1"/>
  <c r="AA528" i="1" s="1"/>
  <c r="P526" i="1"/>
  <c r="AA526" i="1" s="1"/>
  <c r="P524" i="1"/>
  <c r="AA524" i="1" s="1"/>
  <c r="P571" i="1"/>
  <c r="AA571" i="1" s="1"/>
  <c r="P569" i="1"/>
  <c r="AA569" i="1" s="1"/>
  <c r="P567" i="1"/>
  <c r="AA567" i="1" s="1"/>
  <c r="P565" i="1"/>
  <c r="AA565" i="1" s="1"/>
  <c r="P563" i="1"/>
  <c r="AA563" i="1" s="1"/>
  <c r="P561" i="1"/>
  <c r="AA561" i="1" s="1"/>
  <c r="P559" i="1"/>
  <c r="AA559" i="1" s="1"/>
  <c r="P557" i="1"/>
  <c r="AA557" i="1" s="1"/>
  <c r="P596" i="1"/>
  <c r="AA596" i="1" s="1"/>
  <c r="P594" i="1"/>
  <c r="AA594" i="1" s="1"/>
  <c r="P592" i="1"/>
  <c r="AA592" i="1" s="1"/>
  <c r="P590" i="1"/>
  <c r="AA590" i="1" s="1"/>
  <c r="P588" i="1"/>
  <c r="AA588" i="1" s="1"/>
  <c r="P586" i="1"/>
  <c r="AA586" i="1" s="1"/>
  <c r="P584" i="1"/>
  <c r="AA584" i="1" s="1"/>
  <c r="P582" i="1"/>
  <c r="AA582" i="1" s="1"/>
  <c r="P215" i="1"/>
  <c r="AA215" i="1" s="1"/>
  <c r="P361" i="1"/>
  <c r="AA361" i="1" s="1"/>
  <c r="P354" i="1"/>
  <c r="AA354" i="1" s="1"/>
  <c r="P346" i="1"/>
  <c r="AA346" i="1" s="1"/>
  <c r="P338" i="1"/>
  <c r="AA338" i="1" s="1"/>
  <c r="P515" i="1"/>
  <c r="AA515" i="1" s="1"/>
  <c r="P507" i="1"/>
  <c r="AA507" i="1" s="1"/>
  <c r="P503" i="1"/>
  <c r="AA503" i="1" s="1"/>
  <c r="P499" i="1"/>
  <c r="AA499" i="1" s="1"/>
  <c r="P494" i="1"/>
  <c r="AA494" i="1" s="1"/>
  <c r="P490" i="1"/>
  <c r="AA490" i="1" s="1"/>
  <c r="P487" i="1"/>
  <c r="AA487" i="1" s="1"/>
  <c r="P482" i="1"/>
  <c r="AA482" i="1" s="1"/>
  <c r="P478" i="1"/>
  <c r="AA478" i="1" s="1"/>
  <c r="P474" i="1"/>
  <c r="AA474" i="1" s="1"/>
  <c r="P471" i="1"/>
  <c r="AA471" i="1" s="1"/>
  <c r="P462" i="1"/>
  <c r="AA462" i="1" s="1"/>
  <c r="P459" i="1"/>
  <c r="AA459" i="1" s="1"/>
  <c r="P451" i="1"/>
  <c r="AA451" i="1" s="1"/>
  <c r="P447" i="1"/>
  <c r="AA447" i="1" s="1"/>
  <c r="P547" i="1"/>
  <c r="AA547" i="1" s="1"/>
  <c r="P544" i="1"/>
  <c r="AA544" i="1" s="1"/>
  <c r="P541" i="1"/>
  <c r="AA541" i="1" s="1"/>
  <c r="P539" i="1"/>
  <c r="AA539" i="1" s="1"/>
  <c r="P537" i="1"/>
  <c r="AA537" i="1" s="1"/>
  <c r="P535" i="1"/>
  <c r="AA535" i="1" s="1"/>
  <c r="P525" i="1"/>
  <c r="AA525" i="1" s="1"/>
  <c r="P523" i="1"/>
  <c r="AA523" i="1" s="1"/>
  <c r="P570" i="1"/>
  <c r="AA570" i="1" s="1"/>
  <c r="P560" i="1"/>
  <c r="AA560" i="1" s="1"/>
  <c r="P558" i="1"/>
  <c r="AA558" i="1" s="1"/>
  <c r="P556" i="1"/>
  <c r="AA556" i="1" s="1"/>
  <c r="P342" i="1"/>
  <c r="AA342" i="1" s="1"/>
  <c r="P511" i="1"/>
  <c r="AA511" i="1" s="1"/>
  <c r="P498" i="1"/>
  <c r="AA498" i="1" s="1"/>
  <c r="P479" i="1"/>
  <c r="AA479" i="1" s="1"/>
  <c r="P467" i="1"/>
  <c r="AA467" i="1" s="1"/>
  <c r="P455" i="1"/>
  <c r="AA455" i="1" s="1"/>
  <c r="P533" i="1"/>
  <c r="AA533" i="1" s="1"/>
  <c r="P568" i="1"/>
  <c r="AA568" i="1" s="1"/>
  <c r="P583" i="1"/>
  <c r="AA583" i="1" s="1"/>
  <c r="P585" i="1"/>
  <c r="AA585" i="1" s="1"/>
  <c r="P577" i="1"/>
  <c r="AA577" i="1" s="1"/>
  <c r="P581" i="1"/>
  <c r="AA581" i="1" s="1"/>
  <c r="P579" i="1"/>
  <c r="AA579" i="1" s="1"/>
  <c r="V10" i="14"/>
  <c r="V554" i="14" s="1"/>
  <c r="V555" i="14" s="1"/>
  <c r="V4" i="18"/>
  <c r="U4" i="18"/>
  <c r="P238" i="1"/>
  <c r="AA238" i="1" s="1"/>
  <c r="P258" i="1"/>
  <c r="AA258" i="1" s="1"/>
  <c r="J157" i="18"/>
  <c r="P162" i="1"/>
  <c r="AA162" i="1" s="1"/>
  <c r="P125" i="1"/>
  <c r="AA125" i="1" s="1"/>
  <c r="P82" i="1"/>
  <c r="AA82" i="1" s="1"/>
  <c r="P522" i="1"/>
  <c r="AA522" i="1" s="1"/>
  <c r="P601" i="1"/>
  <c r="AA601" i="1" s="1"/>
  <c r="P445" i="1"/>
  <c r="AA445" i="1" s="1"/>
  <c r="P201" i="1"/>
  <c r="AA201" i="1" s="1"/>
  <c r="P317" i="1"/>
  <c r="AA317" i="1" s="1"/>
  <c r="P336" i="1"/>
  <c r="P602" i="1"/>
  <c r="AA602" i="1" s="1"/>
  <c r="P555" i="1"/>
  <c r="AA555" i="1" s="1"/>
  <c r="P576" i="1"/>
  <c r="AA576" i="1" s="1"/>
  <c r="AA336" i="1" l="1"/>
  <c r="Y577" i="1"/>
  <c r="Z577" i="1"/>
  <c r="R577" i="1"/>
  <c r="X577" i="1"/>
  <c r="R533" i="1"/>
  <c r="Z533" i="1"/>
  <c r="Y533" i="1"/>
  <c r="X533" i="1"/>
  <c r="Z498" i="1"/>
  <c r="X498" i="1"/>
  <c r="Y498" i="1"/>
  <c r="R498" i="1"/>
  <c r="Z558" i="1"/>
  <c r="Y558" i="1"/>
  <c r="X558" i="1"/>
  <c r="R558" i="1"/>
  <c r="Y525" i="1"/>
  <c r="Z525" i="1"/>
  <c r="R525" i="1"/>
  <c r="X525" i="1"/>
  <c r="Z541" i="1"/>
  <c r="R541" i="1"/>
  <c r="Y541" i="1"/>
  <c r="X541" i="1"/>
  <c r="Y451" i="1"/>
  <c r="R451" i="1"/>
  <c r="Z451" i="1"/>
  <c r="X451" i="1"/>
  <c r="Z474" i="1"/>
  <c r="Y474" i="1"/>
  <c r="R474" i="1"/>
  <c r="X474" i="1"/>
  <c r="Z490" i="1"/>
  <c r="Y490" i="1"/>
  <c r="R490" i="1"/>
  <c r="X490" i="1"/>
  <c r="Y507" i="1"/>
  <c r="R507" i="1"/>
  <c r="Z507" i="1"/>
  <c r="X507" i="1"/>
  <c r="Y354" i="1"/>
  <c r="R354" i="1"/>
  <c r="X354" i="1"/>
  <c r="Z354" i="1"/>
  <c r="Y584" i="1"/>
  <c r="R584" i="1"/>
  <c r="X584" i="1"/>
  <c r="Z584" i="1"/>
  <c r="Y592" i="1"/>
  <c r="R592" i="1"/>
  <c r="X592" i="1"/>
  <c r="Z592" i="1"/>
  <c r="Y559" i="1"/>
  <c r="R559" i="1"/>
  <c r="Z559" i="1"/>
  <c r="X559" i="1"/>
  <c r="Y567" i="1"/>
  <c r="R567" i="1"/>
  <c r="X567" i="1"/>
  <c r="Z567" i="1"/>
  <c r="Y526" i="1"/>
  <c r="R526" i="1"/>
  <c r="X526" i="1"/>
  <c r="Z526" i="1"/>
  <c r="Y534" i="1"/>
  <c r="R534" i="1"/>
  <c r="X534" i="1"/>
  <c r="Z534" i="1"/>
  <c r="Y542" i="1"/>
  <c r="R542" i="1"/>
  <c r="Z542" i="1"/>
  <c r="X542" i="1"/>
  <c r="Z365" i="1"/>
  <c r="Y365" i="1"/>
  <c r="R365" i="1"/>
  <c r="X365" i="1"/>
  <c r="R589" i="1"/>
  <c r="Z589" i="1"/>
  <c r="Y589" i="1"/>
  <c r="X589" i="1"/>
  <c r="R562" i="1"/>
  <c r="X562" i="1"/>
  <c r="Z562" i="1"/>
  <c r="Y562" i="1"/>
  <c r="R529" i="1"/>
  <c r="X529" i="1"/>
  <c r="Z529" i="1"/>
  <c r="Y529" i="1"/>
  <c r="Z446" i="1"/>
  <c r="Y446" i="1"/>
  <c r="R446" i="1"/>
  <c r="X446" i="1"/>
  <c r="Y463" i="1"/>
  <c r="R463" i="1"/>
  <c r="Z463" i="1"/>
  <c r="X463" i="1"/>
  <c r="Y483" i="1"/>
  <c r="R483" i="1"/>
  <c r="Z483" i="1"/>
  <c r="X483" i="1"/>
  <c r="Z502" i="1"/>
  <c r="X502" i="1"/>
  <c r="Y502" i="1"/>
  <c r="R502" i="1"/>
  <c r="Z337" i="1"/>
  <c r="X337" i="1"/>
  <c r="Y337" i="1"/>
  <c r="R337" i="1"/>
  <c r="Y578" i="1"/>
  <c r="R578" i="1"/>
  <c r="X578" i="1"/>
  <c r="Z578" i="1"/>
  <c r="Z549" i="1"/>
  <c r="X549" i="1"/>
  <c r="Y549" i="1"/>
  <c r="R549" i="1"/>
  <c r="Z452" i="1"/>
  <c r="X452" i="1"/>
  <c r="Y452" i="1"/>
  <c r="R452" i="1"/>
  <c r="Z460" i="1"/>
  <c r="X460" i="1"/>
  <c r="Y460" i="1"/>
  <c r="R460" i="1"/>
  <c r="Z468" i="1"/>
  <c r="X468" i="1"/>
  <c r="R468" i="1"/>
  <c r="Y468" i="1"/>
  <c r="Z476" i="1"/>
  <c r="X476" i="1"/>
  <c r="R476" i="1"/>
  <c r="Y476" i="1"/>
  <c r="Z484" i="1"/>
  <c r="X484" i="1"/>
  <c r="Y484" i="1"/>
  <c r="R484" i="1"/>
  <c r="Z492" i="1"/>
  <c r="X492" i="1"/>
  <c r="R492" i="1"/>
  <c r="Y492" i="1"/>
  <c r="Z500" i="1"/>
  <c r="X500" i="1"/>
  <c r="R500" i="1"/>
  <c r="Y500" i="1"/>
  <c r="Z508" i="1"/>
  <c r="X508" i="1"/>
  <c r="R508" i="1"/>
  <c r="Y508" i="1"/>
  <c r="Z516" i="1"/>
  <c r="X516" i="1"/>
  <c r="R516" i="1"/>
  <c r="Y516" i="1"/>
  <c r="X343" i="1"/>
  <c r="Z343" i="1"/>
  <c r="Y343" i="1"/>
  <c r="R343" i="1"/>
  <c r="Z157" i="1"/>
  <c r="Y157" i="1"/>
  <c r="R157" i="1"/>
  <c r="X157" i="1"/>
  <c r="Y278" i="1"/>
  <c r="R278" i="1"/>
  <c r="X278" i="1"/>
  <c r="Z278" i="1"/>
  <c r="Z379" i="1"/>
  <c r="Y379" i="1"/>
  <c r="R379" i="1"/>
  <c r="X379" i="1"/>
  <c r="Z395" i="1"/>
  <c r="Y395" i="1"/>
  <c r="R395" i="1"/>
  <c r="X395" i="1"/>
  <c r="Z411" i="1"/>
  <c r="Y411" i="1"/>
  <c r="R411" i="1"/>
  <c r="X411" i="1"/>
  <c r="Z433" i="1"/>
  <c r="Y433" i="1"/>
  <c r="R433" i="1"/>
  <c r="X433" i="1"/>
  <c r="Z355" i="1"/>
  <c r="Y355" i="1"/>
  <c r="R355" i="1"/>
  <c r="X355" i="1"/>
  <c r="Z363" i="1"/>
  <c r="Y363" i="1"/>
  <c r="R363" i="1"/>
  <c r="X363" i="1"/>
  <c r="Z371" i="1"/>
  <c r="Y371" i="1"/>
  <c r="R371" i="1"/>
  <c r="X371" i="1"/>
  <c r="Y286" i="1"/>
  <c r="R286" i="1"/>
  <c r="X286" i="1"/>
  <c r="Z286" i="1"/>
  <c r="X347" i="1"/>
  <c r="Z347" i="1"/>
  <c r="R347" i="1"/>
  <c r="Y347" i="1"/>
  <c r="Z377" i="1"/>
  <c r="Y377" i="1"/>
  <c r="R377" i="1"/>
  <c r="X377" i="1"/>
  <c r="Z393" i="1"/>
  <c r="Y393" i="1"/>
  <c r="R393" i="1"/>
  <c r="X393" i="1"/>
  <c r="Z409" i="1"/>
  <c r="Y409" i="1"/>
  <c r="R409" i="1"/>
  <c r="X409" i="1"/>
  <c r="Z425" i="1"/>
  <c r="Y425" i="1"/>
  <c r="R425" i="1"/>
  <c r="X425" i="1"/>
  <c r="Y248" i="1"/>
  <c r="R248" i="1"/>
  <c r="X248" i="1"/>
  <c r="Z248" i="1"/>
  <c r="Z326" i="1"/>
  <c r="Y326" i="1"/>
  <c r="R326" i="1"/>
  <c r="X326" i="1"/>
  <c r="Y288" i="1"/>
  <c r="R288" i="1"/>
  <c r="X288" i="1"/>
  <c r="Z288" i="1"/>
  <c r="Z203" i="1"/>
  <c r="Y203" i="1"/>
  <c r="R203" i="1"/>
  <c r="X203" i="1"/>
  <c r="Z164" i="1"/>
  <c r="Y164" i="1"/>
  <c r="R164" i="1"/>
  <c r="X164" i="1"/>
  <c r="Y380" i="1"/>
  <c r="R380" i="1"/>
  <c r="Z380" i="1"/>
  <c r="X380" i="1"/>
  <c r="Y388" i="1"/>
  <c r="R388" i="1"/>
  <c r="Z388" i="1"/>
  <c r="X388" i="1"/>
  <c r="Y396" i="1"/>
  <c r="R396" i="1"/>
  <c r="Z396" i="1"/>
  <c r="X396" i="1"/>
  <c r="Y404" i="1"/>
  <c r="R404" i="1"/>
  <c r="Z404" i="1"/>
  <c r="X404" i="1"/>
  <c r="Y412" i="1"/>
  <c r="R412" i="1"/>
  <c r="Z412" i="1"/>
  <c r="X412" i="1"/>
  <c r="Y420" i="1"/>
  <c r="R420" i="1"/>
  <c r="Z420" i="1"/>
  <c r="X420" i="1"/>
  <c r="Z435" i="1"/>
  <c r="Y435" i="1"/>
  <c r="R435" i="1"/>
  <c r="X435" i="1"/>
  <c r="Z271" i="1"/>
  <c r="Y271" i="1"/>
  <c r="R271" i="1"/>
  <c r="X271" i="1"/>
  <c r="Y306" i="1"/>
  <c r="R306" i="1"/>
  <c r="X306" i="1"/>
  <c r="Z306" i="1"/>
  <c r="Z168" i="1"/>
  <c r="Y168" i="1"/>
  <c r="R168" i="1"/>
  <c r="X168" i="1"/>
  <c r="Z322" i="1"/>
  <c r="X322" i="1"/>
  <c r="R322" i="1"/>
  <c r="Y322" i="1"/>
  <c r="Y276" i="1"/>
  <c r="R276" i="1"/>
  <c r="X276" i="1"/>
  <c r="Z276" i="1"/>
  <c r="Y308" i="1"/>
  <c r="R308" i="1"/>
  <c r="X308" i="1"/>
  <c r="Z308" i="1"/>
  <c r="Y212" i="1"/>
  <c r="R212" i="1"/>
  <c r="X212" i="1"/>
  <c r="Z212" i="1"/>
  <c r="Y428" i="1"/>
  <c r="R428" i="1"/>
  <c r="X428" i="1"/>
  <c r="Z428" i="1"/>
  <c r="Y436" i="1"/>
  <c r="R436" i="1"/>
  <c r="X436" i="1"/>
  <c r="Z436" i="1"/>
  <c r="Y321" i="1"/>
  <c r="R321" i="1"/>
  <c r="X321" i="1"/>
  <c r="Z321" i="1"/>
  <c r="Y329" i="1"/>
  <c r="R329" i="1"/>
  <c r="X329" i="1"/>
  <c r="Z329" i="1"/>
  <c r="Y264" i="1"/>
  <c r="R264" i="1"/>
  <c r="X264" i="1"/>
  <c r="Z264" i="1"/>
  <c r="Y272" i="1"/>
  <c r="R272" i="1"/>
  <c r="X272" i="1"/>
  <c r="Z272" i="1"/>
  <c r="Z245" i="1"/>
  <c r="Y245" i="1"/>
  <c r="R245" i="1"/>
  <c r="X245" i="1"/>
  <c r="Z205" i="1"/>
  <c r="Y205" i="1"/>
  <c r="R205" i="1"/>
  <c r="X205" i="1"/>
  <c r="Z213" i="1"/>
  <c r="Y213" i="1"/>
  <c r="R213" i="1"/>
  <c r="X213" i="1"/>
  <c r="Z172" i="1"/>
  <c r="Y172" i="1"/>
  <c r="R172" i="1"/>
  <c r="X172" i="1"/>
  <c r="X279" i="1"/>
  <c r="Z279" i="1"/>
  <c r="R279" i="1"/>
  <c r="Y279" i="1"/>
  <c r="X287" i="1"/>
  <c r="Z287" i="1"/>
  <c r="R287" i="1"/>
  <c r="Y287" i="1"/>
  <c r="X295" i="1"/>
  <c r="Z295" i="1"/>
  <c r="R295" i="1"/>
  <c r="Y295" i="1"/>
  <c r="X303" i="1"/>
  <c r="Z303" i="1"/>
  <c r="R303" i="1"/>
  <c r="Y303" i="1"/>
  <c r="X311" i="1"/>
  <c r="Z311" i="1"/>
  <c r="R311" i="1"/>
  <c r="Y311" i="1"/>
  <c r="Z147" i="1"/>
  <c r="Y147" i="1"/>
  <c r="R147" i="1"/>
  <c r="X147" i="1"/>
  <c r="Z193" i="1"/>
  <c r="Y193" i="1"/>
  <c r="R193" i="1"/>
  <c r="X193" i="1"/>
  <c r="Z233" i="1"/>
  <c r="X233" i="1"/>
  <c r="R233" i="1"/>
  <c r="Y233" i="1"/>
  <c r="Z178" i="1"/>
  <c r="X178" i="1"/>
  <c r="R178" i="1"/>
  <c r="Y178" i="1"/>
  <c r="Z111" i="1"/>
  <c r="Y111" i="1"/>
  <c r="R111" i="1"/>
  <c r="X111" i="1"/>
  <c r="Y226" i="1"/>
  <c r="R226" i="1"/>
  <c r="X226" i="1"/>
  <c r="Z226" i="1"/>
  <c r="Y163" i="1"/>
  <c r="R163" i="1"/>
  <c r="X163" i="1"/>
  <c r="Z163" i="1"/>
  <c r="Y171" i="1"/>
  <c r="R171" i="1"/>
  <c r="X171" i="1"/>
  <c r="Z171" i="1"/>
  <c r="Y179" i="1"/>
  <c r="R179" i="1"/>
  <c r="X179" i="1"/>
  <c r="Z179" i="1"/>
  <c r="Z133" i="1"/>
  <c r="Y133" i="1"/>
  <c r="R133" i="1"/>
  <c r="X133" i="1"/>
  <c r="Z189" i="1"/>
  <c r="X189" i="1"/>
  <c r="R189" i="1"/>
  <c r="Y189" i="1"/>
  <c r="Z86" i="1"/>
  <c r="Y86" i="1"/>
  <c r="R86" i="1"/>
  <c r="X86" i="1"/>
  <c r="Z115" i="1"/>
  <c r="Y115" i="1"/>
  <c r="R115" i="1"/>
  <c r="X115" i="1"/>
  <c r="X188" i="1"/>
  <c r="Z188" i="1"/>
  <c r="R188" i="1"/>
  <c r="Y188" i="1"/>
  <c r="X196" i="1"/>
  <c r="Z196" i="1"/>
  <c r="R196" i="1"/>
  <c r="Y196" i="1"/>
  <c r="X134" i="1"/>
  <c r="Z134" i="1"/>
  <c r="R134" i="1"/>
  <c r="Y134" i="1"/>
  <c r="X142" i="1"/>
  <c r="Z142" i="1"/>
  <c r="R142" i="1"/>
  <c r="Y142" i="1"/>
  <c r="Z84" i="1"/>
  <c r="Y84" i="1"/>
  <c r="R84" i="1"/>
  <c r="X84" i="1"/>
  <c r="Z105" i="1"/>
  <c r="Y105" i="1"/>
  <c r="R105" i="1"/>
  <c r="X105" i="1"/>
  <c r="Y96" i="1"/>
  <c r="R96" i="1"/>
  <c r="Z96" i="1"/>
  <c r="X96" i="1"/>
  <c r="Y104" i="1"/>
  <c r="R104" i="1"/>
  <c r="Z104" i="1"/>
  <c r="X104" i="1"/>
  <c r="Y112" i="1"/>
  <c r="R112" i="1"/>
  <c r="Z112" i="1"/>
  <c r="X112" i="1"/>
  <c r="X152" i="1"/>
  <c r="Z152" i="1"/>
  <c r="R152" i="1"/>
  <c r="Y152" i="1"/>
  <c r="X85" i="1"/>
  <c r="Y85" i="1"/>
  <c r="Z85" i="1"/>
  <c r="R85" i="1"/>
  <c r="X93" i="1"/>
  <c r="Z93" i="1"/>
  <c r="R93" i="1"/>
  <c r="Y93" i="1"/>
  <c r="Z585" i="1"/>
  <c r="Y585" i="1"/>
  <c r="R585" i="1"/>
  <c r="X585" i="1"/>
  <c r="Y455" i="1"/>
  <c r="R455" i="1"/>
  <c r="X455" i="1"/>
  <c r="Z455" i="1"/>
  <c r="Y511" i="1"/>
  <c r="R511" i="1"/>
  <c r="Z511" i="1"/>
  <c r="X511" i="1"/>
  <c r="R560" i="1"/>
  <c r="X560" i="1"/>
  <c r="Z560" i="1"/>
  <c r="Y560" i="1"/>
  <c r="R535" i="1"/>
  <c r="Z535" i="1"/>
  <c r="Y535" i="1"/>
  <c r="X535" i="1"/>
  <c r="Y544" i="1"/>
  <c r="Z544" i="1"/>
  <c r="X544" i="1"/>
  <c r="R544" i="1"/>
  <c r="Y459" i="1"/>
  <c r="R459" i="1"/>
  <c r="Z459" i="1"/>
  <c r="X459" i="1"/>
  <c r="Z478" i="1"/>
  <c r="X478" i="1"/>
  <c r="Y478" i="1"/>
  <c r="R478" i="1"/>
  <c r="Z494" i="1"/>
  <c r="Y494" i="1"/>
  <c r="R494" i="1"/>
  <c r="X494" i="1"/>
  <c r="Y515" i="1"/>
  <c r="R515" i="1"/>
  <c r="Z515" i="1"/>
  <c r="X515" i="1"/>
  <c r="Z361" i="1"/>
  <c r="Y361" i="1"/>
  <c r="R361" i="1"/>
  <c r="X361" i="1"/>
  <c r="Y586" i="1"/>
  <c r="R586" i="1"/>
  <c r="X586" i="1"/>
  <c r="Z586" i="1"/>
  <c r="Y594" i="1"/>
  <c r="R594" i="1"/>
  <c r="X594" i="1"/>
  <c r="Z594" i="1"/>
  <c r="Y561" i="1"/>
  <c r="R561" i="1"/>
  <c r="X561" i="1"/>
  <c r="Z561" i="1"/>
  <c r="Y569" i="1"/>
  <c r="R569" i="1"/>
  <c r="X569" i="1"/>
  <c r="Z569" i="1"/>
  <c r="Y528" i="1"/>
  <c r="R528" i="1"/>
  <c r="X528" i="1"/>
  <c r="Z528" i="1"/>
  <c r="Y536" i="1"/>
  <c r="R536" i="1"/>
  <c r="X536" i="1"/>
  <c r="Z536" i="1"/>
  <c r="Y344" i="1"/>
  <c r="R344" i="1"/>
  <c r="X344" i="1"/>
  <c r="Z344" i="1"/>
  <c r="Y374" i="1"/>
  <c r="R374" i="1"/>
  <c r="X374" i="1"/>
  <c r="Z374" i="1"/>
  <c r="Y591" i="1"/>
  <c r="X591" i="1"/>
  <c r="Z591" i="1"/>
  <c r="R591" i="1"/>
  <c r="Y564" i="1"/>
  <c r="X564" i="1"/>
  <c r="Z564" i="1"/>
  <c r="R564" i="1"/>
  <c r="R531" i="1"/>
  <c r="X531" i="1"/>
  <c r="Z531" i="1"/>
  <c r="Y531" i="1"/>
  <c r="Z450" i="1"/>
  <c r="X450" i="1"/>
  <c r="Y450" i="1"/>
  <c r="R450" i="1"/>
  <c r="Z466" i="1"/>
  <c r="X466" i="1"/>
  <c r="Y466" i="1"/>
  <c r="R466" i="1"/>
  <c r="Z486" i="1"/>
  <c r="X486" i="1"/>
  <c r="Y486" i="1"/>
  <c r="R486" i="1"/>
  <c r="Z506" i="1"/>
  <c r="X506" i="1"/>
  <c r="Y506" i="1"/>
  <c r="R506" i="1"/>
  <c r="Z341" i="1"/>
  <c r="X341" i="1"/>
  <c r="Y341" i="1"/>
  <c r="R341" i="1"/>
  <c r="Y580" i="1"/>
  <c r="R580" i="1"/>
  <c r="X580" i="1"/>
  <c r="Z580" i="1"/>
  <c r="Y550" i="1"/>
  <c r="R550" i="1"/>
  <c r="Z550" i="1"/>
  <c r="X550" i="1"/>
  <c r="Y453" i="1"/>
  <c r="R453" i="1"/>
  <c r="Z453" i="1"/>
  <c r="X453" i="1"/>
  <c r="Y461" i="1"/>
  <c r="R461" i="1"/>
  <c r="Z461" i="1"/>
  <c r="X461" i="1"/>
  <c r="Y469" i="1"/>
  <c r="R469" i="1"/>
  <c r="Z469" i="1"/>
  <c r="X469" i="1"/>
  <c r="Y477" i="1"/>
  <c r="R477" i="1"/>
  <c r="Z477" i="1"/>
  <c r="X477" i="1"/>
  <c r="Y485" i="1"/>
  <c r="R485" i="1"/>
  <c r="Z485" i="1"/>
  <c r="X485" i="1"/>
  <c r="Y493" i="1"/>
  <c r="R493" i="1"/>
  <c r="Z493" i="1"/>
  <c r="X493" i="1"/>
  <c r="Y501" i="1"/>
  <c r="R501" i="1"/>
  <c r="Z501" i="1"/>
  <c r="X501" i="1"/>
  <c r="Y509" i="1"/>
  <c r="R509" i="1"/>
  <c r="Z509" i="1"/>
  <c r="X509" i="1"/>
  <c r="Y517" i="1"/>
  <c r="R517" i="1"/>
  <c r="Z517" i="1"/>
  <c r="X517" i="1"/>
  <c r="Y350" i="1"/>
  <c r="R350" i="1"/>
  <c r="X350" i="1"/>
  <c r="Z350" i="1"/>
  <c r="Z357" i="1"/>
  <c r="Y357" i="1"/>
  <c r="R357" i="1"/>
  <c r="X357" i="1"/>
  <c r="Y310" i="1"/>
  <c r="R310" i="1"/>
  <c r="X310" i="1"/>
  <c r="Z310" i="1"/>
  <c r="Z383" i="1"/>
  <c r="Y383" i="1"/>
  <c r="R383" i="1"/>
  <c r="X383" i="1"/>
  <c r="Z399" i="1"/>
  <c r="Y399" i="1"/>
  <c r="R399" i="1"/>
  <c r="X399" i="1"/>
  <c r="Z415" i="1"/>
  <c r="Y415" i="1"/>
  <c r="R415" i="1"/>
  <c r="X415" i="1"/>
  <c r="Z439" i="1"/>
  <c r="Y439" i="1"/>
  <c r="R439" i="1"/>
  <c r="X439" i="1"/>
  <c r="Y356" i="1"/>
  <c r="R356" i="1"/>
  <c r="Z356" i="1"/>
  <c r="X356" i="1"/>
  <c r="Y364" i="1"/>
  <c r="R364" i="1"/>
  <c r="Z364" i="1"/>
  <c r="X364" i="1"/>
  <c r="Y372" i="1"/>
  <c r="R372" i="1"/>
  <c r="Z372" i="1"/>
  <c r="X372" i="1"/>
  <c r="Y302" i="1"/>
  <c r="R302" i="1"/>
  <c r="X302" i="1"/>
  <c r="Z302" i="1"/>
  <c r="X349" i="1"/>
  <c r="Z349" i="1"/>
  <c r="R349" i="1"/>
  <c r="Y349" i="1"/>
  <c r="Z381" i="1"/>
  <c r="Y381" i="1"/>
  <c r="R381" i="1"/>
  <c r="X381" i="1"/>
  <c r="Z397" i="1"/>
  <c r="Y397" i="1"/>
  <c r="R397" i="1"/>
  <c r="X397" i="1"/>
  <c r="Z413" i="1"/>
  <c r="Y413" i="1"/>
  <c r="R413" i="1"/>
  <c r="X413" i="1"/>
  <c r="Z431" i="1"/>
  <c r="X431" i="1"/>
  <c r="R431" i="1"/>
  <c r="Y431" i="1"/>
  <c r="Z221" i="1"/>
  <c r="Y221" i="1"/>
  <c r="R221" i="1"/>
  <c r="X221" i="1"/>
  <c r="Z261" i="1"/>
  <c r="Y261" i="1"/>
  <c r="R261" i="1"/>
  <c r="X261" i="1"/>
  <c r="Y296" i="1"/>
  <c r="R296" i="1"/>
  <c r="X296" i="1"/>
  <c r="Z296" i="1"/>
  <c r="Y204" i="1"/>
  <c r="R204" i="1"/>
  <c r="X204" i="1"/>
  <c r="Z204" i="1"/>
  <c r="Z180" i="1"/>
  <c r="Y180" i="1"/>
  <c r="R180" i="1"/>
  <c r="X180" i="1"/>
  <c r="Y382" i="1"/>
  <c r="R382" i="1"/>
  <c r="Z382" i="1"/>
  <c r="X382" i="1"/>
  <c r="Y390" i="1"/>
  <c r="R390" i="1"/>
  <c r="Z390" i="1"/>
  <c r="X390" i="1"/>
  <c r="Y398" i="1"/>
  <c r="R398" i="1"/>
  <c r="Z398" i="1"/>
  <c r="X398" i="1"/>
  <c r="Y406" i="1"/>
  <c r="R406" i="1"/>
  <c r="Z406" i="1"/>
  <c r="X406" i="1"/>
  <c r="Y414" i="1"/>
  <c r="R414" i="1"/>
  <c r="Z414" i="1"/>
  <c r="X414" i="1"/>
  <c r="Y422" i="1"/>
  <c r="R422" i="1"/>
  <c r="Z422" i="1"/>
  <c r="X422" i="1"/>
  <c r="Z320" i="1"/>
  <c r="Y320" i="1"/>
  <c r="R320" i="1"/>
  <c r="X320" i="1"/>
  <c r="Y282" i="1"/>
  <c r="R282" i="1"/>
  <c r="X282" i="1"/>
  <c r="Z282" i="1"/>
  <c r="Y240" i="1"/>
  <c r="R240" i="1"/>
  <c r="X240" i="1"/>
  <c r="Z240" i="1"/>
  <c r="Z128" i="1"/>
  <c r="Y128" i="1"/>
  <c r="R128" i="1"/>
  <c r="X128" i="1"/>
  <c r="Z330" i="1"/>
  <c r="X330" i="1"/>
  <c r="Y330" i="1"/>
  <c r="R330" i="1"/>
  <c r="Y284" i="1"/>
  <c r="R284" i="1"/>
  <c r="X284" i="1"/>
  <c r="Z284" i="1"/>
  <c r="Z243" i="1"/>
  <c r="X243" i="1"/>
  <c r="R243" i="1"/>
  <c r="Y243" i="1"/>
  <c r="Z139" i="1"/>
  <c r="Y139" i="1"/>
  <c r="R139" i="1"/>
  <c r="X139" i="1"/>
  <c r="Y430" i="1"/>
  <c r="R430" i="1"/>
  <c r="X430" i="1"/>
  <c r="Z430" i="1"/>
  <c r="Y438" i="1"/>
  <c r="R438" i="1"/>
  <c r="X438" i="1"/>
  <c r="Z438" i="1"/>
  <c r="Y323" i="1"/>
  <c r="R323" i="1"/>
  <c r="X323" i="1"/>
  <c r="Z323" i="1"/>
  <c r="Y331" i="1"/>
  <c r="R331" i="1"/>
  <c r="X331" i="1"/>
  <c r="Z331" i="1"/>
  <c r="Y266" i="1"/>
  <c r="R266" i="1"/>
  <c r="X266" i="1"/>
  <c r="Z266" i="1"/>
  <c r="Y274" i="1"/>
  <c r="R274" i="1"/>
  <c r="X274" i="1"/>
  <c r="Z274" i="1"/>
  <c r="Y246" i="1"/>
  <c r="R246" i="1"/>
  <c r="Z246" i="1"/>
  <c r="X246" i="1"/>
  <c r="Y206" i="1"/>
  <c r="R206" i="1"/>
  <c r="Z206" i="1"/>
  <c r="X206" i="1"/>
  <c r="Y214" i="1"/>
  <c r="R214" i="1"/>
  <c r="Z214" i="1"/>
  <c r="X214" i="1"/>
  <c r="Z155" i="1"/>
  <c r="Y155" i="1"/>
  <c r="R155" i="1"/>
  <c r="X155" i="1"/>
  <c r="X281" i="1"/>
  <c r="Z281" i="1"/>
  <c r="R281" i="1"/>
  <c r="Y281" i="1"/>
  <c r="X289" i="1"/>
  <c r="Z289" i="1"/>
  <c r="R289" i="1"/>
  <c r="Y289" i="1"/>
  <c r="X297" i="1"/>
  <c r="Z297" i="1"/>
  <c r="R297" i="1"/>
  <c r="Y297" i="1"/>
  <c r="X305" i="1"/>
  <c r="Z305" i="1"/>
  <c r="R305" i="1"/>
  <c r="Y305" i="1"/>
  <c r="X239" i="1"/>
  <c r="Z239" i="1"/>
  <c r="R239" i="1"/>
  <c r="Y239" i="1"/>
  <c r="Z103" i="1"/>
  <c r="Y103" i="1"/>
  <c r="R103" i="1"/>
  <c r="X103" i="1"/>
  <c r="Z145" i="1"/>
  <c r="Y145" i="1"/>
  <c r="R145" i="1"/>
  <c r="X145" i="1"/>
  <c r="Z166" i="1"/>
  <c r="X166" i="1"/>
  <c r="R166" i="1"/>
  <c r="Y166" i="1"/>
  <c r="Z191" i="1"/>
  <c r="X191" i="1"/>
  <c r="R191" i="1"/>
  <c r="Y191" i="1"/>
  <c r="Y220" i="1"/>
  <c r="R220" i="1"/>
  <c r="X220" i="1"/>
  <c r="Z220" i="1"/>
  <c r="Y228" i="1"/>
  <c r="R228" i="1"/>
  <c r="X228" i="1"/>
  <c r="Z228" i="1"/>
  <c r="Y165" i="1"/>
  <c r="R165" i="1"/>
  <c r="X165" i="1"/>
  <c r="Z165" i="1"/>
  <c r="Y173" i="1"/>
  <c r="R173" i="1"/>
  <c r="X173" i="1"/>
  <c r="Z173" i="1"/>
  <c r="Y181" i="1"/>
  <c r="R181" i="1"/>
  <c r="X181" i="1"/>
  <c r="Z181" i="1"/>
  <c r="Z141" i="1"/>
  <c r="Y141" i="1"/>
  <c r="R141" i="1"/>
  <c r="X141" i="1"/>
  <c r="Z126" i="1"/>
  <c r="X126" i="1"/>
  <c r="R126" i="1"/>
  <c r="Y126" i="1"/>
  <c r="Z88" i="1"/>
  <c r="Y88" i="1"/>
  <c r="R88" i="1"/>
  <c r="X88" i="1"/>
  <c r="X182" i="1"/>
  <c r="Y182" i="1"/>
  <c r="R182" i="1"/>
  <c r="Z182" i="1"/>
  <c r="X190" i="1"/>
  <c r="Y190" i="1"/>
  <c r="Z190" i="1"/>
  <c r="R190" i="1"/>
  <c r="X127" i="1"/>
  <c r="Y127" i="1"/>
  <c r="R127" i="1"/>
  <c r="Z127" i="1"/>
  <c r="X136" i="1"/>
  <c r="Y136" i="1"/>
  <c r="R136" i="1"/>
  <c r="Z136" i="1"/>
  <c r="X144" i="1"/>
  <c r="Y144" i="1"/>
  <c r="R144" i="1"/>
  <c r="Z144" i="1"/>
  <c r="Z92" i="1"/>
  <c r="Y92" i="1"/>
  <c r="R92" i="1"/>
  <c r="X92" i="1"/>
  <c r="Z109" i="1"/>
  <c r="Y109" i="1"/>
  <c r="R109" i="1"/>
  <c r="X109" i="1"/>
  <c r="Y98" i="1"/>
  <c r="R98" i="1"/>
  <c r="Z98" i="1"/>
  <c r="X98" i="1"/>
  <c r="Y106" i="1"/>
  <c r="R106" i="1"/>
  <c r="Z106" i="1"/>
  <c r="X106" i="1"/>
  <c r="Y114" i="1"/>
  <c r="R114" i="1"/>
  <c r="Z114" i="1"/>
  <c r="X114" i="1"/>
  <c r="X154" i="1"/>
  <c r="Z154" i="1"/>
  <c r="R154" i="1"/>
  <c r="Y154" i="1"/>
  <c r="X87" i="1"/>
  <c r="Y87" i="1"/>
  <c r="R87" i="1"/>
  <c r="Z87" i="1"/>
  <c r="Z119" i="1"/>
  <c r="X119" i="1"/>
  <c r="R119" i="1"/>
  <c r="Y119" i="1"/>
  <c r="R579" i="1"/>
  <c r="Z579" i="1"/>
  <c r="Y579" i="1"/>
  <c r="X579" i="1"/>
  <c r="Z583" i="1"/>
  <c r="R583" i="1"/>
  <c r="Y583" i="1"/>
  <c r="X583" i="1"/>
  <c r="Y467" i="1"/>
  <c r="R467" i="1"/>
  <c r="Z467" i="1"/>
  <c r="X467" i="1"/>
  <c r="Y342" i="1"/>
  <c r="R342" i="1"/>
  <c r="Z342" i="1"/>
  <c r="X342" i="1"/>
  <c r="R570" i="1"/>
  <c r="Z570" i="1"/>
  <c r="X570" i="1"/>
  <c r="Y570" i="1"/>
  <c r="Y537" i="1"/>
  <c r="Z537" i="1"/>
  <c r="R537" i="1"/>
  <c r="X537" i="1"/>
  <c r="Z547" i="1"/>
  <c r="Y547" i="1"/>
  <c r="R547" i="1"/>
  <c r="X547" i="1"/>
  <c r="Z462" i="1"/>
  <c r="Y462" i="1"/>
  <c r="R462" i="1"/>
  <c r="X462" i="1"/>
  <c r="Z482" i="1"/>
  <c r="Y482" i="1"/>
  <c r="R482" i="1"/>
  <c r="X482" i="1"/>
  <c r="Y499" i="1"/>
  <c r="R499" i="1"/>
  <c r="Z499" i="1"/>
  <c r="X499" i="1"/>
  <c r="Y338" i="1"/>
  <c r="R338" i="1"/>
  <c r="X338" i="1"/>
  <c r="Z338" i="1"/>
  <c r="Z215" i="1"/>
  <c r="Y215" i="1"/>
  <c r="R215" i="1"/>
  <c r="X215" i="1"/>
  <c r="Y588" i="1"/>
  <c r="R588" i="1"/>
  <c r="X588" i="1"/>
  <c r="Z588" i="1"/>
  <c r="Y596" i="1"/>
  <c r="R596" i="1"/>
  <c r="Z596" i="1"/>
  <c r="X596" i="1"/>
  <c r="Y563" i="1"/>
  <c r="R563" i="1"/>
  <c r="X563" i="1"/>
  <c r="Z563" i="1"/>
  <c r="Y571" i="1"/>
  <c r="R571" i="1"/>
  <c r="X571" i="1"/>
  <c r="Z571" i="1"/>
  <c r="Y530" i="1"/>
  <c r="R530" i="1"/>
  <c r="X530" i="1"/>
  <c r="Z530" i="1"/>
  <c r="Y538" i="1"/>
  <c r="R538" i="1"/>
  <c r="X538" i="1"/>
  <c r="Z538" i="1"/>
  <c r="Y352" i="1"/>
  <c r="R352" i="1"/>
  <c r="X352" i="1"/>
  <c r="Z352" i="1"/>
  <c r="Y294" i="1"/>
  <c r="R294" i="1"/>
  <c r="X294" i="1"/>
  <c r="Z294" i="1"/>
  <c r="R593" i="1"/>
  <c r="X593" i="1"/>
  <c r="Z593" i="1"/>
  <c r="Y593" i="1"/>
  <c r="X566" i="1"/>
  <c r="Z566" i="1"/>
  <c r="Y566" i="1"/>
  <c r="R566" i="1"/>
  <c r="Y348" i="1"/>
  <c r="R348" i="1"/>
  <c r="X348" i="1"/>
  <c r="Z348" i="1"/>
  <c r="Z454" i="1"/>
  <c r="X454" i="1"/>
  <c r="Y454" i="1"/>
  <c r="R454" i="1"/>
  <c r="Z470" i="1"/>
  <c r="X470" i="1"/>
  <c r="Y470" i="1"/>
  <c r="R470" i="1"/>
  <c r="Y491" i="1"/>
  <c r="R491" i="1"/>
  <c r="Z491" i="1"/>
  <c r="X491" i="1"/>
  <c r="Z510" i="1"/>
  <c r="Y510" i="1"/>
  <c r="R510" i="1"/>
  <c r="X510" i="1"/>
  <c r="Y370" i="1"/>
  <c r="R370" i="1"/>
  <c r="X370" i="1"/>
  <c r="Z370" i="1"/>
  <c r="Z545" i="1"/>
  <c r="X545" i="1"/>
  <c r="Y545" i="1"/>
  <c r="R545" i="1"/>
  <c r="Z448" i="1"/>
  <c r="X448" i="1"/>
  <c r="Y448" i="1"/>
  <c r="R448" i="1"/>
  <c r="Z456" i="1"/>
  <c r="X456" i="1"/>
  <c r="Y456" i="1"/>
  <c r="R456" i="1"/>
  <c r="Z464" i="1"/>
  <c r="X464" i="1"/>
  <c r="Y464" i="1"/>
  <c r="R464" i="1"/>
  <c r="Z472" i="1"/>
  <c r="X472" i="1"/>
  <c r="Y472" i="1"/>
  <c r="R472" i="1"/>
  <c r="Z480" i="1"/>
  <c r="X480" i="1"/>
  <c r="R480" i="1"/>
  <c r="Y480" i="1"/>
  <c r="Z488" i="1"/>
  <c r="X488" i="1"/>
  <c r="Y488" i="1"/>
  <c r="R488" i="1"/>
  <c r="Z496" i="1"/>
  <c r="X496" i="1"/>
  <c r="R496" i="1"/>
  <c r="Y496" i="1"/>
  <c r="Z504" i="1"/>
  <c r="X504" i="1"/>
  <c r="Y504" i="1"/>
  <c r="R504" i="1"/>
  <c r="Z512" i="1"/>
  <c r="X512" i="1"/>
  <c r="R512" i="1"/>
  <c r="Y512" i="1"/>
  <c r="Z339" i="1"/>
  <c r="X339" i="1"/>
  <c r="Y339" i="1"/>
  <c r="R339" i="1"/>
  <c r="Y362" i="1"/>
  <c r="R362" i="1"/>
  <c r="X362" i="1"/>
  <c r="Z362" i="1"/>
  <c r="Y366" i="1"/>
  <c r="R366" i="1"/>
  <c r="X366" i="1"/>
  <c r="Z366" i="1"/>
  <c r="Z185" i="1"/>
  <c r="Y185" i="1"/>
  <c r="R185" i="1"/>
  <c r="X185" i="1"/>
  <c r="Z387" i="1"/>
  <c r="Y387" i="1"/>
  <c r="R387" i="1"/>
  <c r="X387" i="1"/>
  <c r="Z403" i="1"/>
  <c r="Y403" i="1"/>
  <c r="R403" i="1"/>
  <c r="X403" i="1"/>
  <c r="Z419" i="1"/>
  <c r="Y419" i="1"/>
  <c r="R419" i="1"/>
  <c r="X419" i="1"/>
  <c r="Z324" i="1"/>
  <c r="Y324" i="1"/>
  <c r="R324" i="1"/>
  <c r="X324" i="1"/>
  <c r="Z359" i="1"/>
  <c r="Y359" i="1"/>
  <c r="R359" i="1"/>
  <c r="X359" i="1"/>
  <c r="Z367" i="1"/>
  <c r="Y367" i="1"/>
  <c r="R367" i="1"/>
  <c r="X367" i="1"/>
  <c r="Z375" i="1"/>
  <c r="Y375" i="1"/>
  <c r="R375" i="1"/>
  <c r="X375" i="1"/>
  <c r="Y216" i="1"/>
  <c r="R216" i="1"/>
  <c r="X216" i="1"/>
  <c r="Z216" i="1"/>
  <c r="X351" i="1"/>
  <c r="Z351" i="1"/>
  <c r="Y351" i="1"/>
  <c r="R351" i="1"/>
  <c r="Z385" i="1"/>
  <c r="Y385" i="1"/>
  <c r="R385" i="1"/>
  <c r="X385" i="1"/>
  <c r="Z401" i="1"/>
  <c r="Y401" i="1"/>
  <c r="R401" i="1"/>
  <c r="X401" i="1"/>
  <c r="Z417" i="1"/>
  <c r="Y417" i="1"/>
  <c r="R417" i="1"/>
  <c r="X417" i="1"/>
  <c r="Z318" i="1"/>
  <c r="Y318" i="1"/>
  <c r="R318" i="1"/>
  <c r="X318" i="1"/>
  <c r="Y94" i="1"/>
  <c r="Z94" i="1"/>
  <c r="R94" i="1"/>
  <c r="X94" i="1"/>
  <c r="Z269" i="1"/>
  <c r="Y269" i="1"/>
  <c r="R269" i="1"/>
  <c r="X269" i="1"/>
  <c r="Y304" i="1"/>
  <c r="R304" i="1"/>
  <c r="X304" i="1"/>
  <c r="Z304" i="1"/>
  <c r="Z223" i="1"/>
  <c r="Y223" i="1"/>
  <c r="R223" i="1"/>
  <c r="X223" i="1"/>
  <c r="Z137" i="1"/>
  <c r="Y137" i="1"/>
  <c r="R137" i="1"/>
  <c r="X137" i="1"/>
  <c r="Y384" i="1"/>
  <c r="R384" i="1"/>
  <c r="Z384" i="1"/>
  <c r="X384" i="1"/>
  <c r="Y392" i="1"/>
  <c r="R392" i="1"/>
  <c r="Z392" i="1"/>
  <c r="X392" i="1"/>
  <c r="Y400" i="1"/>
  <c r="R400" i="1"/>
  <c r="Z400" i="1"/>
  <c r="X400" i="1"/>
  <c r="Y408" i="1"/>
  <c r="R408" i="1"/>
  <c r="Z408" i="1"/>
  <c r="X408" i="1"/>
  <c r="Y416" i="1"/>
  <c r="R416" i="1"/>
  <c r="Z416" i="1"/>
  <c r="X416" i="1"/>
  <c r="Y424" i="1"/>
  <c r="R424" i="1"/>
  <c r="Z424" i="1"/>
  <c r="X424" i="1"/>
  <c r="Z328" i="1"/>
  <c r="Y328" i="1"/>
  <c r="R328" i="1"/>
  <c r="X328" i="1"/>
  <c r="Y290" i="1"/>
  <c r="R290" i="1"/>
  <c r="X290" i="1"/>
  <c r="Z290" i="1"/>
  <c r="Z207" i="1"/>
  <c r="Y207" i="1"/>
  <c r="R207" i="1"/>
  <c r="X207" i="1"/>
  <c r="Z429" i="1"/>
  <c r="X429" i="1"/>
  <c r="R429" i="1"/>
  <c r="Y429" i="1"/>
  <c r="Z265" i="1"/>
  <c r="X265" i="1"/>
  <c r="R265" i="1"/>
  <c r="Y265" i="1"/>
  <c r="Y292" i="1"/>
  <c r="R292" i="1"/>
  <c r="X292" i="1"/>
  <c r="Z292" i="1"/>
  <c r="Y244" i="1"/>
  <c r="R244" i="1"/>
  <c r="X244" i="1"/>
  <c r="Z244" i="1"/>
  <c r="Z151" i="1"/>
  <c r="Y151" i="1"/>
  <c r="R151" i="1"/>
  <c r="X151" i="1"/>
  <c r="Y432" i="1"/>
  <c r="R432" i="1"/>
  <c r="X432" i="1"/>
  <c r="Z432" i="1"/>
  <c r="Y440" i="1"/>
  <c r="R440" i="1"/>
  <c r="X440" i="1"/>
  <c r="Z440" i="1"/>
  <c r="Y325" i="1"/>
  <c r="R325" i="1"/>
  <c r="X325" i="1"/>
  <c r="Z325" i="1"/>
  <c r="Y260" i="1"/>
  <c r="R260" i="1"/>
  <c r="X260" i="1"/>
  <c r="Z260" i="1"/>
  <c r="Y268" i="1"/>
  <c r="R268" i="1"/>
  <c r="X268" i="1"/>
  <c r="Z268" i="1"/>
  <c r="Z241" i="1"/>
  <c r="Y241" i="1"/>
  <c r="R241" i="1"/>
  <c r="X241" i="1"/>
  <c r="Z249" i="1"/>
  <c r="Y249" i="1"/>
  <c r="R249" i="1"/>
  <c r="X249" i="1"/>
  <c r="Z209" i="1"/>
  <c r="Y209" i="1"/>
  <c r="R209" i="1"/>
  <c r="X209" i="1"/>
  <c r="Z217" i="1"/>
  <c r="Y217" i="1"/>
  <c r="R217" i="1"/>
  <c r="X217" i="1"/>
  <c r="X275" i="1"/>
  <c r="Y275" i="1"/>
  <c r="R275" i="1"/>
  <c r="Z275" i="1"/>
  <c r="X283" i="1"/>
  <c r="Y283" i="1"/>
  <c r="Z283" i="1"/>
  <c r="R283" i="1"/>
  <c r="X291" i="1"/>
  <c r="Y291" i="1"/>
  <c r="R291" i="1"/>
  <c r="Z291" i="1"/>
  <c r="X299" i="1"/>
  <c r="Y299" i="1"/>
  <c r="Z299" i="1"/>
  <c r="R299" i="1"/>
  <c r="X307" i="1"/>
  <c r="Y307" i="1"/>
  <c r="R307" i="1"/>
  <c r="Z307" i="1"/>
  <c r="Z231" i="1"/>
  <c r="Y231" i="1"/>
  <c r="R231" i="1"/>
  <c r="X231" i="1"/>
  <c r="Z225" i="1"/>
  <c r="Y225" i="1"/>
  <c r="R225" i="1"/>
  <c r="X225" i="1"/>
  <c r="Z219" i="1"/>
  <c r="X219" i="1"/>
  <c r="Y219" i="1"/>
  <c r="R219" i="1"/>
  <c r="Z170" i="1"/>
  <c r="X170" i="1"/>
  <c r="Y170" i="1"/>
  <c r="R170" i="1"/>
  <c r="Z130" i="1"/>
  <c r="Y130" i="1"/>
  <c r="R130" i="1"/>
  <c r="X130" i="1"/>
  <c r="Y222" i="1"/>
  <c r="R222" i="1"/>
  <c r="X222" i="1"/>
  <c r="Z222" i="1"/>
  <c r="Y230" i="1"/>
  <c r="R230" i="1"/>
  <c r="X230" i="1"/>
  <c r="Z230" i="1"/>
  <c r="Y167" i="1"/>
  <c r="R167" i="1"/>
  <c r="X167" i="1"/>
  <c r="Z167" i="1"/>
  <c r="Y175" i="1"/>
  <c r="R175" i="1"/>
  <c r="X175" i="1"/>
  <c r="Z175" i="1"/>
  <c r="Z187" i="1"/>
  <c r="Y187" i="1"/>
  <c r="R187" i="1"/>
  <c r="X187" i="1"/>
  <c r="Z149" i="1"/>
  <c r="Y149" i="1"/>
  <c r="R149" i="1"/>
  <c r="X149" i="1"/>
  <c r="Z135" i="1"/>
  <c r="X135" i="1"/>
  <c r="R135" i="1"/>
  <c r="Y135" i="1"/>
  <c r="Z99" i="1"/>
  <c r="Y99" i="1"/>
  <c r="R99" i="1"/>
  <c r="X99" i="1"/>
  <c r="X184" i="1"/>
  <c r="Z184" i="1"/>
  <c r="R184" i="1"/>
  <c r="Y184" i="1"/>
  <c r="X192" i="1"/>
  <c r="Z192" i="1"/>
  <c r="R192" i="1"/>
  <c r="Y192" i="1"/>
  <c r="X129" i="1"/>
  <c r="Y129" i="1"/>
  <c r="Z129" i="1"/>
  <c r="R129" i="1"/>
  <c r="X138" i="1"/>
  <c r="Z138" i="1"/>
  <c r="R138" i="1"/>
  <c r="Y138" i="1"/>
  <c r="X146" i="1"/>
  <c r="Z146" i="1"/>
  <c r="R146" i="1"/>
  <c r="Y146" i="1"/>
  <c r="Z97" i="1"/>
  <c r="Y97" i="1"/>
  <c r="R97" i="1"/>
  <c r="X97" i="1"/>
  <c r="Z113" i="1"/>
  <c r="Y113" i="1"/>
  <c r="R113" i="1"/>
  <c r="X113" i="1"/>
  <c r="Y100" i="1"/>
  <c r="R100" i="1"/>
  <c r="Z100" i="1"/>
  <c r="X100" i="1"/>
  <c r="Y108" i="1"/>
  <c r="R108" i="1"/>
  <c r="Z108" i="1"/>
  <c r="X108" i="1"/>
  <c r="Y116" i="1"/>
  <c r="R116" i="1"/>
  <c r="Z116" i="1"/>
  <c r="X116" i="1"/>
  <c r="X156" i="1"/>
  <c r="Z156" i="1"/>
  <c r="R156" i="1"/>
  <c r="Y156" i="1"/>
  <c r="X89" i="1"/>
  <c r="Z89" i="1"/>
  <c r="R89" i="1"/>
  <c r="Y89" i="1"/>
  <c r="X118" i="1"/>
  <c r="Y118" i="1"/>
  <c r="R118" i="1"/>
  <c r="Z118" i="1"/>
  <c r="Z581" i="1"/>
  <c r="Y581" i="1"/>
  <c r="R581" i="1"/>
  <c r="X581" i="1"/>
  <c r="Z568" i="1"/>
  <c r="R568" i="1"/>
  <c r="X568" i="1"/>
  <c r="Y568" i="1"/>
  <c r="Y479" i="1"/>
  <c r="R479" i="1"/>
  <c r="X479" i="1"/>
  <c r="Z479" i="1"/>
  <c r="R556" i="1"/>
  <c r="Z556" i="1"/>
  <c r="Y556" i="1"/>
  <c r="X556" i="1"/>
  <c r="R523" i="1"/>
  <c r="Z523" i="1"/>
  <c r="X523" i="1"/>
  <c r="Y523" i="1"/>
  <c r="Z539" i="1"/>
  <c r="R539" i="1"/>
  <c r="Y539" i="1"/>
  <c r="X539" i="1"/>
  <c r="Y447" i="1"/>
  <c r="R447" i="1"/>
  <c r="Z447" i="1"/>
  <c r="X447" i="1"/>
  <c r="Y471" i="1"/>
  <c r="R471" i="1"/>
  <c r="Z471" i="1"/>
  <c r="X471" i="1"/>
  <c r="Y487" i="1"/>
  <c r="R487" i="1"/>
  <c r="Z487" i="1"/>
  <c r="X487" i="1"/>
  <c r="Y503" i="1"/>
  <c r="R503" i="1"/>
  <c r="Z503" i="1"/>
  <c r="X503" i="1"/>
  <c r="Y346" i="1"/>
  <c r="R346" i="1"/>
  <c r="X346" i="1"/>
  <c r="Z346" i="1"/>
  <c r="Y582" i="1"/>
  <c r="R582" i="1"/>
  <c r="X582" i="1"/>
  <c r="Z582" i="1"/>
  <c r="Y590" i="1"/>
  <c r="R590" i="1"/>
  <c r="X590" i="1"/>
  <c r="Z590" i="1"/>
  <c r="Y557" i="1"/>
  <c r="R557" i="1"/>
  <c r="Z557" i="1"/>
  <c r="X557" i="1"/>
  <c r="Y565" i="1"/>
  <c r="R565" i="1"/>
  <c r="X565" i="1"/>
  <c r="Z565" i="1"/>
  <c r="Y524" i="1"/>
  <c r="R524" i="1"/>
  <c r="X524" i="1"/>
  <c r="Z524" i="1"/>
  <c r="Y532" i="1"/>
  <c r="R532" i="1"/>
  <c r="X532" i="1"/>
  <c r="Z532" i="1"/>
  <c r="Y540" i="1"/>
  <c r="R540" i="1"/>
  <c r="X540" i="1"/>
  <c r="Z540" i="1"/>
  <c r="Y358" i="1"/>
  <c r="R358" i="1"/>
  <c r="X358" i="1"/>
  <c r="Z358" i="1"/>
  <c r="Y587" i="1"/>
  <c r="X587" i="1"/>
  <c r="Z587" i="1"/>
  <c r="R587" i="1"/>
  <c r="Y595" i="1"/>
  <c r="Z595" i="1"/>
  <c r="R595" i="1"/>
  <c r="X595" i="1"/>
  <c r="Y527" i="1"/>
  <c r="X527" i="1"/>
  <c r="Z527" i="1"/>
  <c r="R527" i="1"/>
  <c r="Y548" i="1"/>
  <c r="R548" i="1"/>
  <c r="X548" i="1"/>
  <c r="Z548" i="1"/>
  <c r="Z458" i="1"/>
  <c r="Y458" i="1"/>
  <c r="R458" i="1"/>
  <c r="X458" i="1"/>
  <c r="Y475" i="1"/>
  <c r="R475" i="1"/>
  <c r="Z475" i="1"/>
  <c r="X475" i="1"/>
  <c r="Y495" i="1"/>
  <c r="R495" i="1"/>
  <c r="Z495" i="1"/>
  <c r="X495" i="1"/>
  <c r="Z514" i="1"/>
  <c r="X514" i="1"/>
  <c r="Y514" i="1"/>
  <c r="R514" i="1"/>
  <c r="Z259" i="1"/>
  <c r="Y259" i="1"/>
  <c r="R259" i="1"/>
  <c r="X259" i="1"/>
  <c r="Y546" i="1"/>
  <c r="R546" i="1"/>
  <c r="Z546" i="1"/>
  <c r="X546" i="1"/>
  <c r="Y449" i="1"/>
  <c r="R449" i="1"/>
  <c r="Z449" i="1"/>
  <c r="X449" i="1"/>
  <c r="Y457" i="1"/>
  <c r="R457" i="1"/>
  <c r="Z457" i="1"/>
  <c r="X457" i="1"/>
  <c r="Y465" i="1"/>
  <c r="R465" i="1"/>
  <c r="Z465" i="1"/>
  <c r="X465" i="1"/>
  <c r="Y473" i="1"/>
  <c r="R473" i="1"/>
  <c r="Z473" i="1"/>
  <c r="X473" i="1"/>
  <c r="Y481" i="1"/>
  <c r="R481" i="1"/>
  <c r="Z481" i="1"/>
  <c r="X481" i="1"/>
  <c r="Y489" i="1"/>
  <c r="R489" i="1"/>
  <c r="Z489" i="1"/>
  <c r="X489" i="1"/>
  <c r="Y497" i="1"/>
  <c r="R497" i="1"/>
  <c r="Z497" i="1"/>
  <c r="X497" i="1"/>
  <c r="Y505" i="1"/>
  <c r="R505" i="1"/>
  <c r="Z505" i="1"/>
  <c r="X505" i="1"/>
  <c r="Y513" i="1"/>
  <c r="R513" i="1"/>
  <c r="Z513" i="1"/>
  <c r="X513" i="1"/>
  <c r="Y340" i="1"/>
  <c r="R340" i="1"/>
  <c r="Z340" i="1"/>
  <c r="X340" i="1"/>
  <c r="Z369" i="1"/>
  <c r="Y369" i="1"/>
  <c r="R369" i="1"/>
  <c r="X369" i="1"/>
  <c r="Z373" i="1"/>
  <c r="Y373" i="1"/>
  <c r="R373" i="1"/>
  <c r="X373" i="1"/>
  <c r="X543" i="1"/>
  <c r="Y543" i="1"/>
  <c r="Z543" i="1"/>
  <c r="R543" i="1"/>
  <c r="Z391" i="1"/>
  <c r="Y391" i="1"/>
  <c r="R391" i="1"/>
  <c r="X391" i="1"/>
  <c r="Z407" i="1"/>
  <c r="Y407" i="1"/>
  <c r="R407" i="1"/>
  <c r="X407" i="1"/>
  <c r="Z423" i="1"/>
  <c r="Y423" i="1"/>
  <c r="R423" i="1"/>
  <c r="X423" i="1"/>
  <c r="Z247" i="1"/>
  <c r="Y247" i="1"/>
  <c r="R247" i="1"/>
  <c r="X247" i="1"/>
  <c r="Y360" i="1"/>
  <c r="R360" i="1"/>
  <c r="Z360" i="1"/>
  <c r="X360" i="1"/>
  <c r="Y368" i="1"/>
  <c r="R368" i="1"/>
  <c r="Z368" i="1"/>
  <c r="X368" i="1"/>
  <c r="Y376" i="1"/>
  <c r="R376" i="1"/>
  <c r="Z376" i="1"/>
  <c r="X376" i="1"/>
  <c r="X345" i="1"/>
  <c r="Z345" i="1"/>
  <c r="R345" i="1"/>
  <c r="Y345" i="1"/>
  <c r="X353" i="1"/>
  <c r="Z353" i="1"/>
  <c r="R353" i="1"/>
  <c r="Y353" i="1"/>
  <c r="Z389" i="1"/>
  <c r="Y389" i="1"/>
  <c r="R389" i="1"/>
  <c r="X389" i="1"/>
  <c r="Z405" i="1"/>
  <c r="Y405" i="1"/>
  <c r="R405" i="1"/>
  <c r="X405" i="1"/>
  <c r="Z421" i="1"/>
  <c r="Y421" i="1"/>
  <c r="R421" i="1"/>
  <c r="X421" i="1"/>
  <c r="Z267" i="1"/>
  <c r="Y267" i="1"/>
  <c r="R267" i="1"/>
  <c r="X267" i="1"/>
  <c r="Z95" i="1"/>
  <c r="Y95" i="1"/>
  <c r="R95" i="1"/>
  <c r="X95" i="1"/>
  <c r="Y280" i="1"/>
  <c r="R280" i="1"/>
  <c r="X280" i="1"/>
  <c r="Z280" i="1"/>
  <c r="Y312" i="1"/>
  <c r="R312" i="1"/>
  <c r="X312" i="1"/>
  <c r="Z312" i="1"/>
  <c r="Z229" i="1"/>
  <c r="Y229" i="1"/>
  <c r="R229" i="1"/>
  <c r="X229" i="1"/>
  <c r="Y378" i="1"/>
  <c r="R378" i="1"/>
  <c r="Z378" i="1"/>
  <c r="X378" i="1"/>
  <c r="Y386" i="1"/>
  <c r="R386" i="1"/>
  <c r="Z386" i="1"/>
  <c r="X386" i="1"/>
  <c r="Y394" i="1"/>
  <c r="R394" i="1"/>
  <c r="Z394" i="1"/>
  <c r="X394" i="1"/>
  <c r="Y402" i="1"/>
  <c r="R402" i="1"/>
  <c r="Z402" i="1"/>
  <c r="X402" i="1"/>
  <c r="Y410" i="1"/>
  <c r="R410" i="1"/>
  <c r="Z410" i="1"/>
  <c r="X410" i="1"/>
  <c r="Y418" i="1"/>
  <c r="R418" i="1"/>
  <c r="Z418" i="1"/>
  <c r="X418" i="1"/>
  <c r="Z427" i="1"/>
  <c r="Y427" i="1"/>
  <c r="R427" i="1"/>
  <c r="X427" i="1"/>
  <c r="Z263" i="1"/>
  <c r="Y263" i="1"/>
  <c r="R263" i="1"/>
  <c r="X263" i="1"/>
  <c r="Y298" i="1"/>
  <c r="R298" i="1"/>
  <c r="X298" i="1"/>
  <c r="Z298" i="1"/>
  <c r="Y208" i="1"/>
  <c r="R208" i="1"/>
  <c r="X208" i="1"/>
  <c r="Z208" i="1"/>
  <c r="Z437" i="1"/>
  <c r="X437" i="1"/>
  <c r="Y437" i="1"/>
  <c r="R437" i="1"/>
  <c r="Z273" i="1"/>
  <c r="X273" i="1"/>
  <c r="R273" i="1"/>
  <c r="Y273" i="1"/>
  <c r="Y300" i="1"/>
  <c r="R300" i="1"/>
  <c r="X300" i="1"/>
  <c r="Z300" i="1"/>
  <c r="Z211" i="1"/>
  <c r="X211" i="1"/>
  <c r="Y211" i="1"/>
  <c r="R211" i="1"/>
  <c r="Y426" i="1"/>
  <c r="R426" i="1"/>
  <c r="X426" i="1"/>
  <c r="Z426" i="1"/>
  <c r="Y434" i="1"/>
  <c r="R434" i="1"/>
  <c r="X434" i="1"/>
  <c r="Z434" i="1"/>
  <c r="Y319" i="1"/>
  <c r="R319" i="1"/>
  <c r="X319" i="1"/>
  <c r="Z319" i="1"/>
  <c r="Y327" i="1"/>
  <c r="R327" i="1"/>
  <c r="X327" i="1"/>
  <c r="Z327" i="1"/>
  <c r="Y262" i="1"/>
  <c r="R262" i="1"/>
  <c r="X262" i="1"/>
  <c r="Z262" i="1"/>
  <c r="Y270" i="1"/>
  <c r="R270" i="1"/>
  <c r="X270" i="1"/>
  <c r="Z270" i="1"/>
  <c r="Y242" i="1"/>
  <c r="R242" i="1"/>
  <c r="Z242" i="1"/>
  <c r="X242" i="1"/>
  <c r="Y202" i="1"/>
  <c r="R202" i="1"/>
  <c r="Z202" i="1"/>
  <c r="X202" i="1"/>
  <c r="Y210" i="1"/>
  <c r="R210" i="1"/>
  <c r="Z210" i="1"/>
  <c r="X210" i="1"/>
  <c r="Y218" i="1"/>
  <c r="R218" i="1"/>
  <c r="X218" i="1"/>
  <c r="Z218" i="1"/>
  <c r="X277" i="1"/>
  <c r="Z277" i="1"/>
  <c r="R277" i="1"/>
  <c r="Y277" i="1"/>
  <c r="X285" i="1"/>
  <c r="Z285" i="1"/>
  <c r="R285" i="1"/>
  <c r="Y285" i="1"/>
  <c r="X293" i="1"/>
  <c r="Z293" i="1"/>
  <c r="R293" i="1"/>
  <c r="Y293" i="1"/>
  <c r="X301" i="1"/>
  <c r="Z301" i="1"/>
  <c r="R301" i="1"/>
  <c r="Y301" i="1"/>
  <c r="X309" i="1"/>
  <c r="Z309" i="1"/>
  <c r="R309" i="1"/>
  <c r="Y309" i="1"/>
  <c r="Z176" i="1"/>
  <c r="Y176" i="1"/>
  <c r="R176" i="1"/>
  <c r="X176" i="1"/>
  <c r="Z183" i="1"/>
  <c r="Y183" i="1"/>
  <c r="R183" i="1"/>
  <c r="X183" i="1"/>
  <c r="Z227" i="1"/>
  <c r="X227" i="1"/>
  <c r="R227" i="1"/>
  <c r="Y227" i="1"/>
  <c r="Z174" i="1"/>
  <c r="X174" i="1"/>
  <c r="R174" i="1"/>
  <c r="Y174" i="1"/>
  <c r="Z153" i="1"/>
  <c r="Y153" i="1"/>
  <c r="R153" i="1"/>
  <c r="X153" i="1"/>
  <c r="Y224" i="1"/>
  <c r="R224" i="1"/>
  <c r="X224" i="1"/>
  <c r="Z224" i="1"/>
  <c r="Y232" i="1"/>
  <c r="R232" i="1"/>
  <c r="X232" i="1"/>
  <c r="Z232" i="1"/>
  <c r="Y169" i="1"/>
  <c r="R169" i="1"/>
  <c r="X169" i="1"/>
  <c r="Z169" i="1"/>
  <c r="Y177" i="1"/>
  <c r="R177" i="1"/>
  <c r="X177" i="1"/>
  <c r="Z177" i="1"/>
  <c r="Z195" i="1"/>
  <c r="Y195" i="1"/>
  <c r="R195" i="1"/>
  <c r="X195" i="1"/>
  <c r="Z90" i="1"/>
  <c r="Y90" i="1"/>
  <c r="R90" i="1"/>
  <c r="X90" i="1"/>
  <c r="Z143" i="1"/>
  <c r="X143" i="1"/>
  <c r="Y143" i="1"/>
  <c r="R143" i="1"/>
  <c r="Z107" i="1"/>
  <c r="Y107" i="1"/>
  <c r="R107" i="1"/>
  <c r="X107" i="1"/>
  <c r="X186" i="1"/>
  <c r="Z186" i="1"/>
  <c r="R186" i="1"/>
  <c r="Y186" i="1"/>
  <c r="X194" i="1"/>
  <c r="Z194" i="1"/>
  <c r="R194" i="1"/>
  <c r="Y194" i="1"/>
  <c r="X132" i="1"/>
  <c r="Z132" i="1"/>
  <c r="R132" i="1"/>
  <c r="Y132" i="1"/>
  <c r="X140" i="1"/>
  <c r="Z140" i="1"/>
  <c r="R140" i="1"/>
  <c r="Y140" i="1"/>
  <c r="X148" i="1"/>
  <c r="Z148" i="1"/>
  <c r="R148" i="1"/>
  <c r="Y148" i="1"/>
  <c r="Z101" i="1"/>
  <c r="Y101" i="1"/>
  <c r="R101" i="1"/>
  <c r="X101" i="1"/>
  <c r="Z117" i="1"/>
  <c r="Y117" i="1"/>
  <c r="R117" i="1"/>
  <c r="X117" i="1"/>
  <c r="Y102" i="1"/>
  <c r="R102" i="1"/>
  <c r="Z102" i="1"/>
  <c r="X102" i="1"/>
  <c r="Y110" i="1"/>
  <c r="R110" i="1"/>
  <c r="Z110" i="1"/>
  <c r="X110" i="1"/>
  <c r="X150" i="1"/>
  <c r="Z150" i="1"/>
  <c r="R150" i="1"/>
  <c r="Y150" i="1"/>
  <c r="X83" i="1"/>
  <c r="Y83" i="1"/>
  <c r="R83" i="1"/>
  <c r="Z83" i="1"/>
  <c r="X91" i="1"/>
  <c r="Y91" i="1"/>
  <c r="Z91" i="1"/>
  <c r="R91" i="1"/>
  <c r="X120" i="1"/>
  <c r="Y120" i="1"/>
  <c r="R120" i="1"/>
  <c r="Z120" i="1"/>
  <c r="W10" i="14"/>
  <c r="W554" i="14" s="1"/>
  <c r="W555" i="14" s="1"/>
  <c r="Z317" i="1"/>
  <c r="Z576" i="1"/>
  <c r="Z602" i="1"/>
  <c r="Z445" i="1"/>
  <c r="Z522" i="1"/>
  <c r="Z82" i="1"/>
  <c r="Z555" i="1"/>
  <c r="Z162" i="1"/>
  <c r="Z125" i="1"/>
  <c r="Z201" i="1"/>
  <c r="Z601" i="1"/>
  <c r="Z258" i="1"/>
  <c r="Z238" i="1"/>
  <c r="Z336" i="1"/>
  <c r="Y238" i="1"/>
  <c r="P251" i="1"/>
  <c r="R238" i="1"/>
  <c r="X238" i="1"/>
  <c r="P122" i="1"/>
  <c r="X258" i="1"/>
  <c r="R258" i="1"/>
  <c r="Y258" i="1"/>
  <c r="P442" i="1"/>
  <c r="Y602" i="1"/>
  <c r="R602" i="1"/>
  <c r="X602" i="1"/>
  <c r="Y576" i="1"/>
  <c r="R576" i="1"/>
  <c r="P598" i="1"/>
  <c r="X576" i="1"/>
  <c r="P9" i="1" l="1"/>
  <c r="AA122" i="1"/>
  <c r="P23" i="1"/>
  <c r="AA598" i="1"/>
  <c r="P19" i="1"/>
  <c r="AA442" i="1"/>
  <c r="P13" i="1"/>
  <c r="AA251" i="1"/>
  <c r="X10" i="14"/>
  <c r="X554" i="14" s="1"/>
  <c r="X555" i="14" s="1"/>
  <c r="R251" i="1"/>
  <c r="Y251" i="1"/>
  <c r="X251" i="1"/>
  <c r="Z251" i="1"/>
  <c r="Z598" i="1"/>
  <c r="R598" i="1"/>
  <c r="X598" i="1"/>
  <c r="Y598" i="1"/>
  <c r="D40" i="18" l="1"/>
  <c r="AA23" i="1"/>
  <c r="D36" i="18"/>
  <c r="AA19" i="1"/>
  <c r="D6" i="18"/>
  <c r="Y10" i="14"/>
  <c r="Y554" i="14" s="1"/>
  <c r="Y555" i="14" s="1"/>
  <c r="Z23" i="1"/>
  <c r="X23" i="1"/>
  <c r="Y23" i="1"/>
  <c r="R23" i="1"/>
  <c r="Z19" i="1"/>
  <c r="Y19" i="1"/>
  <c r="R19" i="1"/>
  <c r="X19" i="1"/>
  <c r="Z10" i="14" l="1"/>
  <c r="Z554" i="14" s="1"/>
  <c r="Z555" i="14" s="1"/>
  <c r="AA10" i="14" l="1"/>
  <c r="AA554" i="14" s="1"/>
  <c r="AA555" i="14" s="1"/>
  <c r="AB10" i="14" l="1"/>
  <c r="AB554" i="14" s="1"/>
  <c r="AB555" i="14" s="1"/>
  <c r="U235" i="1" l="1"/>
  <c r="T235" i="1"/>
  <c r="S235" i="1"/>
  <c r="Q235" i="1"/>
  <c r="Q12" i="1" s="1"/>
  <c r="C9" i="18" s="1"/>
  <c r="O235" i="1"/>
  <c r="N235" i="1"/>
  <c r="M235" i="1"/>
  <c r="L235" i="1"/>
  <c r="K235" i="1"/>
  <c r="J235" i="1"/>
  <c r="I235" i="1"/>
  <c r="H235" i="1"/>
  <c r="G235" i="1"/>
  <c r="F235" i="1"/>
  <c r="E235" i="1"/>
  <c r="D235" i="1"/>
  <c r="U198" i="1"/>
  <c r="T198" i="1"/>
  <c r="S198" i="1"/>
  <c r="Q198" i="1"/>
  <c r="Q11" i="1" s="1"/>
  <c r="C8" i="18" s="1"/>
  <c r="O198" i="1"/>
  <c r="N198" i="1"/>
  <c r="M198" i="1"/>
  <c r="L198" i="1"/>
  <c r="K198" i="1"/>
  <c r="J198" i="1"/>
  <c r="I198" i="1"/>
  <c r="H198" i="1"/>
  <c r="G198" i="1"/>
  <c r="F198" i="1"/>
  <c r="E198" i="1"/>
  <c r="D198" i="1"/>
  <c r="U159" i="1"/>
  <c r="T159" i="1"/>
  <c r="S159" i="1"/>
  <c r="Q159" i="1"/>
  <c r="Q10" i="1" s="1"/>
  <c r="C7" i="18" s="1"/>
  <c r="O159" i="1"/>
  <c r="N159" i="1"/>
  <c r="M159" i="1"/>
  <c r="L159" i="1"/>
  <c r="K159" i="1"/>
  <c r="J159" i="1"/>
  <c r="I159" i="1"/>
  <c r="H159" i="1"/>
  <c r="G159" i="1"/>
  <c r="F159" i="1"/>
  <c r="E159" i="1"/>
  <c r="D253" i="1" l="1"/>
  <c r="H253" i="1"/>
  <c r="L253" i="1"/>
  <c r="E253" i="1"/>
  <c r="I253" i="1"/>
  <c r="M253" i="1"/>
  <c r="F253" i="1"/>
  <c r="J253" i="1"/>
  <c r="N253" i="1"/>
  <c r="G253" i="1"/>
  <c r="K253" i="1"/>
  <c r="O253" i="1"/>
  <c r="Q253" i="1"/>
  <c r="S253" i="1"/>
  <c r="T253" i="1"/>
  <c r="U253" i="1"/>
  <c r="T25" i="18" l="1"/>
  <c r="BD30" i="18" s="1"/>
  <c r="P198" i="1"/>
  <c r="Z122" i="1"/>
  <c r="P159" i="1"/>
  <c r="AA159" i="1" s="1"/>
  <c r="P235" i="1"/>
  <c r="P11" i="1" l="1"/>
  <c r="AA198" i="1"/>
  <c r="P12" i="1"/>
  <c r="AA235" i="1"/>
  <c r="Z159" i="1"/>
  <c r="P10" i="1"/>
  <c r="Z198" i="1"/>
  <c r="P253" i="1"/>
  <c r="Z235" i="1"/>
  <c r="Z253" i="1" l="1"/>
  <c r="AA253" i="1"/>
  <c r="D9" i="18"/>
  <c r="D7" i="18"/>
  <c r="D8" i="18"/>
  <c r="W82" i="1" l="1"/>
  <c r="V82" i="1"/>
  <c r="U573" i="1" l="1"/>
  <c r="U22" i="1" s="1"/>
  <c r="V19" i="18" s="1"/>
  <c r="T573" i="1"/>
  <c r="T22" i="1" s="1"/>
  <c r="U19" i="18" s="1"/>
  <c r="S573" i="1"/>
  <c r="S22" i="1" s="1"/>
  <c r="Q573" i="1"/>
  <c r="Q22" i="1" s="1"/>
  <c r="C39" i="18" s="1"/>
  <c r="O573" i="1"/>
  <c r="O22" i="1" s="1"/>
  <c r="N573" i="1"/>
  <c r="N22" i="1" s="1"/>
  <c r="M573" i="1"/>
  <c r="M22" i="1" s="1"/>
  <c r="L573" i="1"/>
  <c r="L22" i="1" s="1"/>
  <c r="K573" i="1"/>
  <c r="K22" i="1" s="1"/>
  <c r="J573" i="1"/>
  <c r="J22" i="1" s="1"/>
  <c r="I573" i="1"/>
  <c r="I22" i="1" s="1"/>
  <c r="H573" i="1"/>
  <c r="H22" i="1" s="1"/>
  <c r="G573" i="1"/>
  <c r="G22" i="1" s="1"/>
  <c r="F573" i="1"/>
  <c r="F22" i="1" s="1"/>
  <c r="E573" i="1"/>
  <c r="E22" i="1" s="1"/>
  <c r="C22" i="1"/>
  <c r="T32" i="1"/>
  <c r="U25" i="18" s="1"/>
  <c r="U32" i="1"/>
  <c r="V25" i="18" s="1"/>
  <c r="S32" i="1"/>
  <c r="W19" i="18" l="1"/>
  <c r="W25" i="18"/>
  <c r="W22" i="1"/>
  <c r="C20" i="1"/>
  <c r="U333" i="1" l="1"/>
  <c r="U18" i="1" s="1"/>
  <c r="V15" i="18" s="1"/>
  <c r="T333" i="1"/>
  <c r="T18" i="1" s="1"/>
  <c r="U15" i="18" s="1"/>
  <c r="S333" i="1"/>
  <c r="S18" i="1" s="1"/>
  <c r="Q333" i="1"/>
  <c r="Q18" i="1" s="1"/>
  <c r="C35" i="18" s="1"/>
  <c r="D18" i="1"/>
  <c r="E333" i="1"/>
  <c r="E18" i="1" s="1"/>
  <c r="F333" i="1"/>
  <c r="F18" i="1" s="1"/>
  <c r="G333" i="1"/>
  <c r="G18" i="1" s="1"/>
  <c r="H333" i="1"/>
  <c r="H18" i="1" s="1"/>
  <c r="I333" i="1"/>
  <c r="I18" i="1" s="1"/>
  <c r="J333" i="1"/>
  <c r="J18" i="1" s="1"/>
  <c r="K333" i="1"/>
  <c r="K18" i="1" s="1"/>
  <c r="L333" i="1"/>
  <c r="L18" i="1" s="1"/>
  <c r="M333" i="1"/>
  <c r="M18" i="1" s="1"/>
  <c r="N333" i="1"/>
  <c r="N18" i="1" s="1"/>
  <c r="O333" i="1"/>
  <c r="O18" i="1" s="1"/>
  <c r="C18" i="1"/>
  <c r="H9" i="1"/>
  <c r="C24" i="1"/>
  <c r="S604" i="1"/>
  <c r="S24" i="1" s="1"/>
  <c r="T604" i="1"/>
  <c r="T24" i="1" s="1"/>
  <c r="U604" i="1"/>
  <c r="U24" i="1" s="1"/>
  <c r="Q604" i="1"/>
  <c r="Q24" i="1" s="1"/>
  <c r="E604" i="1"/>
  <c r="E24" i="1" s="1"/>
  <c r="F604" i="1"/>
  <c r="F24" i="1" s="1"/>
  <c r="G604" i="1"/>
  <c r="G24" i="1" s="1"/>
  <c r="H604" i="1"/>
  <c r="H24" i="1" s="1"/>
  <c r="I604" i="1"/>
  <c r="I24" i="1" s="1"/>
  <c r="J604" i="1"/>
  <c r="J24" i="1" s="1"/>
  <c r="K604" i="1"/>
  <c r="K24" i="1" s="1"/>
  <c r="L604" i="1"/>
  <c r="L24" i="1" s="1"/>
  <c r="M604" i="1"/>
  <c r="M24" i="1" s="1"/>
  <c r="N604" i="1"/>
  <c r="N24" i="1" s="1"/>
  <c r="O604" i="1"/>
  <c r="O24" i="1" s="1"/>
  <c r="W601" i="1"/>
  <c r="V601" i="1"/>
  <c r="W555" i="1"/>
  <c r="V555" i="1"/>
  <c r="S552" i="1"/>
  <c r="S21" i="1" s="1"/>
  <c r="T552" i="1"/>
  <c r="T21" i="1" s="1"/>
  <c r="U18" i="18" s="1"/>
  <c r="U552" i="1"/>
  <c r="U21" i="1" s="1"/>
  <c r="V18" i="18" s="1"/>
  <c r="Q552" i="1"/>
  <c r="Q21" i="1" s="1"/>
  <c r="C38" i="18" s="1"/>
  <c r="D552" i="1"/>
  <c r="D21" i="1" s="1"/>
  <c r="E552" i="1"/>
  <c r="E21" i="1" s="1"/>
  <c r="F21" i="1"/>
  <c r="G552" i="1"/>
  <c r="G21" i="1" s="1"/>
  <c r="H552" i="1"/>
  <c r="H21" i="1" s="1"/>
  <c r="I552" i="1"/>
  <c r="I21" i="1" s="1"/>
  <c r="J552" i="1"/>
  <c r="J21" i="1" s="1"/>
  <c r="K552" i="1"/>
  <c r="K21" i="1" s="1"/>
  <c r="L552" i="1"/>
  <c r="L21" i="1" s="1"/>
  <c r="M552" i="1"/>
  <c r="M21" i="1" s="1"/>
  <c r="N552" i="1"/>
  <c r="N21" i="1" s="1"/>
  <c r="O552" i="1"/>
  <c r="O21" i="1" s="1"/>
  <c r="C21" i="1"/>
  <c r="W522" i="1"/>
  <c r="V522" i="1"/>
  <c r="S519" i="1"/>
  <c r="T519" i="1"/>
  <c r="U519" i="1"/>
  <c r="Q519" i="1"/>
  <c r="Q20" i="1" s="1"/>
  <c r="C37" i="18" s="1"/>
  <c r="D519" i="1"/>
  <c r="D20" i="1" s="1"/>
  <c r="E519" i="1"/>
  <c r="E20" i="1" s="1"/>
  <c r="G519" i="1"/>
  <c r="G20" i="1" s="1"/>
  <c r="H519" i="1"/>
  <c r="H20" i="1" s="1"/>
  <c r="I519" i="1"/>
  <c r="I20" i="1" s="1"/>
  <c r="J519" i="1"/>
  <c r="J20" i="1" s="1"/>
  <c r="K519" i="1"/>
  <c r="K20" i="1" s="1"/>
  <c r="L519" i="1"/>
  <c r="L20" i="1" s="1"/>
  <c r="M519" i="1"/>
  <c r="M20" i="1" s="1"/>
  <c r="N519" i="1"/>
  <c r="N20" i="1" s="1"/>
  <c r="O519" i="1"/>
  <c r="O20" i="1" s="1"/>
  <c r="W445" i="1"/>
  <c r="V445" i="1"/>
  <c r="W336" i="1"/>
  <c r="V336" i="1"/>
  <c r="W317" i="1"/>
  <c r="V317" i="1"/>
  <c r="S314" i="1"/>
  <c r="T314" i="1"/>
  <c r="U314" i="1"/>
  <c r="Q314" i="1"/>
  <c r="Q17" i="1" s="1"/>
  <c r="C34" i="18" s="1"/>
  <c r="D314" i="1"/>
  <c r="E314" i="1"/>
  <c r="F314" i="1"/>
  <c r="G314" i="1"/>
  <c r="H314" i="1"/>
  <c r="I314" i="1"/>
  <c r="J314" i="1"/>
  <c r="K314" i="1"/>
  <c r="L314" i="1"/>
  <c r="M314" i="1"/>
  <c r="N314" i="1"/>
  <c r="O314" i="1"/>
  <c r="C17" i="1"/>
  <c r="S13" i="1"/>
  <c r="AA13" i="1" s="1"/>
  <c r="T13" i="1"/>
  <c r="D13" i="1"/>
  <c r="E13" i="1"/>
  <c r="F13" i="1"/>
  <c r="G13" i="1"/>
  <c r="H13" i="1"/>
  <c r="I13" i="1"/>
  <c r="K13" i="1"/>
  <c r="L13" i="1"/>
  <c r="M13" i="1"/>
  <c r="O13" i="1"/>
  <c r="C13" i="1"/>
  <c r="S12" i="1"/>
  <c r="AA12" i="1" s="1"/>
  <c r="T12" i="1"/>
  <c r="U11" i="18" s="1"/>
  <c r="U12" i="1"/>
  <c r="V11" i="18" s="1"/>
  <c r="E12" i="1"/>
  <c r="F12" i="1"/>
  <c r="G12" i="1"/>
  <c r="I12" i="1"/>
  <c r="J12" i="1"/>
  <c r="K12" i="1"/>
  <c r="M12" i="1"/>
  <c r="N12" i="1"/>
  <c r="O12" i="1"/>
  <c r="C12" i="1"/>
  <c r="W201" i="1"/>
  <c r="V201" i="1"/>
  <c r="C11" i="1"/>
  <c r="W162" i="1"/>
  <c r="V162" i="1"/>
  <c r="E10" i="1"/>
  <c r="F10" i="1"/>
  <c r="G10" i="1"/>
  <c r="H10" i="1"/>
  <c r="J10" i="1"/>
  <c r="K10" i="1"/>
  <c r="L10" i="1"/>
  <c r="M10" i="1"/>
  <c r="N10" i="1"/>
  <c r="O10" i="1"/>
  <c r="D10" i="1"/>
  <c r="C10" i="1"/>
  <c r="W125" i="1"/>
  <c r="V125" i="1"/>
  <c r="V69" i="1"/>
  <c r="V70" i="1"/>
  <c r="V71" i="1"/>
  <c r="V45" i="1"/>
  <c r="V46" i="1"/>
  <c r="V47" i="1"/>
  <c r="V48" i="1"/>
  <c r="V49" i="1"/>
  <c r="V50" i="1"/>
  <c r="V51" i="1"/>
  <c r="V52" i="1"/>
  <c r="V53" i="1"/>
  <c r="V54" i="1"/>
  <c r="V55" i="1"/>
  <c r="V56" i="1"/>
  <c r="V44" i="1"/>
  <c r="T61" i="1"/>
  <c r="T60" i="1"/>
  <c r="T59" i="1"/>
  <c r="T58" i="1"/>
  <c r="S61" i="1"/>
  <c r="S60" i="1"/>
  <c r="S59" i="1"/>
  <c r="S58" i="1"/>
  <c r="T11" i="1"/>
  <c r="U10" i="18" s="1"/>
  <c r="T10" i="1"/>
  <c r="U9" i="18" s="1"/>
  <c r="T9" i="1"/>
  <c r="U8" i="18" s="1"/>
  <c r="N11" i="1"/>
  <c r="J11" i="1"/>
  <c r="F11" i="1"/>
  <c r="U10" i="1"/>
  <c r="V9" i="18" s="1"/>
  <c r="S10" i="1"/>
  <c r="AA10" i="1" s="1"/>
  <c r="C9" i="1"/>
  <c r="U9" i="1"/>
  <c r="V8" i="18" s="1"/>
  <c r="S9" i="1"/>
  <c r="AA9" i="1" s="1"/>
  <c r="O9" i="1"/>
  <c r="N9" i="1"/>
  <c r="M9" i="1"/>
  <c r="L9" i="1"/>
  <c r="K9" i="1"/>
  <c r="J9" i="1"/>
  <c r="I9" i="1"/>
  <c r="G9" i="1"/>
  <c r="E9" i="1"/>
  <c r="D9" i="1"/>
  <c r="W70" i="1"/>
  <c r="D11" i="1"/>
  <c r="H11" i="1"/>
  <c r="L11" i="1"/>
  <c r="U11" i="1"/>
  <c r="V10" i="18" s="1"/>
  <c r="W69" i="1"/>
  <c r="W71" i="1"/>
  <c r="I11" i="1"/>
  <c r="S11" i="1"/>
  <c r="AA11" i="1" s="1"/>
  <c r="K11" i="1"/>
  <c r="O11" i="1"/>
  <c r="F606" i="1" l="1"/>
  <c r="V12" i="18"/>
  <c r="W8" i="18"/>
  <c r="W15" i="18"/>
  <c r="W11" i="18"/>
  <c r="W18" i="18"/>
  <c r="W10" i="18"/>
  <c r="W9" i="18"/>
  <c r="U12" i="18"/>
  <c r="J606" i="1"/>
  <c r="N606" i="1"/>
  <c r="I606" i="1"/>
  <c r="L606" i="1"/>
  <c r="H606" i="1"/>
  <c r="M606" i="1"/>
  <c r="O606" i="1"/>
  <c r="K606" i="1"/>
  <c r="G606" i="1"/>
  <c r="E606" i="1"/>
  <c r="D606" i="1"/>
  <c r="U17" i="1"/>
  <c r="V14" i="18" s="1"/>
  <c r="U606" i="1"/>
  <c r="T17" i="1"/>
  <c r="U14" i="18" s="1"/>
  <c r="T606" i="1"/>
  <c r="S17" i="1"/>
  <c r="S606" i="1"/>
  <c r="W24" i="1"/>
  <c r="Q606" i="1"/>
  <c r="W21" i="1"/>
  <c r="W18" i="1"/>
  <c r="W122" i="1"/>
  <c r="N17" i="1"/>
  <c r="N25" i="1" s="1"/>
  <c r="M17" i="1"/>
  <c r="M25" i="1" s="1"/>
  <c r="L17" i="1"/>
  <c r="L25" i="1" s="1"/>
  <c r="V122" i="1"/>
  <c r="O17" i="1"/>
  <c r="O25" i="1" s="1"/>
  <c r="K17" i="1"/>
  <c r="K25" i="1" s="1"/>
  <c r="J17" i="1"/>
  <c r="J25" i="1" s="1"/>
  <c r="F17" i="1"/>
  <c r="F25" i="1" s="1"/>
  <c r="I17" i="1"/>
  <c r="I25" i="1" s="1"/>
  <c r="E17" i="1"/>
  <c r="E25" i="1" s="1"/>
  <c r="H17" i="1"/>
  <c r="H25" i="1" s="1"/>
  <c r="D17" i="1"/>
  <c r="D25" i="1" s="1"/>
  <c r="G17" i="1"/>
  <c r="G25" i="1" s="1"/>
  <c r="S20" i="1"/>
  <c r="U20" i="1"/>
  <c r="V17" i="18" s="1"/>
  <c r="T20" i="1"/>
  <c r="U17" i="18" s="1"/>
  <c r="C25" i="1"/>
  <c r="V442" i="1"/>
  <c r="V19" i="1" s="1"/>
  <c r="BC74" i="18" s="1"/>
  <c r="W442" i="1"/>
  <c r="W61" i="1"/>
  <c r="W59" i="1"/>
  <c r="W58" i="1"/>
  <c r="W60" i="1"/>
  <c r="W9" i="1"/>
  <c r="W235" i="1"/>
  <c r="V59" i="1"/>
  <c r="V61" i="1"/>
  <c r="V58" i="1"/>
  <c r="V159" i="1"/>
  <c r="W159" i="1"/>
  <c r="V235" i="1"/>
  <c r="V198" i="1"/>
  <c r="W198" i="1"/>
  <c r="W573" i="1"/>
  <c r="V573" i="1"/>
  <c r="V22" i="1" s="1"/>
  <c r="BC77" i="18" s="1"/>
  <c r="V60" i="1"/>
  <c r="W66" i="1"/>
  <c r="T62" i="1"/>
  <c r="V9" i="1"/>
  <c r="V66" i="1"/>
  <c r="Q14" i="1"/>
  <c r="V11" i="1"/>
  <c r="V12" i="1"/>
  <c r="S62" i="1"/>
  <c r="W314" i="1"/>
  <c r="W604" i="1"/>
  <c r="M11" i="1"/>
  <c r="M14" i="1" s="1"/>
  <c r="L12" i="1"/>
  <c r="L14" i="1" s="1"/>
  <c r="N13" i="1"/>
  <c r="N14" i="1" s="1"/>
  <c r="J13" i="1"/>
  <c r="J14" i="1" s="1"/>
  <c r="U13" i="1"/>
  <c r="I10" i="1"/>
  <c r="H12" i="1"/>
  <c r="H14" i="1" s="1"/>
  <c r="V333" i="1"/>
  <c r="V18" i="1" s="1"/>
  <c r="D12" i="1"/>
  <c r="D14" i="1" s="1"/>
  <c r="G11" i="1"/>
  <c r="E11" i="1"/>
  <c r="W11" i="1"/>
  <c r="BC70" i="18" s="1"/>
  <c r="K14" i="1"/>
  <c r="O14" i="1"/>
  <c r="V10" i="1"/>
  <c r="T14" i="1"/>
  <c r="V604" i="1"/>
  <c r="V24" i="1" s="1"/>
  <c r="W12" i="1"/>
  <c r="S14" i="1"/>
  <c r="V314" i="1"/>
  <c r="W10" i="1"/>
  <c r="V519" i="1"/>
  <c r="V20" i="1" s="1"/>
  <c r="V552" i="1"/>
  <c r="W333" i="1"/>
  <c r="W519" i="1"/>
  <c r="W552" i="1"/>
  <c r="F9" i="1"/>
  <c r="C14" i="1"/>
  <c r="BC69" i="18" l="1"/>
  <c r="BC68" i="18"/>
  <c r="BC73" i="18"/>
  <c r="BC71" i="18"/>
  <c r="W17" i="18"/>
  <c r="U21" i="18"/>
  <c r="U23" i="18" s="1"/>
  <c r="U26" i="18" s="1"/>
  <c r="U28" i="18" s="1"/>
  <c r="U29" i="18" s="1"/>
  <c r="W14" i="18"/>
  <c r="V21" i="18"/>
  <c r="V23" i="18" s="1"/>
  <c r="W12" i="18"/>
  <c r="H121" i="18"/>
  <c r="L121" i="18"/>
  <c r="D121" i="18"/>
  <c r="E121" i="18"/>
  <c r="I121" i="18"/>
  <c r="M121" i="18"/>
  <c r="G121" i="18"/>
  <c r="O121" i="18"/>
  <c r="F121" i="18"/>
  <c r="J121" i="18"/>
  <c r="N121" i="18"/>
  <c r="K121" i="18"/>
  <c r="W606" i="1"/>
  <c r="T25" i="1"/>
  <c r="U25" i="1"/>
  <c r="U14" i="1"/>
  <c r="W14" i="1" s="1"/>
  <c r="Q25" i="1"/>
  <c r="Q27" i="1" s="1"/>
  <c r="V17" i="1"/>
  <c r="V606" i="1"/>
  <c r="S25" i="1"/>
  <c r="W20" i="1"/>
  <c r="BC75" i="18" s="1"/>
  <c r="W17" i="1"/>
  <c r="BC72" i="18" s="1"/>
  <c r="W253" i="1"/>
  <c r="V253" i="1"/>
  <c r="V21" i="1"/>
  <c r="BC76" i="18" s="1"/>
  <c r="E14" i="1"/>
  <c r="G14" i="1"/>
  <c r="F14" i="1"/>
  <c r="I14" i="1"/>
  <c r="T64" i="1"/>
  <c r="S64" i="1"/>
  <c r="U64" i="1"/>
  <c r="W62" i="1"/>
  <c r="V62" i="1"/>
  <c r="L27" i="1"/>
  <c r="C27" i="1"/>
  <c r="V13" i="1"/>
  <c r="W13" i="1"/>
  <c r="V26" i="18" l="1"/>
  <c r="W23" i="18"/>
  <c r="W21" i="18"/>
  <c r="H122" i="18"/>
  <c r="L122" i="18"/>
  <c r="D122" i="18"/>
  <c r="E122" i="18"/>
  <c r="I122" i="18"/>
  <c r="M122" i="18"/>
  <c r="K122" i="18"/>
  <c r="O122" i="18"/>
  <c r="F122" i="18"/>
  <c r="J122" i="18"/>
  <c r="N122" i="18"/>
  <c r="G122" i="18"/>
  <c r="C78" i="18"/>
  <c r="BD75" i="18"/>
  <c r="BD76" i="18"/>
  <c r="BD78" i="18"/>
  <c r="C74" i="18"/>
  <c r="D108" i="18" s="1"/>
  <c r="BD68" i="18"/>
  <c r="C73" i="18"/>
  <c r="D107" i="18" s="1"/>
  <c r="S27" i="1"/>
  <c r="BD73" i="18"/>
  <c r="BD74" i="18"/>
  <c r="C70" i="18"/>
  <c r="D104" i="18" s="1"/>
  <c r="C71" i="18"/>
  <c r="D105" i="18" s="1"/>
  <c r="BD69" i="18"/>
  <c r="BC79" i="18"/>
  <c r="BD70" i="18"/>
  <c r="C75" i="18"/>
  <c r="D109" i="18" s="1"/>
  <c r="C77" i="18"/>
  <c r="D111" i="18" s="1"/>
  <c r="C72" i="18"/>
  <c r="D106" i="18" s="1"/>
  <c r="BD72" i="18"/>
  <c r="BD77" i="18"/>
  <c r="C76" i="18"/>
  <c r="D110" i="18" s="1"/>
  <c r="C68" i="18"/>
  <c r="C69" i="18"/>
  <c r="D103" i="18" s="1"/>
  <c r="BD71" i="18"/>
  <c r="V25" i="1"/>
  <c r="U27" i="1"/>
  <c r="V14" i="1"/>
  <c r="W25" i="1"/>
  <c r="V64" i="1"/>
  <c r="W64" i="1"/>
  <c r="T27" i="1"/>
  <c r="K27" i="1"/>
  <c r="I27" i="1"/>
  <c r="D27" i="1"/>
  <c r="G27" i="1"/>
  <c r="M27" i="1"/>
  <c r="H27" i="1"/>
  <c r="O27" i="1"/>
  <c r="E27" i="1"/>
  <c r="N27" i="1"/>
  <c r="F27" i="1"/>
  <c r="J27" i="1"/>
  <c r="T38" i="1" l="1"/>
  <c r="T37" i="1"/>
  <c r="U38" i="1"/>
  <c r="U37" i="1"/>
  <c r="S33" i="1"/>
  <c r="S35" i="1" s="1"/>
  <c r="S36" i="1" s="1"/>
  <c r="T33" i="1"/>
  <c r="T35" i="1" s="1"/>
  <c r="T36" i="1" s="1"/>
  <c r="U33" i="1"/>
  <c r="U35" i="1" s="1"/>
  <c r="U36" i="1" s="1"/>
  <c r="W26" i="18"/>
  <c r="V28" i="18"/>
  <c r="V29" i="18" s="1"/>
  <c r="W29" i="18" s="1"/>
  <c r="BC67" i="18"/>
  <c r="C67" i="18"/>
  <c r="C79" i="18" s="1"/>
  <c r="B80" i="18" s="1"/>
  <c r="D102" i="18"/>
  <c r="B76" i="18"/>
  <c r="B110" i="18" s="1"/>
  <c r="B78" i="18"/>
  <c r="B77" i="18"/>
  <c r="B111" i="18" s="1"/>
  <c r="B72" i="18"/>
  <c r="B106" i="18" s="1"/>
  <c r="B74" i="18"/>
  <c r="B108" i="18" s="1"/>
  <c r="B75" i="18"/>
  <c r="B109" i="18" s="1"/>
  <c r="B69" i="18"/>
  <c r="B103" i="18" s="1"/>
  <c r="B73" i="18"/>
  <c r="B107" i="18" s="1"/>
  <c r="B68" i="18"/>
  <c r="B102" i="18" s="1"/>
  <c r="B70" i="18"/>
  <c r="B104" i="18" s="1"/>
  <c r="B71" i="18"/>
  <c r="B105" i="18" s="1"/>
  <c r="W27" i="1"/>
  <c r="V27" i="1"/>
  <c r="D101" i="18" l="1"/>
  <c r="W28" i="18"/>
  <c r="D112" i="18"/>
  <c r="R125" i="1"/>
  <c r="X601" i="1"/>
  <c r="R445" i="1"/>
  <c r="Y555" i="1"/>
  <c r="Y317" i="1"/>
  <c r="R201" i="1"/>
  <c r="X125" i="1" l="1"/>
  <c r="Y445" i="1"/>
  <c r="Y125" i="1"/>
  <c r="X445" i="1"/>
  <c r="X555" i="1"/>
  <c r="R555" i="1"/>
  <c r="R336" i="1"/>
  <c r="X336" i="1"/>
  <c r="Y336" i="1"/>
  <c r="R162" i="1"/>
  <c r="X162" i="1"/>
  <c r="Y162" i="1"/>
  <c r="R601" i="1"/>
  <c r="Y601" i="1"/>
  <c r="R522" i="1"/>
  <c r="X317" i="1"/>
  <c r="Y522" i="1"/>
  <c r="X522" i="1"/>
  <c r="R317" i="1"/>
  <c r="Y82" i="1"/>
  <c r="R82" i="1"/>
  <c r="X82" i="1"/>
  <c r="P573" i="1"/>
  <c r="Y201" i="1"/>
  <c r="P519" i="1"/>
  <c r="P333" i="1"/>
  <c r="P314" i="1"/>
  <c r="X201" i="1"/>
  <c r="P604" i="1"/>
  <c r="P552" i="1"/>
  <c r="P17" i="1" l="1"/>
  <c r="AA314" i="1"/>
  <c r="P22" i="1"/>
  <c r="AA573" i="1"/>
  <c r="P21" i="1"/>
  <c r="AA552" i="1"/>
  <c r="P18" i="1"/>
  <c r="AA333" i="1"/>
  <c r="P24" i="1"/>
  <c r="AA24" i="1" s="1"/>
  <c r="AA604" i="1"/>
  <c r="P20" i="1"/>
  <c r="AA519" i="1"/>
  <c r="Z9" i="1"/>
  <c r="R9" i="1"/>
  <c r="X9" i="1"/>
  <c r="Y9" i="1"/>
  <c r="P606" i="1"/>
  <c r="Z11" i="1"/>
  <c r="R11" i="1"/>
  <c r="Y11" i="1"/>
  <c r="X11" i="1"/>
  <c r="R12" i="1"/>
  <c r="Z12" i="1"/>
  <c r="Y12" i="1"/>
  <c r="X12" i="1"/>
  <c r="X122" i="1"/>
  <c r="R122" i="1"/>
  <c r="Y122" i="1"/>
  <c r="Z573" i="1"/>
  <c r="Y442" i="1"/>
  <c r="Z552" i="1"/>
  <c r="X442" i="1"/>
  <c r="Z604" i="1"/>
  <c r="Z333" i="1"/>
  <c r="Z519" i="1"/>
  <c r="R442" i="1"/>
  <c r="Z442" i="1"/>
  <c r="Z314" i="1"/>
  <c r="X235" i="1"/>
  <c r="R159" i="1"/>
  <c r="R235" i="1"/>
  <c r="X198" i="1"/>
  <c r="X159" i="1"/>
  <c r="Y235" i="1"/>
  <c r="R198" i="1"/>
  <c r="Y159" i="1"/>
  <c r="Y198" i="1"/>
  <c r="R573" i="1"/>
  <c r="Y573" i="1"/>
  <c r="R604" i="1"/>
  <c r="R314" i="1"/>
  <c r="Y604" i="1"/>
  <c r="X314" i="1"/>
  <c r="X604" i="1"/>
  <c r="X333" i="1"/>
  <c r="X573" i="1"/>
  <c r="Y519" i="1"/>
  <c r="Y552" i="1"/>
  <c r="Y314" i="1"/>
  <c r="X552" i="1"/>
  <c r="Y333" i="1"/>
  <c r="X519" i="1"/>
  <c r="R333" i="1"/>
  <c r="R519" i="1"/>
  <c r="R552" i="1"/>
  <c r="D37" i="18" l="1"/>
  <c r="AA20" i="1"/>
  <c r="D35" i="18"/>
  <c r="AA18" i="1"/>
  <c r="D39" i="18"/>
  <c r="AA22" i="1"/>
  <c r="Z606" i="1"/>
  <c r="AA606" i="1"/>
  <c r="D38" i="18"/>
  <c r="AA21" i="1"/>
  <c r="D34" i="18"/>
  <c r="AA17" i="1"/>
  <c r="Y606" i="1"/>
  <c r="R606" i="1"/>
  <c r="Z10" i="1"/>
  <c r="R10" i="1"/>
  <c r="X10" i="1"/>
  <c r="Y10" i="1"/>
  <c r="Z18" i="1"/>
  <c r="R18" i="1"/>
  <c r="X18" i="1"/>
  <c r="Y18" i="1"/>
  <c r="Z22" i="1"/>
  <c r="X22" i="1"/>
  <c r="Y22" i="1"/>
  <c r="R22" i="1"/>
  <c r="Z21" i="1"/>
  <c r="R21" i="1"/>
  <c r="Y21" i="1"/>
  <c r="X21" i="1"/>
  <c r="X606" i="1"/>
  <c r="Z13" i="1"/>
  <c r="R13" i="1"/>
  <c r="X13" i="1"/>
  <c r="Y13" i="1"/>
  <c r="Z20" i="1"/>
  <c r="Y20" i="1"/>
  <c r="R20" i="1"/>
  <c r="X20" i="1"/>
  <c r="Z24" i="1"/>
  <c r="Y24" i="1"/>
  <c r="R24" i="1"/>
  <c r="X24" i="1"/>
  <c r="Z17" i="1"/>
  <c r="X17" i="1"/>
  <c r="R17" i="1"/>
  <c r="Y17" i="1"/>
  <c r="Y253" i="1"/>
  <c r="X253" i="1"/>
  <c r="R253" i="1"/>
  <c r="P25" i="1"/>
  <c r="AA25" i="1" s="1"/>
  <c r="P14" i="1"/>
  <c r="AA14" i="1" s="1"/>
  <c r="Z14" i="1" l="1"/>
  <c r="R14" i="1"/>
  <c r="X14" i="1"/>
  <c r="Y14" i="1"/>
  <c r="Z25" i="1"/>
  <c r="Y25" i="1"/>
  <c r="R25" i="1"/>
  <c r="X25" i="1"/>
  <c r="P27" i="1"/>
  <c r="R27" i="1" l="1"/>
  <c r="X27" i="1"/>
  <c r="Y27" i="1"/>
</calcChain>
</file>

<file path=xl/sharedStrings.xml><?xml version="1.0" encoding="utf-8"?>
<sst xmlns="http://schemas.openxmlformats.org/spreadsheetml/2006/main" count="1454" uniqueCount="639">
  <si>
    <t>Actual</t>
  </si>
  <si>
    <t>Budget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</si>
  <si>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</si>
  <si>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</si>
  <si>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</si>
  <si>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</si>
  <si>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</si>
  <si>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</si>
  <si>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</si>
  <si>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</si>
  <si>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</si>
  <si>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</si>
  <si>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</si>
  <si>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</si>
  <si>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Actual YTD</t>
  </si>
  <si>
    <t>Budget YTD</t>
  </si>
  <si>
    <t>Approved Budget</t>
  </si>
  <si>
    <t>Forecast</t>
  </si>
  <si>
    <t>SUMMARY</t>
  </si>
  <si>
    <t>Revenue</t>
  </si>
  <si>
    <t>Total Revenue</t>
  </si>
  <si>
    <t>Expenses</t>
  </si>
  <si>
    <t>Actuals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</si>
  <si>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</si>
  <si>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</si>
  <si>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</si>
  <si>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</si>
  <si>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</si>
  <si>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</si>
  <si>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</si>
  <si>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/>
  </si>
  <si>
    <t>Enrollment Breakdown</t>
  </si>
  <si>
    <t>K</t>
  </si>
  <si>
    <t>Enrollment Summary</t>
  </si>
  <si>
    <t>K-3</t>
  </si>
  <si>
    <t>4-6</t>
  </si>
  <si>
    <t>7-8</t>
  </si>
  <si>
    <t>9-12</t>
  </si>
  <si>
    <t>Total Enrolled</t>
  </si>
  <si>
    <t>Demographic Information</t>
  </si>
  <si>
    <t>New Students</t>
  </si>
  <si>
    <t>School Information</t>
  </si>
  <si>
    <t>FTE's</t>
  </si>
  <si>
    <t>Teachers</t>
  </si>
  <si>
    <t># of school days</t>
  </si>
  <si>
    <t>Inflation Rate</t>
  </si>
  <si>
    <t>REVENUE</t>
  </si>
  <si>
    <t>TOTAL REVENUE</t>
  </si>
  <si>
    <t>EXPENSES</t>
  </si>
  <si>
    <t>ASSETS</t>
  </si>
  <si>
    <t>Accounts Receivable</t>
  </si>
  <si>
    <t>Fixed Assets</t>
  </si>
  <si>
    <t>Other Assets</t>
  </si>
  <si>
    <t>LIABILITIES &amp; EQUITY</t>
  </si>
  <si>
    <t>Accounts Payable</t>
  </si>
  <si>
    <t>Income Statement</t>
  </si>
  <si>
    <t>Monthly Cash Forecast</t>
  </si>
  <si>
    <t>Remaining</t>
  </si>
  <si>
    <t>Balance</t>
  </si>
  <si>
    <t>Beginning Cash</t>
  </si>
  <si>
    <t>Operating Cash Inflow (Outflow)</t>
  </si>
  <si>
    <t>Revenues - Prior Year Accruals</t>
  </si>
  <si>
    <t>Accounts Receivable - Current Year</t>
  </si>
  <si>
    <t>Due To (From)</t>
  </si>
  <si>
    <t>Expenses - Prior Year Accruals</t>
  </si>
  <si>
    <t>Accounts Payable - Current Year</t>
  </si>
  <si>
    <t>Summerholdback for Teachers</t>
  </si>
  <si>
    <t>Loans Payable (Current)</t>
  </si>
  <si>
    <t>Loans Payable (Long Term)</t>
  </si>
  <si>
    <t>Other Liabilites</t>
  </si>
  <si>
    <t>Ending Cash</t>
  </si>
  <si>
    <t>YTD Change</t>
  </si>
  <si>
    <t>Net Income (Loss) to Date</t>
  </si>
  <si>
    <t>YTD</t>
  </si>
  <si>
    <t>Balance Sheet</t>
  </si>
  <si>
    <t>Variance</t>
  </si>
  <si>
    <t>Other Liabilities</t>
  </si>
  <si>
    <t>Previous Forecast</t>
  </si>
  <si>
    <t>Current Forecast</t>
  </si>
  <si>
    <t>Beginning Net Assets</t>
  </si>
  <si>
    <t>Start-up Year</t>
  </si>
  <si>
    <t>TOTAL EXPENSES</t>
  </si>
  <si>
    <t>Actuals &amp; Forecast</t>
  </si>
  <si>
    <t>Cash Balance</t>
  </si>
  <si>
    <t>Other Current Assets</t>
  </si>
  <si>
    <t>Due From Others</t>
  </si>
  <si>
    <t>TOTAL ASSETS</t>
  </si>
  <si>
    <t>TOTAL LIABILITIES &amp; EQUITY</t>
  </si>
  <si>
    <t>Total</t>
  </si>
  <si>
    <t>Yes</t>
  </si>
  <si>
    <t>KEY ASSUMPTIONS</t>
  </si>
  <si>
    <t>% Forecast Spent</t>
  </si>
  <si>
    <t>ADM %</t>
  </si>
  <si>
    <t># Free &amp; Reduced Lunch</t>
  </si>
  <si>
    <t># ELL</t>
  </si>
  <si>
    <t>Capital Assets</t>
  </si>
  <si>
    <t>Total ADM</t>
  </si>
  <si>
    <t>Other Current Liabilities</t>
  </si>
  <si>
    <t>Other Local Revenues</t>
  </si>
  <si>
    <t xml:space="preserve">Charges for Current Services </t>
  </si>
  <si>
    <t>State of Tennessee</t>
  </si>
  <si>
    <t xml:space="preserve">Federal Government </t>
  </si>
  <si>
    <t xml:space="preserve">Personnel </t>
  </si>
  <si>
    <t>Employer Taxes &amp; Employee Benefits</t>
  </si>
  <si>
    <t>Contracted Services</t>
  </si>
  <si>
    <t>Supplies &amp; Materials</t>
  </si>
  <si>
    <t>Other Charges</t>
  </si>
  <si>
    <t>Debt Service</t>
  </si>
  <si>
    <t>Capital Expenses</t>
  </si>
  <si>
    <t>Other Sources - Non Revenue</t>
  </si>
  <si>
    <t>Investments</t>
  </si>
  <si>
    <t>Credit Card Payable</t>
  </si>
  <si>
    <t>Accrued Accounts Payable</t>
  </si>
  <si>
    <t>Long-Term Liabilities</t>
  </si>
  <si>
    <t>Accrued Payroll</t>
  </si>
  <si>
    <t>Payroll Deductions Payable</t>
  </si>
  <si>
    <t>Other Payables</t>
  </si>
  <si>
    <t>Due to Other Funds</t>
  </si>
  <si>
    <t>Notes Payable</t>
  </si>
  <si>
    <t>Days Cash on Hand</t>
  </si>
  <si>
    <t>Fund Balance as a % of Expenses</t>
  </si>
  <si>
    <t>Debt Service Coverage Ratio</t>
  </si>
  <si>
    <t>Capital Outlay Report</t>
  </si>
  <si>
    <t>CIP Account</t>
  </si>
  <si>
    <t>Asset Value (Cash Outflow)</t>
  </si>
  <si>
    <t>Depreciation Expense Forecast</t>
  </si>
  <si>
    <t>Asset Value Remaining @ 6/30</t>
  </si>
  <si>
    <t>% Asset Value Remaining @ 6/30</t>
  </si>
  <si>
    <t>Prior Year Fixed Assets</t>
  </si>
  <si>
    <t>Current Year Capital Outlay</t>
  </si>
  <si>
    <t>SUBTOTAL - Fixed Assets</t>
  </si>
  <si>
    <t>Cash Outflow Forecast</t>
  </si>
  <si>
    <t>Cash Outflow Forecast Remaining</t>
  </si>
  <si>
    <t>% Cash Outflow Forecast Spent</t>
  </si>
  <si>
    <t>Capital Outlay</t>
  </si>
  <si>
    <t>Land</t>
  </si>
  <si>
    <t>Buildings and Improvements</t>
  </si>
  <si>
    <t>Buildings and Improvements - Building 1</t>
  </si>
  <si>
    <t>Buildings and Improvements - Building 2</t>
  </si>
  <si>
    <t>Buildings and Improvements - Building 3</t>
  </si>
  <si>
    <t>Leasehold Improvements</t>
  </si>
  <si>
    <t>Infrastructure</t>
  </si>
  <si>
    <t>Furniture and Fixtures</t>
  </si>
  <si>
    <t>Computer Equipment</t>
  </si>
  <si>
    <t>Software</t>
  </si>
  <si>
    <t>Website</t>
  </si>
  <si>
    <t>Machinery and Equipment</t>
  </si>
  <si>
    <t>Telephone Equipment</t>
  </si>
  <si>
    <t>Other Capital Assets</t>
  </si>
  <si>
    <t>Construction in Progress</t>
  </si>
  <si>
    <t>Construction in Progress - Project 1</t>
  </si>
  <si>
    <t>Construction in Progress - Project 2</t>
  </si>
  <si>
    <t>Construction in Progress - Project 3</t>
  </si>
  <si>
    <t>SUBTOTAL - Capital Outlay</t>
  </si>
  <si>
    <t>Capital Outlay by Project</t>
  </si>
  <si>
    <t>Asset Account</t>
  </si>
  <si>
    <t>Project Description</t>
  </si>
  <si>
    <t>Actuals YTD</t>
  </si>
  <si>
    <t>% Spent</t>
  </si>
  <si>
    <t>Budget YTD vs Actuals YTD - Revenue</t>
  </si>
  <si>
    <t>% Remaining</t>
  </si>
  <si>
    <t>Ending Fund Balance (incl. Depreciation)</t>
  </si>
  <si>
    <t>Ending Fund Balance as % of Expenses</t>
  </si>
  <si>
    <t>Budget YTD vs Actuals YTD - Expenses</t>
  </si>
  <si>
    <t>Forecast Update - Waterfall</t>
  </si>
  <si>
    <t>CATEGORY</t>
  </si>
  <si>
    <t>BOTTOM LINE IMPACT</t>
  </si>
  <si>
    <t>NOTES</t>
  </si>
  <si>
    <t>Cash Balance - Actual</t>
  </si>
  <si>
    <t>Cash Balance - Forecast</t>
  </si>
  <si>
    <t xml:space="preserve">  </t>
  </si>
  <si>
    <t>Assets</t>
  </si>
  <si>
    <t>Total Assets</t>
  </si>
  <si>
    <t>Liabilities &amp; Equity</t>
  </si>
  <si>
    <t xml:space="preserve">Total Liabilities &amp; Equity </t>
  </si>
  <si>
    <t>Debt Service Coverage Ratio (incl. AR &amp; Investments)</t>
  </si>
  <si>
    <t>Total Principal</t>
  </si>
  <si>
    <t>% Budget Spent</t>
  </si>
  <si>
    <t>Charges for Current Services</t>
  </si>
  <si>
    <t>Education Charges</t>
  </si>
  <si>
    <t>Tuition - Regular Day Students</t>
  </si>
  <si>
    <t>Tuition - Summer School</t>
  </si>
  <si>
    <t>Tuition - Other State Systems</t>
  </si>
  <si>
    <t>Tuition - Out of State Systems</t>
  </si>
  <si>
    <t>Tuition - Other</t>
  </si>
  <si>
    <t>Tuition - After School Program</t>
  </si>
  <si>
    <t>Tuition - Pre School Program</t>
  </si>
  <si>
    <t>Lunch Payments - Children</t>
  </si>
  <si>
    <t>Lunch Payments - Adults</t>
  </si>
  <si>
    <t>Income from Breakfast</t>
  </si>
  <si>
    <t>Special Milk Sales</t>
  </si>
  <si>
    <t>A la Carte Sales</t>
  </si>
  <si>
    <t>Field Trips</t>
  </si>
  <si>
    <t>Uniforms</t>
  </si>
  <si>
    <t>Transportation - Other State Systems</t>
  </si>
  <si>
    <t>Transportation - Out of State Systems</t>
  </si>
  <si>
    <t>Transportation from Individuals</t>
  </si>
  <si>
    <t>Contract for Administrative Service with Other LEAs</t>
  </si>
  <si>
    <t>Contract for Instructional Services with Other LEAs</t>
  </si>
  <si>
    <t>Contract for Student Support Services with Other LEAs</t>
  </si>
  <si>
    <t>Contract for Instructional Staff Support with Other LEAs</t>
  </si>
  <si>
    <t>Contract for Ops and Maint Services with Other LEAs</t>
  </si>
  <si>
    <t>Contract for Food Services with Other LEAs</t>
  </si>
  <si>
    <t>Contract for Non-Instructional Services with Other LEAs</t>
  </si>
  <si>
    <t>School Based Health Services - FFS</t>
  </si>
  <si>
    <t>Receipts from Individual Schools</t>
  </si>
  <si>
    <t>Community Service Fees - Children - Day Care</t>
  </si>
  <si>
    <t>Community Service Fees - Adults</t>
  </si>
  <si>
    <t>TBI Criminal Background Fees</t>
  </si>
  <si>
    <t>Other Charges for Services</t>
  </si>
  <si>
    <t>FBLA</t>
  </si>
  <si>
    <t>Laptop repairs or purchases</t>
  </si>
  <si>
    <t>Recurring Items</t>
  </si>
  <si>
    <t>Investment Income</t>
  </si>
  <si>
    <t>Interest</t>
  </si>
  <si>
    <t>Interest - Temporarily Restricted</t>
  </si>
  <si>
    <t>Stabiliation Reserve Trust - Investment Income</t>
  </si>
  <si>
    <t>Lease/Rentals</t>
  </si>
  <si>
    <t>Sale of Materials &amp; Supplies</t>
  </si>
  <si>
    <t>E-Rate Funding</t>
  </si>
  <si>
    <t>Miscellaneous Refunds</t>
  </si>
  <si>
    <t>Fees &amp; Contracts</t>
  </si>
  <si>
    <t>CMO Fees</t>
  </si>
  <si>
    <t>Sale of Equipment</t>
  </si>
  <si>
    <t>Sale of Property</t>
  </si>
  <si>
    <t>Resale of Materials</t>
  </si>
  <si>
    <t>Damages Recovered from Individuals</t>
  </si>
  <si>
    <t>Contributions &amp; Gifts</t>
  </si>
  <si>
    <t>Contributions and Gifts 1</t>
  </si>
  <si>
    <t>Fundraising - Custom 1</t>
  </si>
  <si>
    <t>Private Donations</t>
  </si>
  <si>
    <t>Events</t>
  </si>
  <si>
    <t>Grants</t>
  </si>
  <si>
    <t>J. Ramsey Gift</t>
  </si>
  <si>
    <t>School Fundraisers</t>
  </si>
  <si>
    <t>Contributions and Gifts 7</t>
  </si>
  <si>
    <t>Contributions and Gifts 8</t>
  </si>
  <si>
    <t>Contributions and Gifts 9</t>
  </si>
  <si>
    <t>Donations - Temporarily Restricted</t>
  </si>
  <si>
    <t>Other Local Revenue</t>
  </si>
  <si>
    <t>Custom Local Revenue - 1</t>
  </si>
  <si>
    <t>Other Local Revenue - Prior Years</t>
  </si>
  <si>
    <t>Other Local Revenue - Uncategorized</t>
  </si>
  <si>
    <t>General Government Grants</t>
  </si>
  <si>
    <t>Public Safety Grants</t>
  </si>
  <si>
    <t>Safe and Drug-Free Schools and Communities</t>
  </si>
  <si>
    <t>Health and Welfare Grants</t>
  </si>
  <si>
    <t>Public Works Grants</t>
  </si>
  <si>
    <t>State Education Funds</t>
  </si>
  <si>
    <t>Basic Education Program</t>
  </si>
  <si>
    <t>Basic Education Program - ARRA</t>
  </si>
  <si>
    <t>Early Childhood Education</t>
  </si>
  <si>
    <t>School Food Service</t>
  </si>
  <si>
    <t>Energy Efficient School Initiative</t>
  </si>
  <si>
    <t>Driver Education</t>
  </si>
  <si>
    <t>Literacy Coordination</t>
  </si>
  <si>
    <t>Other State Education Funds</t>
  </si>
  <si>
    <t>Coordinated School Health - ARRA</t>
  </si>
  <si>
    <t>Internet Connectivity - ARRA</t>
  </si>
  <si>
    <t>Professional Development - ARRA</t>
  </si>
  <si>
    <t>Family Resource Centers - ARRA</t>
  </si>
  <si>
    <t>Statewide Student Management Systems - ARRA</t>
  </si>
  <si>
    <t>Career Ladder Program</t>
  </si>
  <si>
    <t>Career Ladder Evaluators and Special Contracts</t>
  </si>
  <si>
    <t>Career Ladder - Extended Contract</t>
  </si>
  <si>
    <t>Career Ladder - Extended Contract - ARRA</t>
  </si>
  <si>
    <t>Vocational Equipment</t>
  </si>
  <si>
    <t>Vocational Disadvantaged</t>
  </si>
  <si>
    <t>Vocational Work Study</t>
  </si>
  <si>
    <t>Adult Vocational</t>
  </si>
  <si>
    <t>Other Vocational</t>
  </si>
  <si>
    <t>Other State Revenues</t>
  </si>
  <si>
    <t>Other State Grants</t>
  </si>
  <si>
    <t>Safe Schools - ARRA</t>
  </si>
  <si>
    <t>All Other State Revenues</t>
  </si>
  <si>
    <t>Other State Revenues - Prior Years</t>
  </si>
  <si>
    <t>Federal Government</t>
  </si>
  <si>
    <t>Federal Through State</t>
  </si>
  <si>
    <t>Charter School Program Startup Grant</t>
  </si>
  <si>
    <t>21st Century Grant</t>
  </si>
  <si>
    <t>USDA - School Lunch Program</t>
  </si>
  <si>
    <t>USDA - Commodities</t>
  </si>
  <si>
    <t>Breakfast</t>
  </si>
  <si>
    <t>USDA - Other</t>
  </si>
  <si>
    <t>USDA Food Service Equipment Grant - ARRA</t>
  </si>
  <si>
    <t>Adult Education State Grant Program</t>
  </si>
  <si>
    <t>Vocational Education - Basic Grants to State</t>
  </si>
  <si>
    <t>Title I - Grants to Local Education Agencies</t>
  </si>
  <si>
    <t>Title II</t>
  </si>
  <si>
    <t>Special Education - Grants to States</t>
  </si>
  <si>
    <t>Education Edge</t>
  </si>
  <si>
    <t>Special Education Preschool Grants</t>
  </si>
  <si>
    <t>English Language Acquisition Grants</t>
  </si>
  <si>
    <t>Safe and Drug-Free Schools - State Grants</t>
  </si>
  <si>
    <t>Rural Education</t>
  </si>
  <si>
    <t>Education for Homeless Children and Youth</t>
  </si>
  <si>
    <t>Eisenhower Professional Development State Grants</t>
  </si>
  <si>
    <t>Title XX</t>
  </si>
  <si>
    <t>Race to the Top - ARRA</t>
  </si>
  <si>
    <t>Cares Act Funding</t>
  </si>
  <si>
    <t>Direct Federal Funds</t>
  </si>
  <si>
    <t>Public Law 874 - Maintenance and Operations</t>
  </si>
  <si>
    <t>ROTC Reimbursement</t>
  </si>
  <si>
    <t>Energy Grant</t>
  </si>
  <si>
    <t>Title VII - Bilingual Education</t>
  </si>
  <si>
    <t>Other Direct Federal Revenues</t>
  </si>
  <si>
    <t>Federal - Prior Year (Not Accrued</t>
  </si>
  <si>
    <t>Bonds Issued</t>
  </si>
  <si>
    <t>Notes Issued</t>
  </si>
  <si>
    <t>Capitalized Leases Issued</t>
  </si>
  <si>
    <t>Refunding Debt Issued</t>
  </si>
  <si>
    <t>Other Loans Issued</t>
  </si>
  <si>
    <t>Proceeds from Sale of Capital Assets</t>
  </si>
  <si>
    <t>Transfers In</t>
  </si>
  <si>
    <t>Special Items - Revenues</t>
  </si>
  <si>
    <t>Tenant Improvement Allowance</t>
  </si>
  <si>
    <t>Extraordinary Items - Revenues</t>
  </si>
  <si>
    <t>Personal Services</t>
  </si>
  <si>
    <t>Assistant</t>
  </si>
  <si>
    <t>Principal</t>
  </si>
  <si>
    <t>Supervisor-Director</t>
  </si>
  <si>
    <t>Secretary to Board</t>
  </si>
  <si>
    <t>Accountants-Bookkeepers</t>
  </si>
  <si>
    <t>Computer Programmer</t>
  </si>
  <si>
    <t>Data Processing Personnel</t>
  </si>
  <si>
    <t>Purchasing Personnel</t>
  </si>
  <si>
    <t>Guidance Personnel</t>
  </si>
  <si>
    <t>Psychological Personnel</t>
  </si>
  <si>
    <t>Career Ladder Evaluators</t>
  </si>
  <si>
    <t>Career Ladder Extended Contracts</t>
  </si>
  <si>
    <t>Homebound Teachers</t>
  </si>
  <si>
    <t>Librarian</t>
  </si>
  <si>
    <t>Social Workers</t>
  </si>
  <si>
    <t>Medical Personnel</t>
  </si>
  <si>
    <t>Material Supervisor</t>
  </si>
  <si>
    <t>Pupil Personnel</t>
  </si>
  <si>
    <t>Assessment Personnel</t>
  </si>
  <si>
    <t>Audiovisual Personnel</t>
  </si>
  <si>
    <t>Education Media Personnel</t>
  </si>
  <si>
    <t>Instructional Computer Personnel</t>
  </si>
  <si>
    <t>Assistant Principal</t>
  </si>
  <si>
    <t>Salary Supplements</t>
  </si>
  <si>
    <t>Mechanic</t>
  </si>
  <si>
    <t>Bus Drivers</t>
  </si>
  <si>
    <t>Guards</t>
  </si>
  <si>
    <t>Secretary</t>
  </si>
  <si>
    <t>Clerical Personnel</t>
  </si>
  <si>
    <t>Educational Assistants</t>
  </si>
  <si>
    <t>Attendants</t>
  </si>
  <si>
    <t>Cafeteria Personnel</t>
  </si>
  <si>
    <t>Custodial Personnel</t>
  </si>
  <si>
    <t>Maintenance Personnel</t>
  </si>
  <si>
    <t>Temporary Personnel</t>
  </si>
  <si>
    <t>Part-time Personnel</t>
  </si>
  <si>
    <t>School Resource Officer</t>
  </si>
  <si>
    <t>Speech Pathologist</t>
  </si>
  <si>
    <t>Special Education Personnel</t>
  </si>
  <si>
    <t>Summer School Personnel</t>
  </si>
  <si>
    <t>Preschool Personnel</t>
  </si>
  <si>
    <t>Afterschool Personnel</t>
  </si>
  <si>
    <t>Bonuses &amp; Extra Pay</t>
  </si>
  <si>
    <t>Other Salaries &amp; Wages</t>
  </si>
  <si>
    <t>Other Salaries &amp; Wages - 1</t>
  </si>
  <si>
    <t>Other Salaries &amp; Wages - 2</t>
  </si>
  <si>
    <t>Board and Committee Member Fees</t>
  </si>
  <si>
    <t>Certified Substitute Teachers</t>
  </si>
  <si>
    <t>In-Service Training</t>
  </si>
  <si>
    <t>Non-Certified Substitute Teachers</t>
  </si>
  <si>
    <t>Other Per Diem and Fees</t>
  </si>
  <si>
    <t>Employee Benefits</t>
  </si>
  <si>
    <t>Social Security</t>
  </si>
  <si>
    <t>Handling Charges and Administrative Costs</t>
  </si>
  <si>
    <t>State Retirement</t>
  </si>
  <si>
    <t>Employee and Dependent Insurance</t>
  </si>
  <si>
    <t>Life Insurance</t>
  </si>
  <si>
    <t>Medical Insurance</t>
  </si>
  <si>
    <t>Dental Insurance</t>
  </si>
  <si>
    <t>Disability Insurance</t>
  </si>
  <si>
    <t>Unemployment Compensation</t>
  </si>
  <si>
    <t>Employer Medicare</t>
  </si>
  <si>
    <t>Termination Benefits</t>
  </si>
  <si>
    <t>GASB Pension Expense</t>
  </si>
  <si>
    <t>Other Fringe Benefits</t>
  </si>
  <si>
    <t>Accounting Services</t>
  </si>
  <si>
    <t>Advertising</t>
  </si>
  <si>
    <t>Architects</t>
  </si>
  <si>
    <t>Audit Services</t>
  </si>
  <si>
    <t>Bank Charges</t>
  </si>
  <si>
    <t>Communication</t>
  </si>
  <si>
    <t>Consultants</t>
  </si>
  <si>
    <t>Fellows</t>
  </si>
  <si>
    <t>Curriculum</t>
  </si>
  <si>
    <t>Summer School</t>
  </si>
  <si>
    <t>Consultants - 4</t>
  </si>
  <si>
    <t>Consultants - 5</t>
  </si>
  <si>
    <t>Custom - 6</t>
  </si>
  <si>
    <t>Contracts with Government Agencies</t>
  </si>
  <si>
    <t>Contracts with Other Public Agencies</t>
  </si>
  <si>
    <t>Contracts with Other School Systems</t>
  </si>
  <si>
    <t>Contracts with Private Agencies</t>
  </si>
  <si>
    <t>Achievement Network</t>
  </si>
  <si>
    <t>BES</t>
  </si>
  <si>
    <t>Contracts with Private Agencies - 3</t>
  </si>
  <si>
    <t>Contracts with Private Agencies - 4</t>
  </si>
  <si>
    <t>Contracts with Private Agencies - 5</t>
  </si>
  <si>
    <t>Contracts with Parents</t>
  </si>
  <si>
    <t>Contracts with Public Carriers</t>
  </si>
  <si>
    <t>Contracts with Vehicle Owners</t>
  </si>
  <si>
    <t>Contracts with Special Education Providers</t>
  </si>
  <si>
    <t>Data Processing Services</t>
  </si>
  <si>
    <t>Dues &amp; Memberships</t>
  </si>
  <si>
    <t>Engineering Services</t>
  </si>
  <si>
    <t>Evaluation &amp; Testing</t>
  </si>
  <si>
    <t>Financial Services</t>
  </si>
  <si>
    <t>Fiscal Agent Charges</t>
  </si>
  <si>
    <t>Janitorial Services</t>
  </si>
  <si>
    <t>Cleaning Services</t>
  </si>
  <si>
    <t>Landscaping Services</t>
  </si>
  <si>
    <t>Pest Control</t>
  </si>
  <si>
    <t>Janitorial Services - 4</t>
  </si>
  <si>
    <t>Janitorial Services - 5</t>
  </si>
  <si>
    <t>Laundry Service</t>
  </si>
  <si>
    <t>Operating Lease Payments</t>
  </si>
  <si>
    <t>Legal Services</t>
  </si>
  <si>
    <t>Licenses</t>
  </si>
  <si>
    <t>Maintenance Agreements</t>
  </si>
  <si>
    <t>Maintenance &amp; Repair Services - Building</t>
  </si>
  <si>
    <t>Maintenance &amp; Repair Services - Equipment</t>
  </si>
  <si>
    <t>Maintenance &amp; Repair Services - Office Equipment</t>
  </si>
  <si>
    <t>Maintenance &amp; Repair Services - Vehicles</t>
  </si>
  <si>
    <t>Matching Share</t>
  </si>
  <si>
    <t>Medical and Dental Services</t>
  </si>
  <si>
    <t>Payments to Schools - Breakfast</t>
  </si>
  <si>
    <t>Payments to Schools - Lunch</t>
  </si>
  <si>
    <t>Payments to Schools - Other</t>
  </si>
  <si>
    <t>Payments to Schools - Other USDA</t>
  </si>
  <si>
    <t>Postal Charges</t>
  </si>
  <si>
    <t>Printing-Stationary-Forms</t>
  </si>
  <si>
    <t>Rentals</t>
  </si>
  <si>
    <t>Rentals - Facilities</t>
  </si>
  <si>
    <t>Transportation - Other Than Students</t>
  </si>
  <si>
    <t>Travel</t>
  </si>
  <si>
    <t>Tuition</t>
  </si>
  <si>
    <t>Disposal Fees</t>
  </si>
  <si>
    <t>Permits</t>
  </si>
  <si>
    <t>Penalties</t>
  </si>
  <si>
    <t>Maintenance &amp; Repair Services - Records</t>
  </si>
  <si>
    <t>Contracts for Substitute Teachers - Certified</t>
  </si>
  <si>
    <t>Contracts for Substitute Teachers - Non-Certified</t>
  </si>
  <si>
    <t>Class Management Software</t>
  </si>
  <si>
    <t>Fundraising Expenses</t>
  </si>
  <si>
    <t>Grant Writer</t>
  </si>
  <si>
    <t>Internet &amp; Website Fees</t>
  </si>
  <si>
    <t>Payroll Services</t>
  </si>
  <si>
    <t>Prior Year Expense - not accrued</t>
  </si>
  <si>
    <t>Security</t>
  </si>
  <si>
    <t>Sports</t>
  </si>
  <si>
    <t>Staff Recruiting</t>
  </si>
  <si>
    <t>Staff Recruiting - TFA</t>
  </si>
  <si>
    <t>Staff Retention</t>
  </si>
  <si>
    <t>Student Activities</t>
  </si>
  <si>
    <t>Student Recruitment</t>
  </si>
  <si>
    <t>Student Culture</t>
  </si>
  <si>
    <t>Parent Meetings</t>
  </si>
  <si>
    <t>Student Activities - 4</t>
  </si>
  <si>
    <t>Student Activities - 5</t>
  </si>
  <si>
    <t>Student Activities - 6</t>
  </si>
  <si>
    <t>Student Health Services</t>
  </si>
  <si>
    <t>Student Information System</t>
  </si>
  <si>
    <t>Student Information System - 1</t>
  </si>
  <si>
    <t>Student Information System - 2</t>
  </si>
  <si>
    <t>Student Information System - 3</t>
  </si>
  <si>
    <t>Student Information System - 4</t>
  </si>
  <si>
    <t>Student Information System - 5</t>
  </si>
  <si>
    <t>Technology Services</t>
  </si>
  <si>
    <t>Transcript</t>
  </si>
  <si>
    <t>Transportation - Student</t>
  </si>
  <si>
    <t>Tutor</t>
  </si>
  <si>
    <t>Other Contracted Services</t>
  </si>
  <si>
    <t>Other Contracted Services - 1</t>
  </si>
  <si>
    <t>TFA</t>
  </si>
  <si>
    <t>School Food Solutions</t>
  </si>
  <si>
    <t>Other Contracted Services - 4</t>
  </si>
  <si>
    <t>Other Contracted Services - 5</t>
  </si>
  <si>
    <t>Basic Skills Materials</t>
  </si>
  <si>
    <t>Custodial Supplies</t>
  </si>
  <si>
    <t>Data Processing Supplies</t>
  </si>
  <si>
    <t>Drugs &amp; Medical Supplies</t>
  </si>
  <si>
    <t>Duplicating Supplies</t>
  </si>
  <si>
    <t>Electricity</t>
  </si>
  <si>
    <t>Equipment and Machinery Parts</t>
  </si>
  <si>
    <t>Copier Lease</t>
  </si>
  <si>
    <t>Equipment &amp; Machinery Parts - 2</t>
  </si>
  <si>
    <t>Equipment &amp; Machinery Parts - 3</t>
  </si>
  <si>
    <t>Equipment &amp; Machinery Parts - 4</t>
  </si>
  <si>
    <t>Equipment &amp; Machinery Parts - 5</t>
  </si>
  <si>
    <t>Food Preparation Supplies</t>
  </si>
  <si>
    <t>Food Supplies</t>
  </si>
  <si>
    <t>Garage Supplies</t>
  </si>
  <si>
    <t>Gasoline</t>
  </si>
  <si>
    <t>General Construction Materials</t>
  </si>
  <si>
    <t>Instructional Materials and Supplies</t>
  </si>
  <si>
    <t>Kindergarten Textbooks</t>
  </si>
  <si>
    <t>Library Books &amp; Media</t>
  </si>
  <si>
    <t>Library Books</t>
  </si>
  <si>
    <t>Book Club</t>
  </si>
  <si>
    <t>Library Books/Media - 3</t>
  </si>
  <si>
    <t>Library Books/Media - 4</t>
  </si>
  <si>
    <t>Library Books/Media - 5</t>
  </si>
  <si>
    <t>Natural Gas</t>
  </si>
  <si>
    <t>Office Supplies</t>
  </si>
  <si>
    <t>Periodicals</t>
  </si>
  <si>
    <t>T &amp; I Construction Materials</t>
  </si>
  <si>
    <t>Textbooks</t>
  </si>
  <si>
    <t>Utilities</t>
  </si>
  <si>
    <t>Phone &amp; Fax Service</t>
  </si>
  <si>
    <t>Internet</t>
  </si>
  <si>
    <t>Waste</t>
  </si>
  <si>
    <t>Gas</t>
  </si>
  <si>
    <t>Utilities - 5</t>
  </si>
  <si>
    <t>Vehicle Parts</t>
  </si>
  <si>
    <t>Water &amp; Sewer</t>
  </si>
  <si>
    <t>Yearbook</t>
  </si>
  <si>
    <t>Instructional Supplies &amp; Materials</t>
  </si>
  <si>
    <t>Copier Usage Fees</t>
  </si>
  <si>
    <t>Printing Paper</t>
  </si>
  <si>
    <t>Summer School Supplies</t>
  </si>
  <si>
    <t>Teacher Supplies</t>
  </si>
  <si>
    <t>Student Supplies</t>
  </si>
  <si>
    <t>Assessment Supplies</t>
  </si>
  <si>
    <t>After School Supplies</t>
  </si>
  <si>
    <t>Instructional Signage</t>
  </si>
  <si>
    <t>Band/Music Supplies &amp; Repairs</t>
  </si>
  <si>
    <t>Building Decorum</t>
  </si>
  <si>
    <t>Gifts &amp; Awards</t>
  </si>
  <si>
    <t>Non-Instructional Student Materials &amp; Supplies - 3</t>
  </si>
  <si>
    <t>Non-Instructional Student Materials &amp; Supplies - 4</t>
  </si>
  <si>
    <t>Non-Instructional Student Materials &amp; Supplies - 5</t>
  </si>
  <si>
    <t>Other</t>
  </si>
  <si>
    <t>Graduation</t>
  </si>
  <si>
    <t>Professional Development Supplies</t>
  </si>
  <si>
    <t>Educational Software</t>
  </si>
  <si>
    <t>Equipment - Computers</t>
  </si>
  <si>
    <t>Student Computers</t>
  </si>
  <si>
    <t>Instructional Technology</t>
  </si>
  <si>
    <t>Books &amp; Supplies - 1099 reimbursable expenses</t>
  </si>
  <si>
    <t>Other Supplies &amp; Materials</t>
  </si>
  <si>
    <t>Staff Gifts and Awards</t>
  </si>
  <si>
    <t>Community Engagement Funds</t>
  </si>
  <si>
    <t>Other Supplies &amp; Materials 3</t>
  </si>
  <si>
    <t>Holiday Bonus</t>
  </si>
  <si>
    <t>Leadership Development</t>
  </si>
  <si>
    <t>Other Supplies &amp; Materials 6</t>
  </si>
  <si>
    <t>Boiler Insurance</t>
  </si>
  <si>
    <t>Building &amp; Content Insurance</t>
  </si>
  <si>
    <t>Excess Risk Insurance</t>
  </si>
  <si>
    <t>Indirect Cost</t>
  </si>
  <si>
    <t>Judgements</t>
  </si>
  <si>
    <t>Liability Insurance</t>
  </si>
  <si>
    <t>Medical Claims</t>
  </si>
  <si>
    <t>Premium on Corporate Surety Bonds</t>
  </si>
  <si>
    <t>Refunds</t>
  </si>
  <si>
    <t>Trustee Commissions</t>
  </si>
  <si>
    <t>Vehicle and Equipment Insurance</t>
  </si>
  <si>
    <t>Withholding Tax</t>
  </si>
  <si>
    <t>Worker's Compensation Insurance</t>
  </si>
  <si>
    <t>Depreciation</t>
  </si>
  <si>
    <t>Liability Claims</t>
  </si>
  <si>
    <t>Other Self-Insured Claims</t>
  </si>
  <si>
    <t>Property Insurance</t>
  </si>
  <si>
    <t>In-Service - Staff Development</t>
  </si>
  <si>
    <t>In-Service - Staff Development - Food</t>
  </si>
  <si>
    <t>Fines, Assessments and Penalties</t>
  </si>
  <si>
    <t>Criminal Investigation of Applicants</t>
  </si>
  <si>
    <t>Refund to Applicant for TBI Criminal Investigation</t>
  </si>
  <si>
    <t>Fee Waivers</t>
  </si>
  <si>
    <t>Bad Debt expense</t>
  </si>
  <si>
    <t>Transfers of Other Funds</t>
  </si>
  <si>
    <t>All Other Charges</t>
  </si>
  <si>
    <t>Temporary JEs</t>
  </si>
  <si>
    <t>Principal on Bonds</t>
  </si>
  <si>
    <t>Principal on Notes</t>
  </si>
  <si>
    <t>Interest on Bonds</t>
  </si>
  <si>
    <t>Interest on Notes</t>
  </si>
  <si>
    <t>Principal on Capitalized Leases</t>
  </si>
  <si>
    <t>Interest on Capitalized Leases</t>
  </si>
  <si>
    <t>Principal on Other Loans</t>
  </si>
  <si>
    <t>Interest on Other Loans</t>
  </si>
  <si>
    <t>Mortgage Interest - 1</t>
  </si>
  <si>
    <t>Mortgage Interest - 2</t>
  </si>
  <si>
    <t>Mortgage Interest - 3</t>
  </si>
  <si>
    <t>Mortgage Interest - 4</t>
  </si>
  <si>
    <t>Mortgage Interest - 5</t>
  </si>
  <si>
    <t>Principal on Debt Service Contribution to Primary Government</t>
  </si>
  <si>
    <t>Other Debt Service</t>
  </si>
  <si>
    <t>Administration Equipment</t>
  </si>
  <si>
    <t>Attendance Equipment</t>
  </si>
  <si>
    <t>Building Construction</t>
  </si>
  <si>
    <t>Building Improvements</t>
  </si>
  <si>
    <t>Data Processing Equipment</t>
  </si>
  <si>
    <t>Food Service Equipment</t>
  </si>
  <si>
    <t>Furniture &amp; Fixtures</t>
  </si>
  <si>
    <t>Maintenance Equipment</t>
  </si>
  <si>
    <t>Office Equipment</t>
  </si>
  <si>
    <t>Plant Operation Equipment</t>
  </si>
  <si>
    <t>Regular Instruction Equipment</t>
  </si>
  <si>
    <t>Site Development</t>
  </si>
  <si>
    <t>Special Education Equipment</t>
  </si>
  <si>
    <t>Transportation Equipment</t>
  </si>
  <si>
    <t>Vocational Instruction Equipment</t>
  </si>
  <si>
    <t>Health Equipment</t>
  </si>
  <si>
    <t>Other Equipment</t>
  </si>
  <si>
    <t>Other Capital Outlay</t>
  </si>
  <si>
    <t>Click here and insert LID row</t>
  </si>
  <si>
    <t xml:space="preserve">SUBTOTAL - Charges for Current Services </t>
  </si>
  <si>
    <t>SUBTOTAL - Other Local Revenues</t>
  </si>
  <si>
    <t>SUBTOTAL - State of Tennessee</t>
  </si>
  <si>
    <t xml:space="preserve">SUBTOTAL - Federal Government </t>
  </si>
  <si>
    <t>SUBTOTAL - Other Sources - Non Revenue</t>
  </si>
  <si>
    <t xml:space="preserve">SUBTOTAL - Personnel </t>
  </si>
  <si>
    <t>SUBTOTAL - Employer Taxes &amp; Employee Benefits</t>
  </si>
  <si>
    <t>SUBTOTAL - Contracted Services</t>
  </si>
  <si>
    <t>SUBTOTAL - Supplies &amp; Materials</t>
  </si>
  <si>
    <t>SUBTOTAL - Other Charges</t>
  </si>
  <si>
    <t>SUBTOTAL - Debt Service</t>
  </si>
  <si>
    <t>SUBTOTAL - Capital Expenses</t>
  </si>
  <si>
    <t>SUBTOTAL - 0</t>
  </si>
  <si>
    <t>Purpose Prep Academy</t>
  </si>
  <si>
    <t>As of Dec FY2021</t>
  </si>
  <si>
    <t xml:space="preserve">Approved Budget v1 </t>
  </si>
  <si>
    <t>Previous Forecast vs. Current Forecast</t>
  </si>
  <si>
    <t>Approved Budget v1  vs. Current Forecast</t>
  </si>
  <si>
    <t>Approved Budget v1  Remaining</t>
  </si>
  <si>
    <t>Current Forecast Remaining</t>
  </si>
  <si>
    <t>MEMBER_CELL(SubsidiaryNumber:NameOnly</t>
  </si>
  <si>
    <t>Jun FY2020</t>
  </si>
  <si>
    <t>Dec FY2021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</si>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</sst>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_(* #,##0.00_);_(* \(#,##0.00\);_(* \-??_);_(@_)"/>
    <numFmt numFmtId="169" formatCode="[&gt;=0.5]_(* #,##0_);[&lt;=-0.5]_(* \(#,##0\);_(* &quot;-&quot;??_);_(@_)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1"/>
      <color rgb="FFFFFFFF"/>
      <name val="Franklin Gothic Book"/>
      <family val="2"/>
    </font>
    <font>
      <sz val="18"/>
      <name val="Arial"/>
      <family val="2"/>
    </font>
    <font>
      <sz val="11"/>
      <color rgb="FF000000"/>
      <name val="Franklin Gothic Book"/>
      <family val="2"/>
    </font>
    <font>
      <b/>
      <sz val="11"/>
      <color rgb="FF000000"/>
      <name val="Franklin Gothic Book"/>
      <family val="2"/>
    </font>
    <font>
      <b/>
      <sz val="12"/>
      <color rgb="FFFFFFFF"/>
      <name val="Franklin Gothic Book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sz val="18"/>
      <name val="Franklin Gothic Book"/>
      <family val="2"/>
    </font>
    <font>
      <b/>
      <sz val="10.5"/>
      <color rgb="FF000000"/>
      <name val="Franklin Gothic Book"/>
      <family val="2"/>
    </font>
    <font>
      <b/>
      <sz val="16"/>
      <color rgb="FF000000"/>
      <name val="Franklin Gothic Book"/>
      <family val="2"/>
    </font>
    <font>
      <b/>
      <sz val="16"/>
      <name val="Franklin Gothic Book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FFFFFF"/>
      <name val="Arial"/>
      <family val="2"/>
    </font>
    <font>
      <b/>
      <sz val="12"/>
      <name val="Franklin Gothic Book"/>
      <family val="2"/>
    </font>
  </fonts>
  <fills count="5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005C9A"/>
        <bgColor rgb="FF000000"/>
      </patternFill>
    </fill>
    <fill>
      <patternFill patternType="solid">
        <fgColor rgb="FFB3D993"/>
        <bgColor rgb="FF000000"/>
      </patternFill>
    </fill>
    <fill>
      <patternFill patternType="solid">
        <fgColor rgb="FF7FC04B"/>
        <bgColor rgb="FF000000"/>
      </patternFill>
    </fill>
    <fill>
      <patternFill patternType="solid">
        <fgColor rgb="FFEEA25C"/>
        <bgColor rgb="FF000000"/>
      </patternFill>
    </fill>
    <fill>
      <patternFill patternType="solid">
        <fgColor rgb="FFB2D9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A3A3"/>
        <bgColor rgb="FF000000"/>
      </patternFill>
    </fill>
    <fill>
      <patternFill patternType="solid">
        <fgColor rgb="FFE7F0F0"/>
        <bgColor rgb="FF000000"/>
      </patternFill>
    </fill>
    <fill>
      <patternFill patternType="solid">
        <fgColor rgb="FFE7EAEF"/>
        <bgColor rgb="FF000000"/>
      </patternFill>
    </fill>
  </fills>
  <borders count="1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rgb="FFBFBFBF"/>
      </right>
      <top style="thick">
        <color rgb="FF000000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 style="thin">
        <color rgb="FFBFBFBF"/>
      </bottom>
      <diagonal/>
    </border>
    <border>
      <left style="thin">
        <color rgb="FFBFBFBF"/>
      </left>
      <right/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/>
      <diagonal/>
    </border>
    <border>
      <left/>
      <right style="thin">
        <color rgb="FFBFBFBF"/>
      </right>
      <top style="medium">
        <color rgb="FFFFFFFF"/>
      </top>
      <bottom/>
      <diagonal/>
    </border>
    <border>
      <left style="thin">
        <color rgb="FFBFBFBF"/>
      </left>
      <right/>
      <top style="medium">
        <color rgb="FFFFFFFF"/>
      </top>
      <bottom/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medium">
        <color rgb="FF757171"/>
      </left>
      <right/>
      <top style="medium">
        <color rgb="FF757171"/>
      </top>
      <bottom style="thin">
        <color rgb="FFD0CECE"/>
      </bottom>
      <diagonal/>
    </border>
    <border>
      <left/>
      <right/>
      <top style="medium">
        <color rgb="FF757171"/>
      </top>
      <bottom style="thin">
        <color rgb="FFD0CECE"/>
      </bottom>
      <diagonal/>
    </border>
    <border>
      <left/>
      <right style="medium">
        <color rgb="FF757171"/>
      </right>
      <top style="medium">
        <color rgb="FF757171"/>
      </top>
      <bottom style="thin">
        <color rgb="FFD0CECE"/>
      </bottom>
      <diagonal/>
    </border>
    <border>
      <left style="medium">
        <color rgb="FF757171"/>
      </left>
      <right/>
      <top/>
      <bottom/>
      <diagonal/>
    </border>
    <border>
      <left/>
      <right style="medium">
        <color rgb="FF757171"/>
      </right>
      <top/>
      <bottom/>
      <diagonal/>
    </border>
    <border>
      <left style="thin">
        <color rgb="FFBFBFBF"/>
      </left>
      <right style="thin">
        <color rgb="FFD0CECE"/>
      </right>
      <top/>
      <bottom/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BFBFBF"/>
      </left>
      <right style="thin">
        <color rgb="FFBFBFBF"/>
      </right>
      <top/>
      <bottom style="thin">
        <color rgb="FFD0CECE"/>
      </bottom>
      <diagonal/>
    </border>
    <border>
      <left style="thin">
        <color rgb="FFBFBFBF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D0CECE"/>
      </right>
      <top/>
      <bottom style="medium">
        <color rgb="FFFFFFFF"/>
      </bottom>
      <diagonal/>
    </border>
    <border>
      <left style="thin">
        <color rgb="FFD0CECE"/>
      </left>
      <right style="thin">
        <color rgb="FFD0CECE"/>
      </right>
      <top style="thin">
        <color rgb="FF000000"/>
      </top>
      <bottom style="medium">
        <color rgb="FFFFFFFF"/>
      </bottom>
      <diagonal/>
    </border>
    <border>
      <left style="thin">
        <color rgb="FFD0CECE"/>
      </left>
      <right style="thin">
        <color rgb="FFD0CECE"/>
      </right>
      <top style="medium">
        <color rgb="FFFFFFFF"/>
      </top>
      <bottom/>
      <diagonal/>
    </border>
    <border>
      <left style="thin">
        <color rgb="FFD0CECE"/>
      </left>
      <right style="thin">
        <color rgb="FFD0CECE"/>
      </right>
      <top style="thin">
        <color rgb="FF000000"/>
      </top>
      <bottom/>
      <diagonal/>
    </border>
    <border>
      <left style="thin">
        <color rgb="FFD0CECE"/>
      </left>
      <right style="thin">
        <color rgb="FFD0CECE"/>
      </right>
      <top/>
      <bottom/>
      <diagonal/>
    </border>
    <border>
      <left style="thin">
        <color rgb="FFD0CECE"/>
      </left>
      <right style="thin">
        <color rgb="FFD0CECE"/>
      </right>
      <top style="thick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medium">
        <color rgb="FFFFFFFF"/>
      </top>
      <bottom style="thin">
        <color rgb="FFD9D9D9"/>
      </bottom>
      <diagonal/>
    </border>
    <border>
      <left style="thin">
        <color rgb="FFD0CECE"/>
      </left>
      <right style="thin">
        <color rgb="FFD0CECE"/>
      </right>
      <top style="thin">
        <color rgb="FFD9D9D9"/>
      </top>
      <bottom style="medium">
        <color rgb="FFFFFFFF"/>
      </bottom>
      <diagonal/>
    </border>
    <border>
      <left style="thin">
        <color rgb="FFD0CECE"/>
      </left>
      <right style="thin">
        <color rgb="FFD0CECE"/>
      </right>
      <top style="medium">
        <color rgb="FFFFFFFF"/>
      </top>
      <bottom style="thin">
        <color rgb="FFD0CECE"/>
      </bottom>
      <diagonal/>
    </border>
    <border>
      <left style="medium">
        <color rgb="FF757171"/>
      </left>
      <right/>
      <top/>
      <bottom style="medium">
        <color rgb="FF757171"/>
      </bottom>
      <diagonal/>
    </border>
    <border>
      <left/>
      <right/>
      <top/>
      <bottom style="medium">
        <color rgb="FF757171"/>
      </bottom>
      <diagonal/>
    </border>
    <border>
      <left/>
      <right style="medium">
        <color rgb="FF757171"/>
      </right>
      <top/>
      <bottom style="medium">
        <color rgb="FF757171"/>
      </bottom>
      <diagonal/>
    </border>
    <border>
      <left style="medium">
        <color rgb="FF757171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/>
      <diagonal/>
    </border>
    <border>
      <left/>
      <right style="thin">
        <color rgb="FFD0CECE"/>
      </right>
      <top/>
      <bottom/>
      <diagonal/>
    </border>
    <border>
      <left/>
      <right style="thin">
        <color rgb="FFD0CECE"/>
      </right>
      <top/>
      <bottom style="thin">
        <color rgb="FFD0CECE"/>
      </bottom>
      <diagonal/>
    </border>
    <border>
      <left style="medium">
        <color rgb="FF757171"/>
      </left>
      <right/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D0CECE"/>
      </left>
      <right/>
      <top/>
      <bottom/>
      <diagonal/>
    </border>
    <border>
      <left style="thin">
        <color rgb="FFD0CECE"/>
      </left>
      <right/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 style="thin">
        <color rgb="FFBFBFBF"/>
      </left>
      <right style="medium">
        <color rgb="FFFFFFFF"/>
      </right>
      <top style="thin">
        <color rgb="FFBFBFBF"/>
      </top>
      <bottom/>
      <diagonal/>
    </border>
    <border>
      <left style="thin">
        <color rgb="FFBFBFBF"/>
      </left>
      <right style="medium">
        <color rgb="FFFFFFFF"/>
      </right>
      <top/>
      <bottom style="thick">
        <color rgb="FFFFFFFF"/>
      </bottom>
      <diagonal/>
    </border>
    <border>
      <left style="thin">
        <color rgb="FFD0CECE"/>
      </left>
      <right style="thin">
        <color rgb="FFD0CECE"/>
      </right>
      <top style="thick">
        <color rgb="FFFFFFFF"/>
      </top>
      <bottom/>
      <diagonal/>
    </border>
    <border>
      <left style="thin">
        <color rgb="FFBFBFBF"/>
      </left>
      <right style="thin">
        <color rgb="FFD0CECE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 style="medium">
        <color rgb="FFFFFFFF"/>
      </left>
      <right style="medium">
        <color theme="0"/>
      </right>
      <top style="thin">
        <color rgb="FFBFBFBF"/>
      </top>
      <bottom/>
      <diagonal/>
    </border>
    <border>
      <left style="medium">
        <color rgb="FFFFFFFF"/>
      </left>
      <right style="medium">
        <color theme="0"/>
      </right>
      <top/>
      <bottom style="thick">
        <color rgb="FFFFFFFF"/>
      </bottom>
      <diagonal/>
    </border>
    <border>
      <left style="thin">
        <color rgb="FFBFBFBF"/>
      </left>
      <right style="thin">
        <color rgb="FFD0CECE"/>
      </right>
      <top style="thin">
        <color rgb="FFBFBFBF"/>
      </top>
      <bottom/>
      <diagonal/>
    </border>
  </borders>
  <cellStyleXfs count="11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9" fontId="4" fillId="0" borderId="3" applyFont="0" applyFill="0" applyBorder="0" applyAlignment="0" applyProtection="0">
      <alignment horizontal="right"/>
    </xf>
    <xf numFmtId="0" fontId="5" fillId="0" borderId="0"/>
    <xf numFmtId="0" fontId="8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21" applyNumberFormat="0" applyAlignment="0" applyProtection="0"/>
    <xf numFmtId="0" fontId="18" fillId="8" borderId="22" applyNumberFormat="0" applyAlignment="0" applyProtection="0"/>
    <xf numFmtId="0" fontId="19" fillId="8" borderId="21" applyNumberFormat="0" applyAlignment="0" applyProtection="0"/>
    <xf numFmtId="0" fontId="20" fillId="0" borderId="23" applyNumberFormat="0" applyFill="0" applyAlignment="0" applyProtection="0"/>
    <xf numFmtId="0" fontId="21" fillId="9" borderId="24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4" fillId="35" borderId="2">
      <alignment horizontal="left"/>
    </xf>
    <xf numFmtId="0" fontId="4" fillId="35" borderId="7">
      <alignment horizontal="left"/>
    </xf>
    <xf numFmtId="0" fontId="4" fillId="35" borderId="10">
      <alignment horizontal="left"/>
    </xf>
    <xf numFmtId="44" fontId="4" fillId="0" borderId="0" applyFont="0" applyFill="0" applyBorder="0" applyAlignment="0" applyProtection="0"/>
    <xf numFmtId="14" fontId="4" fillId="0" borderId="0" applyFont="0" applyFill="0" applyBorder="0" applyProtection="0">
      <alignment horizontal="left"/>
    </xf>
    <xf numFmtId="0" fontId="25" fillId="0" borderId="2">
      <alignment horizontal="left"/>
    </xf>
    <xf numFmtId="2" fontId="4" fillId="0" borderId="0" applyFill="0" applyProtection="0"/>
    <xf numFmtId="0" fontId="25" fillId="35" borderId="15">
      <alignment horizontal="left"/>
    </xf>
    <xf numFmtId="0" fontId="25" fillId="35" borderId="4">
      <alignment horizontal="left"/>
    </xf>
    <xf numFmtId="49" fontId="4" fillId="0" borderId="3" applyFont="0" applyFill="0" applyBorder="0" applyAlignment="0" applyProtection="0">
      <alignment horizontal="right"/>
    </xf>
    <xf numFmtId="0" fontId="4" fillId="0" borderId="0">
      <alignment horizontal="left"/>
    </xf>
    <xf numFmtId="0" fontId="25" fillId="35" borderId="11">
      <alignment horizontal="left"/>
    </xf>
    <xf numFmtId="0" fontId="4" fillId="0" borderId="2">
      <alignment horizontal="left"/>
    </xf>
    <xf numFmtId="0" fontId="25" fillId="35" borderId="5">
      <alignment horizontal="left"/>
    </xf>
    <xf numFmtId="0" fontId="25" fillId="35" borderId="8">
      <alignment horizontal="left"/>
    </xf>
    <xf numFmtId="0" fontId="25" fillId="35" borderId="30">
      <alignment horizontal="left"/>
    </xf>
    <xf numFmtId="0" fontId="4" fillId="0" borderId="3">
      <alignment horizontal="right"/>
    </xf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12" borderId="0" applyNumberFormat="0" applyBorder="0" applyAlignment="0" applyProtection="0"/>
    <xf numFmtId="0" fontId="23" fillId="11" borderId="0" applyNumberFormat="0" applyBorder="0" applyAlignment="0" applyProtection="0"/>
    <xf numFmtId="0" fontId="4" fillId="35" borderId="2">
      <alignment horizontal="left"/>
    </xf>
    <xf numFmtId="44" fontId="4" fillId="0" borderId="0" applyFont="0" applyFill="0" applyBorder="0" applyAlignment="0" applyProtection="0"/>
    <xf numFmtId="2" fontId="4" fillId="0" borderId="0" applyFill="0" applyProtection="0"/>
    <xf numFmtId="2" fontId="4" fillId="0" borderId="0" applyFill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2">
      <alignment horizontal="left"/>
    </xf>
    <xf numFmtId="0" fontId="4" fillId="0" borderId="2">
      <alignment horizontal="left"/>
    </xf>
    <xf numFmtId="0" fontId="25" fillId="35" borderId="5">
      <alignment horizontal="left"/>
    </xf>
    <xf numFmtId="0" fontId="4" fillId="0" borderId="3">
      <alignment horizontal="right"/>
    </xf>
    <xf numFmtId="0" fontId="4" fillId="0" borderId="3">
      <alignment horizontal="right"/>
    </xf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8" fillId="0" borderId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20" applyNumberFormat="0" applyFill="0" applyAlignment="0" applyProtection="0"/>
    <xf numFmtId="0" fontId="4" fillId="0" borderId="0"/>
    <xf numFmtId="0" fontId="5" fillId="0" borderId="0"/>
    <xf numFmtId="0" fontId="27" fillId="0" borderId="0"/>
    <xf numFmtId="0" fontId="29" fillId="0" borderId="0"/>
    <xf numFmtId="0" fontId="1" fillId="0" borderId="0"/>
    <xf numFmtId="0" fontId="30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ill="0" applyBorder="0" applyAlignment="0" applyProtection="0"/>
    <xf numFmtId="9" fontId="26" fillId="0" borderId="0" applyFont="0" applyFill="0" applyBorder="0" applyAlignment="0" applyProtection="0"/>
    <xf numFmtId="0" fontId="32" fillId="0" borderId="0"/>
    <xf numFmtId="43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23" fillId="19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5" fillId="10" borderId="25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4" fillId="6" borderId="0" applyNumberFormat="0" applyBorder="0" applyAlignment="0" applyProtection="0"/>
    <xf numFmtId="0" fontId="5" fillId="10" borderId="25" applyNumberFormat="0" applyFont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5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43" fontId="26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57" fillId="0" borderId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9" fillId="0" borderId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0" borderId="25" applyNumberFormat="0" applyFont="0" applyAlignment="0" applyProtection="0"/>
    <xf numFmtId="0" fontId="5" fillId="0" borderId="0"/>
    <xf numFmtId="0" fontId="5" fillId="0" borderId="0"/>
    <xf numFmtId="0" fontId="55" fillId="6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5" borderId="2">
      <alignment horizontal="left"/>
    </xf>
    <xf numFmtId="14" fontId="4" fillId="0" borderId="0" applyFont="0" applyFill="0" applyBorder="0" applyProtection="0">
      <alignment horizontal="left"/>
    </xf>
    <xf numFmtId="0" fontId="25" fillId="0" borderId="2">
      <alignment horizontal="left"/>
    </xf>
    <xf numFmtId="0" fontId="4" fillId="0" borderId="0">
      <alignment horizontal="left"/>
    </xf>
    <xf numFmtId="0" fontId="4" fillId="0" borderId="2">
      <alignment horizontal="left"/>
    </xf>
    <xf numFmtId="0" fontId="5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12" borderId="0" applyNumberFormat="0" applyBorder="0" applyAlignment="0" applyProtection="0"/>
    <xf numFmtId="0" fontId="4" fillId="0" borderId="2">
      <alignment horizontal="left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44" fontId="1" fillId="0" borderId="0" applyFont="0" applyFill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0" borderId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25" applyNumberFormat="0" applyFont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25" applyNumberFormat="0" applyFont="0" applyAlignment="0" applyProtection="0"/>
    <xf numFmtId="0" fontId="4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</cellStyleXfs>
  <cellXfs count="448">
    <xf numFmtId="0" fontId="0" fillId="0" borderId="0" xfId="0"/>
    <xf numFmtId="0" fontId="2" fillId="0" borderId="0" xfId="3" applyFont="1"/>
    <xf numFmtId="0" fontId="6" fillId="0" borderId="0" xfId="0" applyFont="1"/>
    <xf numFmtId="0" fontId="2" fillId="0" borderId="0" xfId="0" applyFont="1"/>
    <xf numFmtId="0" fontId="35" fillId="0" borderId="0" xfId="0" applyFont="1"/>
    <xf numFmtId="0" fontId="36" fillId="0" borderId="0" xfId="3" applyFont="1"/>
    <xf numFmtId="0" fontId="35" fillId="0" borderId="0" xfId="7" applyFont="1"/>
    <xf numFmtId="0" fontId="38" fillId="0" borderId="0" xfId="3" applyFont="1"/>
    <xf numFmtId="0" fontId="39" fillId="0" borderId="0" xfId="3" applyFont="1"/>
    <xf numFmtId="0" fontId="40" fillId="0" borderId="0" xfId="7" applyFont="1" applyAlignment="1">
      <alignment horizontal="centerContinuous"/>
    </xf>
    <xf numFmtId="164" fontId="35" fillId="0" borderId="0" xfId="0" applyNumberFormat="1" applyFont="1"/>
    <xf numFmtId="164" fontId="37" fillId="0" borderId="8" xfId="1" applyNumberFormat="1" applyFont="1" applyBorder="1" applyAlignment="1">
      <alignment vertical="top"/>
    </xf>
    <xf numFmtId="14" fontId="40" fillId="0" borderId="13" xfId="7" applyNumberFormat="1" applyFont="1" applyBorder="1" applyAlignment="1">
      <alignment horizontal="center" wrapText="1"/>
    </xf>
    <xf numFmtId="164" fontId="37" fillId="0" borderId="30" xfId="1" applyNumberFormat="1" applyFont="1" applyBorder="1" applyAlignment="1">
      <alignment vertical="top"/>
    </xf>
    <xf numFmtId="0" fontId="35" fillId="0" borderId="0" xfId="0" applyFont="1" applyAlignment="1">
      <alignment horizontal="left"/>
    </xf>
    <xf numFmtId="0" fontId="40" fillId="0" borderId="6" xfId="7" applyFont="1" applyBorder="1" applyAlignment="1">
      <alignment horizontal="left"/>
    </xf>
    <xf numFmtId="0" fontId="35" fillId="0" borderId="6" xfId="7" applyFont="1" applyBorder="1" applyAlignment="1">
      <alignment horizontal="left"/>
    </xf>
    <xf numFmtId="0" fontId="40" fillId="0" borderId="9" xfId="7" applyFont="1" applyBorder="1" applyAlignment="1">
      <alignment horizontal="left"/>
    </xf>
    <xf numFmtId="0" fontId="35" fillId="0" borderId="9" xfId="7" applyFont="1" applyBorder="1" applyAlignment="1">
      <alignment horizontal="left"/>
    </xf>
    <xf numFmtId="41" fontId="35" fillId="0" borderId="12" xfId="8" applyNumberFormat="1" applyFont="1" applyBorder="1" applyAlignment="1">
      <alignment horizontal="right" vertical="top"/>
    </xf>
    <xf numFmtId="41" fontId="35" fillId="0" borderId="12" xfId="9" applyNumberFormat="1" applyFont="1" applyBorder="1" applyAlignment="1">
      <alignment horizontal="right" vertical="top"/>
    </xf>
    <xf numFmtId="41" fontId="35" fillId="0" borderId="12" xfId="1" applyNumberFormat="1" applyFont="1" applyBorder="1" applyAlignment="1">
      <alignment horizontal="right" vertical="top"/>
    </xf>
    <xf numFmtId="0" fontId="35" fillId="0" borderId="0" xfId="0" applyFont="1" applyAlignment="1">
      <alignment wrapText="1"/>
    </xf>
    <xf numFmtId="0" fontId="35" fillId="0" borderId="0" xfId="7" applyFont="1" applyAlignment="1">
      <alignment wrapText="1"/>
    </xf>
    <xf numFmtId="0" fontId="40" fillId="0" borderId="15" xfId="7" applyFont="1" applyBorder="1" applyAlignment="1">
      <alignment horizontal="center" wrapText="1"/>
    </xf>
    <xf numFmtId="0" fontId="40" fillId="0" borderId="13" xfId="7" applyFont="1" applyBorder="1" applyAlignment="1">
      <alignment horizontal="center" wrapText="1"/>
    </xf>
    <xf numFmtId="0" fontId="35" fillId="0" borderId="5" xfId="0" applyFont="1" applyBorder="1"/>
    <xf numFmtId="0" fontId="35" fillId="0" borderId="4" xfId="0" applyFont="1" applyBorder="1"/>
    <xf numFmtId="41" fontId="35" fillId="38" borderId="12" xfId="8" applyNumberFormat="1" applyFont="1" applyFill="1" applyBorder="1" applyAlignment="1">
      <alignment horizontal="right" vertical="top"/>
    </xf>
    <xf numFmtId="41" fontId="35" fillId="38" borderId="12" xfId="9" applyNumberFormat="1" applyFont="1" applyFill="1" applyBorder="1" applyAlignment="1">
      <alignment horizontal="right" vertical="top"/>
    </xf>
    <xf numFmtId="41" fontId="35" fillId="38" borderId="12" xfId="1" applyNumberFormat="1" applyFont="1" applyFill="1" applyBorder="1" applyAlignment="1">
      <alignment horizontal="right" vertical="top"/>
    </xf>
    <xf numFmtId="14" fontId="40" fillId="38" borderId="12" xfId="7" applyNumberFormat="1" applyFont="1" applyFill="1" applyBorder="1" applyAlignment="1">
      <alignment horizontal="center" wrapText="1"/>
    </xf>
    <xf numFmtId="41" fontId="3" fillId="38" borderId="12" xfId="1" applyNumberFormat="1" applyFont="1" applyFill="1" applyBorder="1" applyAlignment="1">
      <alignment vertical="top"/>
    </xf>
    <xf numFmtId="0" fontId="40" fillId="38" borderId="31" xfId="7" applyFont="1" applyFill="1" applyBorder="1" applyAlignment="1">
      <alignment horizontal="center" wrapText="1"/>
    </xf>
    <xf numFmtId="41" fontId="3" fillId="38" borderId="32" xfId="1" applyNumberFormat="1" applyFont="1" applyFill="1" applyBorder="1" applyAlignment="1">
      <alignment vertical="top"/>
    </xf>
    <xf numFmtId="0" fontId="41" fillId="0" borderId="0" xfId="3" applyFont="1"/>
    <xf numFmtId="0" fontId="43" fillId="0" borderId="0" xfId="0" applyFont="1"/>
    <xf numFmtId="0" fontId="41" fillId="0" borderId="2" xfId="3" applyFont="1" applyBorder="1"/>
    <xf numFmtId="0" fontId="41" fillId="0" borderId="5" xfId="3" applyFont="1" applyBorder="1"/>
    <xf numFmtId="0" fontId="46" fillId="0" borderId="0" xfId="3" applyFont="1" applyAlignment="1">
      <alignment horizontal="center"/>
    </xf>
    <xf numFmtId="0" fontId="46" fillId="0" borderId="5" xfId="3" applyFont="1" applyBorder="1" applyAlignment="1">
      <alignment horizontal="center"/>
    </xf>
    <xf numFmtId="0" fontId="46" fillId="0" borderId="30" xfId="3" applyFont="1" applyBorder="1" applyAlignment="1">
      <alignment horizontal="center"/>
    </xf>
    <xf numFmtId="0" fontId="41" fillId="0" borderId="2" xfId="3" applyFont="1" applyBorder="1" applyAlignment="1">
      <alignment horizontal="center"/>
    </xf>
    <xf numFmtId="0" fontId="46" fillId="0" borderId="9" xfId="3" applyFont="1" applyBorder="1" applyAlignment="1">
      <alignment horizontal="center"/>
    </xf>
    <xf numFmtId="0" fontId="46" fillId="0" borderId="6" xfId="3" applyFont="1" applyBorder="1" applyAlignment="1">
      <alignment horizontal="left"/>
    </xf>
    <xf numFmtId="0" fontId="41" fillId="0" borderId="6" xfId="3" applyFont="1" applyBorder="1" applyAlignment="1">
      <alignment horizontal="left"/>
    </xf>
    <xf numFmtId="49" fontId="41" fillId="0" borderId="0" xfId="3" applyNumberFormat="1" applyFont="1"/>
    <xf numFmtId="0" fontId="48" fillId="0" borderId="0" xfId="3" applyFont="1"/>
    <xf numFmtId="0" fontId="40" fillId="0" borderId="8" xfId="7" applyFont="1" applyBorder="1" applyAlignment="1">
      <alignment horizontal="center" wrapText="1"/>
    </xf>
    <xf numFmtId="14" fontId="40" fillId="0" borderId="12" xfId="7" applyNumberFormat="1" applyFont="1" applyBorder="1" applyAlignment="1">
      <alignment horizontal="center" wrapText="1"/>
    </xf>
    <xf numFmtId="41" fontId="3" fillId="0" borderId="12" xfId="1" applyNumberFormat="1" applyFont="1" applyBorder="1" applyAlignment="1">
      <alignment vertical="top"/>
    </xf>
    <xf numFmtId="41" fontId="3" fillId="0" borderId="32" xfId="1" applyNumberFormat="1" applyFont="1" applyBorder="1" applyAlignment="1">
      <alignment vertical="top"/>
    </xf>
    <xf numFmtId="0" fontId="40" fillId="0" borderId="31" xfId="7" applyFont="1" applyBorder="1" applyAlignment="1">
      <alignment horizontal="center" wrapText="1"/>
    </xf>
    <xf numFmtId="0" fontId="7" fillId="0" borderId="31" xfId="7" applyFont="1" applyBorder="1" applyAlignment="1">
      <alignment horizontal="center" wrapText="1"/>
    </xf>
    <xf numFmtId="0" fontId="7" fillId="0" borderId="15" xfId="7" applyFont="1" applyBorder="1" applyAlignment="1">
      <alignment horizontal="center" wrapText="1"/>
    </xf>
    <xf numFmtId="0" fontId="41" fillId="2" borderId="27" xfId="3" applyFont="1" applyFill="1" applyBorder="1"/>
    <xf numFmtId="0" fontId="3" fillId="2" borderId="15" xfId="1" applyNumberFormat="1" applyFont="1" applyFill="1" applyBorder="1" applyAlignment="1">
      <alignment horizontal="left" vertical="top"/>
    </xf>
    <xf numFmtId="0" fontId="3" fillId="2" borderId="11" xfId="1" applyNumberFormat="1" applyFont="1" applyFill="1" applyBorder="1" applyAlignment="1">
      <alignment horizontal="left" vertical="top"/>
    </xf>
    <xf numFmtId="41" fontId="3" fillId="2" borderId="13" xfId="1" applyNumberFormat="1" applyFont="1" applyFill="1" applyBorder="1" applyAlignment="1">
      <alignment vertical="top"/>
    </xf>
    <xf numFmtId="0" fontId="40" fillId="39" borderId="31" xfId="7" applyFont="1" applyFill="1" applyBorder="1" applyAlignment="1">
      <alignment horizontal="center" wrapText="1"/>
    </xf>
    <xf numFmtId="14" fontId="40" fillId="39" borderId="12" xfId="7" applyNumberFormat="1" applyFont="1" applyFill="1" applyBorder="1" applyAlignment="1">
      <alignment horizontal="center" wrapText="1"/>
    </xf>
    <xf numFmtId="41" fontId="35" fillId="39" borderId="12" xfId="8" applyNumberFormat="1" applyFont="1" applyFill="1" applyBorder="1" applyAlignment="1">
      <alignment horizontal="right" vertical="top"/>
    </xf>
    <xf numFmtId="41" fontId="35" fillId="39" borderId="12" xfId="9" applyNumberFormat="1" applyFont="1" applyFill="1" applyBorder="1" applyAlignment="1">
      <alignment horizontal="right" vertical="top"/>
    </xf>
    <xf numFmtId="41" fontId="35" fillId="39" borderId="12" xfId="1" applyNumberFormat="1" applyFont="1" applyFill="1" applyBorder="1" applyAlignment="1">
      <alignment horizontal="right" vertical="top"/>
    </xf>
    <xf numFmtId="41" fontId="3" fillId="39" borderId="12" xfId="1" applyNumberFormat="1" applyFont="1" applyFill="1" applyBorder="1" applyAlignment="1">
      <alignment vertical="top"/>
    </xf>
    <xf numFmtId="41" fontId="3" fillId="39" borderId="32" xfId="1" applyNumberFormat="1" applyFont="1" applyFill="1" applyBorder="1" applyAlignment="1">
      <alignment vertical="top"/>
    </xf>
    <xf numFmtId="0" fontId="49" fillId="0" borderId="0" xfId="0" applyFont="1"/>
    <xf numFmtId="0" fontId="49" fillId="0" borderId="0" xfId="7" applyFont="1"/>
    <xf numFmtId="0" fontId="50" fillId="0" borderId="0" xfId="7" applyFont="1" applyAlignment="1">
      <alignment horizontal="centerContinuous"/>
    </xf>
    <xf numFmtId="0" fontId="50" fillId="0" borderId="13" xfId="7" applyFont="1" applyBorder="1" applyAlignment="1">
      <alignment horizontal="center" wrapText="1"/>
    </xf>
    <xf numFmtId="14" fontId="50" fillId="0" borderId="13" xfId="7" applyNumberFormat="1" applyFont="1" applyBorder="1" applyAlignment="1">
      <alignment horizontal="center" wrapText="1"/>
    </xf>
    <xf numFmtId="41" fontId="49" fillId="0" borderId="12" xfId="8" applyNumberFormat="1" applyFont="1" applyBorder="1" applyAlignment="1">
      <alignment horizontal="right" vertical="top"/>
    </xf>
    <xf numFmtId="41" fontId="49" fillId="0" borderId="12" xfId="9" applyNumberFormat="1" applyFont="1" applyBorder="1" applyAlignment="1">
      <alignment horizontal="right" vertical="top"/>
    </xf>
    <xf numFmtId="41" fontId="50" fillId="2" borderId="13" xfId="9" applyNumberFormat="1" applyFont="1" applyFill="1" applyBorder="1" applyAlignment="1">
      <alignment horizontal="right" vertical="top"/>
    </xf>
    <xf numFmtId="41" fontId="49" fillId="0" borderId="12" xfId="1" applyNumberFormat="1" applyFont="1" applyBorder="1" applyAlignment="1">
      <alignment horizontal="right" vertical="top"/>
    </xf>
    <xf numFmtId="41" fontId="50" fillId="2" borderId="13" xfId="1" applyNumberFormat="1" applyFont="1" applyFill="1" applyBorder="1" applyAlignment="1">
      <alignment vertical="top"/>
    </xf>
    <xf numFmtId="41" fontId="50" fillId="0" borderId="13" xfId="9" applyNumberFormat="1" applyFont="1" applyBorder="1" applyAlignment="1">
      <alignment horizontal="right" vertical="top"/>
    </xf>
    <xf numFmtId="41" fontId="50" fillId="0" borderId="13" xfId="1" applyNumberFormat="1" applyFont="1" applyBorder="1" applyAlignment="1">
      <alignment vertical="top"/>
    </xf>
    <xf numFmtId="0" fontId="2" fillId="0" borderId="0" xfId="3" applyFont="1" applyAlignment="1">
      <alignment horizontal="left"/>
    </xf>
    <xf numFmtId="0" fontId="3" fillId="0" borderId="0" xfId="3" applyFont="1" applyAlignment="1">
      <alignment vertical="top"/>
    </xf>
    <xf numFmtId="0" fontId="3" fillId="0" borderId="6" xfId="3" applyFont="1" applyBorder="1" applyAlignment="1">
      <alignment horizontal="left"/>
    </xf>
    <xf numFmtId="0" fontId="3" fillId="0" borderId="0" xfId="3" applyFont="1"/>
    <xf numFmtId="0" fontId="6" fillId="0" borderId="9" xfId="7" applyFont="1" applyBorder="1" applyAlignment="1">
      <alignment horizontal="left"/>
    </xf>
    <xf numFmtId="0" fontId="51" fillId="0" borderId="1" xfId="3" applyFont="1" applyBorder="1"/>
    <xf numFmtId="0" fontId="52" fillId="0" borderId="0" xfId="3" applyFont="1" applyAlignment="1">
      <alignment horizontal="left"/>
    </xf>
    <xf numFmtId="49" fontId="53" fillId="2" borderId="0" xfId="3" applyNumberFormat="1" applyFont="1" applyFill="1" applyAlignment="1">
      <alignment horizontal="left"/>
    </xf>
    <xf numFmtId="49" fontId="52" fillId="0" borderId="0" xfId="3" applyNumberFormat="1" applyFont="1" applyAlignment="1">
      <alignment horizontal="left"/>
    </xf>
    <xf numFmtId="49" fontId="53" fillId="0" borderId="0" xfId="3" applyNumberFormat="1" applyFont="1" applyAlignment="1">
      <alignment horizontal="left"/>
    </xf>
    <xf numFmtId="49" fontId="53" fillId="2" borderId="27" xfId="3" applyNumberFormat="1" applyFont="1" applyFill="1" applyBorder="1" applyAlignment="1">
      <alignment horizontal="left"/>
    </xf>
    <xf numFmtId="0" fontId="3" fillId="0" borderId="0" xfId="4" applyNumberFormat="1" applyFont="1" applyBorder="1" applyAlignment="1"/>
    <xf numFmtId="164" fontId="54" fillId="0" borderId="6" xfId="1" applyNumberFormat="1" applyFont="1" applyBorder="1"/>
    <xf numFmtId="164" fontId="54" fillId="0" borderId="0" xfId="1" applyNumberFormat="1" applyFont="1"/>
    <xf numFmtId="0" fontId="3" fillId="0" borderId="0" xfId="3" applyFont="1" applyAlignment="1">
      <alignment horizontal="left"/>
    </xf>
    <xf numFmtId="0" fontId="49" fillId="0" borderId="0" xfId="3" applyFont="1"/>
    <xf numFmtId="9" fontId="49" fillId="0" borderId="0" xfId="2" applyFont="1"/>
    <xf numFmtId="0" fontId="2" fillId="3" borderId="0" xfId="3" applyFont="1" applyFill="1"/>
    <xf numFmtId="164" fontId="48" fillId="0" borderId="0" xfId="1" applyNumberFormat="1" applyFont="1"/>
    <xf numFmtId="0" fontId="2" fillId="0" borderId="1" xfId="3" applyFont="1" applyBorder="1"/>
    <xf numFmtId="0" fontId="49" fillId="0" borderId="1" xfId="3" applyFont="1" applyBorder="1"/>
    <xf numFmtId="9" fontId="49" fillId="0" borderId="1" xfId="2" applyFont="1" applyBorder="1"/>
    <xf numFmtId="9" fontId="2" fillId="0" borderId="0" xfId="2" applyFont="1"/>
    <xf numFmtId="0" fontId="2" fillId="0" borderId="0" xfId="3" applyFont="1" applyAlignment="1">
      <alignment horizontal="center"/>
    </xf>
    <xf numFmtId="0" fontId="3" fillId="0" borderId="4" xfId="3" applyFont="1" applyBorder="1" applyAlignment="1">
      <alignment horizontal="center" wrapText="1"/>
    </xf>
    <xf numFmtId="0" fontId="3" fillId="0" borderId="4" xfId="3" applyFont="1" applyBorder="1" applyAlignment="1">
      <alignment horizontal="center"/>
    </xf>
    <xf numFmtId="0" fontId="3" fillId="0" borderId="15" xfId="3" applyFont="1" applyBorder="1" applyAlignment="1">
      <alignment horizontal="center"/>
    </xf>
    <xf numFmtId="0" fontId="50" fillId="0" borderId="4" xfId="3" applyFont="1" applyBorder="1" applyAlignment="1">
      <alignment horizontal="center"/>
    </xf>
    <xf numFmtId="0" fontId="50" fillId="0" borderId="11" xfId="3" applyFont="1" applyBorder="1" applyAlignment="1">
      <alignment horizontal="center" wrapText="1"/>
    </xf>
    <xf numFmtId="0" fontId="3" fillId="0" borderId="15" xfId="3" applyFont="1" applyBorder="1" applyAlignment="1">
      <alignment horizontal="center" wrapText="1"/>
    </xf>
    <xf numFmtId="0" fontId="3" fillId="3" borderId="4" xfId="3" applyFont="1" applyFill="1" applyBorder="1" applyAlignment="1">
      <alignment horizontal="center" wrapText="1"/>
    </xf>
    <xf numFmtId="0" fontId="50" fillId="0" borderId="4" xfId="3" applyFont="1" applyBorder="1" applyAlignment="1">
      <alignment horizontal="center" wrapText="1"/>
    </xf>
    <xf numFmtId="9" fontId="50" fillId="0" borderId="4" xfId="2" applyFont="1" applyBorder="1" applyAlignment="1">
      <alignment horizontal="center" wrapText="1"/>
    </xf>
    <xf numFmtId="0" fontId="2" fillId="0" borderId="6" xfId="3" applyFont="1" applyBorder="1"/>
    <xf numFmtId="0" fontId="49" fillId="0" borderId="9" xfId="3" applyFont="1" applyBorder="1"/>
    <xf numFmtId="41" fontId="2" fillId="0" borderId="0" xfId="3" applyNumberFormat="1" applyFont="1"/>
    <xf numFmtId="41" fontId="2" fillId="0" borderId="6" xfId="3" applyNumberFormat="1" applyFont="1" applyBorder="1"/>
    <xf numFmtId="41" fontId="49" fillId="0" borderId="0" xfId="3" applyNumberFormat="1" applyFont="1"/>
    <xf numFmtId="41" fontId="49" fillId="0" borderId="9" xfId="3" applyNumberFormat="1" applyFont="1" applyBorder="1"/>
    <xf numFmtId="41" fontId="2" fillId="3" borderId="0" xfId="3" applyNumberFormat="1" applyFont="1" applyFill="1"/>
    <xf numFmtId="0" fontId="2" fillId="2" borderId="0" xfId="3" applyFont="1" applyFill="1"/>
    <xf numFmtId="41" fontId="3" fillId="2" borderId="0" xfId="3" applyNumberFormat="1" applyFont="1" applyFill="1"/>
    <xf numFmtId="41" fontId="3" fillId="2" borderId="6" xfId="3" applyNumberFormat="1" applyFont="1" applyFill="1" applyBorder="1"/>
    <xf numFmtId="41" fontId="50" fillId="2" borderId="0" xfId="3" applyNumberFormat="1" applyFont="1" applyFill="1"/>
    <xf numFmtId="41" fontId="50" fillId="2" borderId="9" xfId="3" applyNumberFormat="1" applyFont="1" applyFill="1" applyBorder="1"/>
    <xf numFmtId="9" fontId="50" fillId="2" borderId="0" xfId="2" applyFont="1" applyFill="1"/>
    <xf numFmtId="9" fontId="50" fillId="0" borderId="0" xfId="2" applyFont="1"/>
    <xf numFmtId="0" fontId="3" fillId="2" borderId="0" xfId="3" applyFont="1" applyFill="1"/>
    <xf numFmtId="0" fontId="2" fillId="2" borderId="27" xfId="3" applyFont="1" applyFill="1" applyBorder="1"/>
    <xf numFmtId="41" fontId="3" fillId="2" borderId="27" xfId="3" applyNumberFormat="1" applyFont="1" applyFill="1" applyBorder="1"/>
    <xf numFmtId="41" fontId="3" fillId="2" borderId="28" xfId="3" applyNumberFormat="1" applyFont="1" applyFill="1" applyBorder="1"/>
    <xf numFmtId="41" fontId="50" fillId="2" borderId="27" xfId="3" applyNumberFormat="1" applyFont="1" applyFill="1" applyBorder="1"/>
    <xf numFmtId="41" fontId="50" fillId="2" borderId="29" xfId="3" applyNumberFormat="1" applyFont="1" applyFill="1" applyBorder="1"/>
    <xf numFmtId="9" fontId="50" fillId="2" borderId="27" xfId="2" applyFont="1" applyFill="1" applyBorder="1"/>
    <xf numFmtId="43" fontId="2" fillId="0" borderId="6" xfId="3" applyNumberFormat="1" applyFont="1" applyBorder="1"/>
    <xf numFmtId="164" fontId="2" fillId="0" borderId="0" xfId="1" applyNumberFormat="1" applyFont="1"/>
    <xf numFmtId="164" fontId="2" fillId="0" borderId="6" xfId="1" applyNumberFormat="1" applyFont="1" applyBorder="1"/>
    <xf numFmtId="164" fontId="2" fillId="3" borderId="0" xfId="1" applyNumberFormat="1" applyFont="1" applyFill="1"/>
    <xf numFmtId="164" fontId="49" fillId="0" borderId="0" xfId="1" applyNumberFormat="1" applyFont="1"/>
    <xf numFmtId="0" fontId="3" fillId="0" borderId="6" xfId="3" applyFont="1" applyBorder="1"/>
    <xf numFmtId="0" fontId="50" fillId="0" borderId="0" xfId="3" applyFont="1"/>
    <xf numFmtId="0" fontId="50" fillId="0" borderId="9" xfId="3" applyFont="1" applyBorder="1"/>
    <xf numFmtId="0" fontId="3" fillId="3" borderId="0" xfId="3" applyFont="1" applyFill="1"/>
    <xf numFmtId="164" fontId="3" fillId="0" borderId="6" xfId="1" applyNumberFormat="1" applyFont="1" applyBorder="1"/>
    <xf numFmtId="164" fontId="3" fillId="0" borderId="0" xfId="1" applyNumberFormat="1" applyFont="1"/>
    <xf numFmtId="164" fontId="3" fillId="3" borderId="0" xfId="1" applyNumberFormat="1" applyFont="1" applyFill="1"/>
    <xf numFmtId="164" fontId="50" fillId="0" borderId="0" xfId="1" applyNumberFormat="1" applyFont="1"/>
    <xf numFmtId="164" fontId="2" fillId="0" borderId="6" xfId="3" applyNumberFormat="1" applyFont="1" applyBorder="1"/>
    <xf numFmtId="164" fontId="2" fillId="0" borderId="0" xfId="3" applyNumberFormat="1" applyFont="1"/>
    <xf numFmtId="167" fontId="2" fillId="3" borderId="0" xfId="2" applyNumberFormat="1" applyFont="1" applyFill="1"/>
    <xf numFmtId="167" fontId="3" fillId="0" borderId="0" xfId="2" applyNumberFormat="1" applyFont="1"/>
    <xf numFmtId="167" fontId="3" fillId="0" borderId="6" xfId="2" applyNumberFormat="1" applyFont="1" applyBorder="1"/>
    <xf numFmtId="167" fontId="50" fillId="0" borderId="0" xfId="2" applyNumberFormat="1" applyFont="1"/>
    <xf numFmtId="167" fontId="50" fillId="0" borderId="9" xfId="2" applyNumberFormat="1" applyFont="1" applyBorder="1"/>
    <xf numFmtId="167" fontId="3" fillId="3" borderId="0" xfId="2" applyNumberFormat="1" applyFont="1" applyFill="1"/>
    <xf numFmtId="165" fontId="3" fillId="0" borderId="6" xfId="1" applyNumberFormat="1" applyFont="1" applyBorder="1"/>
    <xf numFmtId="166" fontId="3" fillId="0" borderId="6" xfId="1" applyNumberFormat="1" applyFont="1" applyBorder="1"/>
    <xf numFmtId="166" fontId="3" fillId="0" borderId="0" xfId="1" applyNumberFormat="1" applyFont="1"/>
    <xf numFmtId="166" fontId="3" fillId="3" borderId="0" xfId="1" applyNumberFormat="1" applyFont="1" applyFill="1"/>
    <xf numFmtId="166" fontId="50" fillId="0" borderId="0" xfId="1" applyNumberFormat="1" applyFont="1"/>
    <xf numFmtId="9" fontId="2" fillId="0" borderId="6" xfId="2" applyFont="1" applyBorder="1"/>
    <xf numFmtId="9" fontId="2" fillId="3" borderId="0" xfId="2" applyFont="1" applyFill="1"/>
    <xf numFmtId="49" fontId="3" fillId="0" borderId="0" xfId="3" applyNumberFormat="1" applyFont="1"/>
    <xf numFmtId="49" fontId="2" fillId="0" borderId="0" xfId="3" applyNumberFormat="1" applyFont="1"/>
    <xf numFmtId="164" fontId="49" fillId="0" borderId="9" xfId="1" applyNumberFormat="1" applyFont="1" applyBorder="1"/>
    <xf numFmtId="164" fontId="3" fillId="0" borderId="4" xfId="1" applyNumberFormat="1" applyFont="1" applyBorder="1"/>
    <xf numFmtId="164" fontId="3" fillId="0" borderId="15" xfId="1" applyNumberFormat="1" applyFont="1" applyBorder="1"/>
    <xf numFmtId="164" fontId="50" fillId="0" borderId="4" xfId="1" applyNumberFormat="1" applyFont="1" applyBorder="1"/>
    <xf numFmtId="164" fontId="50" fillId="0" borderId="11" xfId="1" applyNumberFormat="1" applyFont="1" applyBorder="1"/>
    <xf numFmtId="164" fontId="3" fillId="3" borderId="4" xfId="1" applyNumberFormat="1" applyFont="1" applyFill="1" applyBorder="1"/>
    <xf numFmtId="9" fontId="50" fillId="0" borderId="4" xfId="2" applyFont="1" applyBorder="1"/>
    <xf numFmtId="164" fontId="50" fillId="0" borderId="9" xfId="1" applyNumberFormat="1" applyFont="1" applyBorder="1"/>
    <xf numFmtId="41" fontId="48" fillId="0" borderId="0" xfId="3" applyNumberFormat="1" applyFont="1"/>
    <xf numFmtId="41" fontId="3" fillId="0" borderId="4" xfId="3" applyNumberFormat="1" applyFont="1" applyBorder="1"/>
    <xf numFmtId="41" fontId="3" fillId="0" borderId="15" xfId="3" applyNumberFormat="1" applyFont="1" applyBorder="1"/>
    <xf numFmtId="41" fontId="50" fillId="0" borderId="4" xfId="3" applyNumberFormat="1" applyFont="1" applyBorder="1"/>
    <xf numFmtId="41" fontId="50" fillId="0" borderId="11" xfId="3" applyNumberFormat="1" applyFont="1" applyBorder="1"/>
    <xf numFmtId="41" fontId="3" fillId="3" borderId="4" xfId="3" applyNumberFormat="1" applyFont="1" applyFill="1" applyBorder="1"/>
    <xf numFmtId="41" fontId="3" fillId="0" borderId="0" xfId="3" applyNumberFormat="1" applyFont="1"/>
    <xf numFmtId="41" fontId="50" fillId="0" borderId="0" xfId="3" applyNumberFormat="1" applyFont="1"/>
    <xf numFmtId="43" fontId="2" fillId="0" borderId="0" xfId="3" applyNumberFormat="1" applyFont="1"/>
    <xf numFmtId="0" fontId="44" fillId="0" borderId="0" xfId="3" applyFont="1" applyAlignment="1">
      <alignment horizontal="left"/>
    </xf>
    <xf numFmtId="0" fontId="45" fillId="0" borderId="0" xfId="3" applyFont="1" applyAlignment="1">
      <alignment horizontal="left"/>
    </xf>
    <xf numFmtId="0" fontId="41" fillId="0" borderId="8" xfId="3" applyFont="1" applyBorder="1" applyAlignment="1">
      <alignment horizontal="left"/>
    </xf>
    <xf numFmtId="0" fontId="3" fillId="0" borderId="6" xfId="3" applyFont="1" applyBorder="1" applyAlignment="1">
      <alignment horizontal="left" vertical="top"/>
    </xf>
    <xf numFmtId="49" fontId="41" fillId="0" borderId="6" xfId="3" applyNumberFormat="1" applyFont="1" applyBorder="1" applyAlignment="1">
      <alignment horizontal="left"/>
    </xf>
    <xf numFmtId="0" fontId="46" fillId="0" borderId="7" xfId="3" applyFont="1" applyBorder="1" applyAlignment="1">
      <alignment horizontal="left"/>
    </xf>
    <xf numFmtId="0" fontId="46" fillId="2" borderId="28" xfId="3" applyFont="1" applyFill="1" applyBorder="1" applyAlignment="1">
      <alignment horizontal="left"/>
    </xf>
    <xf numFmtId="0" fontId="41" fillId="0" borderId="0" xfId="3" applyFont="1" applyAlignment="1">
      <alignment horizontal="left"/>
    </xf>
    <xf numFmtId="164" fontId="2" fillId="3" borderId="0" xfId="3" applyNumberFormat="1" applyFont="1" applyFill="1"/>
    <xf numFmtId="0" fontId="2" fillId="0" borderId="6" xfId="3" applyFont="1" applyBorder="1" applyAlignment="1">
      <alignment horizontal="left"/>
    </xf>
    <xf numFmtId="43" fontId="3" fillId="0" borderId="0" xfId="3" applyNumberFormat="1" applyFont="1"/>
    <xf numFmtId="9" fontId="3" fillId="0" borderId="0" xfId="2" applyFont="1"/>
    <xf numFmtId="0" fontId="2" fillId="0" borderId="5" xfId="3" applyFont="1" applyBorder="1"/>
    <xf numFmtId="0" fontId="49" fillId="0" borderId="5" xfId="3" applyFont="1" applyBorder="1"/>
    <xf numFmtId="0" fontId="6" fillId="0" borderId="0" xfId="0" applyFont="1" applyAlignment="1">
      <alignment horizontal="left"/>
    </xf>
    <xf numFmtId="0" fontId="2" fillId="0" borderId="0" xfId="3" applyFont="1" applyAlignment="1">
      <alignment vertical="top"/>
    </xf>
    <xf numFmtId="43" fontId="41" fillId="0" borderId="0" xfId="3" applyNumberFormat="1" applyFont="1"/>
    <xf numFmtId="0" fontId="49" fillId="0" borderId="3" xfId="3" applyFont="1" applyBorder="1"/>
    <xf numFmtId="43" fontId="2" fillId="3" borderId="0" xfId="1" applyFont="1" applyFill="1"/>
    <xf numFmtId="41" fontId="43" fillId="0" borderId="0" xfId="0" applyNumberFormat="1" applyFont="1"/>
    <xf numFmtId="9" fontId="35" fillId="0" borderId="0" xfId="2" applyFont="1"/>
    <xf numFmtId="164" fontId="35" fillId="0" borderId="0" xfId="1" applyNumberFormat="1" applyFont="1"/>
    <xf numFmtId="0" fontId="49" fillId="0" borderId="0" xfId="3" applyFont="1" applyAlignment="1">
      <alignment vertical="top"/>
    </xf>
    <xf numFmtId="9" fontId="49" fillId="0" borderId="0" xfId="2" applyFont="1" applyAlignment="1">
      <alignment vertical="top"/>
    </xf>
    <xf numFmtId="41" fontId="2" fillId="0" borderId="0" xfId="3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164" fontId="2" fillId="3" borderId="0" xfId="1" applyNumberFormat="1" applyFont="1" applyFill="1" applyAlignment="1">
      <alignment vertical="top"/>
    </xf>
    <xf numFmtId="164" fontId="49" fillId="0" borderId="0" xfId="1" applyNumberFormat="1" applyFont="1" applyAlignment="1">
      <alignment vertical="top"/>
    </xf>
    <xf numFmtId="0" fontId="2" fillId="0" borderId="0" xfId="3" applyFont="1" applyAlignment="1">
      <alignment horizontal="left" vertical="top"/>
    </xf>
    <xf numFmtId="164" fontId="3" fillId="0" borderId="4" xfId="1" applyNumberFormat="1" applyFont="1" applyBorder="1" applyAlignment="1">
      <alignment vertical="top"/>
    </xf>
    <xf numFmtId="9" fontId="50" fillId="0" borderId="4" xfId="2" applyFont="1" applyBorder="1" applyAlignment="1">
      <alignment vertical="top"/>
    </xf>
    <xf numFmtId="0" fontId="3" fillId="0" borderId="0" xfId="3" applyFont="1" applyAlignment="1">
      <alignment horizontal="left" vertical="top"/>
    </xf>
    <xf numFmtId="0" fontId="3" fillId="0" borderId="2" xfId="3" applyFont="1" applyBorder="1" applyAlignment="1">
      <alignment horizontal="center" wrapText="1"/>
    </xf>
    <xf numFmtId="0" fontId="50" fillId="0" borderId="2" xfId="3" applyFont="1" applyBorder="1" applyAlignment="1">
      <alignment horizontal="center" wrapText="1"/>
    </xf>
    <xf numFmtId="9" fontId="50" fillId="0" borderId="2" xfId="2" applyFont="1" applyBorder="1" applyAlignment="1">
      <alignment horizontal="center" wrapText="1"/>
    </xf>
    <xf numFmtId="164" fontId="3" fillId="0" borderId="27" xfId="1" applyNumberFormat="1" applyFont="1" applyBorder="1" applyAlignment="1">
      <alignment vertical="top"/>
    </xf>
    <xf numFmtId="164" fontId="50" fillId="0" borderId="27" xfId="1" applyNumberFormat="1" applyFont="1" applyBorder="1" applyAlignment="1">
      <alignment vertical="top"/>
    </xf>
    <xf numFmtId="9" fontId="50" fillId="0" borderId="27" xfId="2" applyFont="1" applyBorder="1" applyAlignment="1">
      <alignment vertical="top"/>
    </xf>
    <xf numFmtId="0" fontId="3" fillId="0" borderId="2" xfId="3" applyFont="1" applyBorder="1" applyAlignment="1">
      <alignment horizontal="center"/>
    </xf>
    <xf numFmtId="0" fontId="3" fillId="3" borderId="2" xfId="3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35" fillId="3" borderId="0" xfId="1" applyNumberFormat="1" applyFont="1" applyFill="1"/>
    <xf numFmtId="43" fontId="35" fillId="0" borderId="0" xfId="1" applyFont="1"/>
    <xf numFmtId="49" fontId="3" fillId="0" borderId="0" xfId="4" applyFont="1" applyBorder="1" applyAlignment="1">
      <alignment vertical="top"/>
    </xf>
    <xf numFmtId="164" fontId="50" fillId="0" borderId="4" xfId="1" applyNumberFormat="1" applyFont="1" applyBorder="1" applyAlignment="1">
      <alignment vertical="top"/>
    </xf>
    <xf numFmtId="164" fontId="3" fillId="3" borderId="4" xfId="1" applyNumberFormat="1" applyFont="1" applyFill="1" applyBorder="1" applyAlignment="1">
      <alignment vertical="top"/>
    </xf>
    <xf numFmtId="0" fontId="3" fillId="0" borderId="4" xfId="3" applyFont="1" applyBorder="1" applyAlignment="1">
      <alignment horizontal="center" vertical="center" wrapText="1"/>
    </xf>
    <xf numFmtId="164" fontId="71" fillId="0" borderId="86" xfId="1" applyNumberFormat="1" applyFont="1" applyBorder="1"/>
    <xf numFmtId="0" fontId="3" fillId="0" borderId="85" xfId="3" applyFont="1" applyBorder="1" applyAlignment="1">
      <alignment horizontal="center" vertical="center"/>
    </xf>
    <xf numFmtId="0" fontId="71" fillId="0" borderId="80" xfId="0" applyFont="1" applyBorder="1"/>
    <xf numFmtId="164" fontId="71" fillId="0" borderId="84" xfId="1" applyNumberFormat="1" applyFont="1" applyBorder="1"/>
    <xf numFmtId="164" fontId="64" fillId="48" borderId="91" xfId="1" applyNumberFormat="1" applyFont="1" applyFill="1" applyBorder="1" applyAlignment="1">
      <alignment vertical="center" readingOrder="1"/>
    </xf>
    <xf numFmtId="0" fontId="43" fillId="0" borderId="64" xfId="0" applyFont="1" applyBorder="1"/>
    <xf numFmtId="164" fontId="71" fillId="41" borderId="88" xfId="1" applyNumberFormat="1" applyFont="1" applyFill="1" applyBorder="1"/>
    <xf numFmtId="164" fontId="71" fillId="0" borderId="0" xfId="1" applyNumberFormat="1" applyFont="1"/>
    <xf numFmtId="0" fontId="72" fillId="40" borderId="83" xfId="0" applyFont="1" applyFill="1" applyBorder="1" applyAlignment="1" applyProtection="1">
      <alignment wrapText="1"/>
      <protection locked="0"/>
    </xf>
    <xf numFmtId="167" fontId="63" fillId="44" borderId="34" xfId="0" applyNumberFormat="1" applyFont="1" applyFill="1" applyBorder="1" applyAlignment="1">
      <alignment wrapText="1" readingOrder="1"/>
    </xf>
    <xf numFmtId="167" fontId="63" fillId="43" borderId="34" xfId="0" applyNumberFormat="1" applyFont="1" applyFill="1" applyBorder="1" applyAlignment="1">
      <alignment wrapText="1" readingOrder="1"/>
    </xf>
    <xf numFmtId="164" fontId="63" fillId="45" borderId="34" xfId="1" applyNumberFormat="1" applyFont="1" applyFill="1" applyBorder="1" applyAlignment="1">
      <alignment wrapText="1" readingOrder="1"/>
    </xf>
    <xf numFmtId="0" fontId="72" fillId="41" borderId="87" xfId="0" applyFont="1" applyFill="1" applyBorder="1"/>
    <xf numFmtId="0" fontId="64" fillId="42" borderId="91" xfId="0" applyFont="1" applyFill="1" applyBorder="1" applyAlignment="1">
      <alignment horizontal="left" vertical="top" wrapText="1" readingOrder="1"/>
    </xf>
    <xf numFmtId="164" fontId="62" fillId="0" borderId="68" xfId="1" applyNumberFormat="1" applyFont="1" applyBorder="1" applyAlignment="1">
      <alignment wrapText="1" readingOrder="1"/>
    </xf>
    <xf numFmtId="0" fontId="71" fillId="40" borderId="60" xfId="0" applyFont="1" applyFill="1" applyBorder="1" applyAlignment="1" applyProtection="1">
      <alignment horizontal="right" wrapText="1"/>
      <protection locked="0"/>
    </xf>
    <xf numFmtId="0" fontId="61" fillId="50" borderId="91" xfId="0" applyFont="1" applyFill="1" applyBorder="1" applyAlignment="1">
      <alignment vertical="center" wrapText="1"/>
    </xf>
    <xf numFmtId="0" fontId="71" fillId="47" borderId="0" xfId="0" applyFont="1" applyFill="1"/>
    <xf numFmtId="0" fontId="2" fillId="0" borderId="65" xfId="3" applyFont="1" applyBorder="1" applyAlignment="1">
      <alignment horizontal="center" vertical="center"/>
    </xf>
    <xf numFmtId="0" fontId="2" fillId="0" borderId="96" xfId="3" applyFont="1" applyBorder="1" applyAlignment="1">
      <alignment horizontal="center" vertical="center"/>
    </xf>
    <xf numFmtId="0" fontId="71" fillId="0" borderId="81" xfId="0" applyFont="1" applyBorder="1"/>
    <xf numFmtId="0" fontId="2" fillId="0" borderId="97" xfId="3" applyFont="1" applyBorder="1" applyAlignment="1">
      <alignment horizontal="center" vertical="center"/>
    </xf>
    <xf numFmtId="164" fontId="71" fillId="0" borderId="0" xfId="0" applyNumberFormat="1" applyFont="1"/>
    <xf numFmtId="0" fontId="3" fillId="0" borderId="64" xfId="0" applyFont="1" applyBorder="1" applyAlignment="1">
      <alignment wrapText="1"/>
    </xf>
    <xf numFmtId="164" fontId="65" fillId="49" borderId="91" xfId="1" applyNumberFormat="1" applyFont="1" applyFill="1" applyBorder="1" applyAlignment="1">
      <alignment vertical="center" readingOrder="1"/>
    </xf>
    <xf numFmtId="164" fontId="63" fillId="43" borderId="34" xfId="1" applyNumberFormat="1" applyFont="1" applyFill="1" applyBorder="1" applyAlignment="1">
      <alignment wrapText="1" readingOrder="1"/>
    </xf>
    <xf numFmtId="0" fontId="62" fillId="0" borderId="78" xfId="0" applyFont="1" applyBorder="1" applyAlignment="1">
      <alignment wrapText="1" readingOrder="1"/>
    </xf>
    <xf numFmtId="0" fontId="63" fillId="0" borderId="75" xfId="0" applyFont="1" applyBorder="1" applyAlignment="1">
      <alignment vertical="center" wrapText="1" readingOrder="1"/>
    </xf>
    <xf numFmtId="164" fontId="63" fillId="44" borderId="48" xfId="1" applyNumberFormat="1" applyFont="1" applyFill="1" applyBorder="1" applyAlignment="1">
      <alignment vertical="center" wrapText="1" readingOrder="1"/>
    </xf>
    <xf numFmtId="0" fontId="63" fillId="0" borderId="76" xfId="0" applyFont="1" applyBorder="1" applyAlignment="1">
      <alignment vertical="center" wrapText="1" readingOrder="1"/>
    </xf>
    <xf numFmtId="49" fontId="71" fillId="0" borderId="0" xfId="0" applyNumberFormat="1" applyFont="1"/>
    <xf numFmtId="0" fontId="63" fillId="0" borderId="72" xfId="0" applyFont="1" applyBorder="1" applyAlignment="1">
      <alignment vertical="center" wrapText="1" readingOrder="1"/>
    </xf>
    <xf numFmtId="41" fontId="71" fillId="0" borderId="0" xfId="0" applyNumberFormat="1" applyFont="1"/>
    <xf numFmtId="0" fontId="71" fillId="0" borderId="65" xfId="0" applyFont="1" applyBorder="1"/>
    <xf numFmtId="0" fontId="71" fillId="0" borderId="64" xfId="0" applyFont="1" applyBorder="1"/>
    <xf numFmtId="167" fontId="63" fillId="45" borderId="34" xfId="0" applyNumberFormat="1" applyFont="1" applyFill="1" applyBorder="1" applyAlignment="1">
      <alignment wrapText="1" readingOrder="1"/>
    </xf>
    <xf numFmtId="0" fontId="2" fillId="0" borderId="64" xfId="0" applyFont="1" applyBorder="1"/>
    <xf numFmtId="0" fontId="71" fillId="0" borderId="82" xfId="0" applyFont="1" applyBorder="1"/>
    <xf numFmtId="0" fontId="2" fillId="0" borderId="0" xfId="3" applyFont="1" applyAlignment="1">
      <alignment horizontal="center" vertical="center"/>
    </xf>
    <xf numFmtId="164" fontId="2" fillId="0" borderId="65" xfId="1" applyNumberFormat="1" applyFont="1" applyBorder="1"/>
    <xf numFmtId="0" fontId="3" fillId="0" borderId="65" xfId="3" applyFont="1" applyBorder="1" applyAlignment="1">
      <alignment horizontal="center" vertical="center"/>
    </xf>
    <xf numFmtId="0" fontId="3" fillId="0" borderId="64" xfId="0" applyFont="1" applyBorder="1"/>
    <xf numFmtId="0" fontId="71" fillId="0" borderId="0" xfId="0" applyFont="1"/>
    <xf numFmtId="0" fontId="3" fillId="0" borderId="0" xfId="3" applyFont="1" applyAlignment="1">
      <alignment horizontal="center" vertical="center"/>
    </xf>
    <xf numFmtId="0" fontId="67" fillId="0" borderId="79" xfId="0" applyFont="1" applyBorder="1" applyAlignment="1">
      <alignment wrapText="1" readingOrder="1"/>
    </xf>
    <xf numFmtId="0" fontId="62" fillId="0" borderId="77" xfId="0" applyFont="1" applyBorder="1" applyAlignment="1">
      <alignment wrapText="1" readingOrder="1"/>
    </xf>
    <xf numFmtId="164" fontId="63" fillId="45" borderId="48" xfId="1" applyNumberFormat="1" applyFont="1" applyFill="1" applyBorder="1" applyAlignment="1">
      <alignment vertical="center" wrapText="1" readingOrder="1"/>
    </xf>
    <xf numFmtId="164" fontId="63" fillId="46" borderId="49" xfId="1" applyNumberFormat="1" applyFont="1" applyFill="1" applyBorder="1" applyAlignment="1">
      <alignment vertical="center" wrapText="1" readingOrder="1"/>
    </xf>
    <xf numFmtId="0" fontId="68" fillId="0" borderId="75" xfId="0" applyFont="1" applyBorder="1" applyAlignment="1">
      <alignment wrapText="1" readingOrder="1"/>
    </xf>
    <xf numFmtId="0" fontId="68" fillId="0" borderId="73" xfId="0" applyFont="1" applyBorder="1" applyAlignment="1">
      <alignment wrapText="1" readingOrder="1"/>
    </xf>
    <xf numFmtId="164" fontId="62" fillId="0" borderId="69" xfId="1" applyNumberFormat="1" applyFont="1" applyBorder="1" applyAlignment="1">
      <alignment wrapText="1" readingOrder="1"/>
    </xf>
    <xf numFmtId="0" fontId="74" fillId="0" borderId="0" xfId="0" applyFont="1"/>
    <xf numFmtId="0" fontId="72" fillId="0" borderId="0" xfId="0" applyFont="1" applyAlignment="1">
      <alignment horizontal="right" vertical="center"/>
    </xf>
    <xf numFmtId="0" fontId="72" fillId="40" borderId="60" xfId="0" applyFont="1" applyFill="1" applyBorder="1" applyAlignment="1" applyProtection="1">
      <alignment horizontal="center"/>
      <protection locked="0"/>
    </xf>
    <xf numFmtId="164" fontId="66" fillId="49" borderId="91" xfId="1" applyNumberFormat="1" applyFont="1" applyFill="1" applyBorder="1" applyAlignment="1">
      <alignment vertical="center" readingOrder="1"/>
    </xf>
    <xf numFmtId="0" fontId="64" fillId="48" borderId="91" xfId="0" applyFont="1" applyFill="1" applyBorder="1" applyAlignment="1">
      <alignment horizontal="right" vertical="center" wrapText="1" readingOrder="1"/>
    </xf>
    <xf numFmtId="0" fontId="72" fillId="0" borderId="64" xfId="0" applyFont="1" applyBorder="1"/>
    <xf numFmtId="164" fontId="71" fillId="0" borderId="85" xfId="1" applyNumberFormat="1" applyFont="1" applyBorder="1"/>
    <xf numFmtId="0" fontId="2" fillId="0" borderId="64" xfId="3" applyFont="1" applyBorder="1"/>
    <xf numFmtId="0" fontId="2" fillId="0" borderId="86" xfId="3" applyFont="1" applyBorder="1" applyAlignment="1">
      <alignment horizontal="center" vertical="center"/>
    </xf>
    <xf numFmtId="0" fontId="3" fillId="0" borderId="95" xfId="3" applyFont="1" applyBorder="1" applyAlignment="1">
      <alignment horizontal="center" vertical="center"/>
    </xf>
    <xf numFmtId="164" fontId="63" fillId="44" borderId="34" xfId="1" applyNumberFormat="1" applyFont="1" applyFill="1" applyBorder="1" applyAlignment="1">
      <alignment wrapText="1" readingOrder="1"/>
    </xf>
    <xf numFmtId="0" fontId="67" fillId="0" borderId="38" xfId="0" applyFont="1" applyBorder="1" applyAlignment="1">
      <alignment wrapText="1" readingOrder="1"/>
    </xf>
    <xf numFmtId="0" fontId="62" fillId="0" borderId="38" xfId="0" applyFont="1" applyBorder="1" applyAlignment="1">
      <alignment wrapText="1" readingOrder="1"/>
    </xf>
    <xf numFmtId="0" fontId="67" fillId="0" borderId="39" xfId="0" applyFont="1" applyBorder="1" applyAlignment="1">
      <alignment wrapText="1" readingOrder="1"/>
    </xf>
    <xf numFmtId="0" fontId="62" fillId="0" borderId="40" xfId="0" applyFont="1" applyBorder="1" applyAlignment="1">
      <alignment horizontal="center" vertical="center" wrapText="1" readingOrder="1"/>
    </xf>
    <xf numFmtId="164" fontId="62" fillId="0" borderId="41" xfId="1" applyNumberFormat="1" applyFont="1" applyBorder="1" applyAlignment="1">
      <alignment wrapText="1" readingOrder="1"/>
    </xf>
    <xf numFmtId="164" fontId="62" fillId="0" borderId="42" xfId="1" applyNumberFormat="1" applyFont="1" applyBorder="1" applyAlignment="1">
      <alignment wrapText="1" readingOrder="1"/>
    </xf>
    <xf numFmtId="164" fontId="62" fillId="0" borderId="44" xfId="1" applyNumberFormat="1" applyFont="1" applyBorder="1" applyAlignment="1">
      <alignment wrapText="1" readingOrder="1"/>
    </xf>
    <xf numFmtId="164" fontId="62" fillId="0" borderId="45" xfId="1" applyNumberFormat="1" applyFont="1" applyBorder="1" applyAlignment="1">
      <alignment wrapText="1" readingOrder="1"/>
    </xf>
    <xf numFmtId="37" fontId="63" fillId="0" borderId="46" xfId="0" applyNumberFormat="1" applyFont="1" applyBorder="1" applyAlignment="1">
      <alignment vertical="center" wrapText="1" readingOrder="1"/>
    </xf>
    <xf numFmtId="37" fontId="63" fillId="0" borderId="47" xfId="0" applyNumberFormat="1" applyFont="1" applyBorder="1" applyAlignment="1">
      <alignment vertical="center" wrapText="1" readingOrder="1"/>
    </xf>
    <xf numFmtId="0" fontId="67" fillId="0" borderId="43" xfId="0" applyFont="1" applyBorder="1" applyAlignment="1">
      <alignment vertical="center" wrapText="1" readingOrder="1"/>
    </xf>
    <xf numFmtId="0" fontId="67" fillId="0" borderId="50" xfId="0" applyFont="1" applyBorder="1" applyAlignment="1">
      <alignment vertical="center" wrapText="1" readingOrder="1"/>
    </xf>
    <xf numFmtId="3" fontId="63" fillId="0" borderId="46" xfId="0" applyNumberFormat="1" applyFont="1" applyBorder="1" applyAlignment="1">
      <alignment wrapText="1" readingOrder="1"/>
    </xf>
    <xf numFmtId="3" fontId="63" fillId="0" borderId="47" xfId="0" applyNumberFormat="1" applyFont="1" applyBorder="1" applyAlignment="1">
      <alignment wrapText="1" readingOrder="1"/>
    </xf>
    <xf numFmtId="0" fontId="62" fillId="0" borderId="51" xfId="0" applyFont="1" applyBorder="1" applyAlignment="1">
      <alignment horizontal="center" vertical="center" wrapText="1" readingOrder="1"/>
    </xf>
    <xf numFmtId="164" fontId="63" fillId="0" borderId="52" xfId="1" applyNumberFormat="1" applyFont="1" applyBorder="1" applyAlignment="1">
      <alignment wrapText="1" readingOrder="1"/>
    </xf>
    <xf numFmtId="164" fontId="63" fillId="0" borderId="53" xfId="1" applyNumberFormat="1" applyFont="1" applyBorder="1" applyAlignment="1">
      <alignment wrapText="1" readingOrder="1"/>
    </xf>
    <xf numFmtId="164" fontId="62" fillId="0" borderId="34" xfId="1" applyNumberFormat="1" applyFont="1" applyBorder="1" applyAlignment="1">
      <alignment wrapText="1" readingOrder="1"/>
    </xf>
    <xf numFmtId="164" fontId="62" fillId="0" borderId="35" xfId="1" applyNumberFormat="1" applyFont="1" applyBorder="1" applyAlignment="1">
      <alignment wrapText="1" readingOrder="1"/>
    </xf>
    <xf numFmtId="164" fontId="63" fillId="0" borderId="54" xfId="1" applyNumberFormat="1" applyFont="1" applyBorder="1" applyAlignment="1">
      <alignment wrapText="1" readingOrder="1"/>
    </xf>
    <xf numFmtId="164" fontId="63" fillId="0" borderId="55" xfId="1" applyNumberFormat="1" applyFont="1" applyBorder="1" applyAlignment="1">
      <alignment wrapText="1" readingOrder="1"/>
    </xf>
    <xf numFmtId="0" fontId="62" fillId="0" borderId="56" xfId="0" applyFont="1" applyBorder="1" applyAlignment="1">
      <alignment vertical="center" wrapText="1" readingOrder="1"/>
    </xf>
    <xf numFmtId="164" fontId="63" fillId="0" borderId="57" xfId="1" applyNumberFormat="1" applyFont="1" applyBorder="1" applyAlignment="1">
      <alignment vertical="center" wrapText="1" readingOrder="1"/>
    </xf>
    <xf numFmtId="164" fontId="63" fillId="0" borderId="58" xfId="1" applyNumberFormat="1" applyFont="1" applyBorder="1" applyAlignment="1">
      <alignment vertical="center" wrapText="1" readingOrder="1"/>
    </xf>
    <xf numFmtId="164" fontId="62" fillId="0" borderId="59" xfId="1" applyNumberFormat="1" applyFont="1" applyBorder="1" applyAlignment="1">
      <alignment wrapText="1" readingOrder="1"/>
    </xf>
    <xf numFmtId="164" fontId="62" fillId="0" borderId="37" xfId="1" applyNumberFormat="1" applyFont="1" applyBorder="1" applyAlignment="1">
      <alignment wrapText="1" readingOrder="1"/>
    </xf>
    <xf numFmtId="0" fontId="3" fillId="0" borderId="0" xfId="0" applyFont="1" applyAlignment="1">
      <alignment horizontal="right"/>
    </xf>
    <xf numFmtId="41" fontId="2" fillId="0" borderId="0" xfId="0" applyNumberFormat="1" applyFont="1"/>
    <xf numFmtId="0" fontId="63" fillId="0" borderId="74" xfId="0" applyFont="1" applyBorder="1" applyAlignment="1">
      <alignment vertical="center" wrapText="1" readingOrder="1"/>
    </xf>
    <xf numFmtId="0" fontId="62" fillId="0" borderId="70" xfId="0" applyFont="1" applyBorder="1" applyAlignment="1">
      <alignment vertical="center" wrapText="1" readingOrder="1"/>
    </xf>
    <xf numFmtId="0" fontId="62" fillId="0" borderId="67" xfId="0" applyFont="1" applyBorder="1" applyAlignment="1">
      <alignment vertical="center" wrapText="1" readingOrder="1"/>
    </xf>
    <xf numFmtId="167" fontId="2" fillId="0" borderId="0" xfId="2" applyNumberFormat="1" applyFont="1"/>
    <xf numFmtId="167" fontId="2" fillId="0" borderId="33" xfId="2" applyNumberFormat="1" applyFont="1" applyBorder="1"/>
    <xf numFmtId="2" fontId="2" fillId="0" borderId="6" xfId="3" applyNumberFormat="1" applyFont="1" applyBorder="1"/>
    <xf numFmtId="0" fontId="62" fillId="0" borderId="43" xfId="0" applyFont="1" applyBorder="1" applyAlignment="1">
      <alignment horizontal="center" vertical="center" wrapText="1" readingOrder="1"/>
    </xf>
    <xf numFmtId="49" fontId="46" fillId="0" borderId="0" xfId="3" applyNumberFormat="1" applyFont="1"/>
    <xf numFmtId="43" fontId="2" fillId="0" borderId="0" xfId="1" applyFont="1"/>
    <xf numFmtId="0" fontId="41" fillId="0" borderId="30" xfId="3" applyFont="1" applyBorder="1"/>
    <xf numFmtId="0" fontId="46" fillId="0" borderId="2" xfId="3" applyFont="1" applyBorder="1" applyAlignment="1">
      <alignment horizontal="center"/>
    </xf>
    <xf numFmtId="0" fontId="46" fillId="0" borderId="10" xfId="3" applyFont="1" applyBorder="1" applyAlignment="1">
      <alignment horizontal="center"/>
    </xf>
    <xf numFmtId="1" fontId="2" fillId="0" borderId="0" xfId="1" applyNumberFormat="1" applyFont="1"/>
    <xf numFmtId="1" fontId="3" fillId="0" borderId="0" xfId="1" applyNumberFormat="1" applyFont="1"/>
    <xf numFmtId="1" fontId="3" fillId="0" borderId="0" xfId="3" applyNumberFormat="1" applyFont="1"/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0" fontId="41" fillId="0" borderId="0" xfId="3" applyFont="1" applyBorder="1"/>
    <xf numFmtId="0" fontId="2" fillId="0" borderId="2" xfId="3" applyFont="1" applyBorder="1" applyAlignment="1">
      <alignment horizontal="center"/>
    </xf>
    <xf numFmtId="0" fontId="46" fillId="0" borderId="0" xfId="3" applyFont="1" applyBorder="1" applyAlignment="1">
      <alignment horizontal="center"/>
    </xf>
    <xf numFmtId="0" fontId="47" fillId="0" borderId="0" xfId="3" applyFont="1" applyBorder="1" applyAlignment="1">
      <alignment horizontal="center"/>
    </xf>
    <xf numFmtId="0" fontId="43" fillId="0" borderId="0" xfId="3" applyFont="1" applyAlignment="1">
      <alignment horizontal="left"/>
    </xf>
    <xf numFmtId="0" fontId="2" fillId="0" borderId="0" xfId="3" applyFont="1"/>
    <xf numFmtId="0" fontId="43" fillId="0" borderId="0" xfId="0" applyFont="1"/>
    <xf numFmtId="0" fontId="48" fillId="0" borderId="0" xfId="3" applyFont="1"/>
    <xf numFmtId="41" fontId="3" fillId="2" borderId="13" xfId="1" applyNumberFormat="1" applyFont="1" applyFill="1" applyBorder="1" applyAlignment="1">
      <alignment vertical="top"/>
    </xf>
    <xf numFmtId="0" fontId="49" fillId="0" borderId="0" xfId="0" applyFont="1"/>
    <xf numFmtId="0" fontId="49" fillId="0" borderId="0" xfId="7" applyFont="1"/>
    <xf numFmtId="0" fontId="50" fillId="0" borderId="0" xfId="7" applyFont="1" applyAlignment="1">
      <alignment horizontal="centerContinuous"/>
    </xf>
    <xf numFmtId="0" fontId="50" fillId="0" borderId="13" xfId="7" applyFont="1" applyBorder="1" applyAlignment="1">
      <alignment horizontal="center" wrapText="1"/>
    </xf>
    <xf numFmtId="14" fontId="50" fillId="0" borderId="13" xfId="7" applyNumberFormat="1" applyFont="1" applyBorder="1" applyAlignment="1">
      <alignment horizontal="center" wrapText="1"/>
    </xf>
    <xf numFmtId="41" fontId="49" fillId="0" borderId="12" xfId="8" applyNumberFormat="1" applyFont="1" applyBorder="1" applyAlignment="1">
      <alignment horizontal="right" vertical="top"/>
    </xf>
    <xf numFmtId="41" fontId="49" fillId="0" borderId="12" xfId="9" applyNumberFormat="1" applyFont="1" applyBorder="1" applyAlignment="1">
      <alignment horizontal="right" vertical="top"/>
    </xf>
    <xf numFmtId="41" fontId="50" fillId="2" borderId="13" xfId="9" applyNumberFormat="1" applyFont="1" applyFill="1" applyBorder="1" applyAlignment="1">
      <alignment horizontal="right" vertical="top"/>
    </xf>
    <xf numFmtId="41" fontId="49" fillId="0" borderId="12" xfId="1" applyNumberFormat="1" applyFont="1" applyBorder="1" applyAlignment="1">
      <alignment horizontal="right" vertical="top"/>
    </xf>
    <xf numFmtId="41" fontId="43" fillId="0" borderId="0" xfId="0" applyNumberFormat="1" applyFont="1"/>
    <xf numFmtId="164" fontId="2" fillId="0" borderId="0" xfId="1" applyNumberFormat="1" applyFont="1"/>
    <xf numFmtId="9" fontId="49" fillId="0" borderId="0" xfId="2" applyFont="1"/>
    <xf numFmtId="0" fontId="2" fillId="0" borderId="0" xfId="3" applyFont="1" applyAlignment="1">
      <alignment horizontal="left"/>
    </xf>
    <xf numFmtId="164" fontId="2" fillId="0" borderId="6" xfId="1" applyNumberFormat="1" applyFont="1" applyBorder="1"/>
    <xf numFmtId="164" fontId="2" fillId="3" borderId="0" xfId="1" applyNumberFormat="1" applyFont="1" applyFill="1"/>
    <xf numFmtId="164" fontId="49" fillId="0" borderId="0" xfId="1" applyNumberFormat="1" applyFont="1"/>
    <xf numFmtId="0" fontId="2" fillId="0" borderId="6" xfId="3" applyFont="1" applyBorder="1" applyAlignment="1">
      <alignment horizontal="left"/>
    </xf>
    <xf numFmtId="169" fontId="46" fillId="0" borderId="0" xfId="1" applyNumberFormat="1" applyFont="1" applyBorder="1"/>
    <xf numFmtId="169" fontId="46" fillId="0" borderId="9" xfId="1" applyNumberFormat="1" applyFont="1" applyBorder="1"/>
    <xf numFmtId="169" fontId="3" fillId="0" borderId="0" xfId="1" applyNumberFormat="1" applyFont="1" applyBorder="1"/>
    <xf numFmtId="169" fontId="3" fillId="0" borderId="9" xfId="1" applyNumberFormat="1" applyFont="1" applyBorder="1"/>
    <xf numFmtId="169" fontId="46" fillId="0" borderId="0" xfId="1" applyNumberFormat="1" applyFont="1" applyBorder="1" applyAlignment="1">
      <alignment horizontal="center"/>
    </xf>
    <xf numFmtId="169" fontId="46" fillId="0" borderId="9" xfId="1" applyNumberFormat="1" applyFont="1" applyBorder="1" applyAlignment="1">
      <alignment horizontal="center"/>
    </xf>
    <xf numFmtId="169" fontId="41" fillId="0" borderId="0" xfId="1" applyNumberFormat="1" applyFont="1" applyBorder="1"/>
    <xf numFmtId="169" fontId="41" fillId="0" borderId="9" xfId="1" applyNumberFormat="1" applyFont="1" applyBorder="1"/>
    <xf numFmtId="169" fontId="2" fillId="0" borderId="0" xfId="1" applyNumberFormat="1" applyFont="1" applyBorder="1"/>
    <xf numFmtId="169" fontId="48" fillId="0" borderId="0" xfId="1" applyNumberFormat="1" applyFont="1" applyBorder="1"/>
    <xf numFmtId="169" fontId="48" fillId="0" borderId="9" xfId="1" applyNumberFormat="1" applyFont="1" applyBorder="1"/>
    <xf numFmtId="169" fontId="46" fillId="0" borderId="2" xfId="1" applyNumberFormat="1" applyFont="1" applyBorder="1"/>
    <xf numFmtId="169" fontId="46" fillId="0" borderId="10" xfId="1" applyNumberFormat="1" applyFont="1" applyBorder="1"/>
    <xf numFmtId="169" fontId="41" fillId="0" borderId="5" xfId="1" applyNumberFormat="1" applyFont="1" applyBorder="1"/>
    <xf numFmtId="169" fontId="41" fillId="0" borderId="30" xfId="1" applyNumberFormat="1" applyFont="1" applyBorder="1"/>
    <xf numFmtId="169" fontId="46" fillId="2" borderId="27" xfId="1" applyNumberFormat="1" applyFont="1" applyFill="1" applyBorder="1"/>
    <xf numFmtId="169" fontId="46" fillId="2" borderId="29" xfId="1" applyNumberFormat="1" applyFont="1" applyFill="1" applyBorder="1"/>
    <xf numFmtId="169" fontId="41" fillId="2" borderId="29" xfId="1" applyNumberFormat="1" applyFont="1" applyFill="1" applyBorder="1"/>
    <xf numFmtId="0" fontId="3" fillId="0" borderId="14" xfId="3" applyFont="1" applyBorder="1" applyAlignment="1">
      <alignment horizontal="center"/>
    </xf>
    <xf numFmtId="0" fontId="3" fillId="0" borderId="16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6" fillId="0" borderId="2" xfId="3" applyFont="1" applyBorder="1" applyAlignment="1">
      <alignment horizontal="center"/>
    </xf>
    <xf numFmtId="0" fontId="46" fillId="0" borderId="10" xfId="3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3" fillId="0" borderId="2" xfId="3" applyFont="1" applyBorder="1" applyAlignment="1">
      <alignment horizontal="center" vertical="center" wrapText="1"/>
    </xf>
    <xf numFmtId="0" fontId="73" fillId="41" borderId="61" xfId="0" applyFont="1" applyFill="1" applyBorder="1" applyAlignment="1">
      <alignment horizontal="center" vertical="center"/>
    </xf>
    <xf numFmtId="0" fontId="73" fillId="41" borderId="62" xfId="0" applyFont="1" applyFill="1" applyBorder="1" applyAlignment="1">
      <alignment horizontal="center" vertical="center"/>
    </xf>
    <xf numFmtId="0" fontId="73" fillId="41" borderId="63" xfId="0" applyFont="1" applyFill="1" applyBorder="1" applyAlignment="1">
      <alignment horizontal="center" vertical="center"/>
    </xf>
    <xf numFmtId="0" fontId="56" fillId="41" borderId="61" xfId="0" applyFont="1" applyFill="1" applyBorder="1" applyAlignment="1">
      <alignment horizontal="center" vertical="center"/>
    </xf>
    <xf numFmtId="0" fontId="56" fillId="41" borderId="62" xfId="0" applyFont="1" applyFill="1" applyBorder="1" applyAlignment="1">
      <alignment horizontal="center" vertical="center"/>
    </xf>
    <xf numFmtId="0" fontId="56" fillId="41" borderId="63" xfId="0" applyFont="1" applyFill="1" applyBorder="1" applyAlignment="1">
      <alignment horizontal="center" vertical="center"/>
    </xf>
    <xf numFmtId="0" fontId="75" fillId="0" borderId="100" xfId="0" applyFont="1" applyBorder="1" applyAlignment="1">
      <alignment horizontal="right" vertical="center" wrapText="1" readingOrder="1"/>
    </xf>
    <xf numFmtId="0" fontId="75" fillId="0" borderId="75" xfId="0" applyFont="1" applyBorder="1" applyAlignment="1">
      <alignment horizontal="right" vertical="center" wrapText="1" readingOrder="1"/>
    </xf>
    <xf numFmtId="0" fontId="70" fillId="43" borderId="105" xfId="0" applyFont="1" applyFill="1" applyBorder="1" applyAlignment="1">
      <alignment horizontal="right" vertical="center" wrapText="1" readingOrder="1"/>
    </xf>
    <xf numFmtId="0" fontId="70" fillId="43" borderId="106" xfId="0" applyFont="1" applyFill="1" applyBorder="1" applyAlignment="1">
      <alignment horizontal="right" vertical="center" wrapText="1" readingOrder="1"/>
    </xf>
    <xf numFmtId="0" fontId="70" fillId="44" borderId="105" xfId="0" applyFont="1" applyFill="1" applyBorder="1" applyAlignment="1">
      <alignment horizontal="right" vertical="center" wrapText="1" readingOrder="1"/>
    </xf>
    <xf numFmtId="0" fontId="70" fillId="44" borderId="106" xfId="0" applyFont="1" applyFill="1" applyBorder="1" applyAlignment="1">
      <alignment horizontal="right" vertical="center" wrapText="1" readingOrder="1"/>
    </xf>
    <xf numFmtId="0" fontId="69" fillId="45" borderId="105" xfId="0" applyFont="1" applyFill="1" applyBorder="1" applyAlignment="1">
      <alignment horizontal="right" vertical="center" wrapText="1" readingOrder="1"/>
    </xf>
    <xf numFmtId="0" fontId="69" fillId="45" borderId="106" xfId="0" applyFont="1" applyFill="1" applyBorder="1" applyAlignment="1">
      <alignment horizontal="right" vertical="center" wrapText="1" readingOrder="1"/>
    </xf>
    <xf numFmtId="0" fontId="67" fillId="42" borderId="107" xfId="0" applyFont="1" applyFill="1" applyBorder="1" applyAlignment="1">
      <alignment horizontal="center" wrapText="1" readingOrder="1"/>
    </xf>
    <xf numFmtId="0" fontId="67" fillId="42" borderId="108" xfId="0" applyFont="1" applyFill="1" applyBorder="1" applyAlignment="1">
      <alignment horizontal="center" wrapText="1" readingOrder="1"/>
    </xf>
    <xf numFmtId="0" fontId="67" fillId="42" borderId="98" xfId="0" applyFont="1" applyFill="1" applyBorder="1" applyAlignment="1">
      <alignment horizontal="center" wrapText="1" readingOrder="1"/>
    </xf>
    <xf numFmtId="0" fontId="67" fillId="42" borderId="99" xfId="0" applyFont="1" applyFill="1" applyBorder="1" applyAlignment="1">
      <alignment horizontal="center" wrapText="1" readingOrder="1"/>
    </xf>
    <xf numFmtId="0" fontId="62" fillId="0" borderId="109" xfId="0" applyFont="1" applyBorder="1" applyAlignment="1">
      <alignment horizontal="center" vertical="center" wrapText="1" readingOrder="1"/>
    </xf>
    <xf numFmtId="0" fontId="62" fillId="0" borderId="66" xfId="0" applyFont="1" applyBorder="1" applyAlignment="1">
      <alignment horizontal="center" vertical="center" wrapText="1" readingOrder="1"/>
    </xf>
    <xf numFmtId="0" fontId="65" fillId="0" borderId="66" xfId="0" applyFont="1" applyBorder="1" applyAlignment="1">
      <alignment horizontal="center" vertical="center" wrapText="1" readingOrder="1"/>
    </xf>
    <xf numFmtId="0" fontId="65" fillId="0" borderId="71" xfId="0" applyFont="1" applyBorder="1" applyAlignment="1">
      <alignment horizontal="center" vertical="center" wrapText="1" readingOrder="1"/>
    </xf>
    <xf numFmtId="0" fontId="67" fillId="0" borderId="101" xfId="0" applyFont="1" applyBorder="1" applyAlignment="1">
      <alignment horizontal="center" wrapText="1" readingOrder="1"/>
    </xf>
    <xf numFmtId="0" fontId="67" fillId="0" borderId="66" xfId="0" applyFont="1" applyBorder="1" applyAlignment="1">
      <alignment horizontal="center" wrapText="1" readingOrder="1"/>
    </xf>
    <xf numFmtId="0" fontId="67" fillId="0" borderId="100" xfId="0" applyFont="1" applyBorder="1" applyAlignment="1">
      <alignment horizontal="center" wrapText="1" readingOrder="1"/>
    </xf>
    <xf numFmtId="0" fontId="67" fillId="0" borderId="75" xfId="0" applyFont="1" applyBorder="1" applyAlignment="1">
      <alignment horizontal="center" wrapText="1" readingOrder="1"/>
    </xf>
    <xf numFmtId="0" fontId="75" fillId="0" borderId="100" xfId="0" applyFont="1" applyBorder="1" applyAlignment="1">
      <alignment horizontal="center" wrapText="1" readingOrder="1"/>
    </xf>
    <xf numFmtId="0" fontId="75" fillId="0" borderId="75" xfId="0" applyFont="1" applyBorder="1" applyAlignment="1">
      <alignment horizontal="center" wrapText="1" readingOrder="1"/>
    </xf>
    <xf numFmtId="0" fontId="63" fillId="0" borderId="40" xfId="0" applyFont="1" applyBorder="1" applyAlignment="1">
      <alignment horizontal="left" wrapText="1" readingOrder="1"/>
    </xf>
    <xf numFmtId="0" fontId="63" fillId="0" borderId="37" xfId="0" applyFont="1" applyBorder="1" applyAlignment="1">
      <alignment horizontal="left" wrapText="1" readingOrder="1"/>
    </xf>
    <xf numFmtId="0" fontId="63" fillId="0" borderId="36" xfId="0" applyFont="1" applyBorder="1" applyAlignment="1">
      <alignment horizontal="left" wrapText="1" readingOrder="1"/>
    </xf>
    <xf numFmtId="0" fontId="63" fillId="0" borderId="35" xfId="0" applyFont="1" applyBorder="1" applyAlignment="1">
      <alignment horizontal="left" wrapText="1" readingOrder="1"/>
    </xf>
    <xf numFmtId="0" fontId="64" fillId="48" borderId="89" xfId="0" applyFont="1" applyFill="1" applyBorder="1" applyAlignment="1">
      <alignment horizontal="center" vertical="center" wrapText="1" readingOrder="1"/>
    </xf>
    <xf numFmtId="0" fontId="64" fillId="48" borderId="90" xfId="0" applyFont="1" applyFill="1" applyBorder="1" applyAlignment="1">
      <alignment horizontal="center" vertical="center" wrapText="1" readingOrder="1"/>
    </xf>
    <xf numFmtId="0" fontId="64" fillId="48" borderId="92" xfId="0" applyFont="1" applyFill="1" applyBorder="1" applyAlignment="1">
      <alignment horizontal="center" vertical="center" wrapText="1" readingOrder="1"/>
    </xf>
    <xf numFmtId="0" fontId="64" fillId="48" borderId="93" xfId="0" applyFont="1" applyFill="1" applyBorder="1" applyAlignment="1">
      <alignment horizontal="center" vertical="center" wrapText="1" readingOrder="1"/>
    </xf>
    <xf numFmtId="0" fontId="66" fillId="49" borderId="89" xfId="0" applyFont="1" applyFill="1" applyBorder="1" applyAlignment="1">
      <alignment horizontal="left" vertical="center" readingOrder="1"/>
    </xf>
    <xf numFmtId="0" fontId="66" fillId="49" borderId="90" xfId="0" applyFont="1" applyFill="1" applyBorder="1" applyAlignment="1">
      <alignment horizontal="left" vertical="center" readingOrder="1"/>
    </xf>
    <xf numFmtId="0" fontId="65" fillId="49" borderId="89" xfId="0" applyFont="1" applyFill="1" applyBorder="1" applyAlignment="1">
      <alignment horizontal="left" vertical="center" readingOrder="1"/>
    </xf>
    <xf numFmtId="0" fontId="65" fillId="49" borderId="94" xfId="0" applyFont="1" applyFill="1" applyBorder="1" applyAlignment="1">
      <alignment horizontal="left" vertical="center" readingOrder="1"/>
    </xf>
    <xf numFmtId="0" fontId="65" fillId="49" borderId="90" xfId="0" applyFont="1" applyFill="1" applyBorder="1" applyAlignment="1">
      <alignment horizontal="left" vertical="center" readingOrder="1"/>
    </xf>
    <xf numFmtId="0" fontId="64" fillId="48" borderId="89" xfId="0" applyFont="1" applyFill="1" applyBorder="1" applyAlignment="1">
      <alignment horizontal="left" vertical="center"/>
    </xf>
    <xf numFmtId="0" fontId="64" fillId="48" borderId="90" xfId="0" applyFont="1" applyFill="1" applyBorder="1" applyAlignment="1">
      <alignment horizontal="left" vertical="center"/>
    </xf>
    <xf numFmtId="164" fontId="64" fillId="48" borderId="89" xfId="1" applyNumberFormat="1" applyFont="1" applyFill="1" applyBorder="1" applyAlignment="1">
      <alignment horizontal="left" vertical="center" readingOrder="1"/>
    </xf>
    <xf numFmtId="164" fontId="64" fillId="48" borderId="94" xfId="1" applyNumberFormat="1" applyFont="1" applyFill="1" applyBorder="1" applyAlignment="1">
      <alignment horizontal="left" vertical="center" readingOrder="1"/>
    </xf>
    <xf numFmtId="164" fontId="64" fillId="48" borderId="90" xfId="1" applyNumberFormat="1" applyFont="1" applyFill="1" applyBorder="1" applyAlignment="1">
      <alignment horizontal="left" vertical="center" readingOrder="1"/>
    </xf>
    <xf numFmtId="0" fontId="64" fillId="42" borderId="91" xfId="0" applyFont="1" applyFill="1" applyBorder="1" applyAlignment="1">
      <alignment horizontal="center" vertical="top" wrapText="1" readingOrder="1"/>
    </xf>
    <xf numFmtId="14" fontId="64" fillId="42" borderId="91" xfId="0" applyNumberFormat="1" applyFont="1" applyFill="1" applyBorder="1" applyAlignment="1">
      <alignment horizontal="center" vertical="center" wrapText="1" readingOrder="1"/>
    </xf>
    <xf numFmtId="164" fontId="62" fillId="50" borderId="91" xfId="1" applyNumberFormat="1" applyFont="1" applyFill="1" applyBorder="1" applyAlignment="1">
      <alignment horizontal="center" vertical="center" wrapText="1" readingOrder="1"/>
    </xf>
    <xf numFmtId="0" fontId="62" fillId="50" borderId="91" xfId="0" applyFont="1" applyFill="1" applyBorder="1" applyAlignment="1">
      <alignment horizontal="left" vertical="center" wrapText="1" readingOrder="1"/>
    </xf>
    <xf numFmtId="0" fontId="63" fillId="50" borderId="91" xfId="0" applyFont="1" applyFill="1" applyBorder="1" applyAlignment="1">
      <alignment horizontal="center" vertical="center" wrapText="1" readingOrder="1"/>
    </xf>
    <xf numFmtId="0" fontId="60" fillId="42" borderId="91" xfId="0" applyFont="1" applyFill="1" applyBorder="1" applyAlignment="1">
      <alignment horizontal="left" vertical="center" wrapText="1" readingOrder="1"/>
    </xf>
    <xf numFmtId="164" fontId="60" fillId="42" borderId="91" xfId="1" applyNumberFormat="1" applyFont="1" applyFill="1" applyBorder="1" applyAlignment="1">
      <alignment horizontal="center" vertical="center" wrapText="1" readingOrder="1"/>
    </xf>
    <xf numFmtId="164" fontId="43" fillId="0" borderId="0" xfId="1" applyNumberFormat="1" applyFont="1" applyAlignment="1">
      <alignment horizontal="right"/>
    </xf>
    <xf numFmtId="0" fontId="62" fillId="50" borderId="89" xfId="0" applyFont="1" applyFill="1" applyBorder="1" applyAlignment="1">
      <alignment horizontal="left" vertical="center" wrapText="1" readingOrder="1"/>
    </xf>
    <xf numFmtId="0" fontId="62" fillId="50" borderId="94" xfId="0" applyFont="1" applyFill="1" applyBorder="1" applyAlignment="1">
      <alignment horizontal="left" vertical="center" wrapText="1" readingOrder="1"/>
    </xf>
    <xf numFmtId="0" fontId="62" fillId="50" borderId="90" xfId="0" applyFont="1" applyFill="1" applyBorder="1" applyAlignment="1">
      <alignment horizontal="left" vertical="center" wrapText="1" readingOrder="1"/>
    </xf>
    <xf numFmtId="164" fontId="62" fillId="50" borderId="89" xfId="1" applyNumberFormat="1" applyFont="1" applyFill="1" applyBorder="1" applyAlignment="1">
      <alignment horizontal="center" vertical="center" wrapText="1" readingOrder="1"/>
    </xf>
    <xf numFmtId="164" fontId="62" fillId="50" borderId="90" xfId="1" applyNumberFormat="1" applyFont="1" applyFill="1" applyBorder="1" applyAlignment="1">
      <alignment horizontal="center" vertical="center" wrapText="1" readingOrder="1"/>
    </xf>
    <xf numFmtId="0" fontId="63" fillId="50" borderId="102" xfId="0" applyFont="1" applyFill="1" applyBorder="1" applyAlignment="1">
      <alignment horizontal="center" vertical="center" wrapText="1" readingOrder="1"/>
    </xf>
    <xf numFmtId="0" fontId="63" fillId="50" borderId="103" xfId="0" applyFont="1" applyFill="1" applyBorder="1" applyAlignment="1">
      <alignment horizontal="center" vertical="center" wrapText="1" readingOrder="1"/>
    </xf>
    <xf numFmtId="0" fontId="63" fillId="50" borderId="104" xfId="0" applyFont="1" applyFill="1" applyBorder="1" applyAlignment="1">
      <alignment horizontal="center" vertical="center" wrapText="1" readingOrder="1"/>
    </xf>
  </cellXfs>
  <cellStyles count="1130">
    <cellStyle name="20% - Accent1" xfId="26" builtinId="30" customBuiltin="1"/>
    <cellStyle name="20% - Accent1 10" xfId="307" xr:uid="{F590A020-6B11-4752-BF0C-F9E72A04BA05}"/>
    <cellStyle name="20% - Accent1 10 2" xfId="673" xr:uid="{CC5E4D04-85C0-4541-911A-AF4681819152}"/>
    <cellStyle name="20% - Accent1 11" xfId="320" xr:uid="{B5219CF9-3C38-4727-B04A-451810E64EDE}"/>
    <cellStyle name="20% - Accent1 11 2" xfId="686" xr:uid="{F4CE4816-6298-4809-A44A-EE28CF939A67}"/>
    <cellStyle name="20% - Accent1 12" xfId="333" xr:uid="{C5BFEF10-8CAA-45B3-9066-0C66410F0DF5}"/>
    <cellStyle name="20% - Accent1 12 2" xfId="699" xr:uid="{1389A781-3A16-4AC4-BF1A-5A07744BCD75}"/>
    <cellStyle name="20% - Accent1 13" xfId="346" xr:uid="{1AC61D74-C2B1-4C72-A417-B765D2E5604A}"/>
    <cellStyle name="20% - Accent1 13 2" xfId="714" xr:uid="{7D05F35E-7FAE-4D92-B862-ABCE72BDA45B}"/>
    <cellStyle name="20% - Accent1 14" xfId="359" xr:uid="{87AEA820-9549-4A91-B066-3384645D6494}"/>
    <cellStyle name="20% - Accent1 14 2" xfId="727" xr:uid="{FF079388-72CE-4A20-9340-3972D0285D17}"/>
    <cellStyle name="20% - Accent1 15" xfId="372" xr:uid="{1257B65C-F0B6-4866-91E0-379F02064F31}"/>
    <cellStyle name="20% - Accent1 15 2" xfId="740" xr:uid="{388D12F0-BBB5-4439-8ECE-F1A69B4B8481}"/>
    <cellStyle name="20% - Accent1 16" xfId="385" xr:uid="{2F499669-6D75-4CE8-88B3-FC4DB74B9403}"/>
    <cellStyle name="20% - Accent1 16 2" xfId="753" xr:uid="{1F67C58F-5645-43C9-B3DD-B1EEB9228D2A}"/>
    <cellStyle name="20% - Accent1 17" xfId="398" xr:uid="{B9B08939-3978-4632-A3F9-58424FF1DB4E}"/>
    <cellStyle name="20% - Accent1 17 2" xfId="766" xr:uid="{D75A656C-8479-4082-9440-69B1012BDB11}"/>
    <cellStyle name="20% - Accent1 18" xfId="411" xr:uid="{F96DBCAF-AEE1-4B5F-BD0B-90B821A4D7A9}"/>
    <cellStyle name="20% - Accent1 18 2" xfId="779" xr:uid="{352FF495-49E1-421A-B94B-FEE302A361A5}"/>
    <cellStyle name="20% - Accent1 19" xfId="424" xr:uid="{A3AF1ECD-F530-4C02-B436-D7B5CBB7E274}"/>
    <cellStyle name="20% - Accent1 19 2" xfId="792" xr:uid="{7C927733-7C00-4D43-93B1-841886A62016}"/>
    <cellStyle name="20% - Accent1 2" xfId="68" xr:uid="{00000000-0005-0000-0000-000001000000}"/>
    <cellStyle name="20% - Accent1 2 2" xfId="211" xr:uid="{ED93DE06-AC07-4BCC-BCEE-D83197E41813}"/>
    <cellStyle name="20% - Accent1 2 2 2" xfId="578" xr:uid="{484CBA21-177C-4CB3-98A4-2919862B2969}"/>
    <cellStyle name="20% - Accent1 2 3" xfId="533" xr:uid="{E8C602A5-1283-40C3-BC73-EA995DF21AC5}"/>
    <cellStyle name="20% - Accent1 20" xfId="437" xr:uid="{FA80DAC8-D938-41A3-959B-15502F3E6713}"/>
    <cellStyle name="20% - Accent1 20 2" xfId="805" xr:uid="{379F0AD4-FAD7-40FE-BB9F-BED3223A7628}"/>
    <cellStyle name="20% - Accent1 21" xfId="455" xr:uid="{EA4CAEA5-EDD0-4E25-B5AD-4D54B2191EA3}"/>
    <cellStyle name="20% - Accent1 21 2" xfId="819" xr:uid="{EB9F31BF-86C2-4094-96CC-6570C00F9165}"/>
    <cellStyle name="20% - Accent1 22" xfId="474" xr:uid="{F0034554-AF49-43BA-BBCE-2C98237DC9DC}"/>
    <cellStyle name="20% - Accent1 22 2" xfId="833" xr:uid="{4263D6FF-8F7B-4245-BF17-8BC29E0DA3AF}"/>
    <cellStyle name="20% - Accent1 23" xfId="493" xr:uid="{B6D646E8-8921-473C-B215-B65DD72131FA}"/>
    <cellStyle name="20% - Accent1 23 2" xfId="846" xr:uid="{AE3E6E84-E339-45A8-B541-789FF307318D}"/>
    <cellStyle name="20% - Accent1 24" xfId="506" xr:uid="{40966EBB-E560-4EF4-98D3-C3F0F773815F}"/>
    <cellStyle name="20% - Accent1 24 2" xfId="859" xr:uid="{6F0585D2-ACAC-425D-96F0-2780B9CFBB00}"/>
    <cellStyle name="20% - Accent1 25" xfId="872" xr:uid="{8C0A4C0A-540F-4C86-B199-2BEEDCA059AC}"/>
    <cellStyle name="20% - Accent1 26" xfId="885" xr:uid="{138D11D9-E9C9-4F71-A810-63D575BD4903}"/>
    <cellStyle name="20% - Accent1 27" xfId="898" xr:uid="{ED56C17E-FCA4-4A2B-8F8D-1F8F13655E3E}"/>
    <cellStyle name="20% - Accent1 28" xfId="911" xr:uid="{CC53F43F-7377-4571-AA81-A430CEE972E6}"/>
    <cellStyle name="20% - Accent1 29" xfId="924" xr:uid="{ECAC55F8-30BA-49BA-A55E-12C19AB6A8D7}"/>
    <cellStyle name="20% - Accent1 3" xfId="196" xr:uid="{D07E8DD7-B376-40F7-9B55-ABCF82C8CF76}"/>
    <cellStyle name="20% - Accent1 3 2" xfId="564" xr:uid="{15B4B69D-CC91-4054-8B09-70A4A976A3D1}"/>
    <cellStyle name="20% - Accent1 30" xfId="939" xr:uid="{ABFAC733-3602-4472-97D5-FECF3FEE2812}"/>
    <cellStyle name="20% - Accent1 31" xfId="952" xr:uid="{94E10442-54EA-4CA0-B314-4208647FE7FF}"/>
    <cellStyle name="20% - Accent1 32" xfId="965" xr:uid="{2A89628C-56A3-4995-9022-F5D7DEF5FD7F}"/>
    <cellStyle name="20% - Accent1 33" xfId="978" xr:uid="{90AF7968-4ADE-4EA7-9932-7885D890A224}"/>
    <cellStyle name="20% - Accent1 34" xfId="991" xr:uid="{9CDB43A5-F06C-42B1-8892-E7DBB7DAE3DC}"/>
    <cellStyle name="20% - Accent1 35" xfId="1004" xr:uid="{A8B1E2FE-40FF-4725-B248-6F8A0D75A7E6}"/>
    <cellStyle name="20% - Accent1 36" xfId="1017" xr:uid="{8E9FBDB8-3AFE-4877-A955-4D7F885C1E52}"/>
    <cellStyle name="20% - Accent1 37" xfId="1033" xr:uid="{0976CAB5-F43B-4C16-9C00-2C3DFF23F06D}"/>
    <cellStyle name="20% - Accent1 38" xfId="1053" xr:uid="{7226F018-E40E-4B36-AFB5-723ACEC5A8C6}"/>
    <cellStyle name="20% - Accent1 39" xfId="544" xr:uid="{46D136E8-D9EF-419E-8DA2-0F0DCA054D37}"/>
    <cellStyle name="20% - Accent1 4" xfId="225" xr:uid="{E430EDD7-548E-4233-A26B-81193066DA33}"/>
    <cellStyle name="20% - Accent1 4 2" xfId="592" xr:uid="{FF396612-0FE3-436A-BB23-DD54B3FD4E1D}"/>
    <cellStyle name="20% - Accent1 40" xfId="1072" xr:uid="{3948662A-DE1C-487F-B9AD-0CACC4D0E522}"/>
    <cellStyle name="20% - Accent1 5" xfId="238" xr:uid="{502E225B-566B-40E0-8074-F4953362F58D}"/>
    <cellStyle name="20% - Accent1 5 2" xfId="605" xr:uid="{FBEC1B8D-3BB6-4169-8CDF-D58D1C5AAE80}"/>
    <cellStyle name="20% - Accent1 6" xfId="251" xr:uid="{9A8F2E77-1CB9-42EB-8D5A-18C65EF000FB}"/>
    <cellStyle name="20% - Accent1 6 2" xfId="618" xr:uid="{013830A5-6626-4956-B994-06D01F68A497}"/>
    <cellStyle name="20% - Accent1 7" xfId="267" xr:uid="{00E1134B-A215-49D5-92C7-F118079203B1}"/>
    <cellStyle name="20% - Accent1 7 2" xfId="633" xr:uid="{23C58E79-E7CD-42BE-A42E-E7E9CAA5478C}"/>
    <cellStyle name="20% - Accent1 8" xfId="281" xr:uid="{A97255C9-75FC-4ACB-8463-5144F2FA403C}"/>
    <cellStyle name="20% - Accent1 8 2" xfId="647" xr:uid="{E5B32898-CC92-4B65-8847-CFDFB31CCF2A}"/>
    <cellStyle name="20% - Accent1 9" xfId="294" xr:uid="{BFF21357-1CF2-4933-A9B1-54258640D518}"/>
    <cellStyle name="20% - Accent1 9 2" xfId="660" xr:uid="{68A6B785-B374-4671-8706-D2CEDB8D9B37}"/>
    <cellStyle name="20% - Accent2" xfId="29" builtinId="34" customBuiltin="1"/>
    <cellStyle name="20% - Accent2 10" xfId="309" xr:uid="{4D65C580-607C-4BCA-850D-A62649841BBF}"/>
    <cellStyle name="20% - Accent2 10 2" xfId="675" xr:uid="{625F4C47-A8BB-489C-8298-CB168C303EE1}"/>
    <cellStyle name="20% - Accent2 11" xfId="322" xr:uid="{48FBD930-316F-4AC4-A091-A5E5D795BD00}"/>
    <cellStyle name="20% - Accent2 11 2" xfId="688" xr:uid="{75E4DDDA-1261-44EE-A19D-F736A3274AD3}"/>
    <cellStyle name="20% - Accent2 12" xfId="335" xr:uid="{53FA9936-980B-4E7C-9078-677D02B89150}"/>
    <cellStyle name="20% - Accent2 12 2" xfId="701" xr:uid="{ADA07B5F-E30A-48FC-8B86-AB891E19A8DE}"/>
    <cellStyle name="20% - Accent2 13" xfId="348" xr:uid="{F92DDD61-9B47-493B-B9A3-335602E1A9FB}"/>
    <cellStyle name="20% - Accent2 13 2" xfId="716" xr:uid="{A54D89EB-5568-4896-95DC-5C3B73F9C749}"/>
    <cellStyle name="20% - Accent2 14" xfId="361" xr:uid="{D790D8DB-42C3-4B17-AFEC-4EB90CB6C5D2}"/>
    <cellStyle name="20% - Accent2 14 2" xfId="729" xr:uid="{FE6BC751-E3A1-4D4F-B48A-37DC5D8B3BEB}"/>
    <cellStyle name="20% - Accent2 15" xfId="374" xr:uid="{693669DA-32E5-4A03-8D5F-62B98F09BD05}"/>
    <cellStyle name="20% - Accent2 15 2" xfId="742" xr:uid="{683AA50A-706F-4CF7-98F9-05DD27AFF15D}"/>
    <cellStyle name="20% - Accent2 16" xfId="387" xr:uid="{DF7FCBDF-415D-4CF0-ABCF-0D690207FCF0}"/>
    <cellStyle name="20% - Accent2 16 2" xfId="755" xr:uid="{2B62362A-D798-4E2A-9771-2CC4FC0AB3AF}"/>
    <cellStyle name="20% - Accent2 17" xfId="400" xr:uid="{6094FE89-D246-478C-8403-D8A7ED375631}"/>
    <cellStyle name="20% - Accent2 17 2" xfId="768" xr:uid="{374C2D9F-82A6-410C-A6E9-B37A9EBA1879}"/>
    <cellStyle name="20% - Accent2 18" xfId="413" xr:uid="{5845DCB8-D3FF-4BFE-A092-DD13FCE7B90F}"/>
    <cellStyle name="20% - Accent2 18 2" xfId="781" xr:uid="{B0ACED26-3040-4371-8EEC-5D348345765D}"/>
    <cellStyle name="20% - Accent2 19" xfId="426" xr:uid="{EC277340-B9A6-4B93-8CA6-3C1A6328DF3F}"/>
    <cellStyle name="20% - Accent2 19 2" xfId="794" xr:uid="{A4BDF255-8809-45D5-8251-8C92161652E0}"/>
    <cellStyle name="20% - Accent2 2" xfId="198" xr:uid="{DFDD13F2-435C-4BE2-9E25-014471C25234}"/>
    <cellStyle name="20% - Accent2 2 2" xfId="566" xr:uid="{6C04B714-3111-432E-9DB8-24F3096443AD}"/>
    <cellStyle name="20% - Accent2 20" xfId="439" xr:uid="{43566DB4-6D68-43A0-8CC0-4F3009639B4C}"/>
    <cellStyle name="20% - Accent2 20 2" xfId="807" xr:uid="{17F6C509-C7F2-417F-A944-8036BC85C847}"/>
    <cellStyle name="20% - Accent2 21" xfId="458" xr:uid="{B7D68720-EF6E-419F-A6B0-0A9E64D98FF9}"/>
    <cellStyle name="20% - Accent2 21 2" xfId="821" xr:uid="{C6E0FAD8-E005-4F47-A0E6-93F1C7069283}"/>
    <cellStyle name="20% - Accent2 22" xfId="477" xr:uid="{F60322A8-23CF-4BC0-B4DE-7F816E022C46}"/>
    <cellStyle name="20% - Accent2 22 2" xfId="835" xr:uid="{67C1FDA6-B963-4091-9838-F35465122F6F}"/>
    <cellStyle name="20% - Accent2 23" xfId="495" xr:uid="{5609A851-7F51-4670-927D-32FAFA351F02}"/>
    <cellStyle name="20% - Accent2 23 2" xfId="848" xr:uid="{270D944B-56EA-4D55-8E13-9A89A49B5ECD}"/>
    <cellStyle name="20% - Accent2 24" xfId="509" xr:uid="{7C06392E-6633-4BF3-B9D8-B693C2D83DFE}"/>
    <cellStyle name="20% - Accent2 24 2" xfId="861" xr:uid="{A33641A7-C2E0-48CC-B4B4-F65D8FB0CB71}"/>
    <cellStyle name="20% - Accent2 25" xfId="874" xr:uid="{B0FBF6F4-D012-49D1-81DC-7FD70CC5BCA9}"/>
    <cellStyle name="20% - Accent2 26" xfId="887" xr:uid="{BC98508B-9CCC-4B07-927D-D0DFF9CAA5E3}"/>
    <cellStyle name="20% - Accent2 27" xfId="900" xr:uid="{06B0A4C8-096E-42E2-BFB7-ECD29BF6EF17}"/>
    <cellStyle name="20% - Accent2 28" xfId="913" xr:uid="{2ADAE971-6002-4A06-A931-1095200455F4}"/>
    <cellStyle name="20% - Accent2 29" xfId="926" xr:uid="{E87DEEEF-DD9A-4D5D-AFC8-467DC2ECDE80}"/>
    <cellStyle name="20% - Accent2 3" xfId="214" xr:uid="{E82CEC49-45EE-4735-93A9-058BBA71898C}"/>
    <cellStyle name="20% - Accent2 3 2" xfId="581" xr:uid="{C8CC4976-6743-4BDE-8B91-615097A6CEF1}"/>
    <cellStyle name="20% - Accent2 30" xfId="941" xr:uid="{586A7D75-9CC9-46F2-8CE2-2295D227B9F1}"/>
    <cellStyle name="20% - Accent2 31" xfId="954" xr:uid="{EA30EBCC-3910-4886-8594-D16F644B59E8}"/>
    <cellStyle name="20% - Accent2 32" xfId="967" xr:uid="{859E04D7-29E4-4EFB-B21E-ABECAD08E360}"/>
    <cellStyle name="20% - Accent2 33" xfId="980" xr:uid="{271A143E-453F-44D4-96EB-9663C5086B0B}"/>
    <cellStyle name="20% - Accent2 34" xfId="993" xr:uid="{03E9CAE3-3134-4736-95BF-BD8A37952938}"/>
    <cellStyle name="20% - Accent2 35" xfId="1006" xr:uid="{E456DFE1-DD2F-4356-9BDC-329F2A6BF36B}"/>
    <cellStyle name="20% - Accent2 36" xfId="1019" xr:uid="{FE122B84-326F-4BCE-AA0D-BCF4E7249640}"/>
    <cellStyle name="20% - Accent2 37" xfId="1036" xr:uid="{3FC2A7CF-F09C-43BA-B7F9-CD7750EE3807}"/>
    <cellStyle name="20% - Accent2 38" xfId="1056" xr:uid="{716CF80A-8C54-4EBF-B77E-394E9E5656D2}"/>
    <cellStyle name="20% - Accent2 39" xfId="546" xr:uid="{D2CB5245-450B-423A-B362-007A74A45166}"/>
    <cellStyle name="20% - Accent2 4" xfId="227" xr:uid="{FAA8094A-F1D3-4160-B7C4-31C00EA5AF23}"/>
    <cellStyle name="20% - Accent2 4 2" xfId="594" xr:uid="{57DDB7EE-8307-4136-9ACF-DEAFA5D70B79}"/>
    <cellStyle name="20% - Accent2 40" xfId="1075" xr:uid="{EFCDD5EC-9E94-479A-8978-B6457EBFCCD2}"/>
    <cellStyle name="20% - Accent2 5" xfId="240" xr:uid="{75ABA276-78D8-45DE-90A7-26E359E6BB57}"/>
    <cellStyle name="20% - Accent2 5 2" xfId="607" xr:uid="{5BB839CD-BDB9-4CB0-B345-1AD4483F447B}"/>
    <cellStyle name="20% - Accent2 6" xfId="253" xr:uid="{576937F7-35E5-4503-9B42-EDBE8FF3C25C}"/>
    <cellStyle name="20% - Accent2 6 2" xfId="620" xr:uid="{35327C70-906B-4F60-9540-C51EF8404522}"/>
    <cellStyle name="20% - Accent2 7" xfId="269" xr:uid="{81A10DE0-3B79-4C9D-A6F9-C4C3B78D1A2C}"/>
    <cellStyle name="20% - Accent2 7 2" xfId="635" xr:uid="{2B14564B-6752-4DE6-862F-1A4D569B2442}"/>
    <cellStyle name="20% - Accent2 8" xfId="283" xr:uid="{D00990A9-D3D0-42A9-ADC6-870E54DB7BE3}"/>
    <cellStyle name="20% - Accent2 8 2" xfId="649" xr:uid="{55F0DE0B-FBFC-42A4-8952-C14CD29743F0}"/>
    <cellStyle name="20% - Accent2 9" xfId="296" xr:uid="{698EF047-8BF6-4B0A-BD9D-888DC85452A6}"/>
    <cellStyle name="20% - Accent2 9 2" xfId="662" xr:uid="{CE497DA9-0E41-4EBF-9EB3-B4069C0E5E7D}"/>
    <cellStyle name="20% - Accent3" xfId="32" builtinId="38" customBuiltin="1"/>
    <cellStyle name="20% - Accent3 10" xfId="311" xr:uid="{F540AEAA-B515-428E-8195-781833834D0D}"/>
    <cellStyle name="20% - Accent3 10 2" xfId="677" xr:uid="{2B5CA40A-3993-4B6B-BA3C-8A9D05D35C5C}"/>
    <cellStyle name="20% - Accent3 11" xfId="324" xr:uid="{812C65CF-D30D-4937-A4FD-17367300198A}"/>
    <cellStyle name="20% - Accent3 11 2" xfId="690" xr:uid="{7320AD9C-0DD8-4540-A216-58AF5AA4AF3F}"/>
    <cellStyle name="20% - Accent3 12" xfId="337" xr:uid="{A77B49AB-99F1-41A8-8E15-A4B9F76F3F0A}"/>
    <cellStyle name="20% - Accent3 12 2" xfId="703" xr:uid="{43B648CA-D83D-4719-A379-6DAEA42B25BD}"/>
    <cellStyle name="20% - Accent3 13" xfId="350" xr:uid="{F6415C3C-78D1-4213-9041-1248DB3058F8}"/>
    <cellStyle name="20% - Accent3 13 2" xfId="718" xr:uid="{0FF83BD4-C85C-4023-AFD9-9A47F9412747}"/>
    <cellStyle name="20% - Accent3 14" xfId="363" xr:uid="{AECDBC50-0F90-4F7A-A62A-529029843F09}"/>
    <cellStyle name="20% - Accent3 14 2" xfId="731" xr:uid="{566631C8-AE3F-4AAC-8FD1-F219659BEA78}"/>
    <cellStyle name="20% - Accent3 15" xfId="376" xr:uid="{E1389FDD-707D-48D0-B0D8-32533E386CC1}"/>
    <cellStyle name="20% - Accent3 15 2" xfId="744" xr:uid="{8983F27D-2667-4F0E-BA04-D077B02B4ECD}"/>
    <cellStyle name="20% - Accent3 16" xfId="389" xr:uid="{90E4FFBD-2CF7-4946-8B14-9D4E89C3D07C}"/>
    <cellStyle name="20% - Accent3 16 2" xfId="757" xr:uid="{2EE845CB-8EA8-48BA-B2C3-A05B9FE68716}"/>
    <cellStyle name="20% - Accent3 17" xfId="402" xr:uid="{B3CD84E5-80C8-48DE-823F-80A2EF1ADD33}"/>
    <cellStyle name="20% - Accent3 17 2" xfId="770" xr:uid="{A83EF10C-4F1C-49E2-968F-24DD4016B0FD}"/>
    <cellStyle name="20% - Accent3 18" xfId="415" xr:uid="{50D0FEC7-19C9-4983-B98F-26921D65983E}"/>
    <cellStyle name="20% - Accent3 18 2" xfId="783" xr:uid="{65C1B45E-C4D6-41CC-8A4B-1947674CE539}"/>
    <cellStyle name="20% - Accent3 19" xfId="428" xr:uid="{5ED7B8DC-810A-4AE8-B855-1A76DEFA9E92}"/>
    <cellStyle name="20% - Accent3 19 2" xfId="796" xr:uid="{80051536-232E-4605-BFE5-59D834EFEB08}"/>
    <cellStyle name="20% - Accent3 2" xfId="200" xr:uid="{5BA2FB56-B316-4CE8-B18F-7088FC009291}"/>
    <cellStyle name="20% - Accent3 2 2" xfId="568" xr:uid="{E9A96815-E404-4DB1-8E0B-5D457EEC231F}"/>
    <cellStyle name="20% - Accent3 20" xfId="441" xr:uid="{6A9C2565-DEF0-4783-A301-DBA13D4B8814}"/>
    <cellStyle name="20% - Accent3 20 2" xfId="809" xr:uid="{27B2925C-7FD7-4E5F-804F-4A3BE7F8C13C}"/>
    <cellStyle name="20% - Accent3 21" xfId="461" xr:uid="{BCF809A1-B08D-40B9-B2DA-87254AC5383E}"/>
    <cellStyle name="20% - Accent3 21 2" xfId="823" xr:uid="{1F589ACC-E4A0-4ED6-ADC3-69F450261758}"/>
    <cellStyle name="20% - Accent3 22" xfId="480" xr:uid="{18889910-7AF9-407E-94B1-A618AF04CAB2}"/>
    <cellStyle name="20% - Accent3 22 2" xfId="837" xr:uid="{54E360F1-AFE1-46E6-A6EA-B5D9B4211F1D}"/>
    <cellStyle name="20% - Accent3 23" xfId="497" xr:uid="{2D395EA4-B8FE-4C6C-B976-08299D10BB5B}"/>
    <cellStyle name="20% - Accent3 23 2" xfId="850" xr:uid="{6239702C-7382-44E1-9330-4A97BADF685C}"/>
    <cellStyle name="20% - Accent3 24" xfId="512" xr:uid="{1B415D16-B0FC-437F-B694-FCA412E03EF0}"/>
    <cellStyle name="20% - Accent3 24 2" xfId="863" xr:uid="{F984C7B4-B5B2-4396-AC41-CEC295506625}"/>
    <cellStyle name="20% - Accent3 25" xfId="876" xr:uid="{0B40781C-D209-4B74-BDAC-5AD5A20960E6}"/>
    <cellStyle name="20% - Accent3 26" xfId="889" xr:uid="{F35B4B5D-3E9A-4879-8651-8CC6C4545364}"/>
    <cellStyle name="20% - Accent3 27" xfId="902" xr:uid="{F89FE6D6-5D8A-4E56-A305-3D5F406A9C50}"/>
    <cellStyle name="20% - Accent3 28" xfId="915" xr:uid="{3A080752-777A-4D9B-B8D5-536D67B847AA}"/>
    <cellStyle name="20% - Accent3 29" xfId="928" xr:uid="{59915668-1291-419C-BCA4-A45C2BFE0634}"/>
    <cellStyle name="20% - Accent3 3" xfId="216" xr:uid="{E9DCA0D7-C0D4-4D2F-8CC8-80E78A76B64A}"/>
    <cellStyle name="20% - Accent3 3 2" xfId="583" xr:uid="{37A43A12-4630-4F08-AC87-81F943E9DC19}"/>
    <cellStyle name="20% - Accent3 30" xfId="943" xr:uid="{F73B68C4-7388-4297-8636-BE0A7D9A6D39}"/>
    <cellStyle name="20% - Accent3 31" xfId="956" xr:uid="{15FC5B05-9896-4BE7-B5D0-8337C628C45E}"/>
    <cellStyle name="20% - Accent3 32" xfId="969" xr:uid="{930DC36E-B9A8-466C-860B-22DCF05E25A4}"/>
    <cellStyle name="20% - Accent3 33" xfId="982" xr:uid="{96B50BDF-0B49-4ED3-84DB-0FE0BB902D7E}"/>
    <cellStyle name="20% - Accent3 34" xfId="995" xr:uid="{76811BE3-0D8A-44C8-9A19-E02A43C87ABB}"/>
    <cellStyle name="20% - Accent3 35" xfId="1008" xr:uid="{56A20898-AABF-4D41-B619-855341D95D9C}"/>
    <cellStyle name="20% - Accent3 36" xfId="1021" xr:uid="{EBB05FA3-BD63-4776-8551-164B4120D419}"/>
    <cellStyle name="20% - Accent3 37" xfId="1039" xr:uid="{0353CAC8-2A7E-48A9-A93E-AEAB27943D53}"/>
    <cellStyle name="20% - Accent3 38" xfId="1059" xr:uid="{41DC2C1F-592A-471C-9F7C-6A1AADD04488}"/>
    <cellStyle name="20% - Accent3 39" xfId="548" xr:uid="{E84F3630-5B58-4C72-8C10-66BD38E2088F}"/>
    <cellStyle name="20% - Accent3 4" xfId="229" xr:uid="{C9CE3A7F-C86C-4FF8-9595-06364EE572F5}"/>
    <cellStyle name="20% - Accent3 4 2" xfId="596" xr:uid="{63CBA0EF-6A70-416F-A2B4-F08C585A4B81}"/>
    <cellStyle name="20% - Accent3 40" xfId="1078" xr:uid="{33DFD91D-8355-4744-AA53-B740E20575BB}"/>
    <cellStyle name="20% - Accent3 5" xfId="242" xr:uid="{A1C8D84C-986E-4FEF-878B-6ED201360925}"/>
    <cellStyle name="20% - Accent3 5 2" xfId="609" xr:uid="{7AB7E098-9AF7-4F90-908A-A233E471E551}"/>
    <cellStyle name="20% - Accent3 6" xfId="255" xr:uid="{F8B194C0-33E7-4BB5-87AB-5EFE21BB2632}"/>
    <cellStyle name="20% - Accent3 6 2" xfId="622" xr:uid="{332EDA01-6F4D-4CCD-A109-BD3AE0187E6A}"/>
    <cellStyle name="20% - Accent3 7" xfId="271" xr:uid="{9ABBB91C-277C-4254-9343-344D92CED287}"/>
    <cellStyle name="20% - Accent3 7 2" xfId="637" xr:uid="{4364C66B-A6CF-47F2-B91E-5E7C6E05D45C}"/>
    <cellStyle name="20% - Accent3 8" xfId="285" xr:uid="{BC1FC3DE-2912-443E-9E40-A635E36B1BD4}"/>
    <cellStyle name="20% - Accent3 8 2" xfId="651" xr:uid="{BB4FE109-5B02-4892-A146-D016E6F91388}"/>
    <cellStyle name="20% - Accent3 9" xfId="298" xr:uid="{068A61E9-BD0E-430F-9483-2312A7749973}"/>
    <cellStyle name="20% - Accent3 9 2" xfId="664" xr:uid="{E8BDCBFE-0A4C-4697-A918-B45371F0A346}"/>
    <cellStyle name="20% - Accent4" xfId="35" builtinId="42" customBuiltin="1"/>
    <cellStyle name="20% - Accent4 10" xfId="313" xr:uid="{F8C9EA01-9567-485E-99F3-712CB5486F0D}"/>
    <cellStyle name="20% - Accent4 10 2" xfId="679" xr:uid="{9AC21A45-9C79-426F-B786-B5C67BB05887}"/>
    <cellStyle name="20% - Accent4 11" xfId="326" xr:uid="{6FF9D4E7-F87A-49C9-AB95-77F63577C75C}"/>
    <cellStyle name="20% - Accent4 11 2" xfId="692" xr:uid="{1FD129A5-DAC6-49DC-A7A7-5BBB66AD2BAC}"/>
    <cellStyle name="20% - Accent4 12" xfId="339" xr:uid="{E282D4A9-060F-46B5-BF06-A5850716B1CC}"/>
    <cellStyle name="20% - Accent4 12 2" xfId="705" xr:uid="{B2987C5A-D4C1-49D3-A95F-85C1D0DBCA7E}"/>
    <cellStyle name="20% - Accent4 13" xfId="352" xr:uid="{979C9E41-013F-428F-9275-5B8F1AA2E4E8}"/>
    <cellStyle name="20% - Accent4 13 2" xfId="720" xr:uid="{BE984CE6-635F-473C-BF22-2651BDB9D1AB}"/>
    <cellStyle name="20% - Accent4 14" xfId="365" xr:uid="{288E2DAE-E1CD-4E7E-96F4-968A63479446}"/>
    <cellStyle name="20% - Accent4 14 2" xfId="733" xr:uid="{EBFFD1B9-36AC-485E-86DD-9C2D4980F752}"/>
    <cellStyle name="20% - Accent4 15" xfId="378" xr:uid="{6EBD52E3-58CB-4A50-8AB6-9D7CCE051261}"/>
    <cellStyle name="20% - Accent4 15 2" xfId="746" xr:uid="{7E65182B-8383-4E8F-9C46-14EF54A15EFC}"/>
    <cellStyle name="20% - Accent4 16" xfId="391" xr:uid="{B8BADEEC-E3B6-4F6A-B2FD-9F2B19412061}"/>
    <cellStyle name="20% - Accent4 16 2" xfId="759" xr:uid="{DA2EC0C0-8628-46CC-89A8-3E969B1289A3}"/>
    <cellStyle name="20% - Accent4 17" xfId="404" xr:uid="{E4C712AD-4618-48D1-AB4E-DC3FE7F98176}"/>
    <cellStyle name="20% - Accent4 17 2" xfId="772" xr:uid="{CD30BF2D-97BE-4FA8-9E0F-B7C58FC1413C}"/>
    <cellStyle name="20% - Accent4 18" xfId="417" xr:uid="{FB39B7F0-E4CA-4216-8AB3-98712C2074BC}"/>
    <cellStyle name="20% - Accent4 18 2" xfId="785" xr:uid="{D15DD645-8323-4F9C-A383-E014DB709CE6}"/>
    <cellStyle name="20% - Accent4 19" xfId="430" xr:uid="{A933B84F-56C9-4982-AF83-1EFFF749B91A}"/>
    <cellStyle name="20% - Accent4 19 2" xfId="798" xr:uid="{0D932E0F-FB84-4638-B82D-08A640E97741}"/>
    <cellStyle name="20% - Accent4 2" xfId="202" xr:uid="{D53A22FD-5486-4DEC-B494-02BECF57EB1A}"/>
    <cellStyle name="20% - Accent4 2 2" xfId="570" xr:uid="{B7873A34-3ED9-43F7-B587-0B2BCBFBDD09}"/>
    <cellStyle name="20% - Accent4 20" xfId="443" xr:uid="{FAEFCD9F-46E8-4846-83D4-445431423C64}"/>
    <cellStyle name="20% - Accent4 20 2" xfId="811" xr:uid="{48FBECDD-F01F-463E-87D3-C9BF3ABE9C08}"/>
    <cellStyle name="20% - Accent4 21" xfId="464" xr:uid="{E80CB89B-6BB2-418A-8EC6-9517B6E09021}"/>
    <cellStyle name="20% - Accent4 21 2" xfId="825" xr:uid="{46B70B60-DEC0-44DD-8C99-BA745F63E11B}"/>
    <cellStyle name="20% - Accent4 22" xfId="483" xr:uid="{389FE9E3-1E63-4D2E-A93E-9324B0C07C8E}"/>
    <cellStyle name="20% - Accent4 22 2" xfId="839" xr:uid="{44D9DC57-663A-44B7-B935-801172CE5022}"/>
    <cellStyle name="20% - Accent4 23" xfId="499" xr:uid="{C312FABB-E8DE-4587-BAD2-11DCB53F95AE}"/>
    <cellStyle name="20% - Accent4 23 2" xfId="852" xr:uid="{6F1104DD-08B0-4146-8720-12E48BA414AB}"/>
    <cellStyle name="20% - Accent4 24" xfId="515" xr:uid="{C97B2F96-505B-4848-BF22-DB02DDB926AD}"/>
    <cellStyle name="20% - Accent4 24 2" xfId="865" xr:uid="{0DD654C1-5980-4CC0-8A28-2C528F76E6C0}"/>
    <cellStyle name="20% - Accent4 25" xfId="878" xr:uid="{E5F2E33A-8E3E-4C41-8B72-AE26F002E43F}"/>
    <cellStyle name="20% - Accent4 26" xfId="891" xr:uid="{7EB28B8C-FE2F-4EF1-8BF9-133145CFA2B0}"/>
    <cellStyle name="20% - Accent4 27" xfId="904" xr:uid="{94A3A25F-0459-45F0-BE3D-38638DAEB258}"/>
    <cellStyle name="20% - Accent4 28" xfId="917" xr:uid="{D62125D4-45A4-4653-99C0-FC3D2B51C10F}"/>
    <cellStyle name="20% - Accent4 29" xfId="930" xr:uid="{F4FA6082-853D-4B3C-A35B-F07A1A71548B}"/>
    <cellStyle name="20% - Accent4 3" xfId="218" xr:uid="{C811EE74-5475-419D-B9DE-1CCC7831BEDD}"/>
    <cellStyle name="20% - Accent4 3 2" xfId="585" xr:uid="{EA2B1B66-9862-44DB-9BD7-1C648B1E60E0}"/>
    <cellStyle name="20% - Accent4 30" xfId="945" xr:uid="{1DD93658-D8E1-46DA-BFB6-C3A858610B92}"/>
    <cellStyle name="20% - Accent4 31" xfId="958" xr:uid="{5AEE495B-F786-4EA7-9DF8-B85C6BD8204F}"/>
    <cellStyle name="20% - Accent4 32" xfId="971" xr:uid="{C881A05B-66CF-484E-A05B-6EAA60C5688A}"/>
    <cellStyle name="20% - Accent4 33" xfId="984" xr:uid="{D0669E30-BC0E-4330-808C-59C4FDAF5D27}"/>
    <cellStyle name="20% - Accent4 34" xfId="997" xr:uid="{EE7A204F-F8A9-4CED-B724-97D455E68991}"/>
    <cellStyle name="20% - Accent4 35" xfId="1010" xr:uid="{0739C386-7138-442C-9DF8-B8EE8885AA20}"/>
    <cellStyle name="20% - Accent4 36" xfId="1023" xr:uid="{29007788-0D7A-485D-B457-2D8F39425E04}"/>
    <cellStyle name="20% - Accent4 37" xfId="1042" xr:uid="{E2C62479-3BC7-45D4-947C-455E4FB9F635}"/>
    <cellStyle name="20% - Accent4 38" xfId="1062" xr:uid="{062070F6-AC00-400A-A017-6D65BE6CFFE3}"/>
    <cellStyle name="20% - Accent4 39" xfId="550" xr:uid="{6C6CD7F8-B089-4165-AFD0-F3F9095C68EF}"/>
    <cellStyle name="20% - Accent4 4" xfId="231" xr:uid="{CAE3EFA1-48FF-4647-9DF6-0CFE990B126E}"/>
    <cellStyle name="20% - Accent4 4 2" xfId="598" xr:uid="{99138B17-2637-47ED-917F-A148E26FE200}"/>
    <cellStyle name="20% - Accent4 40" xfId="1081" xr:uid="{6E354072-B346-414A-B6CD-3757FD6355DD}"/>
    <cellStyle name="20% - Accent4 5" xfId="244" xr:uid="{D798C1D9-CF3E-4BAD-975D-5D436434F63E}"/>
    <cellStyle name="20% - Accent4 5 2" xfId="611" xr:uid="{329E7F89-09B7-498E-9727-D40F48EFED48}"/>
    <cellStyle name="20% - Accent4 6" xfId="257" xr:uid="{5E4FD9A2-DE13-4F22-8922-A9FA71E6A1F3}"/>
    <cellStyle name="20% - Accent4 6 2" xfId="624" xr:uid="{C8495119-6A75-4A44-AF76-5381EB0C1A5A}"/>
    <cellStyle name="20% - Accent4 7" xfId="273" xr:uid="{288BF373-0DDF-4E03-9AF3-FC13DEA06AF1}"/>
    <cellStyle name="20% - Accent4 7 2" xfId="639" xr:uid="{33AC7739-3186-4CC3-A441-BEA45D893CA6}"/>
    <cellStyle name="20% - Accent4 8" xfId="287" xr:uid="{6772525E-0188-4DAD-940B-DABDBDAEB0CE}"/>
    <cellStyle name="20% - Accent4 8 2" xfId="653" xr:uid="{76292C9F-ABE1-405B-B8C8-849C247DFEC4}"/>
    <cellStyle name="20% - Accent4 9" xfId="300" xr:uid="{1BD8F7A0-3B58-460A-ACAE-82A04046FE14}"/>
    <cellStyle name="20% - Accent4 9 2" xfId="666" xr:uid="{A6412B62-2830-48E1-AE1B-2268E63D5442}"/>
    <cellStyle name="20% - Accent5" xfId="38" builtinId="46" customBuiltin="1"/>
    <cellStyle name="20% - Accent5 10" xfId="315" xr:uid="{A9A9D9AC-9967-494A-8E77-1F07F1073D8B}"/>
    <cellStyle name="20% - Accent5 10 2" xfId="681" xr:uid="{C3C0C9FD-ACE7-4FB3-971D-7593C7134E13}"/>
    <cellStyle name="20% - Accent5 11" xfId="328" xr:uid="{574B7AE5-8CCD-4FC8-B22D-344CC3CE7B1C}"/>
    <cellStyle name="20% - Accent5 11 2" xfId="694" xr:uid="{A9C8D5C9-D998-4291-81CD-9564CCF33303}"/>
    <cellStyle name="20% - Accent5 12" xfId="341" xr:uid="{E55EB461-F16B-4C23-B1A8-71539CE252A8}"/>
    <cellStyle name="20% - Accent5 12 2" xfId="707" xr:uid="{8CC2F740-2675-4AA9-B45E-E1E1AF93A26D}"/>
    <cellStyle name="20% - Accent5 13" xfId="354" xr:uid="{278C4375-FCC7-44CB-AB23-992E731A0407}"/>
    <cellStyle name="20% - Accent5 13 2" xfId="722" xr:uid="{2AF29EE2-3CEE-48E5-9AD5-96D149B7822C}"/>
    <cellStyle name="20% - Accent5 14" xfId="367" xr:uid="{7F5C2CD9-A4C1-4A80-9565-044AD26A5DB9}"/>
    <cellStyle name="20% - Accent5 14 2" xfId="735" xr:uid="{9944AA05-35E8-4DE0-8E6C-3D38DCDC468E}"/>
    <cellStyle name="20% - Accent5 15" xfId="380" xr:uid="{B99F705B-79A5-49A1-8D17-19FAABA5D522}"/>
    <cellStyle name="20% - Accent5 15 2" xfId="748" xr:uid="{10230EF9-6B30-41DC-AEF3-AFA87AAF073D}"/>
    <cellStyle name="20% - Accent5 16" xfId="393" xr:uid="{1675CB1F-5DEF-4F1A-B8EE-1267494C9A24}"/>
    <cellStyle name="20% - Accent5 16 2" xfId="761" xr:uid="{EDE8FF1E-8A20-4B70-9C27-11779003BD77}"/>
    <cellStyle name="20% - Accent5 17" xfId="406" xr:uid="{2947FAF6-4867-4B5C-93D5-2117A3715198}"/>
    <cellStyle name="20% - Accent5 17 2" xfId="774" xr:uid="{70E578C2-DB0D-46D0-8175-346176734B3F}"/>
    <cellStyle name="20% - Accent5 18" xfId="419" xr:uid="{C9136004-32B8-4D6F-8756-95DD399CFF1E}"/>
    <cellStyle name="20% - Accent5 18 2" xfId="787" xr:uid="{B695C6C0-F705-498E-9CED-5D24ED7C21FF}"/>
    <cellStyle name="20% - Accent5 19" xfId="432" xr:uid="{EAF9C880-7AA3-41DA-A2D8-AF6E222D44CE}"/>
    <cellStyle name="20% - Accent5 19 2" xfId="800" xr:uid="{5737F713-39DA-44B8-9249-648D6C15E5D3}"/>
    <cellStyle name="20% - Accent5 2" xfId="204" xr:uid="{3D801A24-2602-4925-9334-9352A9856EBE}"/>
    <cellStyle name="20% - Accent5 2 2" xfId="572" xr:uid="{1150926C-F72D-4943-952A-64165D8F82AB}"/>
    <cellStyle name="20% - Accent5 20" xfId="445" xr:uid="{1603948B-AED3-4DBB-92D6-1F8C98453971}"/>
    <cellStyle name="20% - Accent5 20 2" xfId="813" xr:uid="{EAC8EEC0-7103-46DC-A48B-92DD844F6BD9}"/>
    <cellStyle name="20% - Accent5 21" xfId="467" xr:uid="{8BC3643A-42C7-4CCD-B78E-B932C387E297}"/>
    <cellStyle name="20% - Accent5 21 2" xfId="827" xr:uid="{577F5D84-153A-4B3A-8187-BBAC0F89C921}"/>
    <cellStyle name="20% - Accent5 22" xfId="486" xr:uid="{59816916-349B-4F49-A13B-6078DEA46EE3}"/>
    <cellStyle name="20% - Accent5 22 2" xfId="841" xr:uid="{28CFED9A-6F57-4A19-9B1D-F14F11577D8A}"/>
    <cellStyle name="20% - Accent5 23" xfId="501" xr:uid="{D11A47AC-2FF8-4ED8-BE30-5D86D2E555B7}"/>
    <cellStyle name="20% - Accent5 23 2" xfId="854" xr:uid="{86C515DC-2D82-4489-B1B2-C2E93A451181}"/>
    <cellStyle name="20% - Accent5 24" xfId="518" xr:uid="{63D431CB-5AF7-42C3-BB23-D2E76EF93DF2}"/>
    <cellStyle name="20% - Accent5 24 2" xfId="867" xr:uid="{2136E50D-98D8-48E6-8BB1-91260FB03555}"/>
    <cellStyle name="20% - Accent5 25" xfId="880" xr:uid="{D51EA9F9-75D5-4D07-8F9B-A61E109579B5}"/>
    <cellStyle name="20% - Accent5 26" xfId="893" xr:uid="{BA4C82FE-76C4-4E31-90C1-46F6D72B4F80}"/>
    <cellStyle name="20% - Accent5 27" xfId="906" xr:uid="{3EC2A79C-60D3-4802-9961-00E7D158D58F}"/>
    <cellStyle name="20% - Accent5 28" xfId="919" xr:uid="{79FE5E90-41C5-48CB-A553-A4A2EA25AB7E}"/>
    <cellStyle name="20% - Accent5 29" xfId="932" xr:uid="{FEDBBA28-407A-4EC0-8335-E2E7A1A228A4}"/>
    <cellStyle name="20% - Accent5 3" xfId="220" xr:uid="{CBC412E8-4001-4F4B-91BE-0ECF54C127DD}"/>
    <cellStyle name="20% - Accent5 3 2" xfId="587" xr:uid="{EE15FABD-154F-40A4-95BA-D88DECEE9E63}"/>
    <cellStyle name="20% - Accent5 30" xfId="947" xr:uid="{9018C14C-3A38-44FC-9861-2C7DD4F5B40C}"/>
    <cellStyle name="20% - Accent5 31" xfId="960" xr:uid="{00069948-FD16-49B0-B694-D784F898A29C}"/>
    <cellStyle name="20% - Accent5 32" xfId="973" xr:uid="{5E4F0977-5113-4103-9074-303ACF2CA8F7}"/>
    <cellStyle name="20% - Accent5 33" xfId="986" xr:uid="{BD0368F6-2E57-4E70-A74E-45FBC4EE27A3}"/>
    <cellStyle name="20% - Accent5 34" xfId="999" xr:uid="{EF7F6709-C17E-4B83-84F9-5E89CA045EA1}"/>
    <cellStyle name="20% - Accent5 35" xfId="1012" xr:uid="{726FEF16-45EA-4043-89F7-EBA36D642828}"/>
    <cellStyle name="20% - Accent5 36" xfId="1025" xr:uid="{D372C659-2984-42C1-9F37-695C4AA5D3BC}"/>
    <cellStyle name="20% - Accent5 37" xfId="1045" xr:uid="{388F107C-0C34-4578-B52D-997B5710B233}"/>
    <cellStyle name="20% - Accent5 38" xfId="1065" xr:uid="{FE52405F-D60C-4C9D-8699-F1E456259128}"/>
    <cellStyle name="20% - Accent5 39" xfId="552" xr:uid="{FA340269-3713-4918-B8B0-82BDC93EEBAE}"/>
    <cellStyle name="20% - Accent5 4" xfId="233" xr:uid="{F4783414-3B0C-498C-827D-D70C099E55C2}"/>
    <cellStyle name="20% - Accent5 4 2" xfId="600" xr:uid="{6C5973DA-CD97-4631-858F-3ABF191BFBA1}"/>
    <cellStyle name="20% - Accent5 40" xfId="1084" xr:uid="{76F56443-7B43-4D0E-A2F8-5799C142326A}"/>
    <cellStyle name="20% - Accent5 5" xfId="246" xr:uid="{5E639E36-CF00-4C57-9AD2-02D741DB8E02}"/>
    <cellStyle name="20% - Accent5 5 2" xfId="613" xr:uid="{B75B8F3F-176C-47E7-950E-C9DDB65C8E64}"/>
    <cellStyle name="20% - Accent5 6" xfId="259" xr:uid="{BD4CBE12-DC65-4809-AD04-3D094FA6C16A}"/>
    <cellStyle name="20% - Accent5 6 2" xfId="626" xr:uid="{A9E246AC-1ED4-4E13-9975-64C9815B02C6}"/>
    <cellStyle name="20% - Accent5 7" xfId="275" xr:uid="{CB1F96AB-D31B-42DC-8619-4127FEB06477}"/>
    <cellStyle name="20% - Accent5 7 2" xfId="641" xr:uid="{92C51A1C-B90D-48F0-A70C-2601EA606A33}"/>
    <cellStyle name="20% - Accent5 8" xfId="289" xr:uid="{13CC2BF7-86E1-4946-824C-AE357ECC279E}"/>
    <cellStyle name="20% - Accent5 8 2" xfId="655" xr:uid="{CBD64E5E-BFF9-4CAE-8FE4-C80FE1276365}"/>
    <cellStyle name="20% - Accent5 9" xfId="302" xr:uid="{38DA9552-A682-4903-AED1-3EC15659F985}"/>
    <cellStyle name="20% - Accent5 9 2" xfId="668" xr:uid="{C24300FB-1953-45CC-B2AF-E345990727D9}"/>
    <cellStyle name="20% - Accent6" xfId="41" builtinId="50" customBuiltin="1"/>
    <cellStyle name="20% - Accent6 10" xfId="317" xr:uid="{D2D52A58-8FAA-4715-BE01-1DEF00F81F23}"/>
    <cellStyle name="20% - Accent6 10 2" xfId="683" xr:uid="{8160E7D5-E039-43AD-ADAF-D8181AB1070F}"/>
    <cellStyle name="20% - Accent6 11" xfId="330" xr:uid="{95235F2D-FCCE-473E-85AE-8C8AEA547F38}"/>
    <cellStyle name="20% - Accent6 11 2" xfId="696" xr:uid="{87128757-6E4E-43C6-BCA2-9BF21D48E4F0}"/>
    <cellStyle name="20% - Accent6 12" xfId="343" xr:uid="{DC1E51A6-FCBE-4138-AFB6-63608D8B5A70}"/>
    <cellStyle name="20% - Accent6 12 2" xfId="709" xr:uid="{2D04A5EE-2458-4B30-BEE1-423B86464AE2}"/>
    <cellStyle name="20% - Accent6 13" xfId="356" xr:uid="{7DA7DCC7-A81F-496F-8E1F-DA64FCFDB05F}"/>
    <cellStyle name="20% - Accent6 13 2" xfId="724" xr:uid="{3B50BEC7-8A48-4439-A39E-9038D0739787}"/>
    <cellStyle name="20% - Accent6 14" xfId="369" xr:uid="{8F56F7EF-670A-4D5E-9E01-86204CCA2C3A}"/>
    <cellStyle name="20% - Accent6 14 2" xfId="737" xr:uid="{478E8758-E27C-49D5-A117-B802CF40024E}"/>
    <cellStyle name="20% - Accent6 15" xfId="382" xr:uid="{1442F4DF-28B9-483C-988A-20FA77994D1E}"/>
    <cellStyle name="20% - Accent6 15 2" xfId="750" xr:uid="{317E2D70-C80A-4848-A422-0C529642005E}"/>
    <cellStyle name="20% - Accent6 16" xfId="395" xr:uid="{51C4F093-FA71-4F7B-9C94-7099A7B9080E}"/>
    <cellStyle name="20% - Accent6 16 2" xfId="763" xr:uid="{965E4638-2D1D-4064-BD95-A907A35C3A45}"/>
    <cellStyle name="20% - Accent6 17" xfId="408" xr:uid="{4A10FCE0-86E1-495C-9DCD-635C6F9C83F1}"/>
    <cellStyle name="20% - Accent6 17 2" xfId="776" xr:uid="{599995F7-C922-4C9C-8B85-E708F2BB226C}"/>
    <cellStyle name="20% - Accent6 18" xfId="421" xr:uid="{39CA18A6-7725-4980-ABE2-FF5C823F8361}"/>
    <cellStyle name="20% - Accent6 18 2" xfId="789" xr:uid="{FA5C7985-26DB-4C7F-BD6E-2A2B5F5A8DEC}"/>
    <cellStyle name="20% - Accent6 19" xfId="434" xr:uid="{1ED952A1-948D-419B-A13B-0CA78471621C}"/>
    <cellStyle name="20% - Accent6 19 2" xfId="802" xr:uid="{34E40BB6-8B64-412C-8B91-FDC4F7A3032B}"/>
    <cellStyle name="20% - Accent6 2" xfId="206" xr:uid="{832B1F19-AAFA-4CE4-8BAD-8E755C02FF08}"/>
    <cellStyle name="20% - Accent6 2 2" xfId="574" xr:uid="{DD02D7E5-783A-433D-82D2-E88E0EBAAF75}"/>
    <cellStyle name="20% - Accent6 20" xfId="447" xr:uid="{71F0FA08-EDE4-4685-898B-8FB48FFA2EA1}"/>
    <cellStyle name="20% - Accent6 20 2" xfId="815" xr:uid="{9CDEBAA8-E21D-4AA4-ADE2-EBBD72B17768}"/>
    <cellStyle name="20% - Accent6 21" xfId="470" xr:uid="{6C2C8C01-D67A-4BE0-BFD8-C4FCC3B47832}"/>
    <cellStyle name="20% - Accent6 21 2" xfId="829" xr:uid="{742005D7-67D5-49E0-9562-563B37E833DB}"/>
    <cellStyle name="20% - Accent6 22" xfId="489" xr:uid="{4EE2989B-1657-4AED-AE59-64DCE16844BF}"/>
    <cellStyle name="20% - Accent6 22 2" xfId="843" xr:uid="{50A4820A-3DA9-42CA-ACE1-387C1F797672}"/>
    <cellStyle name="20% - Accent6 23" xfId="503" xr:uid="{1EB83EFA-2F7B-4D31-B599-18C81E2B9C3D}"/>
    <cellStyle name="20% - Accent6 23 2" xfId="856" xr:uid="{BC29FC19-CA1E-44DE-9D42-F103D181CFB9}"/>
    <cellStyle name="20% - Accent6 24" xfId="521" xr:uid="{FD873EDC-5B3F-4BC0-A902-8B064ED844C0}"/>
    <cellStyle name="20% - Accent6 24 2" xfId="869" xr:uid="{9FC6A873-8A97-4D39-ACBB-749088FBE919}"/>
    <cellStyle name="20% - Accent6 25" xfId="882" xr:uid="{992A9B33-E944-4619-9E84-A5B17140EB68}"/>
    <cellStyle name="20% - Accent6 26" xfId="895" xr:uid="{94BB58EE-CEF6-417C-8AE6-C9B1E873443B}"/>
    <cellStyle name="20% - Accent6 27" xfId="908" xr:uid="{F0AADE41-258A-4BA9-86F0-740EB3977BBC}"/>
    <cellStyle name="20% - Accent6 28" xfId="921" xr:uid="{12522A27-ED76-4A88-9557-2573B6B4A3E3}"/>
    <cellStyle name="20% - Accent6 29" xfId="934" xr:uid="{ABFFF47D-7116-41CC-BD03-AB09CD3E56E4}"/>
    <cellStyle name="20% - Accent6 3" xfId="222" xr:uid="{AB81985A-191D-4AC5-B8EA-C32A48E229F7}"/>
    <cellStyle name="20% - Accent6 3 2" xfId="589" xr:uid="{27288472-D04D-4C94-BF8A-045A80130005}"/>
    <cellStyle name="20% - Accent6 30" xfId="949" xr:uid="{B95AA461-EE1E-4D88-9A36-6888266443A4}"/>
    <cellStyle name="20% - Accent6 31" xfId="962" xr:uid="{23CFC2A3-7421-4EEA-9911-D3439DE0DBE3}"/>
    <cellStyle name="20% - Accent6 32" xfId="975" xr:uid="{7F7D155E-68AB-4EA3-9CB2-3E711D37E50A}"/>
    <cellStyle name="20% - Accent6 33" xfId="988" xr:uid="{6F949718-EA90-43FB-856F-6E5BB312E5A1}"/>
    <cellStyle name="20% - Accent6 34" xfId="1001" xr:uid="{53ECA8E2-8E18-45BF-B20D-E62CB326C26D}"/>
    <cellStyle name="20% - Accent6 35" xfId="1014" xr:uid="{5E67DD50-EE75-4F1C-B1E5-2FBCD2A1FBB6}"/>
    <cellStyle name="20% - Accent6 36" xfId="1027" xr:uid="{0B634DD4-3332-478D-934C-3A6F41F3FCDB}"/>
    <cellStyle name="20% - Accent6 37" xfId="1048" xr:uid="{3AC2AF46-AEF6-4BD3-A74A-46DE5EF78AF2}"/>
    <cellStyle name="20% - Accent6 38" xfId="1068" xr:uid="{0FFDAD7B-A34B-4C19-94A3-93B540A5C8CD}"/>
    <cellStyle name="20% - Accent6 39" xfId="554" xr:uid="{B24C11C4-9E67-4392-A0E8-1B4101D68A70}"/>
    <cellStyle name="20% - Accent6 4" xfId="235" xr:uid="{7EB55DFB-E1F9-4CC3-882A-214C763FB73D}"/>
    <cellStyle name="20% - Accent6 4 2" xfId="602" xr:uid="{F14CD3BA-B36A-43E1-AA55-A1100BE372F4}"/>
    <cellStyle name="20% - Accent6 40" xfId="1087" xr:uid="{BE69CEF8-A431-40CD-8CE7-C28FA693501E}"/>
    <cellStyle name="20% - Accent6 5" xfId="248" xr:uid="{E0608A28-EF07-4695-AF3B-C08AFD033A60}"/>
    <cellStyle name="20% - Accent6 5 2" xfId="615" xr:uid="{2A568715-5CCE-40B5-A27F-A618C2604625}"/>
    <cellStyle name="20% - Accent6 6" xfId="261" xr:uid="{1C3513D4-B375-4B8A-B880-974891A8703E}"/>
    <cellStyle name="20% - Accent6 6 2" xfId="628" xr:uid="{643A0E07-E399-4036-B557-577366C35C8A}"/>
    <cellStyle name="20% - Accent6 7" xfId="277" xr:uid="{71A1EDDE-47B3-4472-B0BB-A68F174D4F3D}"/>
    <cellStyle name="20% - Accent6 7 2" xfId="643" xr:uid="{2BE623D7-C9B1-4929-ACE8-DAB872AE70C5}"/>
    <cellStyle name="20% - Accent6 8" xfId="291" xr:uid="{8FAAC148-929B-43A5-B15C-E3073096C351}"/>
    <cellStyle name="20% - Accent6 8 2" xfId="657" xr:uid="{C0FF6598-1A1A-4195-9331-530B0385FEC9}"/>
    <cellStyle name="20% - Accent6 9" xfId="304" xr:uid="{5A9EBD28-F642-4E1B-93E9-5EF14AF07E9B}"/>
    <cellStyle name="20% - Accent6 9 2" xfId="670" xr:uid="{1D76F38B-CBAA-40CE-875A-74556AE86EC5}"/>
    <cellStyle name="40% - Accent1" xfId="27" builtinId="31" customBuiltin="1"/>
    <cellStyle name="40% - Accent1 10" xfId="308" xr:uid="{9C83763D-8C33-4825-ACE7-5FD199C2675F}"/>
    <cellStyle name="40% - Accent1 10 2" xfId="674" xr:uid="{74FA2ED3-4EBD-468C-A02F-DAF0CE72973F}"/>
    <cellStyle name="40% - Accent1 11" xfId="321" xr:uid="{738C08FF-22DA-4D41-A40C-BE3A4499B128}"/>
    <cellStyle name="40% - Accent1 11 2" xfId="687" xr:uid="{3C11A0E6-8752-487D-9507-A3FAAF360C1D}"/>
    <cellStyle name="40% - Accent1 12" xfId="334" xr:uid="{C6931953-BBB4-42AD-B5EA-3A49FCDEB686}"/>
    <cellStyle name="40% - Accent1 12 2" xfId="700" xr:uid="{ED822D13-A4D2-46A8-A851-2D1364E13597}"/>
    <cellStyle name="40% - Accent1 13" xfId="347" xr:uid="{31FB2625-6266-4393-A36F-9609D5A82891}"/>
    <cellStyle name="40% - Accent1 13 2" xfId="715" xr:uid="{8ECC2A8A-C2CF-4344-8C53-CC8A5E18E5AB}"/>
    <cellStyle name="40% - Accent1 14" xfId="360" xr:uid="{F5C7F8EC-BB28-477E-8AEE-1ED907684735}"/>
    <cellStyle name="40% - Accent1 14 2" xfId="728" xr:uid="{F761E2C2-F21E-4556-AC88-33BFEB78B6B4}"/>
    <cellStyle name="40% - Accent1 15" xfId="373" xr:uid="{F295CEBE-DCF9-4DB2-AB85-852D82FA05D1}"/>
    <cellStyle name="40% - Accent1 15 2" xfId="741" xr:uid="{6426F6CB-514D-43D1-A480-467E1CD04934}"/>
    <cellStyle name="40% - Accent1 16" xfId="386" xr:uid="{D8AE96CE-03A2-44FD-9F6E-A3DD154AE789}"/>
    <cellStyle name="40% - Accent1 16 2" xfId="754" xr:uid="{555DE97C-D46D-4C20-AB1D-07046CB0D34B}"/>
    <cellStyle name="40% - Accent1 17" xfId="399" xr:uid="{5D6FAB38-105B-4B00-AF41-5CFC044D9D80}"/>
    <cellStyle name="40% - Accent1 17 2" xfId="767" xr:uid="{EB67F599-FD93-4359-BB21-1D3222A94B56}"/>
    <cellStyle name="40% - Accent1 18" xfId="412" xr:uid="{D4C15774-8715-4582-BDBD-8350D12C8C82}"/>
    <cellStyle name="40% - Accent1 18 2" xfId="780" xr:uid="{32BBD558-3AEA-452A-93E4-65644D07369A}"/>
    <cellStyle name="40% - Accent1 19" xfId="425" xr:uid="{25057EF7-CC9D-4614-A132-36E1A0F089CF}"/>
    <cellStyle name="40% - Accent1 19 2" xfId="793" xr:uid="{9C5E1DDC-A211-47C6-A31A-3DB51A3D7426}"/>
    <cellStyle name="40% - Accent1 2" xfId="197" xr:uid="{8CE5905B-B80C-4EBD-9CC3-839E873FD2F7}"/>
    <cellStyle name="40% - Accent1 2 2" xfId="565" xr:uid="{0AF0D812-DC83-4D9A-A1B4-68CDEFACC3C5}"/>
    <cellStyle name="40% - Accent1 20" xfId="438" xr:uid="{8EAE11AA-EB86-4105-B1A6-5084FE5E59E9}"/>
    <cellStyle name="40% - Accent1 20 2" xfId="806" xr:uid="{EA5748F4-F8B8-4C72-91C7-F2178DA413DE}"/>
    <cellStyle name="40% - Accent1 21" xfId="456" xr:uid="{AA616A76-EA7A-4161-83CC-06EF403CED03}"/>
    <cellStyle name="40% - Accent1 21 2" xfId="820" xr:uid="{07321252-C984-4974-B127-BF7AA4C4FB46}"/>
    <cellStyle name="40% - Accent1 22" xfId="475" xr:uid="{4C06F1A3-F834-4AF5-875C-83712F112EE0}"/>
    <cellStyle name="40% - Accent1 22 2" xfId="834" xr:uid="{ACC68050-7873-4070-8B2C-8E09BB07002E}"/>
    <cellStyle name="40% - Accent1 23" xfId="494" xr:uid="{AA946D24-6082-42EC-976E-F52ED44D52CF}"/>
    <cellStyle name="40% - Accent1 23 2" xfId="847" xr:uid="{67FE265D-75CE-4EE7-8A2F-BB580A37C0EA}"/>
    <cellStyle name="40% - Accent1 24" xfId="507" xr:uid="{01E1F805-F6CD-4E00-B93E-9958A77A4D52}"/>
    <cellStyle name="40% - Accent1 24 2" xfId="860" xr:uid="{18E59102-19DD-4A79-B93C-4920B8E1BC04}"/>
    <cellStyle name="40% - Accent1 25" xfId="873" xr:uid="{A9485CCA-A359-498C-B20F-DCA85B17965C}"/>
    <cellStyle name="40% - Accent1 26" xfId="886" xr:uid="{7691476F-A146-4CCD-9B0D-B64D5B40C66E}"/>
    <cellStyle name="40% - Accent1 27" xfId="899" xr:uid="{378B9DDF-61A1-4D13-839C-5D1C9FE710A3}"/>
    <cellStyle name="40% - Accent1 28" xfId="912" xr:uid="{4B0D7B2E-A30A-408A-9EEE-C02AB68E5960}"/>
    <cellStyle name="40% - Accent1 29" xfId="925" xr:uid="{5885C69D-08AF-4890-8059-B24C884A3ADE}"/>
    <cellStyle name="40% - Accent1 3" xfId="213" xr:uid="{A2517964-D588-461A-A069-86AB2AF398B6}"/>
    <cellStyle name="40% - Accent1 3 2" xfId="580" xr:uid="{6F51DE73-47AF-434E-8290-E0C9172C0610}"/>
    <cellStyle name="40% - Accent1 30" xfId="940" xr:uid="{3D6FC17C-FB71-4C33-832F-C4AFDC1C9EEF}"/>
    <cellStyle name="40% - Accent1 31" xfId="953" xr:uid="{FB393DF0-8BD5-424E-B382-092AD83E0862}"/>
    <cellStyle name="40% - Accent1 32" xfId="966" xr:uid="{D506891C-D4C8-4693-A572-9FD5EB74B4C1}"/>
    <cellStyle name="40% - Accent1 33" xfId="979" xr:uid="{84223DFA-447D-4D3B-92B7-E70D3C6AFBCD}"/>
    <cellStyle name="40% - Accent1 34" xfId="992" xr:uid="{C09CD5EC-579A-4CAC-AAF0-8D93A0A5CA5D}"/>
    <cellStyle name="40% - Accent1 35" xfId="1005" xr:uid="{E5540EE4-B14A-4A3F-A569-D4190DB80866}"/>
    <cellStyle name="40% - Accent1 36" xfId="1018" xr:uid="{BFC610A6-0E9F-4395-94B5-0E6A457C7593}"/>
    <cellStyle name="40% - Accent1 37" xfId="1034" xr:uid="{88E47F8E-0E1B-4EEA-9AC3-CC1DFD15B8EA}"/>
    <cellStyle name="40% - Accent1 38" xfId="1054" xr:uid="{151823CB-1584-43E3-99DB-A6FDEC46AA07}"/>
    <cellStyle name="40% - Accent1 39" xfId="545" xr:uid="{1F13EF85-363F-4AAD-8088-26EB02AFC1F5}"/>
    <cellStyle name="40% - Accent1 4" xfId="226" xr:uid="{BE093524-D9FB-42C4-9F22-A80E4C334D93}"/>
    <cellStyle name="40% - Accent1 4 2" xfId="593" xr:uid="{1ECB31F0-07CD-4C15-BCAD-AA40F0DDFC32}"/>
    <cellStyle name="40% - Accent1 40" xfId="1073" xr:uid="{A983C84D-8629-491B-8FEB-C2382489A97B}"/>
    <cellStyle name="40% - Accent1 5" xfId="239" xr:uid="{AB581F66-D3B8-4F14-9ABD-42F772425344}"/>
    <cellStyle name="40% - Accent1 5 2" xfId="606" xr:uid="{1CF72CAF-5106-4A97-ACDE-585F255FBDDB}"/>
    <cellStyle name="40% - Accent1 6" xfId="252" xr:uid="{9BAEDF14-A319-4396-8DE5-3D709EA4CF02}"/>
    <cellStyle name="40% - Accent1 6 2" xfId="619" xr:uid="{5EF11FDA-7A3A-4E68-9E27-43D494E2A3E8}"/>
    <cellStyle name="40% - Accent1 7" xfId="268" xr:uid="{03F0226B-39D3-4129-B097-DC99D80E3E3D}"/>
    <cellStyle name="40% - Accent1 7 2" xfId="634" xr:uid="{09881126-BF6B-4E67-9515-7E317AD6B05D}"/>
    <cellStyle name="40% - Accent1 8" xfId="282" xr:uid="{435AB98D-6E66-4586-BCA8-3FFDC0AF1030}"/>
    <cellStyle name="40% - Accent1 8 2" xfId="648" xr:uid="{F9457774-E4A0-4DA2-A4F1-DF11CAB39C04}"/>
    <cellStyle name="40% - Accent1 9" xfId="295" xr:uid="{C3902482-7E42-48F3-94DF-4DFF1A54276C}"/>
    <cellStyle name="40% - Accent1 9 2" xfId="661" xr:uid="{BEA9C114-B6D0-472A-B1DF-643C5DABBBB2}"/>
    <cellStyle name="40% - Accent2" xfId="30" builtinId="35" customBuiltin="1"/>
    <cellStyle name="40% - Accent2 10" xfId="310" xr:uid="{9C5B9F44-1148-4DF9-AF76-1BFB7A43DEFF}"/>
    <cellStyle name="40% - Accent2 10 2" xfId="676" xr:uid="{554F7EC4-EC76-49D7-93B9-9FF2B139869F}"/>
    <cellStyle name="40% - Accent2 11" xfId="323" xr:uid="{D3F1AD73-F79B-4D3F-9968-BE7EF4FE5883}"/>
    <cellStyle name="40% - Accent2 11 2" xfId="689" xr:uid="{F44D045E-086D-41B6-809C-F59E6883024B}"/>
    <cellStyle name="40% - Accent2 12" xfId="336" xr:uid="{1A743BA7-C994-42ED-A70F-7EA8FE2D7460}"/>
    <cellStyle name="40% - Accent2 12 2" xfId="702" xr:uid="{36CAF12A-C808-4F02-AECE-3425DC5FED02}"/>
    <cellStyle name="40% - Accent2 13" xfId="349" xr:uid="{A1131F75-4044-43DF-8C50-C1AC2EA605A0}"/>
    <cellStyle name="40% - Accent2 13 2" xfId="717" xr:uid="{2E4DCDE0-2068-4CB5-B47D-C219D649B968}"/>
    <cellStyle name="40% - Accent2 14" xfId="362" xr:uid="{DF1E542A-A264-41E2-BDA5-FED8A9466BC5}"/>
    <cellStyle name="40% - Accent2 14 2" xfId="730" xr:uid="{757031E7-3DF0-4BEB-B213-D3B72C592C1A}"/>
    <cellStyle name="40% - Accent2 15" xfId="375" xr:uid="{C96C2A28-79A6-472B-AC8E-089C13E0AD7F}"/>
    <cellStyle name="40% - Accent2 15 2" xfId="743" xr:uid="{4EE06BB2-E89A-4C22-BA38-9D9208470179}"/>
    <cellStyle name="40% - Accent2 16" xfId="388" xr:uid="{34C72A26-63D7-4D44-8EEE-B35209C84AC6}"/>
    <cellStyle name="40% - Accent2 16 2" xfId="756" xr:uid="{E34A8667-1DA9-41E5-B448-E3F7561D1BD1}"/>
    <cellStyle name="40% - Accent2 17" xfId="401" xr:uid="{06BDD4EE-1890-4064-B511-8227D4778348}"/>
    <cellStyle name="40% - Accent2 17 2" xfId="769" xr:uid="{654243EC-15EF-442D-9812-3DB7CEE85B4D}"/>
    <cellStyle name="40% - Accent2 18" xfId="414" xr:uid="{362759CF-6802-4BFA-8D08-E14FCD4DC760}"/>
    <cellStyle name="40% - Accent2 18 2" xfId="782" xr:uid="{B84730B0-9417-4B7E-949E-07B75F33437D}"/>
    <cellStyle name="40% - Accent2 19" xfId="427" xr:uid="{60DBF375-A4D1-49BF-8668-0810689C8211}"/>
    <cellStyle name="40% - Accent2 19 2" xfId="795" xr:uid="{B34271C9-B260-4CE7-810C-24363F4C51F8}"/>
    <cellStyle name="40% - Accent2 2" xfId="199" xr:uid="{9ED13787-F300-4805-A024-68EFF88C41D3}"/>
    <cellStyle name="40% - Accent2 2 2" xfId="567" xr:uid="{874D9E9D-7460-43D2-B8EF-E019064E83AA}"/>
    <cellStyle name="40% - Accent2 20" xfId="440" xr:uid="{3E14413D-954E-4B32-B8E7-5D9F80AFE38E}"/>
    <cellStyle name="40% - Accent2 20 2" xfId="808" xr:uid="{221BE6D0-B2D8-4B00-8F53-0416E507B034}"/>
    <cellStyle name="40% - Accent2 21" xfId="459" xr:uid="{012DB469-62DF-4307-87F9-A506DE02241C}"/>
    <cellStyle name="40% - Accent2 21 2" xfId="822" xr:uid="{2222D29E-58F7-41F3-9902-2D91141DC4F9}"/>
    <cellStyle name="40% - Accent2 22" xfId="478" xr:uid="{866ADFDD-DCC3-41C0-A377-3CF69FCE4364}"/>
    <cellStyle name="40% - Accent2 22 2" xfId="836" xr:uid="{AF1376DF-F4D0-4F72-92D1-EB90AFAB07F2}"/>
    <cellStyle name="40% - Accent2 23" xfId="496" xr:uid="{8140B550-736B-45FF-9C77-AB6D300C1F0F}"/>
    <cellStyle name="40% - Accent2 23 2" xfId="849" xr:uid="{DA37747A-146C-4FAF-BF51-66310A795CD3}"/>
    <cellStyle name="40% - Accent2 24" xfId="510" xr:uid="{76B17E29-FFB4-4D59-9C53-282BA6BC04A4}"/>
    <cellStyle name="40% - Accent2 24 2" xfId="862" xr:uid="{DC8859BC-D4BC-4270-8E85-EF700DC52DA3}"/>
    <cellStyle name="40% - Accent2 25" xfId="875" xr:uid="{D54FB1E4-8CD7-46A9-8D3E-EF9E39A8847F}"/>
    <cellStyle name="40% - Accent2 26" xfId="888" xr:uid="{7A228985-8E41-4AD2-A941-0937A6266378}"/>
    <cellStyle name="40% - Accent2 27" xfId="901" xr:uid="{7766C666-68BF-4D99-A628-024E9055D664}"/>
    <cellStyle name="40% - Accent2 28" xfId="914" xr:uid="{6C4D6629-268A-40EE-BD8C-FC51E49EA32E}"/>
    <cellStyle name="40% - Accent2 29" xfId="927" xr:uid="{2CEBE032-1415-40F0-BDC4-39D02E51D895}"/>
    <cellStyle name="40% - Accent2 3" xfId="215" xr:uid="{130984BD-28F6-4A4A-9250-70CBEA9EA225}"/>
    <cellStyle name="40% - Accent2 3 2" xfId="582" xr:uid="{680FB47B-5AA3-49C3-A293-008E4AC78A65}"/>
    <cellStyle name="40% - Accent2 30" xfId="942" xr:uid="{9E393D79-4F66-4CE2-8FF5-90ED529C3125}"/>
    <cellStyle name="40% - Accent2 31" xfId="955" xr:uid="{E720965E-EC4C-430A-98F6-A77BF192119C}"/>
    <cellStyle name="40% - Accent2 32" xfId="968" xr:uid="{8C0C97E9-CC51-4B57-BF86-5D1B5E928D4D}"/>
    <cellStyle name="40% - Accent2 33" xfId="981" xr:uid="{D125BED2-1122-473A-8263-EB488D86D319}"/>
    <cellStyle name="40% - Accent2 34" xfId="994" xr:uid="{84311C70-9D43-44F8-A9DF-5B81B2EE0AF2}"/>
    <cellStyle name="40% - Accent2 35" xfId="1007" xr:uid="{9BC01740-45A8-48E8-8935-B5A6EBDE6C38}"/>
    <cellStyle name="40% - Accent2 36" xfId="1020" xr:uid="{9C163D31-6C94-46F4-B1F3-A43AC74C4871}"/>
    <cellStyle name="40% - Accent2 37" xfId="1037" xr:uid="{95929383-F5A0-4AF8-B293-7037BB9EC0CD}"/>
    <cellStyle name="40% - Accent2 38" xfId="1057" xr:uid="{2F749732-5D83-460B-8A8F-D9EF2F773F4F}"/>
    <cellStyle name="40% - Accent2 39" xfId="547" xr:uid="{2FB2F9F7-7B74-4370-81F4-9328EA52490F}"/>
    <cellStyle name="40% - Accent2 4" xfId="228" xr:uid="{60D0591C-45D0-402F-9FF2-693034B0B5D1}"/>
    <cellStyle name="40% - Accent2 4 2" xfId="595" xr:uid="{DEFF16E6-419E-4E22-9416-8BFA8CF26DC1}"/>
    <cellStyle name="40% - Accent2 40" xfId="1076" xr:uid="{7A4965AA-4EE1-4364-8FCB-726A228DA2F3}"/>
    <cellStyle name="40% - Accent2 5" xfId="241" xr:uid="{835715EB-DA93-4949-B9E0-CAF5CEC0D7F4}"/>
    <cellStyle name="40% - Accent2 5 2" xfId="608" xr:uid="{25DC0671-5C0D-4B75-9C1D-48AB42B97DF2}"/>
    <cellStyle name="40% - Accent2 6" xfId="254" xr:uid="{1FCABDB1-19DA-4485-A251-72BB270FFA1A}"/>
    <cellStyle name="40% - Accent2 6 2" xfId="621" xr:uid="{F162BC91-170D-43F4-A86D-C5F09E89EB2C}"/>
    <cellStyle name="40% - Accent2 7" xfId="270" xr:uid="{A7DAE7D9-0F41-4288-ACCC-3665EF918A01}"/>
    <cellStyle name="40% - Accent2 7 2" xfId="636" xr:uid="{118A4460-D342-4C0A-8D31-4B7C93BA99B5}"/>
    <cellStyle name="40% - Accent2 8" xfId="284" xr:uid="{C488B1B0-7C45-46B1-BED8-D4C920855E64}"/>
    <cellStyle name="40% - Accent2 8 2" xfId="650" xr:uid="{4FC8B009-F5CE-459B-A15B-9CB747F347A4}"/>
    <cellStyle name="40% - Accent2 9" xfId="297" xr:uid="{0F96C29A-537E-46CE-93F7-EE7D0AFF297C}"/>
    <cellStyle name="40% - Accent2 9 2" xfId="663" xr:uid="{C03B4579-EB4B-4E4D-842D-D38913E2923E}"/>
    <cellStyle name="40% - Accent3" xfId="33" builtinId="39" customBuiltin="1"/>
    <cellStyle name="40% - Accent3 10" xfId="312" xr:uid="{9BA75EBE-FBE7-4202-81E7-030A1F373582}"/>
    <cellStyle name="40% - Accent3 10 2" xfId="678" xr:uid="{5E539EC1-EA20-485A-8755-E0BDDD833968}"/>
    <cellStyle name="40% - Accent3 11" xfId="325" xr:uid="{B5CEDB48-AD9C-4764-820C-DDA352D41599}"/>
    <cellStyle name="40% - Accent3 11 2" xfId="691" xr:uid="{E2644DE6-E21C-4825-85E9-D2F0EB0B3B26}"/>
    <cellStyle name="40% - Accent3 12" xfId="338" xr:uid="{664A74B1-E4D3-4A67-82D0-25D94E296DBA}"/>
    <cellStyle name="40% - Accent3 12 2" xfId="704" xr:uid="{E0EF0BA9-3E25-4588-959D-31B033BFB226}"/>
    <cellStyle name="40% - Accent3 13" xfId="351" xr:uid="{49FB6001-9E3F-4FCE-8B4D-C6D867F8C980}"/>
    <cellStyle name="40% - Accent3 13 2" xfId="719" xr:uid="{893B4DF9-E3F1-4839-8E5F-893CDA74A5E9}"/>
    <cellStyle name="40% - Accent3 14" xfId="364" xr:uid="{32C96C73-84CC-4701-96EE-B20632777138}"/>
    <cellStyle name="40% - Accent3 14 2" xfId="732" xr:uid="{BDDF71E0-4677-4064-8A96-F759C470A98F}"/>
    <cellStyle name="40% - Accent3 15" xfId="377" xr:uid="{B20B857A-FDAC-4E11-8C52-4305BA82A369}"/>
    <cellStyle name="40% - Accent3 15 2" xfId="745" xr:uid="{A7020C9F-EBBF-438E-8083-B447CBC83066}"/>
    <cellStyle name="40% - Accent3 16" xfId="390" xr:uid="{4E502079-603D-4C1C-BD6A-9B2A48764B70}"/>
    <cellStyle name="40% - Accent3 16 2" xfId="758" xr:uid="{F31E2A4E-2F78-43E2-A9A0-C0CE47F87BF0}"/>
    <cellStyle name="40% - Accent3 17" xfId="403" xr:uid="{3DB13856-7559-4C2A-8CCE-7CF8C5DD69A6}"/>
    <cellStyle name="40% - Accent3 17 2" xfId="771" xr:uid="{3D46B10D-9E6B-4BE2-81E6-E8D82E8A5991}"/>
    <cellStyle name="40% - Accent3 18" xfId="416" xr:uid="{AA05D5A2-1F5F-4779-8D30-65C3775BF6D9}"/>
    <cellStyle name="40% - Accent3 18 2" xfId="784" xr:uid="{5AC8D86C-A11C-4306-9DE2-6BBF086E580A}"/>
    <cellStyle name="40% - Accent3 19" xfId="429" xr:uid="{ED044ED7-07FC-498B-B804-713CEAAC0349}"/>
    <cellStyle name="40% - Accent3 19 2" xfId="797" xr:uid="{EB0C9564-3892-4903-BA37-6911B6C618D1}"/>
    <cellStyle name="40% - Accent3 2" xfId="201" xr:uid="{CB88DC21-B367-49BA-897B-F0B77D804805}"/>
    <cellStyle name="40% - Accent3 2 2" xfId="569" xr:uid="{AAA0F338-4C84-4F95-9942-A1CAB36D1C0D}"/>
    <cellStyle name="40% - Accent3 20" xfId="442" xr:uid="{D2B46D2D-6594-415C-86BC-D99B4A598A60}"/>
    <cellStyle name="40% - Accent3 20 2" xfId="810" xr:uid="{3A1FC83E-2F98-4F3B-B310-3E04D72AF05B}"/>
    <cellStyle name="40% - Accent3 21" xfId="462" xr:uid="{6900B3AC-0696-484C-A2AB-E7170F066E49}"/>
    <cellStyle name="40% - Accent3 21 2" xfId="824" xr:uid="{6E6D0922-0C76-4FE9-ADF2-B5A650410BF4}"/>
    <cellStyle name="40% - Accent3 22" xfId="481" xr:uid="{3024C1E5-69FB-4D30-AB26-5915B8913F74}"/>
    <cellStyle name="40% - Accent3 22 2" xfId="838" xr:uid="{AAD144CE-302A-4B38-920F-6242D7D22651}"/>
    <cellStyle name="40% - Accent3 23" xfId="498" xr:uid="{234C73E3-751B-4E0C-B3AD-EF85F11CE298}"/>
    <cellStyle name="40% - Accent3 23 2" xfId="851" xr:uid="{1EF922D5-FD12-4AAA-B290-F02DA185B6AC}"/>
    <cellStyle name="40% - Accent3 24" xfId="513" xr:uid="{6CE8F6BB-ECD4-452D-BC67-E02C8C42C99E}"/>
    <cellStyle name="40% - Accent3 24 2" xfId="864" xr:uid="{03164C84-BFC7-4DA6-8753-39D4E0D14F22}"/>
    <cellStyle name="40% - Accent3 25" xfId="877" xr:uid="{24806381-AA30-4553-91F2-4A5837834554}"/>
    <cellStyle name="40% - Accent3 26" xfId="890" xr:uid="{1862F814-B638-4E07-AAF0-12AD1E002491}"/>
    <cellStyle name="40% - Accent3 27" xfId="903" xr:uid="{99FD1A53-49C5-4FC5-A36D-3024FBA1323D}"/>
    <cellStyle name="40% - Accent3 28" xfId="916" xr:uid="{3F0FFA38-CC15-47B2-B119-EF5F05D949A3}"/>
    <cellStyle name="40% - Accent3 29" xfId="929" xr:uid="{F4EE1463-18F7-4A88-AB1E-B3259E07B5C7}"/>
    <cellStyle name="40% - Accent3 3" xfId="217" xr:uid="{DFE5EAB8-F2B2-450A-8474-851AA54661E2}"/>
    <cellStyle name="40% - Accent3 3 2" xfId="584" xr:uid="{FF83B83F-F48D-4FC8-AAE2-A76CA8F8CA2C}"/>
    <cellStyle name="40% - Accent3 30" xfId="944" xr:uid="{946E46CD-4B3E-464B-9FDB-5316736D30D8}"/>
    <cellStyle name="40% - Accent3 31" xfId="957" xr:uid="{7DB9144F-1A89-4E35-9212-BC0728CFB769}"/>
    <cellStyle name="40% - Accent3 32" xfId="970" xr:uid="{90856918-2D1A-4940-A959-9C54E1AD680D}"/>
    <cellStyle name="40% - Accent3 33" xfId="983" xr:uid="{AB0804AA-C9CD-4DAD-AE10-9FF9D474BE50}"/>
    <cellStyle name="40% - Accent3 34" xfId="996" xr:uid="{D1F34C0F-B0FA-4E1C-A359-1917A07B471C}"/>
    <cellStyle name="40% - Accent3 35" xfId="1009" xr:uid="{BA719697-6A5C-4542-A06F-29EEC3EA10B9}"/>
    <cellStyle name="40% - Accent3 36" xfId="1022" xr:uid="{689B3AB1-6039-4541-89C4-964E3016FBDC}"/>
    <cellStyle name="40% - Accent3 37" xfId="1040" xr:uid="{F2A60502-8A3D-4AB0-BA70-453B1F62C934}"/>
    <cellStyle name="40% - Accent3 38" xfId="1060" xr:uid="{6AFFD836-FE52-4AA7-8038-B1C1E1EF93BA}"/>
    <cellStyle name="40% - Accent3 39" xfId="549" xr:uid="{BA8B5540-43E7-4E95-82BF-1B712FA1478F}"/>
    <cellStyle name="40% - Accent3 4" xfId="230" xr:uid="{BD595212-07DE-488A-A79D-6EFCD7A04630}"/>
    <cellStyle name="40% - Accent3 4 2" xfId="597" xr:uid="{4D7F24D5-486A-446D-A122-D7EBAB75F16B}"/>
    <cellStyle name="40% - Accent3 40" xfId="1079" xr:uid="{F3FE0474-5226-4A7D-BFB9-CE4C5325EBBA}"/>
    <cellStyle name="40% - Accent3 5" xfId="243" xr:uid="{63E36E0C-F2A2-4BCC-8C3C-DDA56526997C}"/>
    <cellStyle name="40% - Accent3 5 2" xfId="610" xr:uid="{C4050A06-AB77-4CA5-AB5C-EE0ABFB9913A}"/>
    <cellStyle name="40% - Accent3 6" xfId="256" xr:uid="{FF474496-3890-4ED1-9A29-B9569E3192EF}"/>
    <cellStyle name="40% - Accent3 6 2" xfId="623" xr:uid="{C191EBE2-0523-40E2-A964-A81257A96463}"/>
    <cellStyle name="40% - Accent3 7" xfId="272" xr:uid="{2950EF02-662F-42C5-89EC-71C096A729B6}"/>
    <cellStyle name="40% - Accent3 7 2" xfId="638" xr:uid="{BBEA7FB1-2E4E-4D4D-901E-C17BB600D3D2}"/>
    <cellStyle name="40% - Accent3 8" xfId="286" xr:uid="{7512EED6-B457-4D31-A55B-131D8E0434C7}"/>
    <cellStyle name="40% - Accent3 8 2" xfId="652" xr:uid="{FA577D6D-D004-4172-9FD0-177DBD369B70}"/>
    <cellStyle name="40% - Accent3 9" xfId="299" xr:uid="{867DFD3D-66D5-42EE-BDE8-8E7799632531}"/>
    <cellStyle name="40% - Accent3 9 2" xfId="665" xr:uid="{4933C7B5-C9E5-436D-8185-A429DAEE8002}"/>
    <cellStyle name="40% - Accent4" xfId="36" builtinId="43" customBuiltin="1"/>
    <cellStyle name="40% - Accent4 10" xfId="314" xr:uid="{56D10ACD-9465-4704-8BBC-31A8F67E8177}"/>
    <cellStyle name="40% - Accent4 10 2" xfId="680" xr:uid="{54C5F0CF-11DA-4EE4-BAFF-7EF977CDDA6B}"/>
    <cellStyle name="40% - Accent4 11" xfId="327" xr:uid="{2BDDE457-B383-4EAF-BA1A-4DF7DEEB3534}"/>
    <cellStyle name="40% - Accent4 11 2" xfId="693" xr:uid="{07AEB063-24EA-4B0D-B45D-DD0204CC93DD}"/>
    <cellStyle name="40% - Accent4 12" xfId="340" xr:uid="{B5BA3784-F631-40C4-8378-08F6566A27F1}"/>
    <cellStyle name="40% - Accent4 12 2" xfId="706" xr:uid="{BE0C2F23-AEDA-4FDE-AF2A-461B4ADDC31E}"/>
    <cellStyle name="40% - Accent4 13" xfId="353" xr:uid="{48D087A3-0F03-4BC5-8BE1-68CA72260746}"/>
    <cellStyle name="40% - Accent4 13 2" xfId="721" xr:uid="{3AD11078-D04E-45E3-853A-8B72358AD104}"/>
    <cellStyle name="40% - Accent4 14" xfId="366" xr:uid="{5387D1C7-1567-405C-BBDE-ACC1AB8038A6}"/>
    <cellStyle name="40% - Accent4 14 2" xfId="734" xr:uid="{AE0D9943-CCFC-416B-AA4F-AE95E43EAA36}"/>
    <cellStyle name="40% - Accent4 15" xfId="379" xr:uid="{B9713FAC-99EC-4C6B-82B0-93315BF786C8}"/>
    <cellStyle name="40% - Accent4 15 2" xfId="747" xr:uid="{18BA7ACC-312E-4AFA-BFBB-DE9E8F7B144D}"/>
    <cellStyle name="40% - Accent4 16" xfId="392" xr:uid="{35EBE6E8-562B-4F60-B001-37993327C984}"/>
    <cellStyle name="40% - Accent4 16 2" xfId="760" xr:uid="{9072451C-7D21-475B-9B37-C7C3028455DA}"/>
    <cellStyle name="40% - Accent4 17" xfId="405" xr:uid="{47504347-7EAB-4978-BAAC-832E621C5B6F}"/>
    <cellStyle name="40% - Accent4 17 2" xfId="773" xr:uid="{9CDA4EB4-4D9E-4545-8A50-97541B963D7F}"/>
    <cellStyle name="40% - Accent4 18" xfId="418" xr:uid="{72603277-D32E-4D1C-9A5D-E7CC9384FA3C}"/>
    <cellStyle name="40% - Accent4 18 2" xfId="786" xr:uid="{B1B91147-CDC0-49BA-BEA9-D011FB91B12B}"/>
    <cellStyle name="40% - Accent4 19" xfId="431" xr:uid="{D107D4CB-F075-45D0-AB04-ABA78022B4AE}"/>
    <cellStyle name="40% - Accent4 19 2" xfId="799" xr:uid="{3CDCA22F-D2F4-46D0-89A7-1E006D99AA83}"/>
    <cellStyle name="40% - Accent4 2" xfId="203" xr:uid="{CA185E3A-ED0C-4236-B322-7C0E18ABAD58}"/>
    <cellStyle name="40% - Accent4 2 2" xfId="571" xr:uid="{706E30AB-CB77-4BBD-AEF0-85C570185239}"/>
    <cellStyle name="40% - Accent4 20" xfId="444" xr:uid="{8CDDC0F9-22D6-44DB-892F-D88A1AC3E6FB}"/>
    <cellStyle name="40% - Accent4 20 2" xfId="812" xr:uid="{D826FF50-6D2B-4180-BE55-BFD8EB5A4DC0}"/>
    <cellStyle name="40% - Accent4 21" xfId="465" xr:uid="{E85A41C6-3F3A-40A6-AC0E-AC1F32733B5D}"/>
    <cellStyle name="40% - Accent4 21 2" xfId="826" xr:uid="{05D9F4A7-E6B7-4BC4-B699-C236E1382FBB}"/>
    <cellStyle name="40% - Accent4 22" xfId="484" xr:uid="{C29A3EFE-CB72-4B3F-944A-9CEB3950A074}"/>
    <cellStyle name="40% - Accent4 22 2" xfId="840" xr:uid="{A23504B5-3203-4BBC-BF26-0F5367678CC3}"/>
    <cellStyle name="40% - Accent4 23" xfId="500" xr:uid="{A605B515-9938-4796-985D-060FB199476D}"/>
    <cellStyle name="40% - Accent4 23 2" xfId="853" xr:uid="{130DDD98-ADE6-4C9E-8424-C7BC55C528AE}"/>
    <cellStyle name="40% - Accent4 24" xfId="516" xr:uid="{DA42AE33-A338-4882-91D0-580B8F860384}"/>
    <cellStyle name="40% - Accent4 24 2" xfId="866" xr:uid="{63655D38-CA26-4D67-BE1F-67D83005ECF7}"/>
    <cellStyle name="40% - Accent4 25" xfId="879" xr:uid="{3AFD0C7B-19A1-4B90-B038-92A2A0DB2419}"/>
    <cellStyle name="40% - Accent4 26" xfId="892" xr:uid="{094A6E69-C8C5-43FA-B626-83B1941B0437}"/>
    <cellStyle name="40% - Accent4 27" xfId="905" xr:uid="{F1BB1077-DDB0-4D30-A013-5E8DB786A462}"/>
    <cellStyle name="40% - Accent4 28" xfId="918" xr:uid="{3E67F931-C9F1-434D-A36C-B63B28B192D0}"/>
    <cellStyle name="40% - Accent4 29" xfId="931" xr:uid="{6F1A651F-D32B-4387-A60C-56260EA3229F}"/>
    <cellStyle name="40% - Accent4 3" xfId="219" xr:uid="{96431586-C3D1-41A2-B802-BB4CD64B4228}"/>
    <cellStyle name="40% - Accent4 3 2" xfId="586" xr:uid="{3B2921E8-89CC-416D-9CE5-0866EF89EC0E}"/>
    <cellStyle name="40% - Accent4 30" xfId="946" xr:uid="{15B6044E-64B2-4A25-9C48-CDC18AB54AF8}"/>
    <cellStyle name="40% - Accent4 31" xfId="959" xr:uid="{CCCDE6E4-1053-4799-B80B-307017978BDE}"/>
    <cellStyle name="40% - Accent4 32" xfId="972" xr:uid="{CEFD829B-B311-4B19-ADA2-A76C1F4A523B}"/>
    <cellStyle name="40% - Accent4 33" xfId="985" xr:uid="{A1F49676-F1BB-432E-BE4F-855294B611B0}"/>
    <cellStyle name="40% - Accent4 34" xfId="998" xr:uid="{A705068D-BC29-4B97-8412-A50ABFCDC4E4}"/>
    <cellStyle name="40% - Accent4 35" xfId="1011" xr:uid="{3D1FB35B-FA02-4E12-ABAD-6D82666F84A7}"/>
    <cellStyle name="40% - Accent4 36" xfId="1024" xr:uid="{1BA0FE2A-AFB6-4ED8-B739-BF3B1AA6FC33}"/>
    <cellStyle name="40% - Accent4 37" xfId="1043" xr:uid="{E4097F14-123B-4678-9A6D-11AEF4FED95A}"/>
    <cellStyle name="40% - Accent4 38" xfId="1063" xr:uid="{F02D84FD-3629-4EE8-91A0-5B55C70A2212}"/>
    <cellStyle name="40% - Accent4 39" xfId="551" xr:uid="{66BE5E10-D499-47EE-80F7-CF307F5F50B9}"/>
    <cellStyle name="40% - Accent4 4" xfId="232" xr:uid="{BE016D2B-9BBB-4F68-8F20-C5962408DAD2}"/>
    <cellStyle name="40% - Accent4 4 2" xfId="599" xr:uid="{691C6E0A-74EF-4714-88B0-BEE5B48DBDB4}"/>
    <cellStyle name="40% - Accent4 40" xfId="1082" xr:uid="{F78455B6-6C71-451A-9435-F72434A3E402}"/>
    <cellStyle name="40% - Accent4 5" xfId="245" xr:uid="{0A6A32E6-AD1C-42FA-8C07-9B30CCECAA53}"/>
    <cellStyle name="40% - Accent4 5 2" xfId="612" xr:uid="{F1F2FF36-C293-4F3A-9653-9ED0DB1172A2}"/>
    <cellStyle name="40% - Accent4 6" xfId="258" xr:uid="{F74A43A4-0E26-45A9-9789-E595594D2A4F}"/>
    <cellStyle name="40% - Accent4 6 2" xfId="625" xr:uid="{09BCE990-74C7-4CBC-81A0-4973095FCF52}"/>
    <cellStyle name="40% - Accent4 7" xfId="274" xr:uid="{1820C8E4-A4D8-41D8-828B-D0260AA2C4A9}"/>
    <cellStyle name="40% - Accent4 7 2" xfId="640" xr:uid="{125A4D9D-FE3C-4C55-97DB-1F55D7E28F50}"/>
    <cellStyle name="40% - Accent4 8" xfId="288" xr:uid="{67ABEB08-5B22-46E2-B7B2-AEC47F07AD23}"/>
    <cellStyle name="40% - Accent4 8 2" xfId="654" xr:uid="{C8038207-457A-4DE3-B4BB-5C215BB7984A}"/>
    <cellStyle name="40% - Accent4 9" xfId="301" xr:uid="{E70D5FC2-74C4-443A-8602-1FC75528AC1F}"/>
    <cellStyle name="40% - Accent4 9 2" xfId="667" xr:uid="{8897FABC-B930-46BB-B6BE-82BFD9ABCB08}"/>
    <cellStyle name="40% - Accent5" xfId="39" builtinId="47" customBuiltin="1"/>
    <cellStyle name="40% - Accent5 10" xfId="316" xr:uid="{B3158744-073D-4E47-BABD-226316E279B1}"/>
    <cellStyle name="40% - Accent5 10 2" xfId="682" xr:uid="{B394F0B7-3ED1-400E-8C36-2E33E057D0D9}"/>
    <cellStyle name="40% - Accent5 11" xfId="329" xr:uid="{D938897F-48F3-4982-A222-80D8121F160C}"/>
    <cellStyle name="40% - Accent5 11 2" xfId="695" xr:uid="{E14754AD-1158-4E56-8908-F2DC258F5B91}"/>
    <cellStyle name="40% - Accent5 12" xfId="342" xr:uid="{114949AF-8863-4F96-BE87-75C5B72ED247}"/>
    <cellStyle name="40% - Accent5 12 2" xfId="708" xr:uid="{9A552A23-61E9-43AE-B6E9-4873B2422D03}"/>
    <cellStyle name="40% - Accent5 13" xfId="355" xr:uid="{14473804-A418-4239-B134-40F56A3EC300}"/>
    <cellStyle name="40% - Accent5 13 2" xfId="723" xr:uid="{FFDEBC27-C87A-45E4-956B-6938492B5DEB}"/>
    <cellStyle name="40% - Accent5 14" xfId="368" xr:uid="{D1473039-4548-462E-8FB3-88F128EAE0B1}"/>
    <cellStyle name="40% - Accent5 14 2" xfId="736" xr:uid="{72CB9516-9A96-4151-BC96-D9FBFA125AD0}"/>
    <cellStyle name="40% - Accent5 15" xfId="381" xr:uid="{2A5F26A6-ED13-4685-AC67-D5333A4FDE2F}"/>
    <cellStyle name="40% - Accent5 15 2" xfId="749" xr:uid="{1757BEA6-5551-4F35-B746-AC5A3837782B}"/>
    <cellStyle name="40% - Accent5 16" xfId="394" xr:uid="{A3053B81-1E40-4E27-A1F9-C8EC15E7D240}"/>
    <cellStyle name="40% - Accent5 16 2" xfId="762" xr:uid="{894E50A3-17CD-4332-A84C-2B1A64B8DD22}"/>
    <cellStyle name="40% - Accent5 17" xfId="407" xr:uid="{991523F6-7E80-4ED5-B869-41A9B73CC4B6}"/>
    <cellStyle name="40% - Accent5 17 2" xfId="775" xr:uid="{F48FE46E-0E7F-4919-87AF-610F71DC5D12}"/>
    <cellStyle name="40% - Accent5 18" xfId="420" xr:uid="{D225F9F0-3082-4FB6-A019-76667894D2AA}"/>
    <cellStyle name="40% - Accent5 18 2" xfId="788" xr:uid="{AF9AE08D-3A2A-4E63-9134-2C55CC2405D0}"/>
    <cellStyle name="40% - Accent5 19" xfId="433" xr:uid="{01D21D07-97CD-4AD1-BEE6-38B458FED872}"/>
    <cellStyle name="40% - Accent5 19 2" xfId="801" xr:uid="{5CE8AAEA-584B-44D6-BDF1-FB7447B7F198}"/>
    <cellStyle name="40% - Accent5 2" xfId="205" xr:uid="{CF3FCE02-2F4E-4F1D-B700-348B2E3B4F57}"/>
    <cellStyle name="40% - Accent5 2 2" xfId="573" xr:uid="{904D7FF2-F741-4037-BE05-BEF94293F866}"/>
    <cellStyle name="40% - Accent5 20" xfId="446" xr:uid="{7770E19D-B8D4-4D95-96B6-D4ACD87961E7}"/>
    <cellStyle name="40% - Accent5 20 2" xfId="814" xr:uid="{0C14FA5B-B383-4870-97E3-1839DB51CB60}"/>
    <cellStyle name="40% - Accent5 21" xfId="468" xr:uid="{CA96DDDE-ED76-41D3-9D50-A7356DEF64E4}"/>
    <cellStyle name="40% - Accent5 21 2" xfId="828" xr:uid="{F632B663-7334-4A25-B4DD-F5A765B784B6}"/>
    <cellStyle name="40% - Accent5 22" xfId="487" xr:uid="{4CD2BC5C-FEFC-4D8F-967A-3B1155767B0E}"/>
    <cellStyle name="40% - Accent5 22 2" xfId="842" xr:uid="{B9C6E26C-4922-4D85-8F32-06CE571EAF0C}"/>
    <cellStyle name="40% - Accent5 23" xfId="502" xr:uid="{D8099F82-3B5F-4370-BFD4-D278FC24BAC8}"/>
    <cellStyle name="40% - Accent5 23 2" xfId="855" xr:uid="{B4A74121-59D6-44D9-A117-F0B2441B4847}"/>
    <cellStyle name="40% - Accent5 24" xfId="519" xr:uid="{29F8A335-55E1-4773-903B-E4EE50D79733}"/>
    <cellStyle name="40% - Accent5 24 2" xfId="868" xr:uid="{F4BED154-B509-418A-890E-0D5FE63E0957}"/>
    <cellStyle name="40% - Accent5 25" xfId="881" xr:uid="{AA38F418-1ED1-424C-B08A-27474193D67E}"/>
    <cellStyle name="40% - Accent5 26" xfId="894" xr:uid="{D86EE2FB-D365-4127-BFE2-EB78E4DBBFCB}"/>
    <cellStyle name="40% - Accent5 27" xfId="907" xr:uid="{EE64A220-136A-4DBF-A1FA-9133E2FC323B}"/>
    <cellStyle name="40% - Accent5 28" xfId="920" xr:uid="{F5467EC4-2A89-4C68-85C0-73C15C0DF36B}"/>
    <cellStyle name="40% - Accent5 29" xfId="933" xr:uid="{C17BF88E-CC33-49D9-94BC-4F16F953F641}"/>
    <cellStyle name="40% - Accent5 3" xfId="221" xr:uid="{979E3490-2114-4B74-932C-DAE4DF49E93C}"/>
    <cellStyle name="40% - Accent5 3 2" xfId="588" xr:uid="{855F4AE7-94CF-43E4-9742-5F5BE123E09B}"/>
    <cellStyle name="40% - Accent5 30" xfId="948" xr:uid="{3B224237-84A7-477B-B1A7-6ADA0DA7B512}"/>
    <cellStyle name="40% - Accent5 31" xfId="961" xr:uid="{250D0717-C0CB-4AB7-89F1-C3DB7D663B77}"/>
    <cellStyle name="40% - Accent5 32" xfId="974" xr:uid="{B26CA919-9D4F-4998-ACCA-B1FEA80FA45F}"/>
    <cellStyle name="40% - Accent5 33" xfId="987" xr:uid="{9B037AE0-0CC2-4D6A-8B36-6EC8C463746E}"/>
    <cellStyle name="40% - Accent5 34" xfId="1000" xr:uid="{4B6DEC1C-14AE-4A52-ACFD-E3E367D746B0}"/>
    <cellStyle name="40% - Accent5 35" xfId="1013" xr:uid="{71ECD8F2-CE6C-4BB2-918F-9E24F2C157B6}"/>
    <cellStyle name="40% - Accent5 36" xfId="1026" xr:uid="{5AF4E4B1-45E8-4F0B-B5FD-D5A17DF6036C}"/>
    <cellStyle name="40% - Accent5 37" xfId="1046" xr:uid="{88EC6A0D-DB41-448E-A41A-E7A197970852}"/>
    <cellStyle name="40% - Accent5 38" xfId="1066" xr:uid="{3150420D-0145-436B-BB35-69649D6FF831}"/>
    <cellStyle name="40% - Accent5 39" xfId="553" xr:uid="{B5AB0F10-125E-469D-8266-B4DFA722B3A2}"/>
    <cellStyle name="40% - Accent5 4" xfId="234" xr:uid="{6BA104B3-483D-4D1A-91BC-9F4E8B1163C5}"/>
    <cellStyle name="40% - Accent5 4 2" xfId="601" xr:uid="{041018A4-9B07-4856-AB9E-06882B47FB48}"/>
    <cellStyle name="40% - Accent5 40" xfId="1085" xr:uid="{906F1247-80D3-445F-8B44-09FC8091AF99}"/>
    <cellStyle name="40% - Accent5 5" xfId="247" xr:uid="{DE3FD5B3-2ADF-42DC-848C-547EC774B110}"/>
    <cellStyle name="40% - Accent5 5 2" xfId="614" xr:uid="{D12310B5-7782-400A-9504-6567185D7698}"/>
    <cellStyle name="40% - Accent5 6" xfId="260" xr:uid="{C9418B4B-4E4B-4CCD-B43A-D72F167E83C4}"/>
    <cellStyle name="40% - Accent5 6 2" xfId="627" xr:uid="{8F0D0134-C49D-4E0B-937B-8F3B33B1D74C}"/>
    <cellStyle name="40% - Accent5 7" xfId="276" xr:uid="{3D00107D-3894-4549-B06D-DC9E876EE219}"/>
    <cellStyle name="40% - Accent5 7 2" xfId="642" xr:uid="{618068DC-CCED-4BE4-B881-050417C1C0F9}"/>
    <cellStyle name="40% - Accent5 8" xfId="290" xr:uid="{B61B3A61-0BF3-4676-A8EC-1899855F9192}"/>
    <cellStyle name="40% - Accent5 8 2" xfId="656" xr:uid="{5C1EA1F1-E04F-4138-A557-8F9E9CB57B76}"/>
    <cellStyle name="40% - Accent5 9" xfId="303" xr:uid="{605444DA-E24F-4628-A4DE-24627BD51A4A}"/>
    <cellStyle name="40% - Accent5 9 2" xfId="669" xr:uid="{90B6C530-D645-4968-8F3D-9B4C51029357}"/>
    <cellStyle name="40% - Accent6" xfId="42" builtinId="51" customBuiltin="1"/>
    <cellStyle name="40% - Accent6 10" xfId="318" xr:uid="{F77B8B07-7642-4DB0-B822-65512F331D0D}"/>
    <cellStyle name="40% - Accent6 10 2" xfId="684" xr:uid="{EE9CE010-3A32-467C-AE30-19D0FC56B57A}"/>
    <cellStyle name="40% - Accent6 11" xfId="331" xr:uid="{4B91D777-0207-4180-BE28-B74DE59DC147}"/>
    <cellStyle name="40% - Accent6 11 2" xfId="697" xr:uid="{38500FA2-404B-4301-8BA9-02779E4BA7F5}"/>
    <cellStyle name="40% - Accent6 12" xfId="344" xr:uid="{81AD24AD-3201-43F6-8A92-A3B7CF585DBA}"/>
    <cellStyle name="40% - Accent6 12 2" xfId="710" xr:uid="{E6EDAF38-B473-491C-B74C-73E3AD2950CA}"/>
    <cellStyle name="40% - Accent6 13" xfId="357" xr:uid="{3D291516-9A50-4E91-8D16-E3196F627FC1}"/>
    <cellStyle name="40% - Accent6 13 2" xfId="725" xr:uid="{447146DA-6CF9-40E1-B664-363358557B59}"/>
    <cellStyle name="40% - Accent6 14" xfId="370" xr:uid="{29830C71-7532-4DC9-8786-A39C3CDC5436}"/>
    <cellStyle name="40% - Accent6 14 2" xfId="738" xr:uid="{FC219398-1114-4F33-BA93-08D8E41B9FAE}"/>
    <cellStyle name="40% - Accent6 15" xfId="383" xr:uid="{9BF3588D-F6CB-40D8-B8B1-EE9972985C1C}"/>
    <cellStyle name="40% - Accent6 15 2" xfId="751" xr:uid="{EA225045-DE42-4BFD-9839-414C230B9EEE}"/>
    <cellStyle name="40% - Accent6 16" xfId="396" xr:uid="{F426D13D-BED3-4487-9717-8E7E14DA659D}"/>
    <cellStyle name="40% - Accent6 16 2" xfId="764" xr:uid="{0416A1AA-3E59-4BCE-B2E6-31F3CA725F5E}"/>
    <cellStyle name="40% - Accent6 17" xfId="409" xr:uid="{E0713D4A-808A-4AB8-896B-E44A046FB168}"/>
    <cellStyle name="40% - Accent6 17 2" xfId="777" xr:uid="{84D52F12-63D1-4F69-90A6-2EB744837A85}"/>
    <cellStyle name="40% - Accent6 18" xfId="422" xr:uid="{B3251F2B-7DD4-45D5-868D-206B2589350C}"/>
    <cellStyle name="40% - Accent6 18 2" xfId="790" xr:uid="{5095BFD5-3C11-4397-8983-72399276C5AE}"/>
    <cellStyle name="40% - Accent6 19" xfId="435" xr:uid="{3244426C-189F-4FF6-A8B8-D2CA6BDED42D}"/>
    <cellStyle name="40% - Accent6 19 2" xfId="803" xr:uid="{70627AE6-492A-413D-BF8F-3740402A5716}"/>
    <cellStyle name="40% - Accent6 2" xfId="207" xr:uid="{096C9C2C-1E90-44E2-B547-85E646373FE3}"/>
    <cellStyle name="40% - Accent6 2 2" xfId="575" xr:uid="{196B2231-A6F0-4D13-A17F-EFF8D7E46752}"/>
    <cellStyle name="40% - Accent6 20" xfId="448" xr:uid="{DD932AFA-4143-43B0-93FC-9A370B09955F}"/>
    <cellStyle name="40% - Accent6 20 2" xfId="816" xr:uid="{C014D83D-B050-4CDC-9D7D-B845E109A322}"/>
    <cellStyle name="40% - Accent6 21" xfId="471" xr:uid="{3DDB53E0-6E4A-4279-A047-C03E0CA907AA}"/>
    <cellStyle name="40% - Accent6 21 2" xfId="830" xr:uid="{3A509CC6-93DD-4154-838B-A16BA13EA72F}"/>
    <cellStyle name="40% - Accent6 22" xfId="490" xr:uid="{B8090236-3634-4741-A6A4-CCB133170D8F}"/>
    <cellStyle name="40% - Accent6 22 2" xfId="844" xr:uid="{8E8A3DA9-257A-406F-98C7-58B7F9B26F07}"/>
    <cellStyle name="40% - Accent6 23" xfId="504" xr:uid="{08E9AF02-529E-43D4-AD39-765F52537A80}"/>
    <cellStyle name="40% - Accent6 23 2" xfId="857" xr:uid="{6AE1E8FC-2A18-4274-B34E-4A6320F5886A}"/>
    <cellStyle name="40% - Accent6 24" xfId="522" xr:uid="{A36FE4D8-6B1C-4EB0-A5D4-FD56434DD450}"/>
    <cellStyle name="40% - Accent6 24 2" xfId="870" xr:uid="{5D5C7622-0F06-4BC5-921E-5AFA4A84B2B0}"/>
    <cellStyle name="40% - Accent6 25" xfId="883" xr:uid="{EAE9A0C3-6DC5-4C4A-9ABE-149BF04A8D71}"/>
    <cellStyle name="40% - Accent6 26" xfId="896" xr:uid="{251D704F-8403-4B04-9CF4-5B7BD2D2A255}"/>
    <cellStyle name="40% - Accent6 27" xfId="909" xr:uid="{2D2ECC7A-2203-4EC4-A0B6-5D18DFE1B827}"/>
    <cellStyle name="40% - Accent6 28" xfId="922" xr:uid="{54532A23-C47A-45F0-A15A-C88C8998A642}"/>
    <cellStyle name="40% - Accent6 29" xfId="935" xr:uid="{B4C5C7D5-611A-4D74-9EFE-32D89F41FDB0}"/>
    <cellStyle name="40% - Accent6 3" xfId="223" xr:uid="{5F0B7690-FEEE-4318-B6E9-8789AA3B49C6}"/>
    <cellStyle name="40% - Accent6 3 2" xfId="590" xr:uid="{DF60004A-C7E0-4E63-BFE1-7ABAF1EC5B9F}"/>
    <cellStyle name="40% - Accent6 30" xfId="950" xr:uid="{FA855E95-AFC5-4F6F-ABDF-C13F028BA9CF}"/>
    <cellStyle name="40% - Accent6 31" xfId="963" xr:uid="{B5C1B8C6-76A9-4BBA-AD65-5DB31B1C0238}"/>
    <cellStyle name="40% - Accent6 32" xfId="976" xr:uid="{A8E1D1F3-1AEC-4AAD-8AF1-9B795AA29BA7}"/>
    <cellStyle name="40% - Accent6 33" xfId="989" xr:uid="{89CA1FD6-D85C-46B4-BC1E-5A2861D0DFA7}"/>
    <cellStyle name="40% - Accent6 34" xfId="1002" xr:uid="{8500EB76-5160-4AAB-A561-4517D57E0CE4}"/>
    <cellStyle name="40% - Accent6 35" xfId="1015" xr:uid="{05F54817-6857-46B9-8BCE-AB587789A5B4}"/>
    <cellStyle name="40% - Accent6 36" xfId="1028" xr:uid="{6912615E-7B48-43AF-A601-A255BD356940}"/>
    <cellStyle name="40% - Accent6 37" xfId="1049" xr:uid="{5D2D66AC-6832-4995-A62A-1247BE562AEF}"/>
    <cellStyle name="40% - Accent6 38" xfId="1069" xr:uid="{4034E446-C84C-4ACD-9083-6AC6D9E7889A}"/>
    <cellStyle name="40% - Accent6 39" xfId="555" xr:uid="{A60DE893-B8AB-412A-8D1F-00C5A62C5D1E}"/>
    <cellStyle name="40% - Accent6 4" xfId="236" xr:uid="{6FE15087-6FB8-4E45-A080-10F8C0F2EE7E}"/>
    <cellStyle name="40% - Accent6 4 2" xfId="603" xr:uid="{32E99EC2-87D1-4F93-ACBC-C89A71D22310}"/>
    <cellStyle name="40% - Accent6 40" xfId="1088" xr:uid="{0C34970C-D3BD-437B-9632-4CDA05A5C9AE}"/>
    <cellStyle name="40% - Accent6 5" xfId="249" xr:uid="{CBE9C465-EAD6-4B6E-B8DB-443A6EEC8F7C}"/>
    <cellStyle name="40% - Accent6 5 2" xfId="616" xr:uid="{4B399DEF-BA54-4A2F-8AE6-C1912FF7F1F1}"/>
    <cellStyle name="40% - Accent6 6" xfId="262" xr:uid="{A498FF17-F352-4366-8466-A07CCEB33090}"/>
    <cellStyle name="40% - Accent6 6 2" xfId="629" xr:uid="{4E7CDA7D-A372-4B93-A44C-BEA936EDAC62}"/>
    <cellStyle name="40% - Accent6 7" xfId="278" xr:uid="{5CB05B41-C7B8-4D1D-AB72-9FA53B862355}"/>
    <cellStyle name="40% - Accent6 7 2" xfId="644" xr:uid="{69F8EA5C-9630-4EE1-B60A-F1874AC6F8AE}"/>
    <cellStyle name="40% - Accent6 8" xfId="292" xr:uid="{BB20085D-6A85-47C5-AB09-422D8C20665F}"/>
    <cellStyle name="40% - Accent6 8 2" xfId="658" xr:uid="{F6C9D61F-663E-4F31-B28A-70B4E2B50FD3}"/>
    <cellStyle name="40% - Accent6 9" xfId="305" xr:uid="{B94976A5-9AA2-4DC8-B89C-BCD176CEEF8E}"/>
    <cellStyle name="40% - Accent6 9 2" xfId="671" xr:uid="{D72543E5-DBC1-4BD3-A824-A9D199ACB61F}"/>
    <cellStyle name="60% - Accent1" xfId="146" builtinId="32" customBuiltin="1"/>
    <cellStyle name="60% - Accent1 2" xfId="126" xr:uid="{00000000-0005-0000-0000-00000E000000}"/>
    <cellStyle name="60% - Accent1 2 2" xfId="1035" xr:uid="{1D544571-03C6-467F-8927-E153EA717361}"/>
    <cellStyle name="60% - Accent1 2 3" xfId="1094" xr:uid="{EB172C13-5494-4841-9224-9A30C399E9C0}"/>
    <cellStyle name="60% - Accent1 2 4" xfId="457" xr:uid="{CFC0C594-6927-44D0-A41D-E25FFD5F1B0C}"/>
    <cellStyle name="60% - Accent1 3" xfId="167" xr:uid="{00000000-0005-0000-0000-00000F000000}"/>
    <cellStyle name="60% - Accent1 3 2" xfId="1055" xr:uid="{224F4FDE-E870-489F-8AEB-33269CD6E0D3}"/>
    <cellStyle name="60% - Accent1 3 3" xfId="476" xr:uid="{DD386E6D-2264-449D-B61B-3ED1BA346B10}"/>
    <cellStyle name="60% - Accent1 3 4" xfId="1124" xr:uid="{06E393B3-632A-4C43-AE5A-F3371EABD17E}"/>
    <cellStyle name="60% - Accent1 4" xfId="174" xr:uid="{00000000-0005-0000-0000-000010000000}"/>
    <cellStyle name="60% - Accent1 5" xfId="508" xr:uid="{D579BE43-46B3-4BD6-ACE5-3FAE619F34CA}"/>
    <cellStyle name="60% - Accent1 5 2" xfId="1114" xr:uid="{377CD8A9-2A1E-4308-B30B-8AAF36C750D9}"/>
    <cellStyle name="60% - Accent1 5 3" xfId="1108" xr:uid="{9D32F892-7930-4464-A08E-515F58D8EBA2}"/>
    <cellStyle name="60% - Accent1 6" xfId="1074" xr:uid="{3417AFDF-227E-4824-8C40-7252C79801C6}"/>
    <cellStyle name="60% - Accent1 7" xfId="185" xr:uid="{AEB3505F-1C55-4A62-870F-FFBBA957B859}"/>
    <cellStyle name="60% - Accent2" xfId="147" builtinId="36" customBuiltin="1"/>
    <cellStyle name="60% - Accent2 2" xfId="127" xr:uid="{00000000-0005-0000-0000-000012000000}"/>
    <cellStyle name="60% - Accent2 2 2" xfId="1038" xr:uid="{CF897B5B-B2A8-4700-94C4-6BE9A580079B}"/>
    <cellStyle name="60% - Accent2 2 3" xfId="1095" xr:uid="{39F2A0A8-CF0B-411C-AE05-33B5CF726F3D}"/>
    <cellStyle name="60% - Accent2 2 4" xfId="460" xr:uid="{E6888A9E-0B70-4DA7-BB51-1BFB96CEF6E6}"/>
    <cellStyle name="60% - Accent2 3" xfId="168" xr:uid="{00000000-0005-0000-0000-000013000000}"/>
    <cellStyle name="60% - Accent2 3 2" xfId="1058" xr:uid="{A86AB0AE-B1F0-47DA-9F7C-82A0BB3F1AF6}"/>
    <cellStyle name="60% - Accent2 3 3" xfId="479" xr:uid="{21A7FB5E-859A-4C81-BA01-5EA66FC31336}"/>
    <cellStyle name="60% - Accent2 3 4" xfId="1125" xr:uid="{254C235D-FEEF-4344-A6C6-B9A3AD76153E}"/>
    <cellStyle name="60% - Accent2 4" xfId="175" xr:uid="{00000000-0005-0000-0000-000014000000}"/>
    <cellStyle name="60% - Accent2 5" xfId="511" xr:uid="{2F12A17E-C810-489A-AB39-580F743FB3C2}"/>
    <cellStyle name="60% - Accent2 5 2" xfId="1115" xr:uid="{8E63DADE-42D6-4233-8600-22B0FC03E2D5}"/>
    <cellStyle name="60% - Accent2 5 3" xfId="1109" xr:uid="{595B104E-1760-4589-B8FC-25D5ADF0B550}"/>
    <cellStyle name="60% - Accent2 6" xfId="1077" xr:uid="{7C7A41B4-D176-458A-AD8C-E55F4AE41A8C}"/>
    <cellStyle name="60% - Accent2 7" xfId="186" xr:uid="{5C8BC8C6-331A-4FA2-853D-6D6670EA1804}"/>
    <cellStyle name="60% - Accent3" xfId="148" builtinId="40" customBuiltin="1"/>
    <cellStyle name="60% - Accent3 2" xfId="128" xr:uid="{00000000-0005-0000-0000-000016000000}"/>
    <cellStyle name="60% - Accent3 2 2" xfId="1041" xr:uid="{8DC6AEF6-8566-4A71-B171-11C85DAECA9B}"/>
    <cellStyle name="60% - Accent3 2 3" xfId="1096" xr:uid="{CB052EC0-1C7F-4466-A98B-D62718CD45F0}"/>
    <cellStyle name="60% - Accent3 2 4" xfId="463" xr:uid="{52A82DFB-86EA-4CFC-A658-801B26A57F22}"/>
    <cellStyle name="60% - Accent3 3" xfId="169" xr:uid="{00000000-0005-0000-0000-000017000000}"/>
    <cellStyle name="60% - Accent3 3 2" xfId="1061" xr:uid="{A4DFC54D-8B93-46A9-B54B-784031F89D02}"/>
    <cellStyle name="60% - Accent3 3 3" xfId="482" xr:uid="{A1077CB0-89AD-4BBB-BE2E-2E0845BDF6B7}"/>
    <cellStyle name="60% - Accent3 3 4" xfId="1126" xr:uid="{CF2CB547-8F84-47D3-94A5-6040803840E9}"/>
    <cellStyle name="60% - Accent3 4" xfId="176" xr:uid="{00000000-0005-0000-0000-000018000000}"/>
    <cellStyle name="60% - Accent3 5" xfId="514" xr:uid="{FAA1C969-6340-40CF-AAE1-8068C767A502}"/>
    <cellStyle name="60% - Accent3 5 2" xfId="1116" xr:uid="{D96D8F60-137A-4A91-9EC8-B37C3F56DE78}"/>
    <cellStyle name="60% - Accent3 5 3" xfId="1110" xr:uid="{6608934E-C997-4078-A616-E448FC5AB7DC}"/>
    <cellStyle name="60% - Accent3 6" xfId="1080" xr:uid="{EEDF40D1-88E4-4242-BD7D-BD10C486AAEB}"/>
    <cellStyle name="60% - Accent3 7" xfId="187" xr:uid="{58E0B564-5D87-417C-8E1E-B9724AD5A7AA}"/>
    <cellStyle name="60% - Accent4" xfId="149" builtinId="44" customBuiltin="1"/>
    <cellStyle name="60% - Accent4 2" xfId="129" xr:uid="{00000000-0005-0000-0000-00001A000000}"/>
    <cellStyle name="60% - Accent4 2 2" xfId="1044" xr:uid="{E5D60411-FFF8-4FA8-8F29-80D3E9FE7F32}"/>
    <cellStyle name="60% - Accent4 2 3" xfId="1097" xr:uid="{12D4EA43-BFD5-4E21-A1BA-CED5C4EFB1BE}"/>
    <cellStyle name="60% - Accent4 2 4" xfId="466" xr:uid="{1C1A3893-0043-4237-8B03-585630B7900B}"/>
    <cellStyle name="60% - Accent4 3" xfId="170" xr:uid="{00000000-0005-0000-0000-00001B000000}"/>
    <cellStyle name="60% - Accent4 3 2" xfId="1064" xr:uid="{7A115DB2-FA2A-425D-AD41-51E0428889DC}"/>
    <cellStyle name="60% - Accent4 3 3" xfId="485" xr:uid="{A0B20D95-0526-4520-94D6-999870A1227D}"/>
    <cellStyle name="60% - Accent4 3 4" xfId="1127" xr:uid="{E543942E-3F1F-43AE-ADB1-E7971A2B9F88}"/>
    <cellStyle name="60% - Accent4 4" xfId="177" xr:uid="{00000000-0005-0000-0000-00001C000000}"/>
    <cellStyle name="60% - Accent4 5" xfId="517" xr:uid="{45345466-4549-4E86-9359-E1442C74587A}"/>
    <cellStyle name="60% - Accent4 5 2" xfId="1117" xr:uid="{2BC19504-201E-4F79-ABE9-B6C234EE5C02}"/>
    <cellStyle name="60% - Accent4 5 3" xfId="1111" xr:uid="{9BA928FB-C675-41E2-916A-DBA64270C57A}"/>
    <cellStyle name="60% - Accent4 6" xfId="1083" xr:uid="{46A25DFB-79C4-4687-BB4C-84717336C988}"/>
    <cellStyle name="60% - Accent4 7" xfId="188" xr:uid="{9B182A20-E57F-4608-9656-2B19F58A3DA8}"/>
    <cellStyle name="60% - Accent5" xfId="150" builtinId="48" customBuiltin="1"/>
    <cellStyle name="60% - Accent5 2" xfId="130" xr:uid="{00000000-0005-0000-0000-00001E000000}"/>
    <cellStyle name="60% - Accent5 2 2" xfId="1047" xr:uid="{06225CAE-BF28-452A-98ED-B991874D138B}"/>
    <cellStyle name="60% - Accent5 2 3" xfId="1098" xr:uid="{5B66FE7A-3B82-4A3B-BE5E-8C87638679C2}"/>
    <cellStyle name="60% - Accent5 2 4" xfId="469" xr:uid="{D7EA6433-393D-49A8-B9EF-7275024AA368}"/>
    <cellStyle name="60% - Accent5 3" xfId="171" xr:uid="{00000000-0005-0000-0000-00001F000000}"/>
    <cellStyle name="60% - Accent5 3 2" xfId="1067" xr:uid="{B4DF3F48-6D2E-4E77-9548-3CB7A9E54F61}"/>
    <cellStyle name="60% - Accent5 3 3" xfId="488" xr:uid="{131178D3-65A8-4A5C-BA49-483D06C3F223}"/>
    <cellStyle name="60% - Accent5 3 4" xfId="1128" xr:uid="{46B44358-75A2-4DDB-BD98-A25553C88C1F}"/>
    <cellStyle name="60% - Accent5 4" xfId="178" xr:uid="{00000000-0005-0000-0000-000020000000}"/>
    <cellStyle name="60% - Accent5 5" xfId="520" xr:uid="{EB31E5B9-9BDF-4FD1-9123-553253646D03}"/>
    <cellStyle name="60% - Accent5 5 2" xfId="1118" xr:uid="{EE244BC6-138A-472B-B0B6-6BF8B64A74D7}"/>
    <cellStyle name="60% - Accent5 5 3" xfId="1112" xr:uid="{91146750-970C-41A0-BBDE-8ABF4847658C}"/>
    <cellStyle name="60% - Accent5 6" xfId="1086" xr:uid="{9F2B7CF6-A0AE-407E-8D5C-BD906EB8ACB2}"/>
    <cellStyle name="60% - Accent5 7" xfId="189" xr:uid="{092799E8-3DE6-4435-ADE9-2F9B9BACD426}"/>
    <cellStyle name="60% - Accent6" xfId="151" builtinId="52" customBuiltin="1"/>
    <cellStyle name="60% - Accent6 2" xfId="131" xr:uid="{00000000-0005-0000-0000-000022000000}"/>
    <cellStyle name="60% - Accent6 2 2" xfId="1050" xr:uid="{38D8F2BA-DFEA-4155-8387-D3E64D27413A}"/>
    <cellStyle name="60% - Accent6 2 3" xfId="1099" xr:uid="{C761B3C8-BCBC-459D-98C0-F7C29B5954DB}"/>
    <cellStyle name="60% - Accent6 2 4" xfId="472" xr:uid="{74D7FD62-C082-40C4-AB8B-EF193CFFA44B}"/>
    <cellStyle name="60% - Accent6 3" xfId="172" xr:uid="{00000000-0005-0000-0000-000023000000}"/>
    <cellStyle name="60% - Accent6 3 2" xfId="1070" xr:uid="{255EFCA0-611D-410B-804A-6F615FC82D76}"/>
    <cellStyle name="60% - Accent6 3 3" xfId="491" xr:uid="{4805B8AA-6A81-4741-9F10-65E153B87A9F}"/>
    <cellStyle name="60% - Accent6 3 4" xfId="1129" xr:uid="{A74919F3-7174-47D7-9B4E-3DA8FD76A1D4}"/>
    <cellStyle name="60% - Accent6 4" xfId="179" xr:uid="{00000000-0005-0000-0000-000024000000}"/>
    <cellStyle name="60% - Accent6 5" xfId="523" xr:uid="{E09832D5-F1E1-4B5B-88EA-9D04D1FF90AE}"/>
    <cellStyle name="60% - Accent6 5 2" xfId="1119" xr:uid="{B24EC0ED-DB73-4444-BFB9-61A6A28B5396}"/>
    <cellStyle name="60% - Accent6 5 3" xfId="1113" xr:uid="{026E1125-F01A-4D45-8947-DB40560961A0}"/>
    <cellStyle name="60% - Accent6 6" xfId="1089" xr:uid="{8C32F644-02AA-4A62-A548-BE561D82BD99}"/>
    <cellStyle name="60% - Accent6 7" xfId="190" xr:uid="{0C5C7330-4A2E-43A2-B9A1-075AA432CA24}"/>
    <cellStyle name="Accent1" xfId="25" builtinId="29" customBuiltin="1"/>
    <cellStyle name="Accent1 2" xfId="69" xr:uid="{00000000-0005-0000-0000-000026000000}"/>
    <cellStyle name="Accent2" xfId="28" builtinId="33" customBuiltin="1"/>
    <cellStyle name="Accent3" xfId="31" builtinId="37" customBuiltin="1"/>
    <cellStyle name="Accent3 2" xfId="114" xr:uid="{00000000-0005-0000-0000-000029000000}"/>
    <cellStyle name="Accent4" xfId="34" builtinId="41" customBuiltin="1"/>
    <cellStyle name="Accent5" xfId="37" builtinId="45" customBuiltin="1"/>
    <cellStyle name="Accent6" xfId="40" builtinId="49" customBuiltin="1"/>
    <cellStyle name="ALSTEC Bottom" xfId="46" xr:uid="{00000000-0005-0000-0000-00002D000000}"/>
    <cellStyle name="ALSTEC Bottom 2" xfId="524" xr:uid="{79208002-E394-41F8-BE04-A135C7933E18}"/>
    <cellStyle name="ALSTEC Bottom Left" xfId="47" xr:uid="{00000000-0005-0000-0000-00002E000000}"/>
    <cellStyle name="ALSTEC Bottom Right" xfId="48" xr:uid="{00000000-0005-0000-0000-00002F000000}"/>
    <cellStyle name="ALSTEC Bottom_Copy of GVCS Oct Financials - v2 - sbc - 110508" xfId="70" xr:uid="{00000000-0005-0000-0000-000030000000}"/>
    <cellStyle name="ALSTEC Currency" xfId="49" xr:uid="{00000000-0005-0000-0000-000031000000}"/>
    <cellStyle name="ALSTEC Currency 2" xfId="71" xr:uid="{00000000-0005-0000-0000-000032000000}"/>
    <cellStyle name="ALSTEC Date" xfId="50" xr:uid="{00000000-0005-0000-0000-000033000000}"/>
    <cellStyle name="ALSTEC Date 2" xfId="525" xr:uid="{62B19CD9-5D1D-42E3-B67A-00ED5D87A714}"/>
    <cellStyle name="ALSTEC Detail Header" xfId="51" xr:uid="{00000000-0005-0000-0000-000034000000}"/>
    <cellStyle name="ALSTEC Detail Header 2" xfId="526" xr:uid="{728F4539-C2F5-4DCA-B3B3-D2254A9DE9F7}"/>
    <cellStyle name="ALSTEC DOUBLE" xfId="52" xr:uid="{00000000-0005-0000-0000-000035000000}"/>
    <cellStyle name="ALSTEC DOUBLE 2" xfId="72" xr:uid="{00000000-0005-0000-0000-000036000000}"/>
    <cellStyle name="ALSTEC DOUBLE_Copy of GVCS Oct Financials - v2 - sbc - 110508" xfId="73" xr:uid="{00000000-0005-0000-0000-000037000000}"/>
    <cellStyle name="ALSTEC Left" xfId="53" xr:uid="{00000000-0005-0000-0000-000038000000}"/>
    <cellStyle name="ALSTEC Middle" xfId="54" xr:uid="{00000000-0005-0000-0000-000039000000}"/>
    <cellStyle name="ALSTEC Normal" xfId="55" xr:uid="{00000000-0005-0000-0000-00003A000000}"/>
    <cellStyle name="ALSTEC Normal 2" xfId="74" xr:uid="{00000000-0005-0000-0000-00003B000000}"/>
    <cellStyle name="ALSTEC Normal 3" xfId="4" xr:uid="{00000000-0005-0000-0000-00003C000000}"/>
    <cellStyle name="ALSTEC Normal_April BS " xfId="75" xr:uid="{00000000-0005-0000-0000-00003D000000}"/>
    <cellStyle name="ALSTEC Report Body" xfId="56" xr:uid="{00000000-0005-0000-0000-00003E000000}"/>
    <cellStyle name="ALSTEC Report Body 2" xfId="527" xr:uid="{081A9DE7-EF93-41F7-9117-E25D40924B63}"/>
    <cellStyle name="ALSTEC Right" xfId="57" xr:uid="{00000000-0005-0000-0000-00003F000000}"/>
    <cellStyle name="ALSTEC Subtotal" xfId="58" xr:uid="{00000000-0005-0000-0000-000040000000}"/>
    <cellStyle name="ALSTEC Subtotal 2" xfId="76" xr:uid="{00000000-0005-0000-0000-000041000000}"/>
    <cellStyle name="ALSTEC Subtotal 2 2" xfId="534" xr:uid="{8415E13F-76B0-41D3-9E31-D77A9BB81304}"/>
    <cellStyle name="ALSTEC Subtotal 3" xfId="528" xr:uid="{8BDAB7B2-F3C3-4995-ABB9-0B8241DF875B}"/>
    <cellStyle name="ALSTEC Subtotal_Copy of GVCS Oct Financials - v2 - sbc - 110508" xfId="77" xr:uid="{00000000-0005-0000-0000-000042000000}"/>
    <cellStyle name="ALSTEC Top" xfId="59" xr:uid="{00000000-0005-0000-0000-000043000000}"/>
    <cellStyle name="ALSTEC Top Left" xfId="60" xr:uid="{00000000-0005-0000-0000-000044000000}"/>
    <cellStyle name="ALSTEC Top Right" xfId="61" xr:uid="{00000000-0005-0000-0000-000045000000}"/>
    <cellStyle name="ALSTEC Top_GVCS June Financials w 08-09 budget PL v2 - sbc - 091208 (EXCEL 2003)" xfId="78" xr:uid="{00000000-0005-0000-0000-000046000000}"/>
    <cellStyle name="ALSTEC Total" xfId="62" xr:uid="{00000000-0005-0000-0000-000047000000}"/>
    <cellStyle name="ALSTEC Total 2" xfId="79" xr:uid="{00000000-0005-0000-0000-000048000000}"/>
    <cellStyle name="ALSTEC Total_Copy of GVCS Oct Financials - v2 - sbc - 110508" xfId="80" xr:uid="{00000000-0005-0000-0000-000049000000}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10" xfId="43" xr:uid="{00000000-0005-0000-0000-00004E000000}"/>
    <cellStyle name="Comma 10 2" xfId="165" xr:uid="{00000000-0005-0000-0000-00004F000000}"/>
    <cellStyle name="Comma 10 3" xfId="157" xr:uid="{00000000-0005-0000-0000-000050000000}"/>
    <cellStyle name="Comma 11" xfId="180" xr:uid="{00000000-0005-0000-0000-000051000000}"/>
    <cellStyle name="Comma 12" xfId="1105" xr:uid="{C1914C5E-EDF7-43B7-AC7D-0535EBD1D666}"/>
    <cellStyle name="Comma 2" xfId="8" xr:uid="{00000000-0005-0000-0000-000052000000}"/>
    <cellStyle name="Comma 2 2" xfId="81" xr:uid="{00000000-0005-0000-0000-000053000000}"/>
    <cellStyle name="Comma 2 3" xfId="82" xr:uid="{00000000-0005-0000-0000-000054000000}"/>
    <cellStyle name="Comma 2 4" xfId="161" xr:uid="{00000000-0005-0000-0000-000055000000}"/>
    <cellStyle name="Comma 3" xfId="83" xr:uid="{00000000-0005-0000-0000-000056000000}"/>
    <cellStyle name="Comma 3 2" xfId="84" xr:uid="{00000000-0005-0000-0000-000057000000}"/>
    <cellStyle name="Comma 3 3" xfId="119" xr:uid="{00000000-0005-0000-0000-000058000000}"/>
    <cellStyle name="Comma 3 4" xfId="184" xr:uid="{E0F464A6-C68B-4DCC-9923-2EBCA0FEF754}"/>
    <cellStyle name="Comma 4" xfId="85" xr:uid="{00000000-0005-0000-0000-000059000000}"/>
    <cellStyle name="Comma 5" xfId="110" xr:uid="{00000000-0005-0000-0000-00005A000000}"/>
    <cellStyle name="Comma 6" xfId="118" xr:uid="{00000000-0005-0000-0000-00005B000000}"/>
    <cellStyle name="Comma 6 2" xfId="540" xr:uid="{95CF20CA-5559-4877-B61D-44B2C00C2A5F}"/>
    <cellStyle name="Comma 7" xfId="139" xr:uid="{00000000-0005-0000-0000-00005C000000}"/>
    <cellStyle name="Comma 7 2" xfId="561" xr:uid="{BB56A7B1-DEB5-4797-88D5-175162AB4A56}"/>
    <cellStyle name="Comma 8" xfId="141" xr:uid="{00000000-0005-0000-0000-00005D000000}"/>
    <cellStyle name="Comma 8 2" xfId="711" xr:uid="{14D8F257-F566-43F1-99A1-99D6F19A3A71}"/>
    <cellStyle name="Comma 9" xfId="143" xr:uid="{00000000-0005-0000-0000-00005E000000}"/>
    <cellStyle name="Currency [0] 2" xfId="112" xr:uid="{00000000-0005-0000-0000-00005F000000}"/>
    <cellStyle name="Currency 2" xfId="9" xr:uid="{00000000-0005-0000-0000-000060000000}"/>
    <cellStyle name="Currency 2 2" xfId="86" xr:uid="{00000000-0005-0000-0000-000061000000}"/>
    <cellStyle name="Currency 3" xfId="87" xr:uid="{00000000-0005-0000-0000-000062000000}"/>
    <cellStyle name="Currency 3 2" xfId="159" xr:uid="{00000000-0005-0000-0000-000063000000}"/>
    <cellStyle name="Currency 4" xfId="88" xr:uid="{00000000-0005-0000-0000-000064000000}"/>
    <cellStyle name="Currency 4 2" xfId="535" xr:uid="{CEC58577-6E63-4CEA-9BF4-DA1BAC478D99}"/>
    <cellStyle name="Currency 5" xfId="89" xr:uid="{00000000-0005-0000-0000-000065000000}"/>
    <cellStyle name="Currency 6" xfId="120" xr:uid="{00000000-0005-0000-0000-000066000000}"/>
    <cellStyle name="Currency 7" xfId="123" xr:uid="{00000000-0005-0000-0000-000067000000}"/>
    <cellStyle name="Currency 7 2" xfId="134" xr:uid="{00000000-0005-0000-0000-000068000000}"/>
    <cellStyle name="Currency 7 2 2" xfId="557" xr:uid="{A798609B-C413-4D7D-8B07-ACAD9B66CB51}"/>
    <cellStyle name="Currency 7 3" xfId="542" xr:uid="{67F12317-7A83-479C-B120-9F208EE1198C}"/>
    <cellStyle name="Currency 8" xfId="153" xr:uid="{00000000-0005-0000-0000-000069000000}"/>
    <cellStyle name="Currency 8 2" xfId="1102" xr:uid="{33A81A65-01B1-4213-AF14-83DF93166267}"/>
    <cellStyle name="Currency 8 3" xfId="192" xr:uid="{2C01A541-F699-45B3-869B-BA405B865187}"/>
    <cellStyle name="Currency 9" xfId="155" xr:uid="{00000000-0005-0000-0000-00006A000000}"/>
    <cellStyle name="Currency 9 2" xfId="1104" xr:uid="{D3F42C7B-7062-474F-BD0C-DA9C7F2D5C40}"/>
    <cellStyle name="Currency 9 3" xfId="831" xr:uid="{A1AB4EA1-79A8-4EA5-BEB7-9C441E8C2045}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3 2" xfId="90" xr:uid="{00000000-0005-0000-0000-000070000000}"/>
    <cellStyle name="Heading 4" xfId="14" builtinId="19" customBuiltin="1"/>
    <cellStyle name="Hyperlink 2" xfId="117" xr:uid="{00000000-0005-0000-0000-000072000000}"/>
    <cellStyle name="Input" xfId="17" builtinId="20" customBuiltin="1"/>
    <cellStyle name="Linked Cell" xfId="20" builtinId="24" customBuiltin="1"/>
    <cellStyle name="Neutral" xfId="144" builtinId="28" customBuiltin="1"/>
    <cellStyle name="Neutral 2" xfId="125" xr:uid="{00000000-0005-0000-0000-000076000000}"/>
    <cellStyle name="Neutral 2 2" xfId="1093" xr:uid="{EB1D6E05-05CE-46FB-A540-91DE3920FCE7}"/>
    <cellStyle name="Neutral 2 3" xfId="453" xr:uid="{5BE5ECC9-36C5-4838-B0FF-D301B0B3B010}"/>
    <cellStyle name="Neutral 3" xfId="166" xr:uid="{00000000-0005-0000-0000-000077000000}"/>
    <cellStyle name="Neutral 4" xfId="173" xr:uid="{00000000-0005-0000-0000-000078000000}"/>
    <cellStyle name="Neutral 5" xfId="1107" xr:uid="{42425692-3D53-4DA1-9C79-A642BB4150B1}"/>
    <cellStyle name="Normal" xfId="0" builtinId="0"/>
    <cellStyle name="Normal 10" xfId="5" xr:uid="{00000000-0005-0000-0000-00007A000000}"/>
    <cellStyle name="Normal 10 2" xfId="265" xr:uid="{E26D1BDF-F11A-4A4A-87F6-35592ED8A903}"/>
    <cellStyle name="Normal 10 2 2" xfId="631" xr:uid="{00234EB1-9400-4F65-80A7-AAD24DAC6641}"/>
    <cellStyle name="Normal 10 3" xfId="536" xr:uid="{D93C9EAA-BFAF-415D-8258-56B14ADC645E}"/>
    <cellStyle name="Normal 11" xfId="91" xr:uid="{00000000-0005-0000-0000-00007B000000}"/>
    <cellStyle name="Normal 12" xfId="92" xr:uid="{00000000-0005-0000-0000-00007C000000}"/>
    <cellStyle name="Normal 12 2" xfId="537" xr:uid="{D632AC18-1029-4DBF-9EAC-341826060558}"/>
    <cellStyle name="Normal 13" xfId="93" xr:uid="{00000000-0005-0000-0000-00007D000000}"/>
    <cellStyle name="Normal 13 2" xfId="136" xr:uid="{00000000-0005-0000-0000-00007E000000}"/>
    <cellStyle name="Normal 13 2 2" xfId="137" xr:uid="{00000000-0005-0000-0000-00007F000000}"/>
    <cellStyle name="Normal 13 2 2 2" xfId="560" xr:uid="{37153577-6B71-4D86-B462-2E9DDC76D7B1}"/>
    <cellStyle name="Normal 13 2 3" xfId="559" xr:uid="{2CB8567F-934A-430D-A873-C869CFC60DAF}"/>
    <cellStyle name="Normal 14" xfId="109" xr:uid="{00000000-0005-0000-0000-000080000000}"/>
    <cellStyle name="Normal 15" xfId="115" xr:uid="{00000000-0005-0000-0000-000081000000}"/>
    <cellStyle name="Normal 15 2" xfId="538" xr:uid="{57A3B5A4-0BED-46C1-B282-BE32C0BFC989}"/>
    <cellStyle name="Normal 16" xfId="122" xr:uid="{00000000-0005-0000-0000-000082000000}"/>
    <cellStyle name="Normal 16 2" xfId="133" xr:uid="{00000000-0005-0000-0000-000083000000}"/>
    <cellStyle name="Normal 16 2 2" xfId="158" xr:uid="{00000000-0005-0000-0000-000084000000}"/>
    <cellStyle name="Normal 16 3" xfId="541" xr:uid="{466BB57F-2868-444F-9D50-2048CF4C6F63}"/>
    <cellStyle name="Normal 17" xfId="140" xr:uid="{00000000-0005-0000-0000-000085000000}"/>
    <cellStyle name="Normal 17 2" xfId="1100" xr:uid="{E84E11DC-8DBB-4370-91D3-37D87C004970}"/>
    <cellStyle name="Normal 17 3" xfId="191" xr:uid="{6CC7CB3D-6D35-42F7-87A8-723AD6298B23}"/>
    <cellStyle name="Normal 18" xfId="142" xr:uid="{00000000-0005-0000-0000-000086000000}"/>
    <cellStyle name="Normal 18 2" xfId="562" xr:uid="{07A66FBC-9162-4138-9BF5-0CA0A9DAC74A}"/>
    <cellStyle name="Normal 19" xfId="45" xr:uid="{00000000-0005-0000-0000-000087000000}"/>
    <cellStyle name="Normal 19 2" xfId="152" xr:uid="{00000000-0005-0000-0000-000088000000}"/>
    <cellStyle name="Normal 19 2 2" xfId="1101" xr:uid="{71A8F023-404E-433B-AE3A-9BD60883A5DC}"/>
    <cellStyle name="Normal 19 2 3" xfId="630" xr:uid="{94192DF9-B84B-4839-9846-36170916654C}"/>
    <cellStyle name="Normal 19 3" xfId="163" xr:uid="{00000000-0005-0000-0000-000089000000}"/>
    <cellStyle name="Normal 19 3 2" xfId="1091" xr:uid="{16237EF0-61B3-4C16-819D-1CF6FE4F26F0}"/>
    <cellStyle name="Normal 19 3 3" xfId="1122" xr:uid="{BEA72A26-63DF-47D6-AB63-440FC9FB9870}"/>
    <cellStyle name="Normal 19 4" xfId="263" xr:uid="{12B3DD73-CB5B-4910-ACC9-36CC624F6164}"/>
    <cellStyle name="Normal 2" xfId="3" xr:uid="{00000000-0005-0000-0000-00008A000000}"/>
    <cellStyle name="Normal 2 2" xfId="94" xr:uid="{00000000-0005-0000-0000-00008B000000}"/>
    <cellStyle name="Normal 2 3" xfId="95" xr:uid="{00000000-0005-0000-0000-00008C000000}"/>
    <cellStyle name="Normal 2 4" xfId="208" xr:uid="{B3714B07-93A3-4B7D-8383-83E3DEB776DD}"/>
    <cellStyle name="Normal 2_Budget_3YearProjection_10 8 08" xfId="96" xr:uid="{00000000-0005-0000-0000-00008D000000}"/>
    <cellStyle name="Normal 20" xfId="154" xr:uid="{00000000-0005-0000-0000-00008E000000}"/>
    <cellStyle name="Normal 20 2" xfId="1103" xr:uid="{85BC2236-9642-4715-8370-F62407B7C88C}"/>
    <cellStyle name="Normal 20 3" xfId="264" xr:uid="{4FBCB8D3-0224-4634-BDAC-0CC9F6E912D8}"/>
    <cellStyle name="Normal 21" xfId="279" xr:uid="{BEB0B2CA-A86E-47BF-82DC-B4521701F9D9}"/>
    <cellStyle name="Normal 21 2" xfId="645" xr:uid="{2A4DE491-EF06-4B1E-A560-9587FDADCBEF}"/>
    <cellStyle name="Normal 22" xfId="936" xr:uid="{C2B49834-C57C-4CCE-95B0-12631B226A44}"/>
    <cellStyle name="Normal 23" xfId="937" xr:uid="{D0CB3448-DEB6-4824-A387-7C628647DCF8}"/>
    <cellStyle name="Normal 24" xfId="452" xr:uid="{A0F9EA07-C63C-4BDE-84BF-1C9C72FEBB12}"/>
    <cellStyle name="Normal 24 2" xfId="1029" xr:uid="{98C65339-8971-46D5-83CC-3777117B1C00}"/>
    <cellStyle name="Normal 25" xfId="451" xr:uid="{B836D42E-1886-4327-BD97-4F368683A6A6}"/>
    <cellStyle name="Normal 25 2" xfId="1030" xr:uid="{2E48F6F7-DDA2-4CED-9F0C-D073FA095F5E}"/>
    <cellStyle name="Normal 26" xfId="1052" xr:uid="{91AF2622-04BC-49C0-A739-6550BA5E32A3}"/>
    <cellStyle name="Normal 3" xfId="6" xr:uid="{00000000-0005-0000-0000-00008F000000}"/>
    <cellStyle name="Normal 3 2" xfId="97" xr:uid="{00000000-0005-0000-0000-000090000000}"/>
    <cellStyle name="Normal 3 3" xfId="98" xr:uid="{00000000-0005-0000-0000-000091000000}"/>
    <cellStyle name="Normal 3 4" xfId="113" xr:uid="{00000000-0005-0000-0000-000092000000}"/>
    <cellStyle name="Normal 3 5" xfId="7" xr:uid="{00000000-0005-0000-0000-000093000000}"/>
    <cellStyle name="Normal 3 5 2" xfId="164" xr:uid="{00000000-0005-0000-0000-000094000000}"/>
    <cellStyle name="Normal 3 5 2 2" xfId="576" xr:uid="{A8EC8CCD-6C58-4CF3-A314-4C524CD3A39C}"/>
    <cellStyle name="Normal 3 5 2 3" xfId="1123" xr:uid="{63A02851-94B3-4CE0-806C-4A2B0D337382}"/>
    <cellStyle name="Normal 3 5 3" xfId="160" xr:uid="{00000000-0005-0000-0000-000095000000}"/>
    <cellStyle name="Normal 3 5 3 2" xfId="1090" xr:uid="{5AC26BFC-6807-4F64-9559-633ADE951F66}"/>
    <cellStyle name="Normal 3 5 3 3" xfId="1120" xr:uid="{7775AED8-37D8-4890-9191-EFF17CB9C1D6}"/>
    <cellStyle name="Normal 3 5 4" xfId="209" xr:uid="{02D58B36-85E0-4D89-848D-7BD6BEFFD6FE}"/>
    <cellStyle name="Normal 3_GVCS - Feb financial update - sbc - 031609 - Non Macro Version" xfId="99" xr:uid="{00000000-0005-0000-0000-000096000000}"/>
    <cellStyle name="Normal 4" xfId="66" xr:uid="{00000000-0005-0000-0000-000097000000}"/>
    <cellStyle name="Normal 4 2" xfId="100" xr:uid="{00000000-0005-0000-0000-000098000000}"/>
    <cellStyle name="Normal 4 3" xfId="212" xr:uid="{30027827-72BD-4E3F-91F4-E3C8732480C5}"/>
    <cellStyle name="Normal 4 3 2" xfId="579" xr:uid="{67CE62A8-4568-44FE-89BA-209FEC9364AA}"/>
    <cellStyle name="Normal 4 4" xfId="531" xr:uid="{3DB995DE-B782-4529-B8D7-C9B77B6FD508}"/>
    <cellStyle name="Normal 4 5" xfId="183" xr:uid="{6C4193E4-D39A-4C8C-99FF-D39770DDD0A5}"/>
    <cellStyle name="Normal 4_GVCS - Feb financial update - sbc - 031609 - Non Macro Version" xfId="101" xr:uid="{00000000-0005-0000-0000-000099000000}"/>
    <cellStyle name="Normal 5" xfId="67" xr:uid="{00000000-0005-0000-0000-00009A000000}"/>
    <cellStyle name="Normal 5 2" xfId="532" xr:uid="{E2E1EE9B-FFDD-4BAB-B01B-0043419125F6}"/>
    <cellStyle name="Normal 57" xfId="182" xr:uid="{060D7573-8518-46A3-BF7E-E4D1351CEF06}"/>
    <cellStyle name="Normal 6" xfId="63" xr:uid="{00000000-0005-0000-0000-00009B000000}"/>
    <cellStyle name="Normal 6 2" xfId="138" xr:uid="{00000000-0005-0000-0000-00009C000000}"/>
    <cellStyle name="Normal 6 3" xfId="529" xr:uid="{CC42760A-FEB0-43B1-956A-95B4FC4E0572}"/>
    <cellStyle name="Normal 7" xfId="102" xr:uid="{00000000-0005-0000-0000-00009D000000}"/>
    <cellStyle name="Normal 8" xfId="103" xr:uid="{00000000-0005-0000-0000-00009E000000}"/>
    <cellStyle name="Normal 9" xfId="104" xr:uid="{00000000-0005-0000-0000-00009F000000}"/>
    <cellStyle name="Note" xfId="145" builtinId="10" customBuiltin="1"/>
    <cellStyle name="Note 10" xfId="306" xr:uid="{A4B48C69-32CB-4617-B80E-9052692B7B34}"/>
    <cellStyle name="Note 10 2" xfId="672" xr:uid="{6BD9273B-6E56-400C-BF5F-DA2EFA74566C}"/>
    <cellStyle name="Note 11" xfId="319" xr:uid="{04BC1FA1-BBC9-486B-961E-94BB0763A6EC}"/>
    <cellStyle name="Note 11 2" xfId="685" xr:uid="{91537F96-5081-47F3-A8CD-616FC4573689}"/>
    <cellStyle name="Note 12" xfId="332" xr:uid="{992BC166-9EAF-43A4-A4A6-A575A689EA43}"/>
    <cellStyle name="Note 12 2" xfId="698" xr:uid="{43B1DFC8-C730-42B3-9B2D-8D45F0CD309D}"/>
    <cellStyle name="Note 13" xfId="345" xr:uid="{110B2CA4-37C7-4BB8-90F4-01938EB70E36}"/>
    <cellStyle name="Note 13 2" xfId="713" xr:uid="{50F28574-C954-4964-B7D9-08F4B75C8A38}"/>
    <cellStyle name="Note 14" xfId="358" xr:uid="{A0EC9A88-A16F-4CFF-B4EF-8B487F601E09}"/>
    <cellStyle name="Note 14 2" xfId="726" xr:uid="{50EE188B-5405-4FF0-BB74-D8CF6290D167}"/>
    <cellStyle name="Note 15" xfId="371" xr:uid="{88253824-475F-452A-8593-CE28DA425417}"/>
    <cellStyle name="Note 15 2" xfId="739" xr:uid="{CBAFB9D9-9E3F-4859-AE07-7E4F566A4F47}"/>
    <cellStyle name="Note 16" xfId="384" xr:uid="{BAA94F09-4EAC-481F-9B97-A482F40B1AAD}"/>
    <cellStyle name="Note 16 2" xfId="752" xr:uid="{5077AB5D-F38E-4374-BCEF-64F34B62AFC8}"/>
    <cellStyle name="Note 17" xfId="397" xr:uid="{563FEEEA-733E-481E-9EBD-0D680ECA3044}"/>
    <cellStyle name="Note 17 2" xfId="765" xr:uid="{A9DB1607-3FB3-4048-B973-B5A9130E39C2}"/>
    <cellStyle name="Note 18" xfId="410" xr:uid="{0A06EF6F-6073-4334-A734-361E6C2749C6}"/>
    <cellStyle name="Note 18 2" xfId="778" xr:uid="{72ABE9A1-C948-4E68-B548-10ED7FD1469F}"/>
    <cellStyle name="Note 19" xfId="423" xr:uid="{4F92C508-A5D8-4245-AF83-C1EC27C1DAFA}"/>
    <cellStyle name="Note 19 2" xfId="791" xr:uid="{D2CFF301-A49D-4123-B12A-FFCF8A66F856}"/>
    <cellStyle name="Note 2" xfId="132" xr:uid="{00000000-0005-0000-0000-0000A1000000}"/>
    <cellStyle name="Note 2 2" xfId="210" xr:uid="{AC9B90A5-5D29-497A-BB84-07577D87555E}"/>
    <cellStyle name="Note 2 2 2" xfId="577" xr:uid="{85FA0B5E-DC21-4ECA-BB88-520F74F9176D}"/>
    <cellStyle name="Note 2 3" xfId="449" xr:uid="{A7CACABA-A4D3-4534-B05E-E17322965539}"/>
    <cellStyle name="Note 2 3 2" xfId="450" xr:uid="{1329E9A0-8022-44D0-B529-D86D5DFC67F8}"/>
    <cellStyle name="Note 2 3 2 2" xfId="1031" xr:uid="{0B833989-CE21-48F4-9603-59E056A88F6F}"/>
    <cellStyle name="Note 2 3 3" xfId="817" xr:uid="{58E604D0-44B3-4D26-88FF-CB554ED76A7A}"/>
    <cellStyle name="Note 2 4" xfId="556" xr:uid="{3F4D63EC-ADFD-4AAD-9F1F-10A91E784C48}"/>
    <cellStyle name="Note 20" xfId="436" xr:uid="{90F6ED2D-E910-4A46-8F9B-493FF820FDEB}"/>
    <cellStyle name="Note 20 2" xfId="804" xr:uid="{15180171-12F6-46E7-AC11-26E0C6E4AA9F}"/>
    <cellStyle name="Note 21" xfId="454" xr:uid="{D75CACCE-CF12-445E-A6FE-DCF8C76B62A3}"/>
    <cellStyle name="Note 21 2" xfId="818" xr:uid="{7070DC0F-6E33-48EC-821D-87B377041820}"/>
    <cellStyle name="Note 22" xfId="473" xr:uid="{BD075BC5-BD21-4359-94A7-3DCCA907DD1F}"/>
    <cellStyle name="Note 22 2" xfId="832" xr:uid="{6CEB4C27-1EBE-4BF2-9ED8-C5A83735E5B0}"/>
    <cellStyle name="Note 23" xfId="492" xr:uid="{16EE1BC8-A82B-413B-A309-37783DBFA94C}"/>
    <cellStyle name="Note 23 2" xfId="845" xr:uid="{939BA4BD-E116-4247-A25A-B7BF4CFD1DBC}"/>
    <cellStyle name="Note 24" xfId="505" xr:uid="{F6A78FC5-8F85-4FBF-9816-8A3A91FF8D31}"/>
    <cellStyle name="Note 24 2" xfId="858" xr:uid="{6A736B3D-7164-45C4-9F39-5BF5272B1C66}"/>
    <cellStyle name="Note 25" xfId="871" xr:uid="{5C6F71DF-9600-47B8-ABB5-5E7955875892}"/>
    <cellStyle name="Note 26" xfId="884" xr:uid="{E8F43227-D318-4EAC-8D5E-F0386951F49A}"/>
    <cellStyle name="Note 27" xfId="897" xr:uid="{28F6E067-77B1-4E49-92F3-DB389AC36850}"/>
    <cellStyle name="Note 28" xfId="910" xr:uid="{31E4C939-FE65-412C-8A14-9CDCEDAE8ED5}"/>
    <cellStyle name="Note 29" xfId="923" xr:uid="{F248B9D5-E1E9-4A50-B927-BDF62FB01F5D}"/>
    <cellStyle name="Note 3" xfId="195" xr:uid="{DD5FBB46-74F7-425C-B3D0-57EF190AE20A}"/>
    <cellStyle name="Note 3 2" xfId="563" xr:uid="{2D519627-B3A1-4030-96C1-B0293DE765A3}"/>
    <cellStyle name="Note 30" xfId="938" xr:uid="{EE7B5185-1EE6-4C7E-A109-C0EFA6B39115}"/>
    <cellStyle name="Note 31" xfId="951" xr:uid="{C9CBEC76-5CD1-42F0-B937-0C1874DE5CBE}"/>
    <cellStyle name="Note 32" xfId="964" xr:uid="{1A042600-2BF1-461E-A803-3AFAEE2D8AC5}"/>
    <cellStyle name="Note 33" xfId="977" xr:uid="{5AD219A2-18D9-4DDB-8065-1CEDD52E48C4}"/>
    <cellStyle name="Note 34" xfId="990" xr:uid="{453300EB-1137-4F8D-95A0-18AF7DEE79AF}"/>
    <cellStyle name="Note 35" xfId="1003" xr:uid="{48266E47-F6FF-4DC7-9F1A-315114E814BB}"/>
    <cellStyle name="Note 36" xfId="1016" xr:uid="{C2F5A794-47AE-4E26-A46E-27C5BA3F6839}"/>
    <cellStyle name="Note 37" xfId="1032" xr:uid="{2A5B8306-E5A9-435A-89C4-EADE3585F12B}"/>
    <cellStyle name="Note 38" xfId="1051" xr:uid="{CB33AA6E-86DA-42EA-9617-33EEC2F920AF}"/>
    <cellStyle name="Note 39" xfId="1071" xr:uid="{FC290FCF-56CF-4E74-9EDE-54B2AD346ADE}"/>
    <cellStyle name="Note 4" xfId="224" xr:uid="{26F5CB99-41E7-449F-9651-AC0F42CB5953}"/>
    <cellStyle name="Note 4 2" xfId="591" xr:uid="{EA89C6CC-423B-4924-B1F9-FDB0CA195318}"/>
    <cellStyle name="Note 5" xfId="237" xr:uid="{0244B696-CFC3-4231-BC28-E73362F16EFE}"/>
    <cellStyle name="Note 5 2" xfId="604" xr:uid="{1F94E1DA-AD92-4A3A-A73C-E0DF25787B22}"/>
    <cellStyle name="Note 6" xfId="250" xr:uid="{2D89253B-435D-47CF-84B6-A7902B0308D4}"/>
    <cellStyle name="Note 6 2" xfId="617" xr:uid="{22480B9B-CEE4-4A84-A240-708EBAEF2520}"/>
    <cellStyle name="Note 7" xfId="266" xr:uid="{2C689282-EE79-4B5B-BC5A-14FC2AA7EDD9}"/>
    <cellStyle name="Note 7 2" xfId="632" xr:uid="{BAA5EFBB-7B8E-4B23-B65B-D298DC1E33C1}"/>
    <cellStyle name="Note 8" xfId="280" xr:uid="{CE96CE76-916B-4342-AD39-6B31B6907479}"/>
    <cellStyle name="Note 8 2" xfId="646" xr:uid="{68F75C9D-24CC-4893-8CBB-189938E3D352}"/>
    <cellStyle name="Note 9" xfId="293" xr:uid="{CAA8D045-2E41-41B3-8027-B715EAF4A00D}"/>
    <cellStyle name="Note 9 2" xfId="659" xr:uid="{03268AD7-761C-43C4-8EFC-A77F6E1ED846}"/>
    <cellStyle name="Output" xfId="18" builtinId="21" customBuiltin="1"/>
    <cellStyle name="Percent" xfId="2" builtinId="5"/>
    <cellStyle name="Percent 10" xfId="44" xr:uid="{00000000-0005-0000-0000-0000A4000000}"/>
    <cellStyle name="Percent 10 2" xfId="712" xr:uid="{D400777C-335A-4D8F-B0C6-05F9E9B23971}"/>
    <cellStyle name="Percent 11" xfId="181" xr:uid="{00000000-0005-0000-0000-0000A5000000}"/>
    <cellStyle name="Percent 12" xfId="1106" xr:uid="{BD4C40F8-F7D7-48AA-A0BA-0A03B4C2FF19}"/>
    <cellStyle name="Percent 2" xfId="65" xr:uid="{00000000-0005-0000-0000-0000A6000000}"/>
    <cellStyle name="Percent 2 2" xfId="105" xr:uid="{00000000-0005-0000-0000-0000A7000000}"/>
    <cellStyle name="Percent 2 3" xfId="162" xr:uid="{00000000-0005-0000-0000-0000A8000000}"/>
    <cellStyle name="Percent 2 3 2" xfId="530" xr:uid="{9448B252-6BCE-4FAA-8A54-43A76E6913F4}"/>
    <cellStyle name="Percent 2 3 3" xfId="1121" xr:uid="{E8E35221-3717-479F-A61D-940B106D441A}"/>
    <cellStyle name="Percent 3" xfId="106" xr:uid="{00000000-0005-0000-0000-0000A9000000}"/>
    <cellStyle name="Percent 3 2" xfId="107" xr:uid="{00000000-0005-0000-0000-0000AA000000}"/>
    <cellStyle name="Percent 4" xfId="108" xr:uid="{00000000-0005-0000-0000-0000AB000000}"/>
    <cellStyle name="Percent 5" xfId="111" xr:uid="{00000000-0005-0000-0000-0000AC000000}"/>
    <cellStyle name="Percent 6" xfId="116" xr:uid="{00000000-0005-0000-0000-0000AD000000}"/>
    <cellStyle name="Percent 6 2" xfId="539" xr:uid="{F127EC55-4505-47BF-A3D0-5AB4DE5ED7F6}"/>
    <cellStyle name="Percent 7" xfId="121" xr:uid="{00000000-0005-0000-0000-0000AE000000}"/>
    <cellStyle name="Percent 8" xfId="124" xr:uid="{00000000-0005-0000-0000-0000AF000000}"/>
    <cellStyle name="Percent 8 2" xfId="135" xr:uid="{00000000-0005-0000-0000-0000B0000000}"/>
    <cellStyle name="Percent 8 2 2" xfId="558" xr:uid="{FF5969D9-A4C2-4470-A57A-CB86B02B71F2}"/>
    <cellStyle name="Percent 8 3" xfId="543" xr:uid="{E0C73FDD-F55A-4BB3-A383-B6C8320BBC9F}"/>
    <cellStyle name="Percent 9" xfId="64" xr:uid="{00000000-0005-0000-0000-0000B1000000}"/>
    <cellStyle name="Percent 9 2" xfId="156" xr:uid="{00000000-0005-0000-0000-0000B2000000}"/>
    <cellStyle name="Percent 9 3" xfId="1092" xr:uid="{A119CEF0-20F1-47EA-B838-FEEEC2C9A67E}"/>
    <cellStyle name="Percent 9 4" xfId="193" xr:uid="{387C5ECD-AE58-47FE-B5A6-560E8B601BF5}"/>
    <cellStyle name="Title" xfId="10" builtinId="15" customBuiltin="1"/>
    <cellStyle name="Title 2" xfId="194" xr:uid="{6F36A15E-FBEC-4CDB-AC41-1C6817E3CAC9}"/>
    <cellStyle name="Total" xfId="24" builtinId="25" customBuiltin="1"/>
    <cellStyle name="Warning Text" xfId="22" builtinId="11" customBuiltin="1"/>
  </cellStyles>
  <dxfs count="3">
    <dxf>
      <font>
        <color rgb="FFFF0000"/>
      </font>
    </dxf>
    <dxf>
      <numFmt numFmtId="13" formatCode="0%"/>
    </dxf>
    <dxf>
      <font>
        <color rgb="FFFF0000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CC99FF"/>
      <color rgb="FF9966FF"/>
      <color rgb="FFB9FFFF"/>
      <color rgb="FF92D050"/>
      <color rgb="FFC6E0B4"/>
      <color rgb="FF5B9BD5"/>
      <color rgb="FFFFF2CC"/>
      <color rgb="FFFFD966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Graphs!$B$119</c:f>
              <c:strCache>
                <c:ptCount val="1"/>
                <c:pt idx="0">
                  <c:v>Cash Balance -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Graphs!$D$119:$O$119</c:f>
              <c:numCache>
                <c:formatCode>_(* #,##0_);_(* \(#,##0\);_(* "-"??_);_(@_)</c:formatCode>
                <c:ptCount val="12"/>
                <c:pt idx="0">
                  <c:v>1802458.47</c:v>
                </c:pt>
                <c:pt idx="1">
                  <c:v>1798114.1200000003</c:v>
                </c:pt>
                <c:pt idx="2">
                  <c:v>2047186.66</c:v>
                </c:pt>
                <c:pt idx="3">
                  <c:v>2279978.0700000003</c:v>
                </c:pt>
                <c:pt idx="4">
                  <c:v>2373605.17</c:v>
                </c:pt>
                <c:pt idx="5">
                  <c:v>2391787.6999999997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5-44B7-875F-3482B52A13B5}"/>
            </c:ext>
          </c:extLst>
        </c:ser>
        <c:ser>
          <c:idx val="3"/>
          <c:order val="1"/>
          <c:tx>
            <c:strRef>
              <c:f>Graphs!$B$120</c:f>
              <c:strCache>
                <c:ptCount val="1"/>
                <c:pt idx="0">
                  <c:v>Cash Balance -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Graphs!$D$120:$O$120</c:f>
              <c:numCache>
                <c:formatCode>_(* #,##0_);_(* \(#,##0\);_(*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2391787.6999999997</c:v>
                </c:pt>
                <c:pt idx="6">
                  <c:v>2529867.3680849941</c:v>
                </c:pt>
                <c:pt idx="7">
                  <c:v>2599064.6910877861</c:v>
                </c:pt>
                <c:pt idx="8">
                  <c:v>2778927.0640905784</c:v>
                </c:pt>
                <c:pt idx="9">
                  <c:v>2858654.3870933703</c:v>
                </c:pt>
                <c:pt idx="10">
                  <c:v>2570351.7100961623</c:v>
                </c:pt>
                <c:pt idx="11">
                  <c:v>2303482.8195948605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5-44B7-875F-3482B52A13B5}"/>
            </c:ext>
          </c:extLst>
        </c:ser>
        <c:ser>
          <c:idx val="0"/>
          <c:order val="2"/>
          <c:tx>
            <c:strRef>
              <c:f>Graphs!$B$121</c:f>
              <c:strCache>
                <c:ptCount val="1"/>
                <c:pt idx="0">
                  <c:v> Months Payroll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Graphs!$D$121:$O$121</c:f>
              <c:numCache>
                <c:formatCode>_(* #,##0_);_(* \(#,##0\);_(*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5-44B7-875F-3482B52A13B5}"/>
            </c:ext>
          </c:extLst>
        </c:ser>
        <c:ser>
          <c:idx val="1"/>
          <c:order val="3"/>
          <c:tx>
            <c:strRef>
              <c:f>Graphs!$B$122</c:f>
              <c:strCache>
                <c:ptCount val="1"/>
                <c:pt idx="0">
                  <c:v> Months Expense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Graphs!$D$122:$O$122</c:f>
              <c:numCache>
                <c:formatCode>_(* #,##0_);_(* \(#,##0\);_(*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5-44B7-875F-3482B52A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Graphs!$C$5</c:f>
              <c:strCache>
                <c:ptCount val="1"/>
                <c:pt idx="0">
                  <c:v>Budget YTD</c:v>
                </c:pt>
              </c:strCache>
            </c:strRef>
          </c:tx>
          <c:spPr>
            <a:solidFill>
              <a:srgbClr val="005C9A"/>
            </a:solidFill>
            <a:ln>
              <a:noFill/>
            </a:ln>
            <a:effectLst/>
          </c:spPr>
          <c:invertIfNegative val="0"/>
          <c:cat>
            <c:strRef>
              <c:f>Graphs!$B$6:$B$9</c:f>
              <c:strCache>
                <c:ptCount val="4"/>
                <c:pt idx="0">
                  <c:v>Charges for Current Services </c:v>
                </c:pt>
                <c:pt idx="1">
                  <c:v>Other Local Revenues</c:v>
                </c:pt>
                <c:pt idx="2">
                  <c:v>State of Tennessee</c:v>
                </c:pt>
                <c:pt idx="3">
                  <c:v>Federal Government </c:v>
                </c:pt>
              </c:strCache>
            </c:strRef>
          </c:cat>
          <c:val>
            <c:numRef>
              <c:f>Graphs!$C$6:$C$9</c:f>
              <c:numCache>
                <c:formatCode>_(* #,##0_);_(* \(#,##0\);_(* "-"_);_(@_)</c:formatCode>
                <c:ptCount val="4"/>
                <c:pt idx="0">
                  <c:v>5579.6359999999886</c:v>
                </c:pt>
                <c:pt idx="1">
                  <c:v>208097.17499999999</c:v>
                </c:pt>
                <c:pt idx="2">
                  <c:v>1903867.3767909596</c:v>
                </c:pt>
                <c:pt idx="3">
                  <c:v>586195.90933333326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5-40AC-B3ED-5712ED78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9546040"/>
        <c:axId val="529543688"/>
      </c:barChart>
      <c:barChart>
        <c:barDir val="col"/>
        <c:grouping val="clustered"/>
        <c:varyColors val="0"/>
        <c:ser>
          <c:idx val="1"/>
          <c:order val="1"/>
          <c:tx>
            <c:strRef>
              <c:f>Graphs!$D$5</c:f>
              <c:strCache>
                <c:ptCount val="1"/>
                <c:pt idx="0">
                  <c:v>Actuals YTD</c:v>
                </c:pt>
              </c:strCache>
            </c:strRef>
          </c:tx>
          <c:spPr>
            <a:solidFill>
              <a:srgbClr val="7FC04B"/>
            </a:solidFill>
            <a:ln>
              <a:noFill/>
            </a:ln>
            <a:effectLst/>
          </c:spPr>
          <c:invertIfNegative val="0"/>
          <c:cat>
            <c:strRef>
              <c:f>Graphs!$B$6:$B$9</c:f>
              <c:strCache>
                <c:ptCount val="4"/>
                <c:pt idx="0">
                  <c:v>Charges for Current Services </c:v>
                </c:pt>
                <c:pt idx="1">
                  <c:v>Other Local Revenues</c:v>
                </c:pt>
                <c:pt idx="2">
                  <c:v>State of Tennessee</c:v>
                </c:pt>
                <c:pt idx="3">
                  <c:v>Federal Government </c:v>
                </c:pt>
              </c:strCache>
            </c:strRef>
          </c:cat>
          <c:val>
            <c:numRef>
              <c:f>Graphs!$D$6:$D$9</c:f>
              <c:numCache>
                <c:formatCode>_(* #,##0_);_(* \(#,##0\);_(* "-"_);_(@_)</c:formatCode>
                <c:ptCount val="4"/>
                <c:pt idx="0">
                  <c:v>710</c:v>
                </c:pt>
                <c:pt idx="1">
                  <c:v>176552.4</c:v>
                </c:pt>
                <c:pt idx="2">
                  <c:v>2291250.6</c:v>
                </c:pt>
                <c:pt idx="3">
                  <c:v>45426.54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5-40AC-B3ED-5712ED78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29546824"/>
        <c:axId val="529544080"/>
      </c:barChart>
      <c:catAx>
        <c:axId val="52954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529543688"/>
        <c:crosses val="autoZero"/>
        <c:auto val="1"/>
        <c:lblAlgn val="ctr"/>
        <c:lblOffset val="100"/>
        <c:noMultiLvlLbl val="0"/>
      </c:catAx>
      <c:valAx>
        <c:axId val="52954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52954604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529544080"/>
        <c:scaling>
          <c:orientation val="minMax"/>
          <c:max val="1800000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529546824"/>
        <c:crosses val="max"/>
        <c:crossBetween val="between"/>
        <c:dispUnits>
          <c:builtInUnit val="thousands"/>
        </c:dispUnits>
      </c:valAx>
      <c:catAx>
        <c:axId val="52954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54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Graphs!$C$33</c:f>
              <c:strCache>
                <c:ptCount val="1"/>
                <c:pt idx="0">
                  <c:v>Budget YTD</c:v>
                </c:pt>
              </c:strCache>
            </c:strRef>
          </c:tx>
          <c:spPr>
            <a:solidFill>
              <a:srgbClr val="005C9A"/>
            </a:solidFill>
            <a:ln>
              <a:noFill/>
            </a:ln>
            <a:effectLst/>
          </c:spPr>
          <c:invertIfNegative val="0"/>
          <c:cat>
            <c:strRef>
              <c:f>Graphs!$B$34:$B$40</c:f>
              <c:strCache>
                <c:ptCount val="7"/>
                <c:pt idx="0">
                  <c:v>Personnel </c:v>
                </c:pt>
                <c:pt idx="1">
                  <c:v>Employer Taxes &amp; Employee Benefits</c:v>
                </c:pt>
                <c:pt idx="2">
                  <c:v>Contracted Services</c:v>
                </c:pt>
                <c:pt idx="3">
                  <c:v>Supplies &amp; Materials</c:v>
                </c:pt>
                <c:pt idx="4">
                  <c:v>Other Charges</c:v>
                </c:pt>
                <c:pt idx="5">
                  <c:v>Debt Service</c:v>
                </c:pt>
                <c:pt idx="6">
                  <c:v>Capital Expenses</c:v>
                </c:pt>
              </c:strCache>
            </c:strRef>
          </c:cat>
          <c:val>
            <c:numRef>
              <c:f>Graphs!$C$34:$C$40</c:f>
              <c:numCache>
                <c:formatCode>_(* #,##0_);_(* \(#,##0\);_(* "-"_);_(@_)</c:formatCode>
                <c:ptCount val="7"/>
                <c:pt idx="0">
                  <c:v>1127623.019999997</c:v>
                </c:pt>
                <c:pt idx="1">
                  <c:v>314905.29937831615</c:v>
                </c:pt>
                <c:pt idx="2">
                  <c:v>546830.35631818185</c:v>
                </c:pt>
                <c:pt idx="3">
                  <c:v>228349.3264031006</c:v>
                </c:pt>
                <c:pt idx="4">
                  <c:v>65597.149999999994</c:v>
                </c:pt>
                <c:pt idx="5">
                  <c:v>73698.728125097696</c:v>
                </c:pt>
                <c:pt idx="6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D-4516-A5FB-025AB944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9546040"/>
        <c:axId val="529543688"/>
      </c:barChart>
      <c:barChart>
        <c:barDir val="col"/>
        <c:grouping val="clustered"/>
        <c:varyColors val="0"/>
        <c:ser>
          <c:idx val="1"/>
          <c:order val="1"/>
          <c:tx>
            <c:strRef>
              <c:f>Graphs!$D$33</c:f>
              <c:strCache>
                <c:ptCount val="1"/>
                <c:pt idx="0">
                  <c:v>Actuals YTD</c:v>
                </c:pt>
              </c:strCache>
            </c:strRef>
          </c:tx>
          <c:spPr>
            <a:solidFill>
              <a:srgbClr val="7FC04B"/>
            </a:solidFill>
            <a:ln>
              <a:noFill/>
            </a:ln>
            <a:effectLst/>
          </c:spPr>
          <c:invertIfNegative val="0"/>
          <c:cat>
            <c:strRef>
              <c:f>Graphs!$B$34:$B$40</c:f>
              <c:strCache>
                <c:ptCount val="7"/>
                <c:pt idx="0">
                  <c:v>Personnel </c:v>
                </c:pt>
                <c:pt idx="1">
                  <c:v>Employer Taxes &amp; Employee Benefits</c:v>
                </c:pt>
                <c:pt idx="2">
                  <c:v>Contracted Services</c:v>
                </c:pt>
                <c:pt idx="3">
                  <c:v>Supplies &amp; Materials</c:v>
                </c:pt>
                <c:pt idx="4">
                  <c:v>Other Charges</c:v>
                </c:pt>
                <c:pt idx="5">
                  <c:v>Debt Service</c:v>
                </c:pt>
                <c:pt idx="6">
                  <c:v>Capital Expenses</c:v>
                </c:pt>
              </c:strCache>
            </c:strRef>
          </c:cat>
          <c:val>
            <c:numRef>
              <c:f>Graphs!$D$34:$D$40</c:f>
              <c:numCache>
                <c:formatCode>_(* #,##0_);_(* \(#,##0\);_(* "-"_);_(@_)</c:formatCode>
                <c:ptCount val="7"/>
                <c:pt idx="0">
                  <c:v>1143073.07</c:v>
                </c:pt>
                <c:pt idx="1">
                  <c:v>451017.26999999996</c:v>
                </c:pt>
                <c:pt idx="2">
                  <c:v>301004.91999999993</c:v>
                </c:pt>
                <c:pt idx="3">
                  <c:v>249371.78999999998</c:v>
                </c:pt>
                <c:pt idx="4">
                  <c:v>78344.899999999994</c:v>
                </c:pt>
                <c:pt idx="5">
                  <c:v>59621.14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D-4516-A5FB-025AB944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29546824"/>
        <c:axId val="529544080"/>
      </c:barChart>
      <c:catAx>
        <c:axId val="52954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529543688"/>
        <c:crosses val="autoZero"/>
        <c:auto val="1"/>
        <c:lblAlgn val="ctr"/>
        <c:lblOffset val="100"/>
        <c:noMultiLvlLbl val="0"/>
      </c:catAx>
      <c:valAx>
        <c:axId val="52954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52954604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529544080"/>
        <c:scaling>
          <c:orientation val="minMax"/>
          <c:max val="1800000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529546824"/>
        <c:crosses val="max"/>
        <c:crossBetween val="between"/>
        <c:dispUnits>
          <c:builtInUnit val="thousands"/>
        </c:dispUnits>
      </c:valAx>
      <c:catAx>
        <c:axId val="52954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54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07248D7C-F431-45EC-B9F3-C3C0B68D7E24}">
          <cx:tx>
            <cx:txData>
              <cx:f/>
              <cx:v/>
            </cx:txData>
          </cx:tx>
          <cx:dataPt idx="0">
            <cx:spPr>
              <a:solidFill>
                <a:srgbClr val="005C9A"/>
              </a:solidFill>
            </cx:spPr>
          </cx:dataPt>
          <cx:dataPt idx="12">
            <cx:spPr>
              <a:solidFill>
                <a:srgbClr val="005C9A"/>
              </a:solidFill>
            </cx:spPr>
          </cx:dataPt>
          <cx:dataLabels>
            <cx:numFmt formatCode="$#,##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endParaRPr lang="en-US" sz="11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Franklin Gothic Book" panose="020B0503020102020204" pitchFamily="34" charset="0"/>
                </a:endParaRPr>
              </a:p>
            </cx:txPr>
            <cx:visibility seriesName="0" categoryName="0" value="1"/>
            <cx:separator>, </cx:separator>
            <cx:dataLabel idx="0">
              <cx:numFmt formatCode="$#,##0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50"/>
                  </a:pPr>
                  <a:r>
                    <a:rPr lang="en-US" sz="1050" b="1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Franklin Gothic Book" panose="020B0503020102020204" pitchFamily="34" charset="0"/>
                    </a:rPr>
                    <a:t>$0</a:t>
                  </a:r>
                </a:p>
              </cx:txPr>
              <cx:visibility seriesName="0" categoryName="0" value="1"/>
              <cx:separator>, </cx:separator>
            </cx:dataLabel>
          </cx:dataLabels>
          <cx:dataId val="0"/>
          <cx:layoutPr>
            <cx:subtotals>
              <cx:idx val="12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  <cx:axis id="1">
        <cx:valScaling/>
        <cx:units unit="thousands">
          <cx:unitsLabel>
            <cx:tx>
              <cx:txData>
                <cx:v>Thousands</cx:v>
              </cx:txData>
            </cx:tx>
            <cx:txPr>
              <a:bodyPr vertOverflow="overflow" horzOverflow="overflow" wrap="square" lIns="0" tIns="0" rIns="0" bIns="0"/>
              <a:lstStyle/>
              <a:p>
                <a:pPr algn="ctr" rtl="0">
                  <a:defRPr sz="1100" b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r>
                  <a:rPr lang="en-US" sz="110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</a:rPr>
                  <a:t>Thousands</a:t>
                </a:r>
              </a:p>
            </cx:txPr>
          </cx:unitsLabel>
        </cx:units>
        <cx:majorGridlines>
          <cx:spPr>
            <a:ln>
              <a:solidFill>
                <a:schemeClr val="bg1">
                  <a:lumMod val="75000"/>
                </a:schemeClr>
              </a:solidFill>
            </a:ln>
          </cx:spPr>
        </cx:majorGridlines>
        <cx:tickLabels/>
        <cx:numFmt formatCode="$#,##0_);($#,##0)" sourceLinked="0"/>
        <cx:spPr>
          <a:ln>
            <a:noFill/>
          </a:ln>
          <a:effectLst/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122</xdr:row>
      <xdr:rowOff>47625</xdr:rowOff>
    </xdr:from>
    <xdr:to>
      <xdr:col>14</xdr:col>
      <xdr:colOff>534988</xdr:colOff>
      <xdr:row>153</xdr:row>
      <xdr:rowOff>115887</xdr:rowOff>
    </xdr:to>
    <xdr:graphicFrame macro="">
      <xdr:nvGraphicFramePr>
        <xdr:cNvPr id="2" name="Content Placeholder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685800</xdr:colOff>
      <xdr:row>66</xdr:row>
      <xdr:rowOff>95250</xdr:rowOff>
    </xdr:from>
    <xdr:to>
      <xdr:col>14</xdr:col>
      <xdr:colOff>563563</xdr:colOff>
      <xdr:row>95</xdr:row>
      <xdr:rowOff>90487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ontent Placeholder 4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68750" y="11664950"/>
              <a:ext cx="8628063" cy="48339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133350</xdr:colOff>
      <xdr:row>4</xdr:row>
      <xdr:rowOff>57150</xdr:rowOff>
    </xdr:from>
    <xdr:to>
      <xdr:col>15</xdr:col>
      <xdr:colOff>296863</xdr:colOff>
      <xdr:row>27</xdr:row>
      <xdr:rowOff>138112</xdr:rowOff>
    </xdr:to>
    <xdr:graphicFrame macro="">
      <xdr:nvGraphicFramePr>
        <xdr:cNvPr id="6" name="Content Placeholder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133350</xdr:colOff>
      <xdr:row>32</xdr:row>
      <xdr:rowOff>38100</xdr:rowOff>
    </xdr:from>
    <xdr:to>
      <xdr:col>15</xdr:col>
      <xdr:colOff>296863</xdr:colOff>
      <xdr:row>61</xdr:row>
      <xdr:rowOff>90487</xdr:rowOff>
    </xdr:to>
    <xdr:graphicFrame macro="">
      <xdr:nvGraphicFramePr>
        <xdr:cNvPr id="8" name="Content Placeholder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dTec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FC04B"/>
    </a:accent1>
    <a:accent2>
      <a:srgbClr val="005C9A"/>
    </a:accent2>
    <a:accent3>
      <a:srgbClr val="EEA25C"/>
    </a:accent3>
    <a:accent4>
      <a:srgbClr val="8E008E"/>
    </a:accent4>
    <a:accent5>
      <a:srgbClr val="61BFFF"/>
    </a:accent5>
    <a:accent6>
      <a:srgbClr val="00A3A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dTec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FC04B"/>
    </a:accent1>
    <a:accent2>
      <a:srgbClr val="005C9A"/>
    </a:accent2>
    <a:accent3>
      <a:srgbClr val="EEA25C"/>
    </a:accent3>
    <a:accent4>
      <a:srgbClr val="8E008E"/>
    </a:accent4>
    <a:accent5>
      <a:srgbClr val="61BFFF"/>
    </a:accent5>
    <a:accent6>
      <a:srgbClr val="00A3A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dTec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FC04B"/>
    </a:accent1>
    <a:accent2>
      <a:srgbClr val="005C9A"/>
    </a:accent2>
    <a:accent3>
      <a:srgbClr val="EEA25C"/>
    </a:accent3>
    <a:accent4>
      <a:srgbClr val="8E008E"/>
    </a:accent4>
    <a:accent5>
      <a:srgbClr val="61BFFF"/>
    </a:accent5>
    <a:accent6>
      <a:srgbClr val="00A3A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dTec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FC04B"/>
    </a:accent1>
    <a:accent2>
      <a:srgbClr val="005C9A"/>
    </a:accent2>
    <a:accent3>
      <a:srgbClr val="EEA25C"/>
    </a:accent3>
    <a:accent4>
      <a:srgbClr val="8E008E"/>
    </a:accent4>
    <a:accent5>
      <a:srgbClr val="61BFFF"/>
    </a:accent5>
    <a:accent6>
      <a:srgbClr val="00A3A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1">
    <tabColor rgb="FF0070C0"/>
    <pageSetUpPr fitToPage="1"/>
  </sheetPr>
  <dimension ref="A1:BD609"/>
  <sheetViews>
    <sheetView showGridLines="0"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ColWidth="9.1796875" defaultRowHeight="11.5"/>
  <cols>
    <col min="1" max="1" width="10.54296875" style="1" customWidth="1" collapsed="1"/>
    <col min="2" max="2" width="56.453125" style="1" customWidth="1" collapsed="1"/>
    <col min="3" max="6" width="10.7265625" style="1" hidden="1" customWidth="1" collapsed="1"/>
    <col min="7" max="9" width="10.7265625" style="1" customWidth="1" collapsed="1"/>
    <col min="10" max="15" width="10.7265625" style="1" hidden="1" customWidth="1" collapsed="1"/>
    <col min="16" max="16" width="12.7265625" style="1" bestFit="1" customWidth="1" collapsed="1"/>
    <col min="17" max="17" width="12.54296875" style="93" hidden="1" customWidth="1" collapsed="1"/>
    <col min="18" max="18" width="12" style="93" hidden="1" customWidth="1" collapsed="1"/>
    <col min="19" max="19" width="13.54296875" style="1" customWidth="1" collapsed="1"/>
    <col min="20" max="21" width="11.7265625" style="1" customWidth="1" collapsed="1"/>
    <col min="22" max="22" width="13.54296875" style="93" customWidth="1" collapsed="1"/>
    <col min="23" max="23" width="12.7265625" style="93" customWidth="1" collapsed="1"/>
    <col min="24" max="24" width="11.7265625" style="93" hidden="1" customWidth="1" collapsed="1"/>
    <col min="25" max="25" width="11.7265625" style="93" customWidth="1" collapsed="1"/>
    <col min="26" max="26" width="9.7265625" style="94" customWidth="1" collapsed="1"/>
    <col min="27" max="27" width="8.54296875" style="353" hidden="1" customWidth="1" collapsed="1"/>
    <col min="28" max="28" width="9.1796875" style="1" collapsed="1"/>
    <col min="29" max="29" width="9.1796875" style="1"/>
    <col min="30" max="30" width="9.1796875" style="1" collapsed="1"/>
    <col min="31" max="56" width="9.1796875" style="1"/>
    <col min="57" max="16384" width="9.1796875" style="1" collapsed="1"/>
  </cols>
  <sheetData>
    <row r="1" spans="1:27" ht="15.5">
      <c r="A1" s="179" t="s">
        <v>627</v>
      </c>
    </row>
    <row r="2" spans="1:27" ht="12" customHeight="1">
      <c r="A2" s="180" t="s">
        <v>55</v>
      </c>
    </row>
    <row r="3" spans="1:27" ht="12" customHeight="1">
      <c r="A3" s="180" t="s">
        <v>628</v>
      </c>
      <c r="C3" s="47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27" ht="12" customHeight="1" thickBot="1">
      <c r="B4" s="81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83" t="s">
        <v>89</v>
      </c>
      <c r="Q4" s="98"/>
      <c r="R4" s="98"/>
      <c r="S4" s="97"/>
      <c r="T4" s="97"/>
      <c r="U4" s="97"/>
      <c r="V4" s="98"/>
      <c r="W4" s="98"/>
      <c r="X4" s="98"/>
      <c r="Y4" s="98"/>
      <c r="Z4" s="99"/>
      <c r="AA4" s="99"/>
    </row>
    <row r="5" spans="1:27" ht="12" customHeight="1" thickTop="1">
      <c r="C5" s="377" t="s">
        <v>0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8" t="s">
        <v>73</v>
      </c>
      <c r="Q5" s="377"/>
      <c r="R5" s="379"/>
      <c r="S5" s="378" t="s">
        <v>1</v>
      </c>
      <c r="T5" s="377"/>
      <c r="U5" s="377"/>
      <c r="V5" s="377"/>
      <c r="W5" s="377"/>
      <c r="X5" s="377"/>
      <c r="Y5" s="377"/>
      <c r="Z5" s="100"/>
      <c r="AA5" s="100"/>
    </row>
    <row r="6" spans="1:27" s="101" customFormat="1" ht="46">
      <c r="C6" s="102" t="s">
        <v>80</v>
      </c>
      <c r="D6" s="103" t="s">
        <v>2</v>
      </c>
      <c r="E6" s="103" t="s">
        <v>3</v>
      </c>
      <c r="F6" s="103" t="s">
        <v>4</v>
      </c>
      <c r="G6" s="103" t="s">
        <v>5</v>
      </c>
      <c r="H6" s="103" t="s">
        <v>6</v>
      </c>
      <c r="I6" s="103" t="s">
        <v>7</v>
      </c>
      <c r="J6" s="103" t="s">
        <v>8</v>
      </c>
      <c r="K6" s="103" t="s">
        <v>9</v>
      </c>
      <c r="L6" s="103" t="s">
        <v>10</v>
      </c>
      <c r="M6" s="103" t="s">
        <v>11</v>
      </c>
      <c r="N6" s="103" t="s">
        <v>12</v>
      </c>
      <c r="O6" s="103" t="s">
        <v>13</v>
      </c>
      <c r="P6" s="104" t="s">
        <v>14</v>
      </c>
      <c r="Q6" s="105" t="s">
        <v>15</v>
      </c>
      <c r="R6" s="106" t="s">
        <v>75</v>
      </c>
      <c r="S6" s="107" t="s">
        <v>629</v>
      </c>
      <c r="T6" s="102" t="s">
        <v>77</v>
      </c>
      <c r="U6" s="108" t="s">
        <v>78</v>
      </c>
      <c r="V6" s="109" t="s">
        <v>630</v>
      </c>
      <c r="W6" s="109" t="s">
        <v>631</v>
      </c>
      <c r="X6" s="109" t="s">
        <v>632</v>
      </c>
      <c r="Y6" s="109" t="s">
        <v>633</v>
      </c>
      <c r="Z6" s="110" t="s">
        <v>91</v>
      </c>
      <c r="AA6" s="110" t="s">
        <v>177</v>
      </c>
    </row>
    <row r="7" spans="1:27" ht="12" customHeight="1">
      <c r="A7" s="81" t="s">
        <v>18</v>
      </c>
      <c r="P7" s="111"/>
      <c r="R7" s="112"/>
      <c r="S7" s="111"/>
      <c r="U7" s="95"/>
    </row>
    <row r="8" spans="1:27" ht="12" customHeight="1">
      <c r="A8" s="81" t="s">
        <v>19</v>
      </c>
      <c r="P8" s="111"/>
      <c r="R8" s="112"/>
      <c r="S8" s="111"/>
      <c r="U8" s="95"/>
    </row>
    <row r="9" spans="1:27" ht="12" customHeight="1">
      <c r="B9" s="84" t="s">
        <v>99</v>
      </c>
      <c r="C9" s="113">
        <f t="shared" ref="C9:U9" si="0">+C122</f>
        <v>0</v>
      </c>
      <c r="D9" s="113">
        <f t="shared" si="0"/>
        <v>0</v>
      </c>
      <c r="E9" s="113">
        <f t="shared" si="0"/>
        <v>0</v>
      </c>
      <c r="F9" s="113">
        <f t="shared" si="0"/>
        <v>0</v>
      </c>
      <c r="G9" s="113">
        <f t="shared" si="0"/>
        <v>710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4">
        <f t="shared" si="0"/>
        <v>710</v>
      </c>
      <c r="Q9" s="115">
        <f t="shared" si="0"/>
        <v>5579.6359999999886</v>
      </c>
      <c r="R9" s="116">
        <f t="shared" ref="R9:R14" si="1">P9-Q9</f>
        <v>-4869.6359999999886</v>
      </c>
      <c r="S9" s="114">
        <f t="shared" si="0"/>
        <v>12441.589999999989</v>
      </c>
      <c r="T9" s="113">
        <f t="shared" si="0"/>
        <v>5000</v>
      </c>
      <c r="U9" s="117">
        <f t="shared" si="0"/>
        <v>5710</v>
      </c>
      <c r="V9" s="115">
        <f t="shared" ref="V9:V14" si="2">U9-T9</f>
        <v>710</v>
      </c>
      <c r="W9" s="115">
        <f>U9-S9</f>
        <v>-6731.5899999999892</v>
      </c>
      <c r="X9" s="115">
        <f>S9-P9</f>
        <v>11731.589999999989</v>
      </c>
      <c r="Y9" s="115">
        <f>U9-P9</f>
        <v>5000</v>
      </c>
      <c r="Z9" s="94">
        <f t="shared" ref="Z9:Z14" si="3">IFERROR((P9/U9)," ")</f>
        <v>0.12434325744308231</v>
      </c>
      <c r="AA9" s="353">
        <f t="shared" ref="AA9:AA14" si="4">IFERROR((P9/S9)," ")</f>
        <v>5.7066661093959907E-2</v>
      </c>
    </row>
    <row r="10" spans="1:27" ht="12" customHeight="1">
      <c r="B10" s="84" t="s">
        <v>98</v>
      </c>
      <c r="C10" s="113">
        <f t="shared" ref="C10:U10" si="5">+C159</f>
        <v>0</v>
      </c>
      <c r="D10" s="113">
        <f t="shared" si="5"/>
        <v>197634.63</v>
      </c>
      <c r="E10" s="113">
        <f t="shared" si="5"/>
        <v>632.96</v>
      </c>
      <c r="F10" s="113">
        <f t="shared" si="5"/>
        <v>1106.75</v>
      </c>
      <c r="G10" s="113">
        <f t="shared" si="5"/>
        <v>102387.21999999999</v>
      </c>
      <c r="H10" s="113">
        <f t="shared" si="5"/>
        <v>1237.74</v>
      </c>
      <c r="I10" s="113">
        <f t="shared" si="5"/>
        <v>-126446.9</v>
      </c>
      <c r="J10" s="113">
        <f t="shared" si="5"/>
        <v>0</v>
      </c>
      <c r="K10" s="113">
        <f t="shared" si="5"/>
        <v>0</v>
      </c>
      <c r="L10" s="113">
        <f t="shared" si="5"/>
        <v>0</v>
      </c>
      <c r="M10" s="113">
        <f t="shared" si="5"/>
        <v>0</v>
      </c>
      <c r="N10" s="113">
        <f t="shared" si="5"/>
        <v>0</v>
      </c>
      <c r="O10" s="113">
        <f t="shared" si="5"/>
        <v>0</v>
      </c>
      <c r="P10" s="114">
        <f t="shared" si="5"/>
        <v>176552.4</v>
      </c>
      <c r="Q10" s="115">
        <f t="shared" si="5"/>
        <v>208097.17499999999</v>
      </c>
      <c r="R10" s="116">
        <f t="shared" si="1"/>
        <v>-31544.774999999994</v>
      </c>
      <c r="S10" s="114">
        <f t="shared" si="5"/>
        <v>276194.35000000009</v>
      </c>
      <c r="T10" s="113">
        <f t="shared" si="5"/>
        <v>350487.95714285731</v>
      </c>
      <c r="U10" s="117">
        <f t="shared" si="5"/>
        <v>185472.95714285731</v>
      </c>
      <c r="V10" s="115">
        <f t="shared" si="2"/>
        <v>-165015</v>
      </c>
      <c r="W10" s="115">
        <f t="shared" ref="W10:W14" si="6">U10-S10</f>
        <v>-90721.392857142782</v>
      </c>
      <c r="X10" s="115">
        <f t="shared" ref="X10:X14" si="7">S10-P10</f>
        <v>99641.950000000099</v>
      </c>
      <c r="Y10" s="115">
        <f t="shared" ref="Y10:Y14" si="8">U10-P10</f>
        <v>8920.5571428573166</v>
      </c>
      <c r="Z10" s="94">
        <f t="shared" si="3"/>
        <v>0.9519037315181943</v>
      </c>
      <c r="AA10" s="353">
        <f t="shared" si="4"/>
        <v>0.63923248248923248</v>
      </c>
    </row>
    <row r="11" spans="1:27" ht="12" customHeight="1">
      <c r="B11" s="84" t="s">
        <v>100</v>
      </c>
      <c r="C11" s="113">
        <f t="shared" ref="C11:U11" si="9">+C198</f>
        <v>0</v>
      </c>
      <c r="D11" s="113">
        <f t="shared" si="9"/>
        <v>0</v>
      </c>
      <c r="E11" s="113">
        <f t="shared" si="9"/>
        <v>420601.59999999998</v>
      </c>
      <c r="F11" s="113">
        <f t="shared" si="9"/>
        <v>420601.59999999998</v>
      </c>
      <c r="G11" s="113">
        <f t="shared" si="9"/>
        <v>531147.16</v>
      </c>
      <c r="H11" s="113">
        <f t="shared" si="9"/>
        <v>457450.12</v>
      </c>
      <c r="I11" s="113">
        <f t="shared" si="9"/>
        <v>461450.12</v>
      </c>
      <c r="J11" s="113">
        <f t="shared" si="9"/>
        <v>0</v>
      </c>
      <c r="K11" s="113">
        <f t="shared" si="9"/>
        <v>0</v>
      </c>
      <c r="L11" s="113">
        <f t="shared" si="9"/>
        <v>0</v>
      </c>
      <c r="M11" s="113">
        <f t="shared" si="9"/>
        <v>0</v>
      </c>
      <c r="N11" s="113">
        <f t="shared" si="9"/>
        <v>0</v>
      </c>
      <c r="O11" s="113">
        <f t="shared" si="9"/>
        <v>0</v>
      </c>
      <c r="P11" s="114">
        <f t="shared" si="9"/>
        <v>2291250.6</v>
      </c>
      <c r="Q11" s="115">
        <f t="shared" si="9"/>
        <v>1903867.3767909596</v>
      </c>
      <c r="R11" s="116">
        <f t="shared" si="1"/>
        <v>387383.22320904047</v>
      </c>
      <c r="S11" s="114">
        <f t="shared" si="9"/>
        <v>3807734.7535819197</v>
      </c>
      <c r="T11" s="113">
        <f t="shared" si="9"/>
        <v>4068614.3276786869</v>
      </c>
      <c r="U11" s="117">
        <f t="shared" si="9"/>
        <v>4178324.3400000003</v>
      </c>
      <c r="V11" s="115">
        <f t="shared" si="2"/>
        <v>109710.01232131338</v>
      </c>
      <c r="W11" s="115">
        <f t="shared" si="6"/>
        <v>370589.58641808061</v>
      </c>
      <c r="X11" s="115">
        <f t="shared" si="7"/>
        <v>1516484.1535819196</v>
      </c>
      <c r="Y11" s="115">
        <f t="shared" si="8"/>
        <v>1887073.7400000002</v>
      </c>
      <c r="Z11" s="94">
        <f t="shared" si="3"/>
        <v>0.54836590306438493</v>
      </c>
      <c r="AA11" s="353">
        <f t="shared" si="4"/>
        <v>0.60173587402447881</v>
      </c>
    </row>
    <row r="12" spans="1:27" ht="12" customHeight="1">
      <c r="B12" s="84" t="s">
        <v>101</v>
      </c>
      <c r="C12" s="113">
        <f t="shared" ref="C12:U12" si="10">+C235</f>
        <v>0</v>
      </c>
      <c r="D12" s="113">
        <f t="shared" si="10"/>
        <v>0</v>
      </c>
      <c r="E12" s="113">
        <f t="shared" si="10"/>
        <v>0</v>
      </c>
      <c r="F12" s="113">
        <f t="shared" si="10"/>
        <v>0</v>
      </c>
      <c r="G12" s="113">
        <f t="shared" si="10"/>
        <v>0</v>
      </c>
      <c r="H12" s="113">
        <f t="shared" si="10"/>
        <v>25515</v>
      </c>
      <c r="I12" s="113">
        <f t="shared" si="10"/>
        <v>19911.54</v>
      </c>
      <c r="J12" s="113">
        <f t="shared" si="10"/>
        <v>0</v>
      </c>
      <c r="K12" s="113">
        <f t="shared" si="10"/>
        <v>0</v>
      </c>
      <c r="L12" s="113">
        <f t="shared" si="10"/>
        <v>0</v>
      </c>
      <c r="M12" s="113">
        <f t="shared" si="10"/>
        <v>0</v>
      </c>
      <c r="N12" s="113">
        <f t="shared" si="10"/>
        <v>0</v>
      </c>
      <c r="O12" s="113">
        <f t="shared" si="10"/>
        <v>0</v>
      </c>
      <c r="P12" s="114">
        <f t="shared" si="10"/>
        <v>45426.54</v>
      </c>
      <c r="Q12" s="115">
        <f t="shared" si="10"/>
        <v>586195.90933333326</v>
      </c>
      <c r="R12" s="116">
        <f t="shared" si="1"/>
        <v>-540769.36933333322</v>
      </c>
      <c r="S12" s="114">
        <f t="shared" si="10"/>
        <v>1038038.548</v>
      </c>
      <c r="T12" s="113">
        <f t="shared" si="10"/>
        <v>712538.74</v>
      </c>
      <c r="U12" s="117">
        <f t="shared" si="10"/>
        <v>644634.78</v>
      </c>
      <c r="V12" s="115">
        <f t="shared" si="2"/>
        <v>-67903.959999999963</v>
      </c>
      <c r="W12" s="115">
        <f t="shared" si="6"/>
        <v>-393403.76799999992</v>
      </c>
      <c r="X12" s="115">
        <f t="shared" si="7"/>
        <v>992612.00799999991</v>
      </c>
      <c r="Y12" s="115">
        <f t="shared" si="8"/>
        <v>599208.24</v>
      </c>
      <c r="Z12" s="94">
        <f t="shared" si="3"/>
        <v>7.0468645827642118E-2</v>
      </c>
      <c r="AA12" s="353">
        <f t="shared" si="4"/>
        <v>4.376190083453433E-2</v>
      </c>
    </row>
    <row r="13" spans="1:27" ht="12" hidden="1" customHeight="1">
      <c r="B13" s="84" t="s">
        <v>109</v>
      </c>
      <c r="C13" s="113">
        <f t="shared" ref="C13:U13" si="11">+C251</f>
        <v>0</v>
      </c>
      <c r="D13" s="113">
        <f t="shared" si="11"/>
        <v>0</v>
      </c>
      <c r="E13" s="113">
        <f t="shared" si="11"/>
        <v>0</v>
      </c>
      <c r="F13" s="113">
        <f t="shared" si="11"/>
        <v>0</v>
      </c>
      <c r="G13" s="113">
        <f t="shared" si="11"/>
        <v>0</v>
      </c>
      <c r="H13" s="113">
        <f t="shared" si="11"/>
        <v>0</v>
      </c>
      <c r="I13" s="113">
        <f t="shared" si="11"/>
        <v>0</v>
      </c>
      <c r="J13" s="113">
        <f t="shared" si="11"/>
        <v>0</v>
      </c>
      <c r="K13" s="113">
        <f t="shared" si="11"/>
        <v>0</v>
      </c>
      <c r="L13" s="113">
        <f t="shared" si="11"/>
        <v>0</v>
      </c>
      <c r="M13" s="113">
        <f t="shared" si="11"/>
        <v>0</v>
      </c>
      <c r="N13" s="113">
        <f t="shared" si="11"/>
        <v>0</v>
      </c>
      <c r="O13" s="113">
        <f t="shared" si="11"/>
        <v>0</v>
      </c>
      <c r="P13" s="114">
        <f t="shared" si="11"/>
        <v>0</v>
      </c>
      <c r="Q13" s="115">
        <f t="shared" si="11"/>
        <v>0</v>
      </c>
      <c r="R13" s="116">
        <f t="shared" si="1"/>
        <v>0</v>
      </c>
      <c r="S13" s="114">
        <f t="shared" si="11"/>
        <v>0</v>
      </c>
      <c r="T13" s="113">
        <f t="shared" si="11"/>
        <v>0</v>
      </c>
      <c r="U13" s="117">
        <f t="shared" si="11"/>
        <v>0</v>
      </c>
      <c r="V13" s="115">
        <f t="shared" si="2"/>
        <v>0</v>
      </c>
      <c r="W13" s="115">
        <f t="shared" si="6"/>
        <v>0</v>
      </c>
      <c r="X13" s="115">
        <f t="shared" si="7"/>
        <v>0</v>
      </c>
      <c r="Y13" s="115">
        <f t="shared" si="8"/>
        <v>0</v>
      </c>
      <c r="Z13" s="94" t="str">
        <f t="shared" si="3"/>
        <v xml:space="preserve"> </v>
      </c>
      <c r="AA13" s="353" t="str">
        <f t="shared" si="4"/>
        <v xml:space="preserve"> </v>
      </c>
    </row>
    <row r="14" spans="1:27" ht="12" customHeight="1">
      <c r="A14" s="118"/>
      <c r="B14" s="85" t="s">
        <v>20</v>
      </c>
      <c r="C14" s="119">
        <f>SUM(C9:C13)</f>
        <v>0</v>
      </c>
      <c r="D14" s="119">
        <f t="shared" ref="D14:P14" si="12">SUM(D9:D13)</f>
        <v>197634.63</v>
      </c>
      <c r="E14" s="119">
        <f t="shared" si="12"/>
        <v>421234.56</v>
      </c>
      <c r="F14" s="119">
        <f t="shared" si="12"/>
        <v>421708.35</v>
      </c>
      <c r="G14" s="119">
        <f t="shared" si="12"/>
        <v>634244.38</v>
      </c>
      <c r="H14" s="119">
        <f t="shared" si="12"/>
        <v>484202.86</v>
      </c>
      <c r="I14" s="119">
        <f t="shared" si="12"/>
        <v>354914.75999999995</v>
      </c>
      <c r="J14" s="119">
        <f t="shared" si="12"/>
        <v>0</v>
      </c>
      <c r="K14" s="119">
        <f t="shared" si="12"/>
        <v>0</v>
      </c>
      <c r="L14" s="119">
        <f t="shared" si="12"/>
        <v>0</v>
      </c>
      <c r="M14" s="119">
        <f t="shared" si="12"/>
        <v>0</v>
      </c>
      <c r="N14" s="119">
        <f t="shared" si="12"/>
        <v>0</v>
      </c>
      <c r="O14" s="119">
        <f t="shared" si="12"/>
        <v>0</v>
      </c>
      <c r="P14" s="120">
        <f t="shared" si="12"/>
        <v>2513939.54</v>
      </c>
      <c r="Q14" s="121">
        <f t="shared" ref="Q14:U14" si="13">SUM(Q9:Q13)</f>
        <v>2703740.097124293</v>
      </c>
      <c r="R14" s="122">
        <f t="shared" si="1"/>
        <v>-189800.55712429294</v>
      </c>
      <c r="S14" s="120">
        <f t="shared" si="13"/>
        <v>5134409.2415819196</v>
      </c>
      <c r="T14" s="119">
        <f t="shared" si="13"/>
        <v>5136641.0248215441</v>
      </c>
      <c r="U14" s="119">
        <f t="shared" si="13"/>
        <v>5014142.0771428579</v>
      </c>
      <c r="V14" s="121">
        <f t="shared" si="2"/>
        <v>-122498.94767868612</v>
      </c>
      <c r="W14" s="121">
        <f t="shared" si="6"/>
        <v>-120267.16443906166</v>
      </c>
      <c r="X14" s="121">
        <f t="shared" si="7"/>
        <v>2620469.7015819196</v>
      </c>
      <c r="Y14" s="121">
        <f t="shared" si="8"/>
        <v>2500202.5371428579</v>
      </c>
      <c r="Z14" s="123">
        <f t="shared" si="3"/>
        <v>0.50136982584914802</v>
      </c>
      <c r="AA14" s="123">
        <f t="shared" si="4"/>
        <v>0.4896258599023266</v>
      </c>
    </row>
    <row r="15" spans="1:27" ht="12" customHeight="1">
      <c r="A15" s="86"/>
      <c r="P15" s="111"/>
      <c r="R15" s="112"/>
      <c r="S15" s="111"/>
      <c r="U15" s="95"/>
    </row>
    <row r="16" spans="1:27" ht="12" customHeight="1">
      <c r="A16" s="87" t="s">
        <v>21</v>
      </c>
      <c r="P16" s="111"/>
      <c r="R16" s="112"/>
      <c r="S16" s="111"/>
      <c r="U16" s="95"/>
    </row>
    <row r="17" spans="1:28" ht="12" customHeight="1">
      <c r="B17" s="84" t="s">
        <v>102</v>
      </c>
      <c r="C17" s="113">
        <f t="shared" ref="C17:V17" si="14">C314</f>
        <v>0</v>
      </c>
      <c r="D17" s="113">
        <f t="shared" si="14"/>
        <v>179670.91999999998</v>
      </c>
      <c r="E17" s="113">
        <f t="shared" si="14"/>
        <v>186541.27999999997</v>
      </c>
      <c r="F17" s="113">
        <f t="shared" si="14"/>
        <v>191851.28</v>
      </c>
      <c r="G17" s="113">
        <f t="shared" si="14"/>
        <v>190541.28</v>
      </c>
      <c r="H17" s="113">
        <f t="shared" si="14"/>
        <v>198041.27999999997</v>
      </c>
      <c r="I17" s="113">
        <f t="shared" si="14"/>
        <v>196427.03</v>
      </c>
      <c r="J17" s="113">
        <f t="shared" si="14"/>
        <v>0</v>
      </c>
      <c r="K17" s="113">
        <f t="shared" si="14"/>
        <v>0</v>
      </c>
      <c r="L17" s="113">
        <f t="shared" si="14"/>
        <v>0</v>
      </c>
      <c r="M17" s="113">
        <f t="shared" si="14"/>
        <v>0</v>
      </c>
      <c r="N17" s="113">
        <f t="shared" si="14"/>
        <v>0</v>
      </c>
      <c r="O17" s="113">
        <f t="shared" si="14"/>
        <v>0</v>
      </c>
      <c r="P17" s="114">
        <f t="shared" si="14"/>
        <v>1143073.07</v>
      </c>
      <c r="Q17" s="115">
        <f t="shared" si="14"/>
        <v>1127623.019999997</v>
      </c>
      <c r="R17" s="116">
        <f>Q17-P17</f>
        <v>-15450.050000003073</v>
      </c>
      <c r="S17" s="114">
        <f t="shared" si="14"/>
        <v>2341246.04</v>
      </c>
      <c r="T17" s="113">
        <f t="shared" si="14"/>
        <v>2354580.0238709701</v>
      </c>
      <c r="U17" s="117">
        <f t="shared" si="14"/>
        <v>2312469.8088172069</v>
      </c>
      <c r="V17" s="115">
        <f t="shared" si="14"/>
        <v>42110.215053763008</v>
      </c>
      <c r="W17" s="115">
        <f>S17-U17</f>
        <v>28776.231182793155</v>
      </c>
      <c r="X17" s="115">
        <f>S17-P17</f>
        <v>1198172.97</v>
      </c>
      <c r="Y17" s="115">
        <f t="shared" ref="Y17:Y27" si="15">U17-P17</f>
        <v>1169396.7388172068</v>
      </c>
      <c r="Z17" s="94">
        <f t="shared" ref="Z17:Z25" si="16">IFERROR((P17/U17)," ")</f>
        <v>0.49430832162287325</v>
      </c>
      <c r="AA17" s="353">
        <f t="shared" ref="AA17:AA25" si="17">IFERROR((P17/S17)," ")</f>
        <v>0.48823278308673618</v>
      </c>
    </row>
    <row r="18" spans="1:28" ht="12" customHeight="1">
      <c r="B18" s="84" t="s">
        <v>103</v>
      </c>
      <c r="C18" s="113">
        <f t="shared" ref="C18:V18" si="18">C333</f>
        <v>0</v>
      </c>
      <c r="D18" s="113">
        <f t="shared" si="18"/>
        <v>32541.84</v>
      </c>
      <c r="E18" s="113">
        <f t="shared" si="18"/>
        <v>101091.88</v>
      </c>
      <c r="F18" s="113">
        <f t="shared" si="18"/>
        <v>34110.06</v>
      </c>
      <c r="G18" s="113">
        <f t="shared" si="18"/>
        <v>61228.599999999991</v>
      </c>
      <c r="H18" s="113">
        <f t="shared" si="18"/>
        <v>99587.599999999991</v>
      </c>
      <c r="I18" s="113">
        <f t="shared" si="18"/>
        <v>122457.29</v>
      </c>
      <c r="J18" s="113">
        <f t="shared" si="18"/>
        <v>0</v>
      </c>
      <c r="K18" s="113">
        <f t="shared" si="18"/>
        <v>0</v>
      </c>
      <c r="L18" s="113">
        <f t="shared" si="18"/>
        <v>0</v>
      </c>
      <c r="M18" s="113">
        <f t="shared" si="18"/>
        <v>0</v>
      </c>
      <c r="N18" s="113">
        <f t="shared" si="18"/>
        <v>0</v>
      </c>
      <c r="O18" s="113">
        <f t="shared" si="18"/>
        <v>0</v>
      </c>
      <c r="P18" s="114">
        <f t="shared" si="18"/>
        <v>451017.26999999996</v>
      </c>
      <c r="Q18" s="115">
        <f t="shared" si="18"/>
        <v>314905.29937831615</v>
      </c>
      <c r="R18" s="116">
        <f t="shared" ref="R18:R25" si="19">Q18-P18</f>
        <v>-136111.97062168381</v>
      </c>
      <c r="S18" s="114">
        <f t="shared" si="18"/>
        <v>668085.70109600003</v>
      </c>
      <c r="T18" s="113">
        <f t="shared" si="18"/>
        <v>680853.47621131735</v>
      </c>
      <c r="U18" s="117">
        <f t="shared" si="18"/>
        <v>670310.85939802416</v>
      </c>
      <c r="V18" s="115">
        <f t="shared" si="18"/>
        <v>10542.616813293209</v>
      </c>
      <c r="W18" s="115">
        <f t="shared" ref="W18:W25" si="20">S18-U18</f>
        <v>-2225.1583020241233</v>
      </c>
      <c r="X18" s="115">
        <f t="shared" ref="X18:X25" si="21">S18-P18</f>
        <v>217068.43109600007</v>
      </c>
      <c r="Y18" s="115">
        <f t="shared" si="15"/>
        <v>219293.5893980242</v>
      </c>
      <c r="Z18" s="94">
        <f t="shared" si="16"/>
        <v>0.67284792373054814</v>
      </c>
      <c r="AA18" s="353">
        <f t="shared" si="17"/>
        <v>0.67508894331985025</v>
      </c>
    </row>
    <row r="19" spans="1:28" ht="12" customHeight="1">
      <c r="B19" s="84" t="s">
        <v>104</v>
      </c>
      <c r="C19" s="113">
        <f t="shared" ref="C19:V19" si="22">C442</f>
        <v>0</v>
      </c>
      <c r="D19" s="113">
        <f t="shared" si="22"/>
        <v>31633.640000000003</v>
      </c>
      <c r="E19" s="113">
        <f t="shared" si="22"/>
        <v>30530.03</v>
      </c>
      <c r="F19" s="113">
        <f t="shared" si="22"/>
        <v>65586.070000000007</v>
      </c>
      <c r="G19" s="113">
        <f t="shared" si="22"/>
        <v>68875.62</v>
      </c>
      <c r="H19" s="113">
        <f t="shared" si="22"/>
        <v>26147.390000000003</v>
      </c>
      <c r="I19" s="113">
        <f t="shared" si="22"/>
        <v>78232.169999999984</v>
      </c>
      <c r="J19" s="113">
        <f t="shared" si="22"/>
        <v>0</v>
      </c>
      <c r="K19" s="113">
        <f t="shared" si="22"/>
        <v>0</v>
      </c>
      <c r="L19" s="113">
        <f t="shared" si="22"/>
        <v>0</v>
      </c>
      <c r="M19" s="113">
        <f t="shared" si="22"/>
        <v>0</v>
      </c>
      <c r="N19" s="113">
        <f t="shared" si="22"/>
        <v>0</v>
      </c>
      <c r="O19" s="113">
        <f t="shared" si="22"/>
        <v>0</v>
      </c>
      <c r="P19" s="114">
        <f t="shared" si="22"/>
        <v>301004.91999999993</v>
      </c>
      <c r="Q19" s="115">
        <f t="shared" si="22"/>
        <v>546830.35631818185</v>
      </c>
      <c r="R19" s="116">
        <f t="shared" si="19"/>
        <v>245825.43631818192</v>
      </c>
      <c r="S19" s="114">
        <f t="shared" si="22"/>
        <v>1209771.4649999999</v>
      </c>
      <c r="T19" s="113">
        <f t="shared" si="22"/>
        <v>744906.68177209888</v>
      </c>
      <c r="U19" s="117">
        <f t="shared" si="22"/>
        <v>541938.56843876559</v>
      </c>
      <c r="V19" s="115">
        <f t="shared" si="22"/>
        <v>202968.11333333334</v>
      </c>
      <c r="W19" s="115">
        <f t="shared" si="20"/>
        <v>667832.89656123426</v>
      </c>
      <c r="X19" s="115">
        <f t="shared" si="21"/>
        <v>908766.54499999993</v>
      </c>
      <c r="Y19" s="115">
        <f t="shared" si="15"/>
        <v>240933.64843876567</v>
      </c>
      <c r="Z19" s="94">
        <f t="shared" si="16"/>
        <v>0.55542258390493371</v>
      </c>
      <c r="AA19" s="353">
        <f t="shared" si="17"/>
        <v>0.24881139017442436</v>
      </c>
    </row>
    <row r="20" spans="1:28" ht="12" customHeight="1">
      <c r="B20" s="84" t="s">
        <v>105</v>
      </c>
      <c r="C20" s="113">
        <f t="shared" ref="C20:V20" si="23">C519</f>
        <v>0</v>
      </c>
      <c r="D20" s="113">
        <f t="shared" si="23"/>
        <v>33627.18</v>
      </c>
      <c r="E20" s="113">
        <f t="shared" si="23"/>
        <v>45489.729999999996</v>
      </c>
      <c r="F20" s="113">
        <f t="shared" si="23"/>
        <v>22905.61</v>
      </c>
      <c r="G20" s="113">
        <f t="shared" si="23"/>
        <v>37407.839999999997</v>
      </c>
      <c r="H20" s="113">
        <f t="shared" si="23"/>
        <v>16583.259999999998</v>
      </c>
      <c r="I20" s="113">
        <f t="shared" si="23"/>
        <v>93358.170000000013</v>
      </c>
      <c r="J20" s="113">
        <f t="shared" si="23"/>
        <v>0</v>
      </c>
      <c r="K20" s="113">
        <f t="shared" si="23"/>
        <v>0</v>
      </c>
      <c r="L20" s="113">
        <f t="shared" si="23"/>
        <v>0</v>
      </c>
      <c r="M20" s="113">
        <f t="shared" si="23"/>
        <v>0</v>
      </c>
      <c r="N20" s="113">
        <f t="shared" si="23"/>
        <v>0</v>
      </c>
      <c r="O20" s="113">
        <f t="shared" si="23"/>
        <v>0</v>
      </c>
      <c r="P20" s="114">
        <f t="shared" si="23"/>
        <v>249371.78999999998</v>
      </c>
      <c r="Q20" s="115">
        <f t="shared" si="23"/>
        <v>228349.3264031006</v>
      </c>
      <c r="R20" s="116">
        <f t="shared" si="19"/>
        <v>-21022.463596899383</v>
      </c>
      <c r="S20" s="114">
        <f t="shared" si="23"/>
        <v>385257.358139535</v>
      </c>
      <c r="T20" s="113">
        <f t="shared" si="23"/>
        <v>395715.35978546581</v>
      </c>
      <c r="U20" s="117">
        <f t="shared" si="23"/>
        <v>516192.3107156984</v>
      </c>
      <c r="V20" s="115">
        <f t="shared" si="23"/>
        <v>-120476.95093023262</v>
      </c>
      <c r="W20" s="115">
        <f t="shared" si="20"/>
        <v>-130934.9525761634</v>
      </c>
      <c r="X20" s="115">
        <f t="shared" si="21"/>
        <v>135885.56813953503</v>
      </c>
      <c r="Y20" s="115">
        <f t="shared" si="15"/>
        <v>266820.52071569843</v>
      </c>
      <c r="Z20" s="94">
        <f t="shared" si="16"/>
        <v>0.48309861426305839</v>
      </c>
      <c r="AA20" s="353">
        <f t="shared" si="17"/>
        <v>0.64728624835163018</v>
      </c>
    </row>
    <row r="21" spans="1:28" ht="12" customHeight="1">
      <c r="B21" s="84" t="s">
        <v>106</v>
      </c>
      <c r="C21" s="113">
        <f t="shared" ref="C21:V21" si="24">C552</f>
        <v>0</v>
      </c>
      <c r="D21" s="113">
        <f t="shared" si="24"/>
        <v>14989.83</v>
      </c>
      <c r="E21" s="113">
        <f t="shared" si="24"/>
        <v>0</v>
      </c>
      <c r="F21" s="113">
        <f t="shared" si="24"/>
        <v>7612</v>
      </c>
      <c r="G21" s="113">
        <f t="shared" si="24"/>
        <v>-8.7400000000000001E-13</v>
      </c>
      <c r="H21" s="113">
        <f t="shared" si="24"/>
        <v>0</v>
      </c>
      <c r="I21" s="113">
        <f t="shared" si="24"/>
        <v>55743.07</v>
      </c>
      <c r="J21" s="113">
        <f t="shared" si="24"/>
        <v>0</v>
      </c>
      <c r="K21" s="113">
        <f t="shared" si="24"/>
        <v>0</v>
      </c>
      <c r="L21" s="113">
        <f t="shared" si="24"/>
        <v>0</v>
      </c>
      <c r="M21" s="113">
        <f t="shared" si="24"/>
        <v>0</v>
      </c>
      <c r="N21" s="113">
        <f t="shared" si="24"/>
        <v>0</v>
      </c>
      <c r="O21" s="113">
        <f t="shared" si="24"/>
        <v>0</v>
      </c>
      <c r="P21" s="114">
        <f t="shared" si="24"/>
        <v>78344.899999999994</v>
      </c>
      <c r="Q21" s="115">
        <f t="shared" si="24"/>
        <v>65597.149999999994</v>
      </c>
      <c r="R21" s="116">
        <f t="shared" si="19"/>
        <v>-12747.75</v>
      </c>
      <c r="S21" s="114">
        <f t="shared" si="24"/>
        <v>131194.29999999999</v>
      </c>
      <c r="T21" s="113">
        <f t="shared" si="24"/>
        <v>133363.79999999999</v>
      </c>
      <c r="U21" s="117">
        <f t="shared" si="24"/>
        <v>133363.79999999999</v>
      </c>
      <c r="V21" s="115">
        <f t="shared" si="24"/>
        <v>0</v>
      </c>
      <c r="W21" s="115">
        <f t="shared" si="20"/>
        <v>-2169.5</v>
      </c>
      <c r="X21" s="115">
        <f t="shared" si="21"/>
        <v>52849.399999999994</v>
      </c>
      <c r="Y21" s="115">
        <f t="shared" si="15"/>
        <v>55018.899999999994</v>
      </c>
      <c r="Z21" s="94">
        <f t="shared" si="16"/>
        <v>0.5874525170998427</v>
      </c>
      <c r="AA21" s="353">
        <f t="shared" si="17"/>
        <v>0.59716695008853282</v>
      </c>
      <c r="AB21" s="124"/>
    </row>
    <row r="22" spans="1:28" ht="12" customHeight="1">
      <c r="B22" s="84" t="s">
        <v>107</v>
      </c>
      <c r="C22" s="113">
        <f t="shared" ref="C22:V22" si="25">C573</f>
        <v>0</v>
      </c>
      <c r="D22" s="113">
        <f t="shared" si="25"/>
        <v>3295.86</v>
      </c>
      <c r="E22" s="113">
        <f t="shared" si="25"/>
        <v>11425.22</v>
      </c>
      <c r="F22" s="113">
        <f t="shared" si="25"/>
        <v>11388.02</v>
      </c>
      <c r="G22" s="113">
        <f t="shared" si="25"/>
        <v>11134.82</v>
      </c>
      <c r="H22" s="113">
        <f t="shared" si="25"/>
        <v>11314.94</v>
      </c>
      <c r="I22" s="113">
        <f t="shared" si="25"/>
        <v>11062.28</v>
      </c>
      <c r="J22" s="113">
        <f t="shared" si="25"/>
        <v>0</v>
      </c>
      <c r="K22" s="113">
        <f t="shared" si="25"/>
        <v>0</v>
      </c>
      <c r="L22" s="113">
        <f t="shared" si="25"/>
        <v>0</v>
      </c>
      <c r="M22" s="113">
        <f t="shared" si="25"/>
        <v>0</v>
      </c>
      <c r="N22" s="113">
        <f t="shared" si="25"/>
        <v>0</v>
      </c>
      <c r="O22" s="113">
        <f t="shared" si="25"/>
        <v>0</v>
      </c>
      <c r="P22" s="114">
        <f t="shared" si="25"/>
        <v>59621.14</v>
      </c>
      <c r="Q22" s="115">
        <f t="shared" si="25"/>
        <v>73698.728125097696</v>
      </c>
      <c r="R22" s="116">
        <f t="shared" si="19"/>
        <v>14077.588125097696</v>
      </c>
      <c r="S22" s="114">
        <f t="shared" si="25"/>
        <v>145996.90070266699</v>
      </c>
      <c r="T22" s="113">
        <f t="shared" si="25"/>
        <v>145996.90070266699</v>
      </c>
      <c r="U22" s="117">
        <f t="shared" si="25"/>
        <v>145996.90070266699</v>
      </c>
      <c r="V22" s="115">
        <f t="shared" si="25"/>
        <v>0</v>
      </c>
      <c r="W22" s="115">
        <f t="shared" si="20"/>
        <v>0</v>
      </c>
      <c r="X22" s="115">
        <f t="shared" si="21"/>
        <v>86375.760702666987</v>
      </c>
      <c r="Y22" s="115">
        <f t="shared" si="15"/>
        <v>86375.760702666987</v>
      </c>
      <c r="Z22" s="94">
        <f t="shared" si="16"/>
        <v>0.40837264156327996</v>
      </c>
      <c r="AA22" s="353">
        <f t="shared" si="17"/>
        <v>0.40837264156327996</v>
      </c>
      <c r="AB22" s="124"/>
    </row>
    <row r="23" spans="1:28" ht="12" customHeight="1">
      <c r="B23" s="84" t="s">
        <v>108</v>
      </c>
      <c r="C23" s="113">
        <f t="shared" ref="C23:V23" si="26">C598</f>
        <v>0</v>
      </c>
      <c r="D23" s="113">
        <f t="shared" si="26"/>
        <v>0</v>
      </c>
      <c r="E23" s="113">
        <f t="shared" si="26"/>
        <v>0</v>
      </c>
      <c r="F23" s="113">
        <f t="shared" si="26"/>
        <v>0</v>
      </c>
      <c r="G23" s="113">
        <f t="shared" si="26"/>
        <v>0</v>
      </c>
      <c r="H23" s="113">
        <f t="shared" si="26"/>
        <v>0</v>
      </c>
      <c r="I23" s="113">
        <f t="shared" si="26"/>
        <v>0</v>
      </c>
      <c r="J23" s="113">
        <f t="shared" si="26"/>
        <v>0</v>
      </c>
      <c r="K23" s="113">
        <f t="shared" si="26"/>
        <v>0</v>
      </c>
      <c r="L23" s="113">
        <f t="shared" si="26"/>
        <v>0</v>
      </c>
      <c r="M23" s="113">
        <f t="shared" si="26"/>
        <v>0</v>
      </c>
      <c r="N23" s="113">
        <f t="shared" si="26"/>
        <v>0</v>
      </c>
      <c r="O23" s="113">
        <f t="shared" si="26"/>
        <v>0</v>
      </c>
      <c r="P23" s="114">
        <f t="shared" si="26"/>
        <v>0</v>
      </c>
      <c r="Q23" s="115">
        <f t="shared" si="26"/>
        <v>10000</v>
      </c>
      <c r="R23" s="116">
        <f t="shared" si="19"/>
        <v>10000</v>
      </c>
      <c r="S23" s="114">
        <f t="shared" si="26"/>
        <v>10000</v>
      </c>
      <c r="T23" s="113">
        <f t="shared" si="26"/>
        <v>10000</v>
      </c>
      <c r="U23" s="117">
        <f t="shared" si="26"/>
        <v>10000</v>
      </c>
      <c r="V23" s="115">
        <f t="shared" si="26"/>
        <v>0</v>
      </c>
      <c r="W23" s="115">
        <f t="shared" si="20"/>
        <v>0</v>
      </c>
      <c r="X23" s="115">
        <f t="shared" si="21"/>
        <v>10000</v>
      </c>
      <c r="Y23" s="115">
        <f t="shared" si="15"/>
        <v>10000</v>
      </c>
      <c r="Z23" s="94">
        <f t="shared" si="16"/>
        <v>0</v>
      </c>
      <c r="AA23" s="353">
        <f t="shared" si="17"/>
        <v>0</v>
      </c>
      <c r="AB23" s="124"/>
    </row>
    <row r="24" spans="1:28" ht="12" hidden="1" customHeight="1">
      <c r="B24" s="84">
        <v>0</v>
      </c>
      <c r="C24" s="113">
        <f t="shared" ref="C24:V24" si="27">C604</f>
        <v>0</v>
      </c>
      <c r="D24" s="113">
        <f t="shared" si="27"/>
        <v>0</v>
      </c>
      <c r="E24" s="113">
        <f t="shared" si="27"/>
        <v>0</v>
      </c>
      <c r="F24" s="113">
        <f t="shared" si="27"/>
        <v>0</v>
      </c>
      <c r="G24" s="113">
        <f t="shared" si="27"/>
        <v>0</v>
      </c>
      <c r="H24" s="113">
        <f t="shared" si="27"/>
        <v>0</v>
      </c>
      <c r="I24" s="113">
        <f t="shared" si="27"/>
        <v>0</v>
      </c>
      <c r="J24" s="113">
        <f t="shared" si="27"/>
        <v>0</v>
      </c>
      <c r="K24" s="113">
        <f t="shared" si="27"/>
        <v>0</v>
      </c>
      <c r="L24" s="113">
        <f t="shared" si="27"/>
        <v>0</v>
      </c>
      <c r="M24" s="113">
        <f t="shared" si="27"/>
        <v>0</v>
      </c>
      <c r="N24" s="113">
        <f t="shared" si="27"/>
        <v>0</v>
      </c>
      <c r="O24" s="113">
        <f t="shared" si="27"/>
        <v>0</v>
      </c>
      <c r="P24" s="114">
        <f t="shared" si="27"/>
        <v>0</v>
      </c>
      <c r="Q24" s="115">
        <f t="shared" si="27"/>
        <v>0</v>
      </c>
      <c r="R24" s="116">
        <f t="shared" si="19"/>
        <v>0</v>
      </c>
      <c r="S24" s="114">
        <f t="shared" si="27"/>
        <v>0</v>
      </c>
      <c r="T24" s="113">
        <f t="shared" si="27"/>
        <v>0</v>
      </c>
      <c r="U24" s="117">
        <f t="shared" si="27"/>
        <v>0</v>
      </c>
      <c r="V24" s="115">
        <f t="shared" si="27"/>
        <v>0</v>
      </c>
      <c r="W24" s="115">
        <f t="shared" si="20"/>
        <v>0</v>
      </c>
      <c r="X24" s="115">
        <f t="shared" si="21"/>
        <v>0</v>
      </c>
      <c r="Y24" s="115">
        <f t="shared" si="15"/>
        <v>0</v>
      </c>
      <c r="Z24" s="94" t="str">
        <f t="shared" si="16"/>
        <v xml:space="preserve"> </v>
      </c>
      <c r="AA24" s="353" t="str">
        <f t="shared" si="17"/>
        <v xml:space="preserve"> </v>
      </c>
      <c r="AB24" s="124"/>
    </row>
    <row r="25" spans="1:28" s="81" customFormat="1" ht="12" customHeight="1">
      <c r="A25" s="125"/>
      <c r="B25" s="85" t="s">
        <v>23</v>
      </c>
      <c r="C25" s="119">
        <f>SUM(C17:C24)</f>
        <v>0</v>
      </c>
      <c r="D25" s="119">
        <f t="shared" ref="D25:V25" si="28">SUM(D17:D24)</f>
        <v>295759.27</v>
      </c>
      <c r="E25" s="119">
        <f t="shared" si="28"/>
        <v>375078.1399999999</v>
      </c>
      <c r="F25" s="119">
        <f t="shared" si="28"/>
        <v>333453.04000000004</v>
      </c>
      <c r="G25" s="119">
        <f t="shared" si="28"/>
        <v>369188.16</v>
      </c>
      <c r="H25" s="119">
        <f t="shared" si="28"/>
        <v>351674.47</v>
      </c>
      <c r="I25" s="119">
        <f t="shared" si="28"/>
        <v>557280.01</v>
      </c>
      <c r="J25" s="119">
        <f t="shared" si="28"/>
        <v>0</v>
      </c>
      <c r="K25" s="119">
        <f t="shared" si="28"/>
        <v>0</v>
      </c>
      <c r="L25" s="119">
        <f t="shared" si="28"/>
        <v>0</v>
      </c>
      <c r="M25" s="119">
        <f t="shared" si="28"/>
        <v>0</v>
      </c>
      <c r="N25" s="119">
        <f t="shared" si="28"/>
        <v>0</v>
      </c>
      <c r="O25" s="119">
        <f t="shared" si="28"/>
        <v>0</v>
      </c>
      <c r="P25" s="120">
        <f t="shared" si="28"/>
        <v>2282433.09</v>
      </c>
      <c r="Q25" s="121">
        <f t="shared" si="28"/>
        <v>2367003.8802246931</v>
      </c>
      <c r="R25" s="122">
        <f t="shared" si="19"/>
        <v>84570.79022469325</v>
      </c>
      <c r="S25" s="120">
        <f t="shared" si="28"/>
        <v>4891551.7649382027</v>
      </c>
      <c r="T25" s="119">
        <f t="shared" si="28"/>
        <v>4465416.2423425196</v>
      </c>
      <c r="U25" s="119">
        <f t="shared" si="28"/>
        <v>4330272.2480723625</v>
      </c>
      <c r="V25" s="121">
        <f t="shared" si="28"/>
        <v>135143.99427015692</v>
      </c>
      <c r="W25" s="121">
        <f t="shared" si="20"/>
        <v>561279.51686584018</v>
      </c>
      <c r="X25" s="121">
        <f t="shared" si="21"/>
        <v>2609118.6749382028</v>
      </c>
      <c r="Y25" s="121">
        <f t="shared" si="15"/>
        <v>2047839.1580723627</v>
      </c>
      <c r="Z25" s="123">
        <f t="shared" si="16"/>
        <v>0.52708766545014207</v>
      </c>
      <c r="AA25" s="123">
        <f t="shared" si="17"/>
        <v>0.46660716265134627</v>
      </c>
    </row>
    <row r="26" spans="1:28" ht="12" customHeight="1">
      <c r="P26" s="111"/>
      <c r="R26" s="112"/>
      <c r="S26" s="111"/>
      <c r="U26" s="95"/>
    </row>
    <row r="27" spans="1:28" ht="12" customHeight="1" thickBot="1">
      <c r="A27" s="88" t="s">
        <v>24</v>
      </c>
      <c r="B27" s="126"/>
      <c r="C27" s="127">
        <f t="shared" ref="C27:Q27" si="29">C14-C25</f>
        <v>0</v>
      </c>
      <c r="D27" s="127">
        <f t="shared" si="29"/>
        <v>-98124.640000000014</v>
      </c>
      <c r="E27" s="127">
        <f t="shared" si="29"/>
        <v>46156.4200000001</v>
      </c>
      <c r="F27" s="127">
        <f t="shared" si="29"/>
        <v>88255.309999999939</v>
      </c>
      <c r="G27" s="127">
        <f t="shared" si="29"/>
        <v>265056.22000000003</v>
      </c>
      <c r="H27" s="127">
        <f t="shared" si="29"/>
        <v>132528.39000000001</v>
      </c>
      <c r="I27" s="127">
        <f t="shared" si="29"/>
        <v>-202365.25000000006</v>
      </c>
      <c r="J27" s="127">
        <f t="shared" si="29"/>
        <v>0</v>
      </c>
      <c r="K27" s="127">
        <f t="shared" si="29"/>
        <v>0</v>
      </c>
      <c r="L27" s="127">
        <f t="shared" si="29"/>
        <v>0</v>
      </c>
      <c r="M27" s="127">
        <f t="shared" si="29"/>
        <v>0</v>
      </c>
      <c r="N27" s="127">
        <f t="shared" si="29"/>
        <v>0</v>
      </c>
      <c r="O27" s="127">
        <f t="shared" si="29"/>
        <v>0</v>
      </c>
      <c r="P27" s="128">
        <f t="shared" si="29"/>
        <v>231506.45000000019</v>
      </c>
      <c r="Q27" s="129">
        <f t="shared" si="29"/>
        <v>336736.21689959988</v>
      </c>
      <c r="R27" s="130">
        <f>P27-Q27</f>
        <v>-105229.76689959969</v>
      </c>
      <c r="S27" s="128">
        <f>S14-S25</f>
        <v>242857.47664371692</v>
      </c>
      <c r="T27" s="127">
        <f>T14-T25</f>
        <v>671224.78247902449</v>
      </c>
      <c r="U27" s="127">
        <f>U14-U25</f>
        <v>683869.82907049544</v>
      </c>
      <c r="V27" s="129">
        <f>U27-T27</f>
        <v>12645.046591470949</v>
      </c>
      <c r="W27" s="129">
        <f>U27-S27</f>
        <v>441012.35242677853</v>
      </c>
      <c r="X27" s="129">
        <f>S27-P27</f>
        <v>11351.02664371673</v>
      </c>
      <c r="Y27" s="129">
        <f t="shared" si="15"/>
        <v>452363.37907049526</v>
      </c>
      <c r="Z27" s="131"/>
      <c r="AA27" s="131"/>
    </row>
    <row r="28" spans="1:28" ht="12" customHeight="1" thickTop="1">
      <c r="P28" s="114"/>
      <c r="R28" s="112"/>
      <c r="S28" s="111"/>
      <c r="U28" s="95"/>
    </row>
    <row r="29" spans="1:28" ht="12" customHeight="1">
      <c r="A29" s="87" t="s">
        <v>25</v>
      </c>
      <c r="P29" s="132"/>
      <c r="R29" s="112"/>
      <c r="S29" s="111"/>
      <c r="U29" s="95"/>
    </row>
    <row r="30" spans="1:28" ht="12" customHeight="1">
      <c r="B30" s="86" t="s">
        <v>26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  <c r="Q30" s="115"/>
      <c r="R30" s="112"/>
      <c r="S30" s="114">
        <v>1613952.14712054</v>
      </c>
      <c r="T30" s="113">
        <v>1721069.11</v>
      </c>
      <c r="U30" s="117">
        <v>1721069.11</v>
      </c>
      <c r="V30" s="115"/>
      <c r="W30" s="115"/>
      <c r="X30" s="115"/>
      <c r="Y30" s="115"/>
    </row>
    <row r="31" spans="1:28" ht="12" customHeight="1">
      <c r="A31" s="87"/>
      <c r="B31" s="86" t="s">
        <v>27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15"/>
      <c r="R31" s="112"/>
      <c r="S31" s="114">
        <v>0</v>
      </c>
      <c r="T31" s="113">
        <v>0</v>
      </c>
      <c r="U31" s="117">
        <v>167246</v>
      </c>
      <c r="V31" s="115"/>
      <c r="W31" s="115"/>
      <c r="X31" s="115"/>
      <c r="Y31" s="115"/>
    </row>
    <row r="32" spans="1:28" ht="12" hidden="1" customHeight="1">
      <c r="B32" s="86" t="s">
        <v>28</v>
      </c>
      <c r="D32" s="113"/>
      <c r="E32" s="113"/>
      <c r="F32" s="113"/>
      <c r="G32" s="113"/>
      <c r="H32" s="113"/>
      <c r="I32" s="113"/>
      <c r="J32" s="113"/>
      <c r="P32" s="114"/>
      <c r="Q32" s="115"/>
      <c r="R32" s="112"/>
      <c r="S32" s="114">
        <f>SUM(S30:S31)</f>
        <v>1613952.14712054</v>
      </c>
      <c r="T32" s="113">
        <f t="shared" ref="T32:U32" si="30">SUM(T30:T31)</f>
        <v>1721069.11</v>
      </c>
      <c r="U32" s="117">
        <f t="shared" si="30"/>
        <v>1888315.11</v>
      </c>
    </row>
    <row r="33" spans="1:27" ht="12" customHeight="1">
      <c r="B33" s="86" t="s">
        <v>24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5"/>
      <c r="R33" s="116"/>
      <c r="S33" s="114">
        <f>S27</f>
        <v>242857.47664371692</v>
      </c>
      <c r="T33" s="113">
        <f>T27</f>
        <v>671224.78247902449</v>
      </c>
      <c r="U33" s="117">
        <f>+U27</f>
        <v>683869.82907049544</v>
      </c>
      <c r="V33" s="115"/>
      <c r="W33" s="115"/>
      <c r="X33" s="115"/>
      <c r="Y33" s="115"/>
    </row>
    <row r="34" spans="1:27" ht="12" customHeight="1">
      <c r="B34" s="86"/>
      <c r="P34" s="111"/>
      <c r="R34" s="112"/>
      <c r="S34" s="111"/>
      <c r="U34" s="95"/>
    </row>
    <row r="35" spans="1:27" ht="12" customHeight="1" thickBot="1">
      <c r="A35" s="88" t="s">
        <v>29</v>
      </c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129"/>
      <c r="R35" s="130"/>
      <c r="S35" s="128">
        <f>S32+S33</f>
        <v>1856809.6237642569</v>
      </c>
      <c r="T35" s="127">
        <f>T32+T33</f>
        <v>2392293.8924790248</v>
      </c>
      <c r="U35" s="127">
        <f>U32+U33</f>
        <v>2572184.9390704958</v>
      </c>
      <c r="V35" s="129"/>
      <c r="W35" s="129"/>
      <c r="X35" s="129"/>
      <c r="Y35" s="129"/>
      <c r="Z35" s="131"/>
      <c r="AA35" s="131"/>
    </row>
    <row r="36" spans="1:27" ht="12" customHeight="1" thickTop="1">
      <c r="B36" s="86" t="s">
        <v>120</v>
      </c>
      <c r="P36" s="111"/>
      <c r="Q36" s="196"/>
      <c r="S36" s="320">
        <f t="shared" ref="S36:T36" si="31">IFERROR(S35/S25,"")</f>
        <v>0.37959521088451875</v>
      </c>
      <c r="T36" s="319">
        <f t="shared" si="31"/>
        <v>0.53573816250196815</v>
      </c>
      <c r="U36" s="147">
        <f>IFERROR(U35/U25,"")</f>
        <v>0.59400074446023898</v>
      </c>
    </row>
    <row r="37" spans="1:27" ht="11.25" customHeight="1">
      <c r="B37" s="86" t="s">
        <v>121</v>
      </c>
      <c r="P37" s="111"/>
      <c r="S37" s="321"/>
      <c r="T37" s="324">
        <f>IFERROR((T27+T22+SUMIF($A$79:$A$898,514,T$79:T$898))/(T22+T39),"")</f>
        <v>3.284363488896763</v>
      </c>
      <c r="U37" s="197">
        <f>IFERROR((U27+U22+SUMIF($A$79:$A$898,514,U$79:U$898))/(U22+U39),"")</f>
        <v>3.3297522007963578</v>
      </c>
    </row>
    <row r="38" spans="1:27" ht="12" hidden="1" customHeight="1">
      <c r="B38" s="86" t="s">
        <v>175</v>
      </c>
      <c r="P38" s="111"/>
      <c r="S38" s="321"/>
      <c r="T38" s="324">
        <f>IFERROR((T27+T22+SUMIF($A$79:$A$898,514,T$79:T$898)+'Balance Sheet'!J12+'Balance Sheet'!J13)/(T22+T39),"")</f>
        <v>3.284363488896763</v>
      </c>
      <c r="U38" s="197">
        <f>IFERROR((U27+U22+SUMIF($A$79:$A$898,514,U$79:U$898)+'Balance Sheet'!K12+'Balance Sheet'!K13)/(U22+U39),"")</f>
        <v>4.5142692729048708</v>
      </c>
    </row>
    <row r="39" spans="1:27" ht="12" hidden="1" customHeight="1">
      <c r="B39" s="86" t="s">
        <v>176</v>
      </c>
      <c r="P39" s="111"/>
      <c r="S39" s="134">
        <v>132597.62340375199</v>
      </c>
      <c r="T39" s="133">
        <v>132597.62340375199</v>
      </c>
      <c r="U39" s="135">
        <v>132597.62340375199</v>
      </c>
    </row>
    <row r="40" spans="1:27" ht="12" customHeight="1">
      <c r="B40" s="86"/>
      <c r="P40" s="111"/>
      <c r="S40" s="111"/>
    </row>
    <row r="41" spans="1:27" ht="12" customHeight="1">
      <c r="A41" s="81" t="s">
        <v>90</v>
      </c>
      <c r="P41" s="111"/>
      <c r="R41" s="112"/>
      <c r="S41" s="111"/>
    </row>
    <row r="42" spans="1:27" ht="12" customHeight="1">
      <c r="A42" s="81"/>
      <c r="P42" s="111"/>
      <c r="R42" s="112"/>
      <c r="S42" s="111"/>
    </row>
    <row r="43" spans="1:27" ht="12" customHeight="1">
      <c r="A43" s="81" t="s">
        <v>31</v>
      </c>
      <c r="B43" s="113"/>
      <c r="P43" s="111"/>
      <c r="R43" s="112"/>
      <c r="S43" s="111"/>
    </row>
    <row r="44" spans="1:27" ht="12" customHeight="1">
      <c r="A44" s="81"/>
      <c r="B44" s="78" t="s">
        <v>32</v>
      </c>
      <c r="C44" s="178"/>
      <c r="D44" s="133"/>
      <c r="P44" s="111"/>
      <c r="R44" s="112"/>
      <c r="S44" s="134">
        <v>65</v>
      </c>
      <c r="T44" s="133">
        <v>70</v>
      </c>
      <c r="U44" s="135">
        <v>70</v>
      </c>
      <c r="V44" s="136">
        <f t="shared" ref="V44:V56" si="32">U44-T44</f>
        <v>0</v>
      </c>
      <c r="W44" s="136">
        <f>U44-S44</f>
        <v>5</v>
      </c>
    </row>
    <row r="45" spans="1:27" ht="12" customHeight="1">
      <c r="A45" s="81"/>
      <c r="B45" s="78">
        <v>1</v>
      </c>
      <c r="C45" s="178"/>
      <c r="D45" s="133"/>
      <c r="E45" s="133"/>
      <c r="P45" s="111"/>
      <c r="R45" s="112"/>
      <c r="S45" s="134">
        <v>95</v>
      </c>
      <c r="T45" s="133">
        <v>100</v>
      </c>
      <c r="U45" s="135">
        <v>100</v>
      </c>
      <c r="V45" s="136">
        <f t="shared" si="32"/>
        <v>0</v>
      </c>
      <c r="W45" s="136">
        <f t="shared" ref="W45:W56" si="33">U45-S45</f>
        <v>5</v>
      </c>
    </row>
    <row r="46" spans="1:27" ht="12" customHeight="1">
      <c r="A46" s="81"/>
      <c r="B46" s="78">
        <v>2</v>
      </c>
      <c r="C46" s="178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1"/>
      <c r="R46" s="112"/>
      <c r="S46" s="134">
        <v>95</v>
      </c>
      <c r="T46" s="133">
        <v>100</v>
      </c>
      <c r="U46" s="135">
        <v>100</v>
      </c>
      <c r="V46" s="136">
        <f t="shared" si="32"/>
        <v>0</v>
      </c>
      <c r="W46" s="136">
        <f t="shared" si="33"/>
        <v>5</v>
      </c>
    </row>
    <row r="47" spans="1:27" ht="12" customHeight="1">
      <c r="A47" s="81"/>
      <c r="B47" s="78">
        <v>3</v>
      </c>
      <c r="C47" s="178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1"/>
      <c r="R47" s="112"/>
      <c r="S47" s="134">
        <v>65</v>
      </c>
      <c r="T47" s="133">
        <v>70</v>
      </c>
      <c r="U47" s="135">
        <v>70</v>
      </c>
      <c r="V47" s="136">
        <f t="shared" si="32"/>
        <v>0</v>
      </c>
      <c r="W47" s="136">
        <f t="shared" si="33"/>
        <v>5</v>
      </c>
    </row>
    <row r="48" spans="1:27" ht="12" customHeight="1">
      <c r="A48" s="81"/>
      <c r="B48" s="78">
        <v>4</v>
      </c>
      <c r="C48" s="178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1"/>
      <c r="R48" s="112"/>
      <c r="S48" s="134">
        <v>65</v>
      </c>
      <c r="T48" s="133">
        <v>70</v>
      </c>
      <c r="U48" s="135">
        <v>70</v>
      </c>
      <c r="V48" s="136">
        <f t="shared" si="32"/>
        <v>0</v>
      </c>
      <c r="W48" s="136">
        <f t="shared" si="33"/>
        <v>5</v>
      </c>
    </row>
    <row r="49" spans="1:27" ht="12" hidden="1" customHeight="1">
      <c r="A49" s="81"/>
      <c r="B49" s="78">
        <v>5</v>
      </c>
      <c r="C49" s="178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1"/>
      <c r="R49" s="112"/>
      <c r="S49" s="134">
        <v>0</v>
      </c>
      <c r="T49" s="133">
        <v>0</v>
      </c>
      <c r="U49" s="135">
        <v>0</v>
      </c>
      <c r="V49" s="136">
        <f t="shared" si="32"/>
        <v>0</v>
      </c>
      <c r="W49" s="136">
        <f t="shared" si="33"/>
        <v>0</v>
      </c>
    </row>
    <row r="50" spans="1:27" ht="12" hidden="1" customHeight="1">
      <c r="A50" s="81"/>
      <c r="B50" s="78">
        <v>6</v>
      </c>
      <c r="C50" s="178"/>
      <c r="D50" s="133"/>
      <c r="P50" s="111"/>
      <c r="R50" s="112"/>
      <c r="S50" s="134">
        <v>0</v>
      </c>
      <c r="T50" s="133">
        <v>0</v>
      </c>
      <c r="U50" s="135">
        <v>0</v>
      </c>
      <c r="V50" s="136">
        <f t="shared" si="32"/>
        <v>0</v>
      </c>
      <c r="W50" s="136">
        <f t="shared" si="33"/>
        <v>0</v>
      </c>
    </row>
    <row r="51" spans="1:27" ht="12" hidden="1" customHeight="1">
      <c r="A51" s="81"/>
      <c r="B51" s="78">
        <v>7</v>
      </c>
      <c r="C51" s="178"/>
      <c r="D51" s="133"/>
      <c r="P51" s="111"/>
      <c r="R51" s="112"/>
      <c r="S51" s="134">
        <v>0</v>
      </c>
      <c r="T51" s="133">
        <v>0</v>
      </c>
      <c r="U51" s="135">
        <v>0</v>
      </c>
      <c r="V51" s="136">
        <f t="shared" si="32"/>
        <v>0</v>
      </c>
      <c r="W51" s="136">
        <f t="shared" si="33"/>
        <v>0</v>
      </c>
    </row>
    <row r="52" spans="1:27" ht="12" hidden="1" customHeight="1">
      <c r="A52" s="81"/>
      <c r="B52" s="78">
        <v>8</v>
      </c>
      <c r="C52" s="178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1"/>
      <c r="R52" s="112"/>
      <c r="S52" s="134">
        <v>0</v>
      </c>
      <c r="T52" s="133">
        <v>0</v>
      </c>
      <c r="U52" s="135">
        <v>0</v>
      </c>
      <c r="V52" s="136">
        <f t="shared" si="32"/>
        <v>0</v>
      </c>
      <c r="W52" s="136">
        <f t="shared" si="33"/>
        <v>0</v>
      </c>
    </row>
    <row r="53" spans="1:27" ht="12" hidden="1" customHeight="1">
      <c r="A53" s="81"/>
      <c r="B53" s="78">
        <v>9</v>
      </c>
      <c r="C53" s="178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1"/>
      <c r="R53" s="112"/>
      <c r="S53" s="134">
        <v>0</v>
      </c>
      <c r="T53" s="133">
        <v>0</v>
      </c>
      <c r="U53" s="135">
        <v>0</v>
      </c>
      <c r="V53" s="136">
        <f t="shared" si="32"/>
        <v>0</v>
      </c>
      <c r="W53" s="136">
        <f t="shared" si="33"/>
        <v>0</v>
      </c>
    </row>
    <row r="54" spans="1:27" ht="12" hidden="1" customHeight="1">
      <c r="A54" s="81"/>
      <c r="B54" s="78">
        <v>10</v>
      </c>
      <c r="C54" s="178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1"/>
      <c r="R54" s="112"/>
      <c r="S54" s="134">
        <v>0</v>
      </c>
      <c r="T54" s="133">
        <v>0</v>
      </c>
      <c r="U54" s="135">
        <v>0</v>
      </c>
      <c r="V54" s="136">
        <f t="shared" si="32"/>
        <v>0</v>
      </c>
      <c r="W54" s="136">
        <f t="shared" si="33"/>
        <v>0</v>
      </c>
    </row>
    <row r="55" spans="1:27" ht="12" hidden="1" customHeight="1">
      <c r="A55" s="81"/>
      <c r="B55" s="78">
        <v>11</v>
      </c>
      <c r="C55" s="178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1"/>
      <c r="R55" s="112"/>
      <c r="S55" s="134">
        <v>0</v>
      </c>
      <c r="T55" s="133">
        <v>0</v>
      </c>
      <c r="U55" s="135">
        <v>0</v>
      </c>
      <c r="V55" s="136">
        <f t="shared" si="32"/>
        <v>0</v>
      </c>
      <c r="W55" s="136">
        <f t="shared" si="33"/>
        <v>0</v>
      </c>
    </row>
    <row r="56" spans="1:27" ht="12" hidden="1" customHeight="1">
      <c r="A56" s="81"/>
      <c r="B56" s="78">
        <v>12</v>
      </c>
      <c r="C56" s="178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1"/>
      <c r="R56" s="112"/>
      <c r="S56" s="134">
        <v>0</v>
      </c>
      <c r="T56" s="133">
        <v>0</v>
      </c>
      <c r="U56" s="135">
        <v>0</v>
      </c>
      <c r="V56" s="136">
        <f t="shared" si="32"/>
        <v>0</v>
      </c>
      <c r="W56" s="136">
        <f t="shared" si="33"/>
        <v>0</v>
      </c>
    </row>
    <row r="57" spans="1:27" s="81" customFormat="1" ht="12" hidden="1" customHeight="1">
      <c r="A57" s="81" t="s">
        <v>33</v>
      </c>
      <c r="C57" s="189"/>
      <c r="P57" s="137"/>
      <c r="Q57" s="138"/>
      <c r="R57" s="139"/>
      <c r="S57" s="137"/>
      <c r="U57" s="140"/>
      <c r="V57" s="138"/>
      <c r="W57" s="138"/>
      <c r="X57" s="138"/>
      <c r="Y57" s="138"/>
      <c r="Z57" s="124"/>
      <c r="AA57" s="124"/>
    </row>
    <row r="58" spans="1:27" ht="12" hidden="1" customHeight="1">
      <c r="B58" s="1" t="s">
        <v>34</v>
      </c>
      <c r="C58" s="178"/>
      <c r="P58" s="111"/>
      <c r="R58" s="112"/>
      <c r="S58" s="134">
        <f>SUM(S44:S47)</f>
        <v>320</v>
      </c>
      <c r="T58" s="133">
        <f>SUM(T44:T47)</f>
        <v>340</v>
      </c>
      <c r="U58" s="135">
        <f>SUM(U44:U47)</f>
        <v>340</v>
      </c>
      <c r="V58" s="136">
        <f>U58-T58</f>
        <v>0</v>
      </c>
      <c r="W58" s="136">
        <f>U58-S58</f>
        <v>20</v>
      </c>
    </row>
    <row r="59" spans="1:27" ht="12" hidden="1" customHeight="1">
      <c r="B59" s="1" t="s">
        <v>35</v>
      </c>
      <c r="C59" s="178"/>
      <c r="P59" s="111"/>
      <c r="R59" s="112"/>
      <c r="S59" s="134">
        <f>SUM(S48:S50)</f>
        <v>65</v>
      </c>
      <c r="T59" s="133">
        <f>SUM(T48:T50)</f>
        <v>70</v>
      </c>
      <c r="U59" s="135">
        <f>SUM(U48:U50)</f>
        <v>70</v>
      </c>
      <c r="V59" s="136">
        <f>U59-T59</f>
        <v>0</v>
      </c>
      <c r="W59" s="136">
        <f t="shared" ref="W59:W62" si="34">U59-S59</f>
        <v>5</v>
      </c>
    </row>
    <row r="60" spans="1:27" ht="12" hidden="1" customHeight="1">
      <c r="B60" s="1" t="s">
        <v>36</v>
      </c>
      <c r="C60" s="178"/>
      <c r="P60" s="111"/>
      <c r="R60" s="112"/>
      <c r="S60" s="134">
        <f>SUM(S51:S52)</f>
        <v>0</v>
      </c>
      <c r="T60" s="133">
        <f>SUM(T51:T52)</f>
        <v>0</v>
      </c>
      <c r="U60" s="135">
        <f>SUM(U51:U52)</f>
        <v>0</v>
      </c>
      <c r="V60" s="136">
        <f>U60-T60</f>
        <v>0</v>
      </c>
      <c r="W60" s="136">
        <f t="shared" si="34"/>
        <v>0</v>
      </c>
    </row>
    <row r="61" spans="1:27" ht="12" hidden="1" customHeight="1">
      <c r="B61" s="1" t="s">
        <v>37</v>
      </c>
      <c r="C61" s="178"/>
      <c r="P61" s="111"/>
      <c r="R61" s="112"/>
      <c r="S61" s="134">
        <f>SUM(S53:S56)</f>
        <v>0</v>
      </c>
      <c r="T61" s="133">
        <f>SUM(T53:T56)</f>
        <v>0</v>
      </c>
      <c r="U61" s="135">
        <f>SUM(U53:U56)</f>
        <v>0</v>
      </c>
      <c r="V61" s="136">
        <f>U61-T61</f>
        <v>0</v>
      </c>
      <c r="W61" s="136">
        <f t="shared" si="34"/>
        <v>0</v>
      </c>
    </row>
    <row r="62" spans="1:27" s="81" customFormat="1" ht="12" customHeight="1">
      <c r="B62" s="81" t="s">
        <v>38</v>
      </c>
      <c r="C62" s="189"/>
      <c r="P62" s="141"/>
      <c r="Q62" s="138"/>
      <c r="R62" s="139"/>
      <c r="S62" s="141">
        <f>SUM(S58:S61)</f>
        <v>385</v>
      </c>
      <c r="T62" s="142">
        <f>SUM(T58:T61)</f>
        <v>410</v>
      </c>
      <c r="U62" s="143">
        <f>SUM(U58:U61)</f>
        <v>410</v>
      </c>
      <c r="V62" s="144">
        <f>U62-T62</f>
        <v>0</v>
      </c>
      <c r="W62" s="136">
        <f t="shared" si="34"/>
        <v>25</v>
      </c>
      <c r="X62" s="138"/>
      <c r="Y62" s="138"/>
      <c r="Z62" s="124"/>
      <c r="AA62" s="124"/>
    </row>
    <row r="63" spans="1:27" ht="12" customHeight="1">
      <c r="B63" s="81"/>
      <c r="C63" s="178"/>
      <c r="P63" s="134"/>
      <c r="R63" s="112"/>
      <c r="S63" s="145"/>
      <c r="T63" s="146"/>
      <c r="U63" s="187"/>
      <c r="V63" s="146"/>
      <c r="W63" s="146"/>
    </row>
    <row r="64" spans="1:27" s="148" customFormat="1" ht="12" customHeight="1">
      <c r="A64" s="148" t="s">
        <v>92</v>
      </c>
      <c r="C64" s="190"/>
      <c r="P64" s="149"/>
      <c r="Q64" s="150"/>
      <c r="R64" s="151"/>
      <c r="S64" s="149">
        <f>IFERROR(S66/S62,"")</f>
        <v>0.95299999999999996</v>
      </c>
      <c r="T64" s="148">
        <f>IFERROR(T66/T62,"")</f>
        <v>0.95121951219512191</v>
      </c>
      <c r="U64" s="152">
        <f>IFERROR(U66/U62,"")</f>
        <v>0.95121951219512191</v>
      </c>
      <c r="V64" s="150">
        <f t="shared" ref="V64" si="35">IFERROR(U64-T64,"")</f>
        <v>0</v>
      </c>
      <c r="W64" s="150">
        <f t="shared" ref="W64" si="36">IFERROR(U64-S64,"")</f>
        <v>-1.7804878048780504E-3</v>
      </c>
      <c r="X64" s="150"/>
      <c r="Y64" s="150"/>
      <c r="Z64" s="124"/>
      <c r="AA64" s="124"/>
    </row>
    <row r="65" spans="1:27" ht="12" customHeight="1">
      <c r="C65" s="178"/>
      <c r="P65" s="111"/>
      <c r="R65" s="112"/>
      <c r="S65" s="111"/>
      <c r="U65" s="95"/>
    </row>
    <row r="66" spans="1:27" s="81" customFormat="1" ht="12" customHeight="1">
      <c r="A66" s="81" t="s">
        <v>96</v>
      </c>
      <c r="C66" s="189"/>
      <c r="P66" s="153"/>
      <c r="Q66" s="138"/>
      <c r="R66" s="139"/>
      <c r="S66" s="154">
        <v>366.90499999999997</v>
      </c>
      <c r="T66" s="155">
        <v>390</v>
      </c>
      <c r="U66" s="156">
        <v>390</v>
      </c>
      <c r="V66" s="157">
        <f>U66-T66</f>
        <v>0</v>
      </c>
      <c r="W66" s="157">
        <f>U66-S66</f>
        <v>23.095000000000027</v>
      </c>
      <c r="X66" s="138"/>
      <c r="Y66" s="138"/>
      <c r="Z66" s="124"/>
      <c r="AA66" s="124"/>
    </row>
    <row r="67" spans="1:27" ht="12" hidden="1" customHeight="1">
      <c r="C67" s="178"/>
      <c r="P67" s="111"/>
      <c r="R67" s="112"/>
      <c r="S67" s="111"/>
      <c r="U67" s="95"/>
    </row>
    <row r="68" spans="1:27" ht="12" hidden="1" customHeight="1">
      <c r="A68" s="81" t="s">
        <v>39</v>
      </c>
      <c r="C68" s="178"/>
      <c r="P68" s="111"/>
      <c r="R68" s="112"/>
      <c r="S68" s="111"/>
      <c r="U68" s="95"/>
    </row>
    <row r="69" spans="1:27" ht="12" hidden="1" customHeight="1">
      <c r="B69" s="78" t="s">
        <v>93</v>
      </c>
      <c r="C69" s="178"/>
      <c r="P69" s="111"/>
      <c r="R69" s="112"/>
      <c r="S69" s="134">
        <v>285</v>
      </c>
      <c r="T69" s="133">
        <v>304</v>
      </c>
      <c r="U69" s="135">
        <v>304</v>
      </c>
      <c r="V69" s="136">
        <f>U69-T69</f>
        <v>0</v>
      </c>
      <c r="W69" s="136">
        <f>U69-S69</f>
        <v>19</v>
      </c>
    </row>
    <row r="70" spans="1:27" ht="12" hidden="1" customHeight="1">
      <c r="B70" s="78" t="s">
        <v>94</v>
      </c>
      <c r="C70" s="178"/>
      <c r="P70" s="111"/>
      <c r="R70" s="112"/>
      <c r="S70" s="134">
        <v>0</v>
      </c>
      <c r="T70" s="133">
        <v>0</v>
      </c>
      <c r="U70" s="135">
        <v>0</v>
      </c>
      <c r="V70" s="136">
        <f>U70-T70</f>
        <v>0</v>
      </c>
      <c r="W70" s="136">
        <f>U70-S70</f>
        <v>0</v>
      </c>
    </row>
    <row r="71" spans="1:27" ht="12" hidden="1" customHeight="1">
      <c r="B71" s="78" t="s">
        <v>40</v>
      </c>
      <c r="C71" s="178"/>
      <c r="P71" s="111"/>
      <c r="R71" s="112"/>
      <c r="S71" s="134">
        <v>0</v>
      </c>
      <c r="T71" s="133">
        <v>25</v>
      </c>
      <c r="U71" s="135">
        <v>25</v>
      </c>
      <c r="V71" s="136">
        <f>U71-T71</f>
        <v>0</v>
      </c>
      <c r="W71" s="136">
        <f>U71-S71</f>
        <v>25</v>
      </c>
    </row>
    <row r="72" spans="1:27" ht="12" hidden="1" customHeight="1">
      <c r="C72" s="178"/>
      <c r="P72" s="111"/>
      <c r="R72" s="112"/>
      <c r="S72" s="134"/>
      <c r="T72" s="133"/>
      <c r="U72" s="135"/>
    </row>
    <row r="73" spans="1:27" ht="12" hidden="1" customHeight="1">
      <c r="A73" s="81" t="s">
        <v>41</v>
      </c>
      <c r="C73" s="178"/>
      <c r="P73" s="111"/>
      <c r="R73" s="112"/>
      <c r="S73" s="134"/>
      <c r="T73" s="133"/>
      <c r="U73" s="135"/>
    </row>
    <row r="74" spans="1:27" ht="12" hidden="1" customHeight="1">
      <c r="B74" s="1" t="s">
        <v>42</v>
      </c>
      <c r="C74" s="178"/>
      <c r="D74" s="133"/>
      <c r="P74" s="111"/>
      <c r="R74" s="112"/>
      <c r="S74" s="134">
        <v>43.475000000000001</v>
      </c>
      <c r="T74" s="133">
        <v>43.418548387096799</v>
      </c>
      <c r="U74" s="135">
        <v>43.001881720430099</v>
      </c>
    </row>
    <row r="75" spans="1:27" ht="12" hidden="1" customHeight="1">
      <c r="B75" s="1" t="s">
        <v>43</v>
      </c>
      <c r="C75" s="178"/>
      <c r="D75" s="133"/>
      <c r="P75" s="111"/>
      <c r="R75" s="112"/>
      <c r="S75" s="134">
        <v>31</v>
      </c>
      <c r="T75" s="133">
        <v>30.943548387096801</v>
      </c>
      <c r="U75" s="135">
        <v>30.943548387096801</v>
      </c>
    </row>
    <row r="76" spans="1:27" ht="12" hidden="1" customHeight="1">
      <c r="B76" s="1" t="s">
        <v>44</v>
      </c>
      <c r="C76" s="178"/>
      <c r="D76" s="133"/>
      <c r="P76" s="111"/>
      <c r="R76" s="112"/>
      <c r="S76" s="134">
        <v>180</v>
      </c>
      <c r="T76" s="133">
        <v>180</v>
      </c>
      <c r="U76" s="135">
        <v>180</v>
      </c>
    </row>
    <row r="77" spans="1:27" ht="12" hidden="1" customHeight="1">
      <c r="B77" s="1" t="s">
        <v>45</v>
      </c>
      <c r="C77" s="178"/>
      <c r="P77" s="111"/>
      <c r="R77" s="112"/>
      <c r="S77" s="158">
        <v>0</v>
      </c>
      <c r="T77" s="100">
        <v>0</v>
      </c>
      <c r="U77" s="159">
        <v>0</v>
      </c>
    </row>
    <row r="78" spans="1:27" ht="12" customHeight="1">
      <c r="A78" s="81"/>
      <c r="P78" s="111"/>
      <c r="R78" s="112"/>
      <c r="S78" s="111"/>
    </row>
    <row r="79" spans="1:27" ht="12" customHeight="1">
      <c r="A79" s="160" t="s">
        <v>46</v>
      </c>
      <c r="B79" s="161"/>
      <c r="P79" s="111"/>
      <c r="R79" s="112"/>
      <c r="S79" s="111"/>
    </row>
    <row r="80" spans="1:27" ht="12" customHeight="1">
      <c r="A80" s="78"/>
      <c r="B80" s="81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4"/>
      <c r="Q80" s="136"/>
      <c r="R80" s="162"/>
      <c r="S80" s="134"/>
      <c r="T80" s="133"/>
      <c r="U80" s="133"/>
      <c r="V80" s="136"/>
      <c r="W80" s="136"/>
      <c r="X80" s="136"/>
      <c r="Y80" s="136"/>
    </row>
    <row r="81" spans="1:27" ht="12" customHeight="1">
      <c r="A81" s="81" t="s">
        <v>99</v>
      </c>
      <c r="B81" s="81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136"/>
      <c r="R81" s="162"/>
      <c r="S81" s="134"/>
      <c r="T81" s="133"/>
      <c r="U81" s="133"/>
      <c r="V81" s="136"/>
      <c r="W81" s="136"/>
      <c r="X81" s="136"/>
      <c r="Y81" s="136"/>
    </row>
    <row r="82" spans="1:27" ht="12" hidden="1" customHeight="1">
      <c r="A82" s="78" t="s">
        <v>30</v>
      </c>
      <c r="C82" s="133"/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/>
      <c r="K82" s="133"/>
      <c r="L82" s="133"/>
      <c r="M82" s="133"/>
      <c r="N82" s="133"/>
      <c r="O82" s="133"/>
      <c r="P82" s="114">
        <f>SUM(D82:O82)+SUMIF($P$4,"Yes",C82)</f>
        <v>0</v>
      </c>
      <c r="Q82" s="136">
        <v>0</v>
      </c>
      <c r="R82" s="162">
        <f t="shared" ref="R82" si="37">P82-Q82</f>
        <v>0</v>
      </c>
      <c r="S82" s="134">
        <v>0</v>
      </c>
      <c r="T82" s="133">
        <v>0</v>
      </c>
      <c r="U82" s="135">
        <v>0</v>
      </c>
      <c r="V82" s="136">
        <f t="shared" ref="V82" si="38">U82-T82</f>
        <v>0</v>
      </c>
      <c r="W82" s="136">
        <f t="shared" ref="W82" si="39">U82-S82</f>
        <v>0</v>
      </c>
      <c r="X82" s="136">
        <f t="shared" ref="X82" si="40">S82-P82</f>
        <v>0</v>
      </c>
      <c r="Y82" s="136">
        <f t="shared" ref="Y82" si="41">U82-P82</f>
        <v>0</v>
      </c>
      <c r="Z82" s="94" t="str">
        <f t="shared" ref="Z82:Z120" si="42">IFERROR((P82/U82)," ")</f>
        <v xml:space="preserve"> </v>
      </c>
      <c r="AA82" s="353" t="str">
        <f t="shared" ref="AA82:AA120" si="43">IFERROR((P82/S82)," ")</f>
        <v xml:space="preserve"> </v>
      </c>
    </row>
    <row r="83" spans="1:27" s="338" customFormat="1" ht="12" hidden="1" customHeight="1">
      <c r="A83" s="354">
        <v>43000</v>
      </c>
      <c r="B83" s="338" t="s">
        <v>178</v>
      </c>
      <c r="C83" s="352"/>
      <c r="D83" s="352">
        <v>0</v>
      </c>
      <c r="E83" s="352">
        <v>0</v>
      </c>
      <c r="F83" s="352">
        <v>0</v>
      </c>
      <c r="G83" s="352">
        <v>0</v>
      </c>
      <c r="H83" s="352">
        <v>0</v>
      </c>
      <c r="I83" s="352">
        <v>0</v>
      </c>
      <c r="J83" s="352"/>
      <c r="K83" s="352"/>
      <c r="L83" s="352"/>
      <c r="M83" s="352"/>
      <c r="N83" s="352"/>
      <c r="O83" s="352"/>
      <c r="P83" s="114">
        <f t="shared" ref="P83:P120" si="44">SUM(D83:O83)+SUMIF($P$4,"Yes",C83)</f>
        <v>0</v>
      </c>
      <c r="Q83" s="357">
        <v>0</v>
      </c>
      <c r="R83" s="162">
        <f t="shared" ref="R83:R120" si="45">P83-Q83</f>
        <v>0</v>
      </c>
      <c r="S83" s="355">
        <v>0</v>
      </c>
      <c r="T83" s="352">
        <v>0</v>
      </c>
      <c r="U83" s="356">
        <v>0</v>
      </c>
      <c r="V83" s="357">
        <f t="shared" ref="V83:V120" si="46">U83-T83</f>
        <v>0</v>
      </c>
      <c r="W83" s="357">
        <f t="shared" ref="W83:W120" si="47">U83-S83</f>
        <v>0</v>
      </c>
      <c r="X83" s="357">
        <f t="shared" ref="X83:X120" si="48">S83-P83</f>
        <v>0</v>
      </c>
      <c r="Y83" s="357">
        <f t="shared" ref="Y83:Y120" si="49">U83-P83</f>
        <v>0</v>
      </c>
      <c r="Z83" s="353" t="str">
        <f t="shared" si="42"/>
        <v xml:space="preserve"> </v>
      </c>
      <c r="AA83" s="353" t="str">
        <f t="shared" si="43"/>
        <v xml:space="preserve"> </v>
      </c>
    </row>
    <row r="84" spans="1:27" s="338" customFormat="1" ht="12" hidden="1" customHeight="1">
      <c r="A84" s="354">
        <v>43500</v>
      </c>
      <c r="B84" s="338" t="s">
        <v>179</v>
      </c>
      <c r="C84" s="352"/>
      <c r="D84" s="352">
        <v>0</v>
      </c>
      <c r="E84" s="352">
        <v>0</v>
      </c>
      <c r="F84" s="352">
        <v>0</v>
      </c>
      <c r="G84" s="352">
        <v>0</v>
      </c>
      <c r="H84" s="352">
        <v>0</v>
      </c>
      <c r="I84" s="352">
        <v>0</v>
      </c>
      <c r="J84" s="352"/>
      <c r="K84" s="352"/>
      <c r="L84" s="352"/>
      <c r="M84" s="352"/>
      <c r="N84" s="352"/>
      <c r="O84" s="352"/>
      <c r="P84" s="114">
        <f t="shared" si="44"/>
        <v>0</v>
      </c>
      <c r="Q84" s="357">
        <v>0</v>
      </c>
      <c r="R84" s="162">
        <f t="shared" si="45"/>
        <v>0</v>
      </c>
      <c r="S84" s="355">
        <v>0</v>
      </c>
      <c r="T84" s="352">
        <v>0</v>
      </c>
      <c r="U84" s="356">
        <v>0</v>
      </c>
      <c r="V84" s="357">
        <f t="shared" si="46"/>
        <v>0</v>
      </c>
      <c r="W84" s="357">
        <f t="shared" si="47"/>
        <v>0</v>
      </c>
      <c r="X84" s="357">
        <f t="shared" si="48"/>
        <v>0</v>
      </c>
      <c r="Y84" s="357">
        <f t="shared" si="49"/>
        <v>0</v>
      </c>
      <c r="Z84" s="353" t="str">
        <f t="shared" si="42"/>
        <v xml:space="preserve"> </v>
      </c>
      <c r="AA84" s="353" t="str">
        <f t="shared" si="43"/>
        <v xml:space="preserve"> </v>
      </c>
    </row>
    <row r="85" spans="1:27" s="338" customFormat="1" ht="12" hidden="1" customHeight="1">
      <c r="A85" s="354">
        <v>43511</v>
      </c>
      <c r="B85" s="338" t="s">
        <v>180</v>
      </c>
      <c r="C85" s="352"/>
      <c r="D85" s="352">
        <v>0</v>
      </c>
      <c r="E85" s="352">
        <v>0</v>
      </c>
      <c r="F85" s="352">
        <v>0</v>
      </c>
      <c r="G85" s="352">
        <v>0</v>
      </c>
      <c r="H85" s="352">
        <v>0</v>
      </c>
      <c r="I85" s="352">
        <v>0</v>
      </c>
      <c r="J85" s="352"/>
      <c r="K85" s="352"/>
      <c r="L85" s="352"/>
      <c r="M85" s="352"/>
      <c r="N85" s="352"/>
      <c r="O85" s="352"/>
      <c r="P85" s="114">
        <f t="shared" si="44"/>
        <v>0</v>
      </c>
      <c r="Q85" s="357">
        <v>0</v>
      </c>
      <c r="R85" s="162">
        <f t="shared" si="45"/>
        <v>0</v>
      </c>
      <c r="S85" s="355">
        <v>0</v>
      </c>
      <c r="T85" s="352">
        <v>0</v>
      </c>
      <c r="U85" s="356">
        <v>0</v>
      </c>
      <c r="V85" s="357">
        <f t="shared" si="46"/>
        <v>0</v>
      </c>
      <c r="W85" s="357">
        <f t="shared" si="47"/>
        <v>0</v>
      </c>
      <c r="X85" s="357">
        <f t="shared" si="48"/>
        <v>0</v>
      </c>
      <c r="Y85" s="357">
        <f t="shared" si="49"/>
        <v>0</v>
      </c>
      <c r="Z85" s="353" t="str">
        <f t="shared" si="42"/>
        <v xml:space="preserve"> </v>
      </c>
      <c r="AA85" s="353" t="str">
        <f t="shared" si="43"/>
        <v xml:space="preserve"> </v>
      </c>
    </row>
    <row r="86" spans="1:27" s="338" customFormat="1" ht="12" hidden="1" customHeight="1">
      <c r="A86" s="354">
        <v>43513</v>
      </c>
      <c r="B86" s="338" t="s">
        <v>181</v>
      </c>
      <c r="C86" s="352"/>
      <c r="D86" s="352">
        <v>0</v>
      </c>
      <c r="E86" s="352">
        <v>0</v>
      </c>
      <c r="F86" s="352">
        <v>0</v>
      </c>
      <c r="G86" s="352">
        <v>0</v>
      </c>
      <c r="H86" s="352">
        <v>0</v>
      </c>
      <c r="I86" s="352">
        <v>0</v>
      </c>
      <c r="J86" s="352"/>
      <c r="K86" s="352"/>
      <c r="L86" s="352"/>
      <c r="M86" s="352"/>
      <c r="N86" s="352"/>
      <c r="O86" s="352"/>
      <c r="P86" s="114">
        <f t="shared" si="44"/>
        <v>0</v>
      </c>
      <c r="Q86" s="357">
        <v>0</v>
      </c>
      <c r="R86" s="162">
        <f t="shared" si="45"/>
        <v>0</v>
      </c>
      <c r="S86" s="355">
        <v>0</v>
      </c>
      <c r="T86" s="352">
        <v>0</v>
      </c>
      <c r="U86" s="356">
        <v>0</v>
      </c>
      <c r="V86" s="357">
        <f t="shared" si="46"/>
        <v>0</v>
      </c>
      <c r="W86" s="357">
        <f t="shared" si="47"/>
        <v>0</v>
      </c>
      <c r="X86" s="357">
        <f t="shared" si="48"/>
        <v>0</v>
      </c>
      <c r="Y86" s="357">
        <f t="shared" si="49"/>
        <v>0</v>
      </c>
      <c r="Z86" s="353" t="str">
        <f t="shared" si="42"/>
        <v xml:space="preserve"> </v>
      </c>
      <c r="AA86" s="353" t="str">
        <f t="shared" si="43"/>
        <v xml:space="preserve"> </v>
      </c>
    </row>
    <row r="87" spans="1:27" s="338" customFormat="1" ht="12" hidden="1" customHeight="1">
      <c r="A87" s="354">
        <v>43515</v>
      </c>
      <c r="B87" s="338" t="s">
        <v>182</v>
      </c>
      <c r="C87" s="352"/>
      <c r="D87" s="352">
        <v>0</v>
      </c>
      <c r="E87" s="352">
        <v>0</v>
      </c>
      <c r="F87" s="352">
        <v>0</v>
      </c>
      <c r="G87" s="352">
        <v>0</v>
      </c>
      <c r="H87" s="352">
        <v>0</v>
      </c>
      <c r="I87" s="352">
        <v>0</v>
      </c>
      <c r="J87" s="352"/>
      <c r="K87" s="352"/>
      <c r="L87" s="352"/>
      <c r="M87" s="352"/>
      <c r="N87" s="352"/>
      <c r="O87" s="352"/>
      <c r="P87" s="114">
        <f t="shared" si="44"/>
        <v>0</v>
      </c>
      <c r="Q87" s="357">
        <v>0</v>
      </c>
      <c r="R87" s="162">
        <f t="shared" si="45"/>
        <v>0</v>
      </c>
      <c r="S87" s="355">
        <v>0</v>
      </c>
      <c r="T87" s="352">
        <v>0</v>
      </c>
      <c r="U87" s="356">
        <v>0</v>
      </c>
      <c r="V87" s="357">
        <f t="shared" si="46"/>
        <v>0</v>
      </c>
      <c r="W87" s="357">
        <f t="shared" si="47"/>
        <v>0</v>
      </c>
      <c r="X87" s="357">
        <f t="shared" si="48"/>
        <v>0</v>
      </c>
      <c r="Y87" s="357">
        <f t="shared" si="49"/>
        <v>0</v>
      </c>
      <c r="Z87" s="353" t="str">
        <f t="shared" si="42"/>
        <v xml:space="preserve"> </v>
      </c>
      <c r="AA87" s="353" t="str">
        <f t="shared" si="43"/>
        <v xml:space="preserve"> </v>
      </c>
    </row>
    <row r="88" spans="1:27" s="338" customFormat="1" ht="12" hidden="1" customHeight="1">
      <c r="A88" s="354">
        <v>43516</v>
      </c>
      <c r="B88" s="338" t="s">
        <v>183</v>
      </c>
      <c r="C88" s="352"/>
      <c r="D88" s="352">
        <v>0</v>
      </c>
      <c r="E88" s="352">
        <v>0</v>
      </c>
      <c r="F88" s="352">
        <v>0</v>
      </c>
      <c r="G88" s="352">
        <v>0</v>
      </c>
      <c r="H88" s="352">
        <v>0</v>
      </c>
      <c r="I88" s="352">
        <v>0</v>
      </c>
      <c r="J88" s="352"/>
      <c r="K88" s="352"/>
      <c r="L88" s="352"/>
      <c r="M88" s="352"/>
      <c r="N88" s="352"/>
      <c r="O88" s="352"/>
      <c r="P88" s="114">
        <f t="shared" si="44"/>
        <v>0</v>
      </c>
      <c r="Q88" s="357">
        <v>0</v>
      </c>
      <c r="R88" s="162">
        <f t="shared" si="45"/>
        <v>0</v>
      </c>
      <c r="S88" s="355">
        <v>0</v>
      </c>
      <c r="T88" s="352">
        <v>0</v>
      </c>
      <c r="U88" s="356">
        <v>0</v>
      </c>
      <c r="V88" s="357">
        <f t="shared" si="46"/>
        <v>0</v>
      </c>
      <c r="W88" s="357">
        <f t="shared" si="47"/>
        <v>0</v>
      </c>
      <c r="X88" s="357">
        <f t="shared" si="48"/>
        <v>0</v>
      </c>
      <c r="Y88" s="357">
        <f t="shared" si="49"/>
        <v>0</v>
      </c>
      <c r="Z88" s="353" t="str">
        <f t="shared" si="42"/>
        <v xml:space="preserve"> </v>
      </c>
      <c r="AA88" s="353" t="str">
        <f t="shared" si="43"/>
        <v xml:space="preserve"> </v>
      </c>
    </row>
    <row r="89" spans="1:27" s="338" customFormat="1" ht="12" hidden="1" customHeight="1">
      <c r="A89" s="354">
        <v>43517</v>
      </c>
      <c r="B89" s="338" t="s">
        <v>184</v>
      </c>
      <c r="C89" s="352"/>
      <c r="D89" s="352">
        <v>0</v>
      </c>
      <c r="E89" s="352">
        <v>0</v>
      </c>
      <c r="F89" s="352">
        <v>0</v>
      </c>
      <c r="G89" s="352">
        <v>0</v>
      </c>
      <c r="H89" s="352">
        <v>0</v>
      </c>
      <c r="I89" s="352">
        <v>0</v>
      </c>
      <c r="J89" s="352"/>
      <c r="K89" s="352"/>
      <c r="L89" s="352"/>
      <c r="M89" s="352"/>
      <c r="N89" s="352"/>
      <c r="O89" s="352"/>
      <c r="P89" s="114">
        <f t="shared" si="44"/>
        <v>0</v>
      </c>
      <c r="Q89" s="357">
        <v>0</v>
      </c>
      <c r="R89" s="162">
        <f t="shared" si="45"/>
        <v>0</v>
      </c>
      <c r="S89" s="355">
        <v>0</v>
      </c>
      <c r="T89" s="352">
        <v>0</v>
      </c>
      <c r="U89" s="356">
        <v>0</v>
      </c>
      <c r="V89" s="357">
        <f t="shared" si="46"/>
        <v>0</v>
      </c>
      <c r="W89" s="357">
        <f t="shared" si="47"/>
        <v>0</v>
      </c>
      <c r="X89" s="357">
        <f t="shared" si="48"/>
        <v>0</v>
      </c>
      <c r="Y89" s="357">
        <f t="shared" si="49"/>
        <v>0</v>
      </c>
      <c r="Z89" s="353" t="str">
        <f t="shared" si="42"/>
        <v xml:space="preserve"> </v>
      </c>
      <c r="AA89" s="353" t="str">
        <f t="shared" si="43"/>
        <v xml:space="preserve"> </v>
      </c>
    </row>
    <row r="90" spans="1:27" s="338" customFormat="1" ht="12" hidden="1" customHeight="1">
      <c r="A90" s="354">
        <v>43518</v>
      </c>
      <c r="B90" s="338" t="s">
        <v>185</v>
      </c>
      <c r="C90" s="352"/>
      <c r="D90" s="352">
        <v>0</v>
      </c>
      <c r="E90" s="352">
        <v>0</v>
      </c>
      <c r="F90" s="352">
        <v>0</v>
      </c>
      <c r="G90" s="352">
        <v>0</v>
      </c>
      <c r="H90" s="352">
        <v>0</v>
      </c>
      <c r="I90" s="352">
        <v>0</v>
      </c>
      <c r="J90" s="352"/>
      <c r="K90" s="352"/>
      <c r="L90" s="352"/>
      <c r="M90" s="352"/>
      <c r="N90" s="352"/>
      <c r="O90" s="352"/>
      <c r="P90" s="114">
        <f t="shared" si="44"/>
        <v>0</v>
      </c>
      <c r="Q90" s="357">
        <v>0</v>
      </c>
      <c r="R90" s="162">
        <f t="shared" si="45"/>
        <v>0</v>
      </c>
      <c r="S90" s="355">
        <v>0</v>
      </c>
      <c r="T90" s="352">
        <v>0</v>
      </c>
      <c r="U90" s="356">
        <v>0</v>
      </c>
      <c r="V90" s="357">
        <f t="shared" si="46"/>
        <v>0</v>
      </c>
      <c r="W90" s="357">
        <f t="shared" si="47"/>
        <v>0</v>
      </c>
      <c r="X90" s="357">
        <f t="shared" si="48"/>
        <v>0</v>
      </c>
      <c r="Y90" s="357">
        <f t="shared" si="49"/>
        <v>0</v>
      </c>
      <c r="Z90" s="353" t="str">
        <f t="shared" si="42"/>
        <v xml:space="preserve"> </v>
      </c>
      <c r="AA90" s="353" t="str">
        <f t="shared" si="43"/>
        <v xml:space="preserve"> </v>
      </c>
    </row>
    <row r="91" spans="1:27" s="338" customFormat="1" ht="12" hidden="1" customHeight="1">
      <c r="A91" s="354">
        <v>43519</v>
      </c>
      <c r="B91" s="338" t="s">
        <v>186</v>
      </c>
      <c r="C91" s="352"/>
      <c r="D91" s="352">
        <v>0</v>
      </c>
      <c r="E91" s="352">
        <v>0</v>
      </c>
      <c r="F91" s="352">
        <v>0</v>
      </c>
      <c r="G91" s="352">
        <v>0</v>
      </c>
      <c r="H91" s="352">
        <v>0</v>
      </c>
      <c r="I91" s="352">
        <v>0</v>
      </c>
      <c r="J91" s="352"/>
      <c r="K91" s="352"/>
      <c r="L91" s="352"/>
      <c r="M91" s="352"/>
      <c r="N91" s="352"/>
      <c r="O91" s="352"/>
      <c r="P91" s="114">
        <f t="shared" si="44"/>
        <v>0</v>
      </c>
      <c r="Q91" s="357">
        <v>0</v>
      </c>
      <c r="R91" s="162">
        <f t="shared" si="45"/>
        <v>0</v>
      </c>
      <c r="S91" s="355">
        <v>0</v>
      </c>
      <c r="T91" s="352">
        <v>0</v>
      </c>
      <c r="U91" s="356">
        <v>0</v>
      </c>
      <c r="V91" s="357">
        <f t="shared" si="46"/>
        <v>0</v>
      </c>
      <c r="W91" s="357">
        <f t="shared" si="47"/>
        <v>0</v>
      </c>
      <c r="X91" s="357">
        <f t="shared" si="48"/>
        <v>0</v>
      </c>
      <c r="Y91" s="357">
        <f t="shared" si="49"/>
        <v>0</v>
      </c>
      <c r="Z91" s="353" t="str">
        <f t="shared" si="42"/>
        <v xml:space="preserve"> </v>
      </c>
      <c r="AA91" s="353" t="str">
        <f t="shared" si="43"/>
        <v xml:space="preserve"> </v>
      </c>
    </row>
    <row r="92" spans="1:27" s="338" customFormat="1" ht="12" hidden="1" customHeight="1">
      <c r="A92" s="354">
        <v>43521</v>
      </c>
      <c r="B92" s="338" t="s">
        <v>187</v>
      </c>
      <c r="C92" s="352"/>
      <c r="D92" s="352">
        <v>0</v>
      </c>
      <c r="E92" s="352">
        <v>0</v>
      </c>
      <c r="F92" s="352">
        <v>0</v>
      </c>
      <c r="G92" s="352">
        <v>0</v>
      </c>
      <c r="H92" s="352">
        <v>0</v>
      </c>
      <c r="I92" s="352">
        <v>0</v>
      </c>
      <c r="J92" s="352"/>
      <c r="K92" s="352"/>
      <c r="L92" s="352"/>
      <c r="M92" s="352"/>
      <c r="N92" s="352"/>
      <c r="O92" s="352"/>
      <c r="P92" s="114">
        <f t="shared" si="44"/>
        <v>0</v>
      </c>
      <c r="Q92" s="357">
        <v>0</v>
      </c>
      <c r="R92" s="162">
        <f t="shared" si="45"/>
        <v>0</v>
      </c>
      <c r="S92" s="355">
        <v>0</v>
      </c>
      <c r="T92" s="352">
        <v>0</v>
      </c>
      <c r="U92" s="356">
        <v>0</v>
      </c>
      <c r="V92" s="357">
        <f t="shared" si="46"/>
        <v>0</v>
      </c>
      <c r="W92" s="357">
        <f t="shared" si="47"/>
        <v>0</v>
      </c>
      <c r="X92" s="357">
        <f t="shared" si="48"/>
        <v>0</v>
      </c>
      <c r="Y92" s="357">
        <f t="shared" si="49"/>
        <v>0</v>
      </c>
      <c r="Z92" s="353" t="str">
        <f t="shared" si="42"/>
        <v xml:space="preserve"> </v>
      </c>
      <c r="AA92" s="353" t="str">
        <f t="shared" si="43"/>
        <v xml:space="preserve"> </v>
      </c>
    </row>
    <row r="93" spans="1:27" s="338" customFormat="1" ht="12" hidden="1" customHeight="1">
      <c r="A93" s="354">
        <v>43522</v>
      </c>
      <c r="B93" s="338" t="s">
        <v>188</v>
      </c>
      <c r="C93" s="352"/>
      <c r="D93" s="352">
        <v>0</v>
      </c>
      <c r="E93" s="352">
        <v>0</v>
      </c>
      <c r="F93" s="352">
        <v>0</v>
      </c>
      <c r="G93" s="352">
        <v>0</v>
      </c>
      <c r="H93" s="352">
        <v>0</v>
      </c>
      <c r="I93" s="352">
        <v>0</v>
      </c>
      <c r="J93" s="352"/>
      <c r="K93" s="352"/>
      <c r="L93" s="352"/>
      <c r="M93" s="352"/>
      <c r="N93" s="352"/>
      <c r="O93" s="352"/>
      <c r="P93" s="114">
        <f t="shared" si="44"/>
        <v>0</v>
      </c>
      <c r="Q93" s="357">
        <v>0</v>
      </c>
      <c r="R93" s="162">
        <f t="shared" si="45"/>
        <v>0</v>
      </c>
      <c r="S93" s="355">
        <v>0</v>
      </c>
      <c r="T93" s="352">
        <v>0</v>
      </c>
      <c r="U93" s="356">
        <v>0</v>
      </c>
      <c r="V93" s="357">
        <f t="shared" si="46"/>
        <v>0</v>
      </c>
      <c r="W93" s="357">
        <f t="shared" si="47"/>
        <v>0</v>
      </c>
      <c r="X93" s="357">
        <f t="shared" si="48"/>
        <v>0</v>
      </c>
      <c r="Y93" s="357">
        <f t="shared" si="49"/>
        <v>0</v>
      </c>
      <c r="Z93" s="353" t="str">
        <f t="shared" si="42"/>
        <v xml:space="preserve"> </v>
      </c>
      <c r="AA93" s="353" t="str">
        <f t="shared" si="43"/>
        <v xml:space="preserve"> </v>
      </c>
    </row>
    <row r="94" spans="1:27" s="338" customFormat="1" ht="12" hidden="1" customHeight="1">
      <c r="A94" s="354">
        <v>43523</v>
      </c>
      <c r="B94" s="338" t="s">
        <v>189</v>
      </c>
      <c r="C94" s="352"/>
      <c r="D94" s="352">
        <v>0</v>
      </c>
      <c r="E94" s="352">
        <v>0</v>
      </c>
      <c r="F94" s="352">
        <v>0</v>
      </c>
      <c r="G94" s="352">
        <v>0</v>
      </c>
      <c r="H94" s="352">
        <v>0</v>
      </c>
      <c r="I94" s="352">
        <v>0</v>
      </c>
      <c r="J94" s="352"/>
      <c r="K94" s="352"/>
      <c r="L94" s="352"/>
      <c r="M94" s="352"/>
      <c r="N94" s="352"/>
      <c r="O94" s="352"/>
      <c r="P94" s="114">
        <f t="shared" si="44"/>
        <v>0</v>
      </c>
      <c r="Q94" s="357">
        <v>0</v>
      </c>
      <c r="R94" s="162">
        <f t="shared" si="45"/>
        <v>0</v>
      </c>
      <c r="S94" s="355">
        <v>0</v>
      </c>
      <c r="T94" s="352">
        <v>0</v>
      </c>
      <c r="U94" s="356">
        <v>0</v>
      </c>
      <c r="V94" s="357">
        <f t="shared" si="46"/>
        <v>0</v>
      </c>
      <c r="W94" s="357">
        <f t="shared" si="47"/>
        <v>0</v>
      </c>
      <c r="X94" s="357">
        <f t="shared" si="48"/>
        <v>0</v>
      </c>
      <c r="Y94" s="357">
        <f t="shared" si="49"/>
        <v>0</v>
      </c>
      <c r="Z94" s="353" t="str">
        <f t="shared" si="42"/>
        <v xml:space="preserve"> </v>
      </c>
      <c r="AA94" s="353" t="str">
        <f t="shared" si="43"/>
        <v xml:space="preserve"> </v>
      </c>
    </row>
    <row r="95" spans="1:27" s="338" customFormat="1" ht="12" hidden="1" customHeight="1">
      <c r="A95" s="354">
        <v>43524</v>
      </c>
      <c r="B95" s="338" t="s">
        <v>190</v>
      </c>
      <c r="C95" s="352"/>
      <c r="D95" s="352">
        <v>0</v>
      </c>
      <c r="E95" s="352">
        <v>0</v>
      </c>
      <c r="F95" s="352">
        <v>0</v>
      </c>
      <c r="G95" s="352">
        <v>0</v>
      </c>
      <c r="H95" s="352">
        <v>0</v>
      </c>
      <c r="I95" s="352">
        <v>0</v>
      </c>
      <c r="J95" s="352"/>
      <c r="K95" s="352"/>
      <c r="L95" s="352"/>
      <c r="M95" s="352"/>
      <c r="N95" s="352"/>
      <c r="O95" s="352"/>
      <c r="P95" s="114">
        <f t="shared" si="44"/>
        <v>0</v>
      </c>
      <c r="Q95" s="357">
        <v>0</v>
      </c>
      <c r="R95" s="162">
        <f t="shared" si="45"/>
        <v>0</v>
      </c>
      <c r="S95" s="355">
        <v>0</v>
      </c>
      <c r="T95" s="352">
        <v>0</v>
      </c>
      <c r="U95" s="356">
        <v>0</v>
      </c>
      <c r="V95" s="357">
        <f t="shared" si="46"/>
        <v>0</v>
      </c>
      <c r="W95" s="357">
        <f t="shared" si="47"/>
        <v>0</v>
      </c>
      <c r="X95" s="357">
        <f t="shared" si="48"/>
        <v>0</v>
      </c>
      <c r="Y95" s="357">
        <f t="shared" si="49"/>
        <v>0</v>
      </c>
      <c r="Z95" s="353" t="str">
        <f t="shared" si="42"/>
        <v xml:space="preserve"> </v>
      </c>
      <c r="AA95" s="353" t="str">
        <f t="shared" si="43"/>
        <v xml:space="preserve"> </v>
      </c>
    </row>
    <row r="96" spans="1:27" s="338" customFormat="1" ht="12" customHeight="1">
      <c r="A96" s="354">
        <v>43525</v>
      </c>
      <c r="B96" s="338" t="s">
        <v>191</v>
      </c>
      <c r="C96" s="352"/>
      <c r="D96" s="352">
        <v>0</v>
      </c>
      <c r="E96" s="352">
        <v>0</v>
      </c>
      <c r="F96" s="352">
        <v>0</v>
      </c>
      <c r="G96" s="352">
        <v>0</v>
      </c>
      <c r="H96" s="352">
        <v>0</v>
      </c>
      <c r="I96" s="352">
        <v>0</v>
      </c>
      <c r="J96" s="352"/>
      <c r="K96" s="352"/>
      <c r="L96" s="352"/>
      <c r="M96" s="352"/>
      <c r="N96" s="352"/>
      <c r="O96" s="352"/>
      <c r="P96" s="114">
        <f t="shared" si="44"/>
        <v>0</v>
      </c>
      <c r="Q96" s="357">
        <v>2500</v>
      </c>
      <c r="R96" s="162">
        <f t="shared" si="45"/>
        <v>-2500</v>
      </c>
      <c r="S96" s="355">
        <v>5000</v>
      </c>
      <c r="T96" s="352">
        <v>5000</v>
      </c>
      <c r="U96" s="356">
        <v>5000</v>
      </c>
      <c r="V96" s="357">
        <f t="shared" si="46"/>
        <v>0</v>
      </c>
      <c r="W96" s="357">
        <f t="shared" si="47"/>
        <v>0</v>
      </c>
      <c r="X96" s="357">
        <f t="shared" si="48"/>
        <v>5000</v>
      </c>
      <c r="Y96" s="357">
        <f t="shared" si="49"/>
        <v>5000</v>
      </c>
      <c r="Z96" s="353">
        <f t="shared" si="42"/>
        <v>0</v>
      </c>
      <c r="AA96" s="353">
        <f t="shared" si="43"/>
        <v>0</v>
      </c>
    </row>
    <row r="97" spans="1:27" s="338" customFormat="1" ht="12" customHeight="1">
      <c r="A97" s="354">
        <v>43526</v>
      </c>
      <c r="B97" s="338" t="s">
        <v>192</v>
      </c>
      <c r="C97" s="352"/>
      <c r="D97" s="352">
        <v>0</v>
      </c>
      <c r="E97" s="352">
        <v>0</v>
      </c>
      <c r="F97" s="352">
        <v>0</v>
      </c>
      <c r="G97" s="352">
        <v>710</v>
      </c>
      <c r="H97" s="352">
        <v>0</v>
      </c>
      <c r="I97" s="352">
        <v>0</v>
      </c>
      <c r="J97" s="352"/>
      <c r="K97" s="352"/>
      <c r="L97" s="352"/>
      <c r="M97" s="352"/>
      <c r="N97" s="352"/>
      <c r="O97" s="352"/>
      <c r="P97" s="114">
        <f t="shared" si="44"/>
        <v>710</v>
      </c>
      <c r="Q97" s="357">
        <v>2564.63599999999</v>
      </c>
      <c r="R97" s="162">
        <f t="shared" si="45"/>
        <v>-1854.63599999999</v>
      </c>
      <c r="S97" s="355">
        <v>6411.5899999999901</v>
      </c>
      <c r="T97" s="352">
        <v>0</v>
      </c>
      <c r="U97" s="356">
        <v>710</v>
      </c>
      <c r="V97" s="357">
        <f t="shared" si="46"/>
        <v>710</v>
      </c>
      <c r="W97" s="357">
        <f t="shared" si="47"/>
        <v>-5701.5899999999901</v>
      </c>
      <c r="X97" s="357">
        <f t="shared" si="48"/>
        <v>5701.5899999999901</v>
      </c>
      <c r="Y97" s="357">
        <f t="shared" si="49"/>
        <v>0</v>
      </c>
      <c r="Z97" s="353">
        <f t="shared" si="42"/>
        <v>1</v>
      </c>
      <c r="AA97" s="353">
        <f t="shared" si="43"/>
        <v>0.11073696228236694</v>
      </c>
    </row>
    <row r="98" spans="1:27" s="338" customFormat="1" ht="12" hidden="1" customHeight="1">
      <c r="A98" s="354">
        <v>43527</v>
      </c>
      <c r="B98" s="338" t="s">
        <v>193</v>
      </c>
      <c r="C98" s="352"/>
      <c r="D98" s="352">
        <v>0</v>
      </c>
      <c r="E98" s="352">
        <v>0</v>
      </c>
      <c r="F98" s="352">
        <v>0</v>
      </c>
      <c r="G98" s="352">
        <v>0</v>
      </c>
      <c r="H98" s="352">
        <v>0</v>
      </c>
      <c r="I98" s="352">
        <v>0</v>
      </c>
      <c r="J98" s="352"/>
      <c r="K98" s="352"/>
      <c r="L98" s="352"/>
      <c r="M98" s="352"/>
      <c r="N98" s="352"/>
      <c r="O98" s="352"/>
      <c r="P98" s="114">
        <f t="shared" si="44"/>
        <v>0</v>
      </c>
      <c r="Q98" s="357">
        <v>0</v>
      </c>
      <c r="R98" s="162">
        <f t="shared" si="45"/>
        <v>0</v>
      </c>
      <c r="S98" s="355">
        <v>0</v>
      </c>
      <c r="T98" s="352">
        <v>0</v>
      </c>
      <c r="U98" s="356">
        <v>0</v>
      </c>
      <c r="V98" s="357">
        <f t="shared" si="46"/>
        <v>0</v>
      </c>
      <c r="W98" s="357">
        <f t="shared" si="47"/>
        <v>0</v>
      </c>
      <c r="X98" s="357">
        <f t="shared" si="48"/>
        <v>0</v>
      </c>
      <c r="Y98" s="357">
        <f t="shared" si="49"/>
        <v>0</v>
      </c>
      <c r="Z98" s="353" t="str">
        <f t="shared" si="42"/>
        <v xml:space="preserve"> </v>
      </c>
      <c r="AA98" s="353" t="str">
        <f t="shared" si="43"/>
        <v xml:space="preserve"> </v>
      </c>
    </row>
    <row r="99" spans="1:27" s="338" customFormat="1" ht="12" hidden="1" customHeight="1">
      <c r="A99" s="354">
        <v>43531</v>
      </c>
      <c r="B99" s="338" t="s">
        <v>194</v>
      </c>
      <c r="C99" s="352"/>
      <c r="D99" s="352">
        <v>0</v>
      </c>
      <c r="E99" s="352">
        <v>0</v>
      </c>
      <c r="F99" s="352">
        <v>0</v>
      </c>
      <c r="G99" s="352">
        <v>0</v>
      </c>
      <c r="H99" s="352">
        <v>0</v>
      </c>
      <c r="I99" s="352">
        <v>0</v>
      </c>
      <c r="J99" s="352"/>
      <c r="K99" s="352"/>
      <c r="L99" s="352"/>
      <c r="M99" s="352"/>
      <c r="N99" s="352"/>
      <c r="O99" s="352"/>
      <c r="P99" s="114">
        <f t="shared" si="44"/>
        <v>0</v>
      </c>
      <c r="Q99" s="357">
        <v>0</v>
      </c>
      <c r="R99" s="162">
        <f t="shared" si="45"/>
        <v>0</v>
      </c>
      <c r="S99" s="355">
        <v>0</v>
      </c>
      <c r="T99" s="352">
        <v>0</v>
      </c>
      <c r="U99" s="356">
        <v>0</v>
      </c>
      <c r="V99" s="357">
        <f t="shared" si="46"/>
        <v>0</v>
      </c>
      <c r="W99" s="357">
        <f t="shared" si="47"/>
        <v>0</v>
      </c>
      <c r="X99" s="357">
        <f t="shared" si="48"/>
        <v>0</v>
      </c>
      <c r="Y99" s="357">
        <f t="shared" si="49"/>
        <v>0</v>
      </c>
      <c r="Z99" s="353" t="str">
        <f t="shared" si="42"/>
        <v xml:space="preserve"> </v>
      </c>
      <c r="AA99" s="353" t="str">
        <f t="shared" si="43"/>
        <v xml:space="preserve"> </v>
      </c>
    </row>
    <row r="100" spans="1:27" s="338" customFormat="1" ht="12" hidden="1" customHeight="1">
      <c r="A100" s="354">
        <v>43532</v>
      </c>
      <c r="B100" s="338" t="s">
        <v>195</v>
      </c>
      <c r="C100" s="352"/>
      <c r="D100" s="352">
        <v>0</v>
      </c>
      <c r="E100" s="352">
        <v>0</v>
      </c>
      <c r="F100" s="352">
        <v>0</v>
      </c>
      <c r="G100" s="352">
        <v>0</v>
      </c>
      <c r="H100" s="352">
        <v>0</v>
      </c>
      <c r="I100" s="352">
        <v>0</v>
      </c>
      <c r="J100" s="352"/>
      <c r="K100" s="352"/>
      <c r="L100" s="352"/>
      <c r="M100" s="352"/>
      <c r="N100" s="352"/>
      <c r="O100" s="352"/>
      <c r="P100" s="114">
        <f t="shared" si="44"/>
        <v>0</v>
      </c>
      <c r="Q100" s="357">
        <v>0</v>
      </c>
      <c r="R100" s="162">
        <f t="shared" si="45"/>
        <v>0</v>
      </c>
      <c r="S100" s="355">
        <v>0</v>
      </c>
      <c r="T100" s="352">
        <v>0</v>
      </c>
      <c r="U100" s="356">
        <v>0</v>
      </c>
      <c r="V100" s="357">
        <f t="shared" si="46"/>
        <v>0</v>
      </c>
      <c r="W100" s="357">
        <f t="shared" si="47"/>
        <v>0</v>
      </c>
      <c r="X100" s="357">
        <f t="shared" si="48"/>
        <v>0</v>
      </c>
      <c r="Y100" s="357">
        <f t="shared" si="49"/>
        <v>0</v>
      </c>
      <c r="Z100" s="353" t="str">
        <f t="shared" si="42"/>
        <v xml:space="preserve"> </v>
      </c>
      <c r="AA100" s="353" t="str">
        <f t="shared" si="43"/>
        <v xml:space="preserve"> </v>
      </c>
    </row>
    <row r="101" spans="1:27" s="338" customFormat="1" ht="12" hidden="1" customHeight="1">
      <c r="A101" s="354">
        <v>43533</v>
      </c>
      <c r="B101" s="338" t="s">
        <v>196</v>
      </c>
      <c r="C101" s="352"/>
      <c r="D101" s="352">
        <v>0</v>
      </c>
      <c r="E101" s="352">
        <v>0</v>
      </c>
      <c r="F101" s="352">
        <v>0</v>
      </c>
      <c r="G101" s="352">
        <v>0</v>
      </c>
      <c r="H101" s="352">
        <v>0</v>
      </c>
      <c r="I101" s="352">
        <v>0</v>
      </c>
      <c r="J101" s="352"/>
      <c r="K101" s="352"/>
      <c r="L101" s="352"/>
      <c r="M101" s="352"/>
      <c r="N101" s="352"/>
      <c r="O101" s="352"/>
      <c r="P101" s="114">
        <f t="shared" si="44"/>
        <v>0</v>
      </c>
      <c r="Q101" s="357">
        <v>0</v>
      </c>
      <c r="R101" s="162">
        <f t="shared" si="45"/>
        <v>0</v>
      </c>
      <c r="S101" s="355">
        <v>0</v>
      </c>
      <c r="T101" s="352">
        <v>0</v>
      </c>
      <c r="U101" s="356">
        <v>0</v>
      </c>
      <c r="V101" s="357">
        <f t="shared" si="46"/>
        <v>0</v>
      </c>
      <c r="W101" s="357">
        <f t="shared" si="47"/>
        <v>0</v>
      </c>
      <c r="X101" s="357">
        <f t="shared" si="48"/>
        <v>0</v>
      </c>
      <c r="Y101" s="357">
        <f t="shared" si="49"/>
        <v>0</v>
      </c>
      <c r="Z101" s="353" t="str">
        <f t="shared" si="42"/>
        <v xml:space="preserve"> </v>
      </c>
      <c r="AA101" s="353" t="str">
        <f t="shared" si="43"/>
        <v xml:space="preserve"> </v>
      </c>
    </row>
    <row r="102" spans="1:27" s="338" customFormat="1" ht="12" hidden="1" customHeight="1">
      <c r="A102" s="354">
        <v>43541</v>
      </c>
      <c r="B102" s="338" t="s">
        <v>197</v>
      </c>
      <c r="C102" s="352"/>
      <c r="D102" s="352">
        <v>0</v>
      </c>
      <c r="E102" s="352">
        <v>0</v>
      </c>
      <c r="F102" s="352">
        <v>0</v>
      </c>
      <c r="G102" s="352">
        <v>0</v>
      </c>
      <c r="H102" s="352">
        <v>0</v>
      </c>
      <c r="I102" s="352">
        <v>0</v>
      </c>
      <c r="J102" s="352"/>
      <c r="K102" s="352"/>
      <c r="L102" s="352"/>
      <c r="M102" s="352"/>
      <c r="N102" s="352"/>
      <c r="O102" s="352"/>
      <c r="P102" s="114">
        <f t="shared" si="44"/>
        <v>0</v>
      </c>
      <c r="Q102" s="357">
        <v>0</v>
      </c>
      <c r="R102" s="162">
        <f t="shared" si="45"/>
        <v>0</v>
      </c>
      <c r="S102" s="355">
        <v>0</v>
      </c>
      <c r="T102" s="352">
        <v>0</v>
      </c>
      <c r="U102" s="356">
        <v>0</v>
      </c>
      <c r="V102" s="357">
        <f t="shared" si="46"/>
        <v>0</v>
      </c>
      <c r="W102" s="357">
        <f t="shared" si="47"/>
        <v>0</v>
      </c>
      <c r="X102" s="357">
        <f t="shared" si="48"/>
        <v>0</v>
      </c>
      <c r="Y102" s="357">
        <f t="shared" si="49"/>
        <v>0</v>
      </c>
      <c r="Z102" s="353" t="str">
        <f t="shared" si="42"/>
        <v xml:space="preserve"> </v>
      </c>
      <c r="AA102" s="353" t="str">
        <f t="shared" si="43"/>
        <v xml:space="preserve"> </v>
      </c>
    </row>
    <row r="103" spans="1:27" s="338" customFormat="1" ht="12" hidden="1" customHeight="1">
      <c r="A103" s="354">
        <v>43542</v>
      </c>
      <c r="B103" s="338" t="s">
        <v>198</v>
      </c>
      <c r="C103" s="352"/>
      <c r="D103" s="352">
        <v>0</v>
      </c>
      <c r="E103" s="352">
        <v>0</v>
      </c>
      <c r="F103" s="352">
        <v>0</v>
      </c>
      <c r="G103" s="352">
        <v>0</v>
      </c>
      <c r="H103" s="352">
        <v>0</v>
      </c>
      <c r="I103" s="352">
        <v>0</v>
      </c>
      <c r="J103" s="352"/>
      <c r="K103" s="352"/>
      <c r="L103" s="352"/>
      <c r="M103" s="352"/>
      <c r="N103" s="352"/>
      <c r="O103" s="352"/>
      <c r="P103" s="114">
        <f t="shared" si="44"/>
        <v>0</v>
      </c>
      <c r="Q103" s="357">
        <v>0</v>
      </c>
      <c r="R103" s="162">
        <f t="shared" si="45"/>
        <v>0</v>
      </c>
      <c r="S103" s="355">
        <v>0</v>
      </c>
      <c r="T103" s="352">
        <v>0</v>
      </c>
      <c r="U103" s="356">
        <v>0</v>
      </c>
      <c r="V103" s="357">
        <f t="shared" si="46"/>
        <v>0</v>
      </c>
      <c r="W103" s="357">
        <f t="shared" si="47"/>
        <v>0</v>
      </c>
      <c r="X103" s="357">
        <f t="shared" si="48"/>
        <v>0</v>
      </c>
      <c r="Y103" s="357">
        <f t="shared" si="49"/>
        <v>0</v>
      </c>
      <c r="Z103" s="353" t="str">
        <f t="shared" si="42"/>
        <v xml:space="preserve"> </v>
      </c>
      <c r="AA103" s="353" t="str">
        <f t="shared" si="43"/>
        <v xml:space="preserve"> </v>
      </c>
    </row>
    <row r="104" spans="1:27" s="338" customFormat="1" ht="12" hidden="1" customHeight="1">
      <c r="A104" s="354">
        <v>43543</v>
      </c>
      <c r="B104" s="338" t="s">
        <v>199</v>
      </c>
      <c r="C104" s="352"/>
      <c r="D104" s="352">
        <v>0</v>
      </c>
      <c r="E104" s="352">
        <v>0</v>
      </c>
      <c r="F104" s="352">
        <v>0</v>
      </c>
      <c r="G104" s="352">
        <v>0</v>
      </c>
      <c r="H104" s="352">
        <v>0</v>
      </c>
      <c r="I104" s="352">
        <v>0</v>
      </c>
      <c r="J104" s="352"/>
      <c r="K104" s="352"/>
      <c r="L104" s="352"/>
      <c r="M104" s="352"/>
      <c r="N104" s="352"/>
      <c r="O104" s="352"/>
      <c r="P104" s="114">
        <f t="shared" si="44"/>
        <v>0</v>
      </c>
      <c r="Q104" s="357">
        <v>0</v>
      </c>
      <c r="R104" s="162">
        <f t="shared" si="45"/>
        <v>0</v>
      </c>
      <c r="S104" s="355">
        <v>0</v>
      </c>
      <c r="T104" s="352">
        <v>0</v>
      </c>
      <c r="U104" s="356">
        <v>0</v>
      </c>
      <c r="V104" s="357">
        <f t="shared" si="46"/>
        <v>0</v>
      </c>
      <c r="W104" s="357">
        <f t="shared" si="47"/>
        <v>0</v>
      </c>
      <c r="X104" s="357">
        <f t="shared" si="48"/>
        <v>0</v>
      </c>
      <c r="Y104" s="357">
        <f t="shared" si="49"/>
        <v>0</v>
      </c>
      <c r="Z104" s="353" t="str">
        <f t="shared" si="42"/>
        <v xml:space="preserve"> </v>
      </c>
      <c r="AA104" s="353" t="str">
        <f t="shared" si="43"/>
        <v xml:space="preserve"> </v>
      </c>
    </row>
    <row r="105" spans="1:27" s="338" customFormat="1" ht="12" hidden="1" customHeight="1">
      <c r="A105" s="354">
        <v>43544</v>
      </c>
      <c r="B105" s="338" t="s">
        <v>200</v>
      </c>
      <c r="C105" s="352"/>
      <c r="D105" s="352">
        <v>0</v>
      </c>
      <c r="E105" s="352">
        <v>0</v>
      </c>
      <c r="F105" s="352">
        <v>0</v>
      </c>
      <c r="G105" s="352">
        <v>0</v>
      </c>
      <c r="H105" s="352">
        <v>0</v>
      </c>
      <c r="I105" s="352">
        <v>0</v>
      </c>
      <c r="J105" s="352"/>
      <c r="K105" s="352"/>
      <c r="L105" s="352"/>
      <c r="M105" s="352"/>
      <c r="N105" s="352"/>
      <c r="O105" s="352"/>
      <c r="P105" s="114">
        <f t="shared" si="44"/>
        <v>0</v>
      </c>
      <c r="Q105" s="357">
        <v>0</v>
      </c>
      <c r="R105" s="162">
        <f t="shared" si="45"/>
        <v>0</v>
      </c>
      <c r="S105" s="355">
        <v>0</v>
      </c>
      <c r="T105" s="352">
        <v>0</v>
      </c>
      <c r="U105" s="356">
        <v>0</v>
      </c>
      <c r="V105" s="357">
        <f t="shared" si="46"/>
        <v>0</v>
      </c>
      <c r="W105" s="357">
        <f t="shared" si="47"/>
        <v>0</v>
      </c>
      <c r="X105" s="357">
        <f t="shared" si="48"/>
        <v>0</v>
      </c>
      <c r="Y105" s="357">
        <f t="shared" si="49"/>
        <v>0</v>
      </c>
      <c r="Z105" s="353" t="str">
        <f t="shared" si="42"/>
        <v xml:space="preserve"> </v>
      </c>
      <c r="AA105" s="353" t="str">
        <f t="shared" si="43"/>
        <v xml:space="preserve"> </v>
      </c>
    </row>
    <row r="106" spans="1:27" s="338" customFormat="1" ht="12" hidden="1" customHeight="1">
      <c r="A106" s="354">
        <v>43545</v>
      </c>
      <c r="B106" s="338" t="s">
        <v>201</v>
      </c>
      <c r="C106" s="352"/>
      <c r="D106" s="352">
        <v>0</v>
      </c>
      <c r="E106" s="352">
        <v>0</v>
      </c>
      <c r="F106" s="352">
        <v>0</v>
      </c>
      <c r="G106" s="352">
        <v>0</v>
      </c>
      <c r="H106" s="352">
        <v>0</v>
      </c>
      <c r="I106" s="352">
        <v>0</v>
      </c>
      <c r="J106" s="352"/>
      <c r="K106" s="352"/>
      <c r="L106" s="352"/>
      <c r="M106" s="352"/>
      <c r="N106" s="352"/>
      <c r="O106" s="352"/>
      <c r="P106" s="114">
        <f t="shared" si="44"/>
        <v>0</v>
      </c>
      <c r="Q106" s="357">
        <v>0</v>
      </c>
      <c r="R106" s="162">
        <f t="shared" si="45"/>
        <v>0</v>
      </c>
      <c r="S106" s="355">
        <v>0</v>
      </c>
      <c r="T106" s="352">
        <v>0</v>
      </c>
      <c r="U106" s="356">
        <v>0</v>
      </c>
      <c r="V106" s="357">
        <f t="shared" si="46"/>
        <v>0</v>
      </c>
      <c r="W106" s="357">
        <f t="shared" si="47"/>
        <v>0</v>
      </c>
      <c r="X106" s="357">
        <f t="shared" si="48"/>
        <v>0</v>
      </c>
      <c r="Y106" s="357">
        <f t="shared" si="49"/>
        <v>0</v>
      </c>
      <c r="Z106" s="353" t="str">
        <f t="shared" si="42"/>
        <v xml:space="preserve"> </v>
      </c>
      <c r="AA106" s="353" t="str">
        <f t="shared" si="43"/>
        <v xml:space="preserve"> </v>
      </c>
    </row>
    <row r="107" spans="1:27" s="338" customFormat="1" ht="12" hidden="1" customHeight="1">
      <c r="A107" s="354">
        <v>43546</v>
      </c>
      <c r="B107" s="338" t="s">
        <v>202</v>
      </c>
      <c r="C107" s="352"/>
      <c r="D107" s="352">
        <v>0</v>
      </c>
      <c r="E107" s="352">
        <v>0</v>
      </c>
      <c r="F107" s="352">
        <v>0</v>
      </c>
      <c r="G107" s="352">
        <v>0</v>
      </c>
      <c r="H107" s="352">
        <v>0</v>
      </c>
      <c r="I107" s="352">
        <v>0</v>
      </c>
      <c r="J107" s="352"/>
      <c r="K107" s="352"/>
      <c r="L107" s="352"/>
      <c r="M107" s="352"/>
      <c r="N107" s="352"/>
      <c r="O107" s="352"/>
      <c r="P107" s="114">
        <f t="shared" si="44"/>
        <v>0</v>
      </c>
      <c r="Q107" s="357">
        <v>0</v>
      </c>
      <c r="R107" s="162">
        <f t="shared" si="45"/>
        <v>0</v>
      </c>
      <c r="S107" s="355">
        <v>0</v>
      </c>
      <c r="T107" s="352">
        <v>0</v>
      </c>
      <c r="U107" s="356">
        <v>0</v>
      </c>
      <c r="V107" s="357">
        <f t="shared" si="46"/>
        <v>0</v>
      </c>
      <c r="W107" s="357">
        <f t="shared" si="47"/>
        <v>0</v>
      </c>
      <c r="X107" s="357">
        <f t="shared" si="48"/>
        <v>0</v>
      </c>
      <c r="Y107" s="357">
        <f t="shared" si="49"/>
        <v>0</v>
      </c>
      <c r="Z107" s="353" t="str">
        <f t="shared" si="42"/>
        <v xml:space="preserve"> </v>
      </c>
      <c r="AA107" s="353" t="str">
        <f t="shared" si="43"/>
        <v xml:space="preserve"> </v>
      </c>
    </row>
    <row r="108" spans="1:27" s="338" customFormat="1" ht="12" hidden="1" customHeight="1">
      <c r="A108" s="354">
        <v>43547</v>
      </c>
      <c r="B108" s="338" t="s">
        <v>203</v>
      </c>
      <c r="C108" s="352"/>
      <c r="D108" s="352">
        <v>0</v>
      </c>
      <c r="E108" s="352">
        <v>0</v>
      </c>
      <c r="F108" s="352">
        <v>0</v>
      </c>
      <c r="G108" s="352">
        <v>0</v>
      </c>
      <c r="H108" s="352">
        <v>0</v>
      </c>
      <c r="I108" s="352">
        <v>0</v>
      </c>
      <c r="J108" s="352"/>
      <c r="K108" s="352"/>
      <c r="L108" s="352"/>
      <c r="M108" s="352"/>
      <c r="N108" s="352"/>
      <c r="O108" s="352"/>
      <c r="P108" s="114">
        <f t="shared" si="44"/>
        <v>0</v>
      </c>
      <c r="Q108" s="357">
        <v>0</v>
      </c>
      <c r="R108" s="162">
        <f t="shared" si="45"/>
        <v>0</v>
      </c>
      <c r="S108" s="355">
        <v>0</v>
      </c>
      <c r="T108" s="352">
        <v>0</v>
      </c>
      <c r="U108" s="356">
        <v>0</v>
      </c>
      <c r="V108" s="357">
        <f t="shared" si="46"/>
        <v>0</v>
      </c>
      <c r="W108" s="357">
        <f t="shared" si="47"/>
        <v>0</v>
      </c>
      <c r="X108" s="357">
        <f t="shared" si="48"/>
        <v>0</v>
      </c>
      <c r="Y108" s="357">
        <f t="shared" si="49"/>
        <v>0</v>
      </c>
      <c r="Z108" s="353" t="str">
        <f t="shared" si="42"/>
        <v xml:space="preserve"> </v>
      </c>
      <c r="AA108" s="353" t="str">
        <f t="shared" si="43"/>
        <v xml:space="preserve"> </v>
      </c>
    </row>
    <row r="109" spans="1:27" s="338" customFormat="1" ht="12" hidden="1" customHeight="1">
      <c r="A109" s="354">
        <v>43551</v>
      </c>
      <c r="B109" s="338" t="s">
        <v>204</v>
      </c>
      <c r="C109" s="352"/>
      <c r="D109" s="352">
        <v>0</v>
      </c>
      <c r="E109" s="352">
        <v>0</v>
      </c>
      <c r="F109" s="352">
        <v>0</v>
      </c>
      <c r="G109" s="352">
        <v>0</v>
      </c>
      <c r="H109" s="352">
        <v>0</v>
      </c>
      <c r="I109" s="352">
        <v>0</v>
      </c>
      <c r="J109" s="352"/>
      <c r="K109" s="352"/>
      <c r="L109" s="352"/>
      <c r="M109" s="352"/>
      <c r="N109" s="352"/>
      <c r="O109" s="352"/>
      <c r="P109" s="114">
        <f t="shared" si="44"/>
        <v>0</v>
      </c>
      <c r="Q109" s="357">
        <v>0</v>
      </c>
      <c r="R109" s="162">
        <f t="shared" si="45"/>
        <v>0</v>
      </c>
      <c r="S109" s="355">
        <v>0</v>
      </c>
      <c r="T109" s="352">
        <v>0</v>
      </c>
      <c r="U109" s="356">
        <v>0</v>
      </c>
      <c r="V109" s="357">
        <f t="shared" si="46"/>
        <v>0</v>
      </c>
      <c r="W109" s="357">
        <f t="shared" si="47"/>
        <v>0</v>
      </c>
      <c r="X109" s="357">
        <f t="shared" si="48"/>
        <v>0</v>
      </c>
      <c r="Y109" s="357">
        <f t="shared" si="49"/>
        <v>0</v>
      </c>
      <c r="Z109" s="353" t="str">
        <f t="shared" si="42"/>
        <v xml:space="preserve"> </v>
      </c>
      <c r="AA109" s="353" t="str">
        <f t="shared" si="43"/>
        <v xml:space="preserve"> </v>
      </c>
    </row>
    <row r="110" spans="1:27" s="338" customFormat="1" ht="12" hidden="1" customHeight="1">
      <c r="A110" s="354">
        <v>43570</v>
      </c>
      <c r="B110" s="338" t="s">
        <v>205</v>
      </c>
      <c r="C110" s="352"/>
      <c r="D110" s="352">
        <v>0</v>
      </c>
      <c r="E110" s="352">
        <v>0</v>
      </c>
      <c r="F110" s="352">
        <v>0</v>
      </c>
      <c r="G110" s="352">
        <v>0</v>
      </c>
      <c r="H110" s="352">
        <v>0</v>
      </c>
      <c r="I110" s="352">
        <v>0</v>
      </c>
      <c r="J110" s="352"/>
      <c r="K110" s="352"/>
      <c r="L110" s="352"/>
      <c r="M110" s="352"/>
      <c r="N110" s="352"/>
      <c r="O110" s="352"/>
      <c r="P110" s="114">
        <f t="shared" si="44"/>
        <v>0</v>
      </c>
      <c r="Q110" s="357">
        <v>0</v>
      </c>
      <c r="R110" s="162">
        <f t="shared" si="45"/>
        <v>0</v>
      </c>
      <c r="S110" s="355">
        <v>0</v>
      </c>
      <c r="T110" s="352">
        <v>0</v>
      </c>
      <c r="U110" s="356">
        <v>0</v>
      </c>
      <c r="V110" s="357">
        <f t="shared" si="46"/>
        <v>0</v>
      </c>
      <c r="W110" s="357">
        <f t="shared" si="47"/>
        <v>0</v>
      </c>
      <c r="X110" s="357">
        <f t="shared" si="48"/>
        <v>0</v>
      </c>
      <c r="Y110" s="357">
        <f t="shared" si="49"/>
        <v>0</v>
      </c>
      <c r="Z110" s="353" t="str">
        <f t="shared" si="42"/>
        <v xml:space="preserve"> </v>
      </c>
      <c r="AA110" s="353" t="str">
        <f t="shared" si="43"/>
        <v xml:space="preserve"> </v>
      </c>
    </row>
    <row r="111" spans="1:27" s="338" customFormat="1" ht="12" hidden="1" customHeight="1">
      <c r="A111" s="354">
        <v>43581</v>
      </c>
      <c r="B111" s="338" t="s">
        <v>206</v>
      </c>
      <c r="C111" s="352"/>
      <c r="D111" s="352">
        <v>0</v>
      </c>
      <c r="E111" s="352">
        <v>0</v>
      </c>
      <c r="F111" s="352">
        <v>0</v>
      </c>
      <c r="G111" s="352">
        <v>0</v>
      </c>
      <c r="H111" s="352">
        <v>0</v>
      </c>
      <c r="I111" s="352">
        <v>0</v>
      </c>
      <c r="J111" s="352"/>
      <c r="K111" s="352"/>
      <c r="L111" s="352"/>
      <c r="M111" s="352"/>
      <c r="N111" s="352"/>
      <c r="O111" s="352"/>
      <c r="P111" s="114">
        <f t="shared" si="44"/>
        <v>0</v>
      </c>
      <c r="Q111" s="357">
        <v>0</v>
      </c>
      <c r="R111" s="162">
        <f t="shared" si="45"/>
        <v>0</v>
      </c>
      <c r="S111" s="355">
        <v>0</v>
      </c>
      <c r="T111" s="352">
        <v>0</v>
      </c>
      <c r="U111" s="356">
        <v>0</v>
      </c>
      <c r="V111" s="357">
        <f t="shared" si="46"/>
        <v>0</v>
      </c>
      <c r="W111" s="357">
        <f t="shared" si="47"/>
        <v>0</v>
      </c>
      <c r="X111" s="357">
        <f t="shared" si="48"/>
        <v>0</v>
      </c>
      <c r="Y111" s="357">
        <f t="shared" si="49"/>
        <v>0</v>
      </c>
      <c r="Z111" s="353" t="str">
        <f t="shared" si="42"/>
        <v xml:space="preserve"> </v>
      </c>
      <c r="AA111" s="353" t="str">
        <f t="shared" si="43"/>
        <v xml:space="preserve"> </v>
      </c>
    </row>
    <row r="112" spans="1:27" s="338" customFormat="1" ht="12" hidden="1" customHeight="1">
      <c r="A112" s="354">
        <v>43582</v>
      </c>
      <c r="B112" s="338" t="s">
        <v>207</v>
      </c>
      <c r="C112" s="352"/>
      <c r="D112" s="352">
        <v>0</v>
      </c>
      <c r="E112" s="352">
        <v>0</v>
      </c>
      <c r="F112" s="352">
        <v>0</v>
      </c>
      <c r="G112" s="352">
        <v>0</v>
      </c>
      <c r="H112" s="352">
        <v>0</v>
      </c>
      <c r="I112" s="352">
        <v>0</v>
      </c>
      <c r="J112" s="352"/>
      <c r="K112" s="352"/>
      <c r="L112" s="352"/>
      <c r="M112" s="352"/>
      <c r="N112" s="352"/>
      <c r="O112" s="352"/>
      <c r="P112" s="114">
        <f t="shared" si="44"/>
        <v>0</v>
      </c>
      <c r="Q112" s="357">
        <v>0</v>
      </c>
      <c r="R112" s="162">
        <f t="shared" si="45"/>
        <v>0</v>
      </c>
      <c r="S112" s="355">
        <v>0</v>
      </c>
      <c r="T112" s="352">
        <v>0</v>
      </c>
      <c r="U112" s="356">
        <v>0</v>
      </c>
      <c r="V112" s="357">
        <f t="shared" si="46"/>
        <v>0</v>
      </c>
      <c r="W112" s="357">
        <f t="shared" si="47"/>
        <v>0</v>
      </c>
      <c r="X112" s="357">
        <f t="shared" si="48"/>
        <v>0</v>
      </c>
      <c r="Y112" s="357">
        <f t="shared" si="49"/>
        <v>0</v>
      </c>
      <c r="Z112" s="353" t="str">
        <f t="shared" si="42"/>
        <v xml:space="preserve"> </v>
      </c>
      <c r="AA112" s="353" t="str">
        <f t="shared" si="43"/>
        <v xml:space="preserve"> </v>
      </c>
    </row>
    <row r="113" spans="1:27" s="338" customFormat="1" ht="12" hidden="1" customHeight="1">
      <c r="A113" s="354">
        <v>43583</v>
      </c>
      <c r="B113" s="338" t="s">
        <v>208</v>
      </c>
      <c r="C113" s="352"/>
      <c r="D113" s="352">
        <v>0</v>
      </c>
      <c r="E113" s="352">
        <v>0</v>
      </c>
      <c r="F113" s="352">
        <v>0</v>
      </c>
      <c r="G113" s="352">
        <v>0</v>
      </c>
      <c r="H113" s="352">
        <v>0</v>
      </c>
      <c r="I113" s="352">
        <v>0</v>
      </c>
      <c r="J113" s="352"/>
      <c r="K113" s="352"/>
      <c r="L113" s="352"/>
      <c r="M113" s="352"/>
      <c r="N113" s="352"/>
      <c r="O113" s="352"/>
      <c r="P113" s="114">
        <f t="shared" si="44"/>
        <v>0</v>
      </c>
      <c r="Q113" s="357">
        <v>0</v>
      </c>
      <c r="R113" s="162">
        <f t="shared" si="45"/>
        <v>0</v>
      </c>
      <c r="S113" s="355">
        <v>0</v>
      </c>
      <c r="T113" s="352">
        <v>0</v>
      </c>
      <c r="U113" s="356">
        <v>0</v>
      </c>
      <c r="V113" s="357">
        <f t="shared" si="46"/>
        <v>0</v>
      </c>
      <c r="W113" s="357">
        <f t="shared" si="47"/>
        <v>0</v>
      </c>
      <c r="X113" s="357">
        <f t="shared" si="48"/>
        <v>0</v>
      </c>
      <c r="Y113" s="357">
        <f t="shared" si="49"/>
        <v>0</v>
      </c>
      <c r="Z113" s="353" t="str">
        <f t="shared" si="42"/>
        <v xml:space="preserve"> </v>
      </c>
      <c r="AA113" s="353" t="str">
        <f t="shared" si="43"/>
        <v xml:space="preserve"> </v>
      </c>
    </row>
    <row r="114" spans="1:27" s="338" customFormat="1" ht="12" customHeight="1">
      <c r="A114" s="354">
        <v>43990</v>
      </c>
      <c r="B114" s="338" t="s">
        <v>209</v>
      </c>
      <c r="C114" s="352"/>
      <c r="D114" s="352">
        <v>0</v>
      </c>
      <c r="E114" s="352">
        <v>0</v>
      </c>
      <c r="F114" s="352">
        <v>0</v>
      </c>
      <c r="G114" s="352">
        <v>0</v>
      </c>
      <c r="H114" s="352">
        <v>0</v>
      </c>
      <c r="I114" s="352">
        <v>0</v>
      </c>
      <c r="J114" s="352"/>
      <c r="K114" s="352"/>
      <c r="L114" s="352"/>
      <c r="M114" s="352"/>
      <c r="N114" s="352"/>
      <c r="O114" s="352"/>
      <c r="P114" s="114">
        <f t="shared" si="44"/>
        <v>0</v>
      </c>
      <c r="Q114" s="357">
        <v>514.99999999999898</v>
      </c>
      <c r="R114" s="162">
        <f t="shared" si="45"/>
        <v>-514.99999999999898</v>
      </c>
      <c r="S114" s="355">
        <v>1030</v>
      </c>
      <c r="T114" s="352">
        <v>0</v>
      </c>
      <c r="U114" s="356">
        <v>0</v>
      </c>
      <c r="V114" s="357">
        <f t="shared" si="46"/>
        <v>0</v>
      </c>
      <c r="W114" s="357">
        <f t="shared" si="47"/>
        <v>-1030</v>
      </c>
      <c r="X114" s="357">
        <f t="shared" si="48"/>
        <v>1030</v>
      </c>
      <c r="Y114" s="357">
        <f t="shared" si="49"/>
        <v>0</v>
      </c>
      <c r="Z114" s="353" t="str">
        <f t="shared" si="42"/>
        <v xml:space="preserve"> </v>
      </c>
      <c r="AA114" s="353">
        <f t="shared" si="43"/>
        <v>0</v>
      </c>
    </row>
    <row r="115" spans="1:27" s="338" customFormat="1" ht="12" hidden="1" customHeight="1">
      <c r="A115" s="354">
        <v>43990.13</v>
      </c>
      <c r="B115" s="338" t="s">
        <v>210</v>
      </c>
      <c r="C115" s="352"/>
      <c r="D115" s="352">
        <v>0</v>
      </c>
      <c r="E115" s="352">
        <v>0</v>
      </c>
      <c r="F115" s="352">
        <v>0</v>
      </c>
      <c r="G115" s="352">
        <v>0</v>
      </c>
      <c r="H115" s="352">
        <v>0</v>
      </c>
      <c r="I115" s="352">
        <v>0</v>
      </c>
      <c r="J115" s="352"/>
      <c r="K115" s="352"/>
      <c r="L115" s="352"/>
      <c r="M115" s="352"/>
      <c r="N115" s="352"/>
      <c r="O115" s="352"/>
      <c r="P115" s="114">
        <f t="shared" si="44"/>
        <v>0</v>
      </c>
      <c r="Q115" s="357">
        <v>0</v>
      </c>
      <c r="R115" s="162">
        <f t="shared" si="45"/>
        <v>0</v>
      </c>
      <c r="S115" s="355">
        <v>0</v>
      </c>
      <c r="T115" s="352">
        <v>0</v>
      </c>
      <c r="U115" s="356">
        <v>0</v>
      </c>
      <c r="V115" s="357">
        <f t="shared" si="46"/>
        <v>0</v>
      </c>
      <c r="W115" s="357">
        <f t="shared" si="47"/>
        <v>0</v>
      </c>
      <c r="X115" s="357">
        <f t="shared" si="48"/>
        <v>0</v>
      </c>
      <c r="Y115" s="357">
        <f t="shared" si="49"/>
        <v>0</v>
      </c>
      <c r="Z115" s="353" t="str">
        <f t="shared" si="42"/>
        <v xml:space="preserve"> </v>
      </c>
      <c r="AA115" s="353" t="str">
        <f t="shared" si="43"/>
        <v xml:space="preserve"> </v>
      </c>
    </row>
    <row r="116" spans="1:27" s="338" customFormat="1" ht="12" hidden="1" customHeight="1">
      <c r="A116" s="354">
        <v>43990.133000000002</v>
      </c>
      <c r="B116" s="338">
        <v>43990.133000000002</v>
      </c>
      <c r="C116" s="352"/>
      <c r="D116" s="352">
        <v>0</v>
      </c>
      <c r="E116" s="352">
        <v>0</v>
      </c>
      <c r="F116" s="352">
        <v>0</v>
      </c>
      <c r="G116" s="352">
        <v>0</v>
      </c>
      <c r="H116" s="352">
        <v>0</v>
      </c>
      <c r="I116" s="352">
        <v>0</v>
      </c>
      <c r="J116" s="352"/>
      <c r="K116" s="352"/>
      <c r="L116" s="352"/>
      <c r="M116" s="352"/>
      <c r="N116" s="352"/>
      <c r="O116" s="352"/>
      <c r="P116" s="114">
        <f t="shared" si="44"/>
        <v>0</v>
      </c>
      <c r="Q116" s="357">
        <v>0</v>
      </c>
      <c r="R116" s="162">
        <f t="shared" si="45"/>
        <v>0</v>
      </c>
      <c r="S116" s="355">
        <v>0</v>
      </c>
      <c r="T116" s="352">
        <v>0</v>
      </c>
      <c r="U116" s="356">
        <v>0</v>
      </c>
      <c r="V116" s="357">
        <f t="shared" si="46"/>
        <v>0</v>
      </c>
      <c r="W116" s="357">
        <f t="shared" si="47"/>
        <v>0</v>
      </c>
      <c r="X116" s="357">
        <f t="shared" si="48"/>
        <v>0</v>
      </c>
      <c r="Y116" s="357">
        <f t="shared" si="49"/>
        <v>0</v>
      </c>
      <c r="Z116" s="353" t="str">
        <f t="shared" si="42"/>
        <v xml:space="preserve"> </v>
      </c>
      <c r="AA116" s="353" t="str">
        <f t="shared" si="43"/>
        <v xml:space="preserve"> </v>
      </c>
    </row>
    <row r="117" spans="1:27" s="338" customFormat="1" ht="12" hidden="1" customHeight="1">
      <c r="A117" s="354">
        <v>43990.133999999998</v>
      </c>
      <c r="B117" s="338">
        <v>43990.133999999998</v>
      </c>
      <c r="C117" s="352"/>
      <c r="D117" s="352">
        <v>0</v>
      </c>
      <c r="E117" s="352">
        <v>0</v>
      </c>
      <c r="F117" s="352">
        <v>0</v>
      </c>
      <c r="G117" s="352">
        <v>0</v>
      </c>
      <c r="H117" s="352">
        <v>0</v>
      </c>
      <c r="I117" s="352">
        <v>0</v>
      </c>
      <c r="J117" s="352"/>
      <c r="K117" s="352"/>
      <c r="L117" s="352"/>
      <c r="M117" s="352"/>
      <c r="N117" s="352"/>
      <c r="O117" s="352"/>
      <c r="P117" s="114">
        <f t="shared" si="44"/>
        <v>0</v>
      </c>
      <c r="Q117" s="357">
        <v>0</v>
      </c>
      <c r="R117" s="162">
        <f t="shared" si="45"/>
        <v>0</v>
      </c>
      <c r="S117" s="355">
        <v>0</v>
      </c>
      <c r="T117" s="352">
        <v>0</v>
      </c>
      <c r="U117" s="356">
        <v>0</v>
      </c>
      <c r="V117" s="357">
        <f t="shared" si="46"/>
        <v>0</v>
      </c>
      <c r="W117" s="357">
        <f t="shared" si="47"/>
        <v>0</v>
      </c>
      <c r="X117" s="357">
        <f t="shared" si="48"/>
        <v>0</v>
      </c>
      <c r="Y117" s="357">
        <f t="shared" si="49"/>
        <v>0</v>
      </c>
      <c r="Z117" s="353" t="str">
        <f t="shared" si="42"/>
        <v xml:space="preserve"> </v>
      </c>
      <c r="AA117" s="353" t="str">
        <f t="shared" si="43"/>
        <v xml:space="preserve"> </v>
      </c>
    </row>
    <row r="118" spans="1:27" s="338" customFormat="1" ht="12" hidden="1" customHeight="1">
      <c r="A118" s="354">
        <v>43990.135000000002</v>
      </c>
      <c r="B118" s="338">
        <v>43990.135000000002</v>
      </c>
      <c r="C118" s="352"/>
      <c r="D118" s="352">
        <v>0</v>
      </c>
      <c r="E118" s="352">
        <v>0</v>
      </c>
      <c r="F118" s="352">
        <v>0</v>
      </c>
      <c r="G118" s="352">
        <v>0</v>
      </c>
      <c r="H118" s="352">
        <v>0</v>
      </c>
      <c r="I118" s="352">
        <v>0</v>
      </c>
      <c r="J118" s="352"/>
      <c r="K118" s="352"/>
      <c r="L118" s="352"/>
      <c r="M118" s="352"/>
      <c r="N118" s="352"/>
      <c r="O118" s="352"/>
      <c r="P118" s="114">
        <f t="shared" si="44"/>
        <v>0</v>
      </c>
      <c r="Q118" s="357">
        <v>0</v>
      </c>
      <c r="R118" s="162">
        <f t="shared" si="45"/>
        <v>0</v>
      </c>
      <c r="S118" s="355">
        <v>0</v>
      </c>
      <c r="T118" s="352">
        <v>0</v>
      </c>
      <c r="U118" s="356">
        <v>0</v>
      </c>
      <c r="V118" s="357">
        <f t="shared" si="46"/>
        <v>0</v>
      </c>
      <c r="W118" s="357">
        <f t="shared" si="47"/>
        <v>0</v>
      </c>
      <c r="X118" s="357">
        <f t="shared" si="48"/>
        <v>0</v>
      </c>
      <c r="Y118" s="357">
        <f t="shared" si="49"/>
        <v>0</v>
      </c>
      <c r="Z118" s="353" t="str">
        <f t="shared" si="42"/>
        <v xml:space="preserve"> </v>
      </c>
      <c r="AA118" s="353" t="str">
        <f t="shared" si="43"/>
        <v xml:space="preserve"> </v>
      </c>
    </row>
    <row r="119" spans="1:27" s="338" customFormat="1" ht="12" hidden="1" customHeight="1">
      <c r="A119" s="354">
        <v>43990.137999999999</v>
      </c>
      <c r="B119" s="338">
        <v>43990.137999999999</v>
      </c>
      <c r="C119" s="352"/>
      <c r="D119" s="352">
        <v>0</v>
      </c>
      <c r="E119" s="352">
        <v>0</v>
      </c>
      <c r="F119" s="352">
        <v>0</v>
      </c>
      <c r="G119" s="352">
        <v>0</v>
      </c>
      <c r="H119" s="352">
        <v>0</v>
      </c>
      <c r="I119" s="352">
        <v>0</v>
      </c>
      <c r="J119" s="352"/>
      <c r="K119" s="352"/>
      <c r="L119" s="352"/>
      <c r="M119" s="352"/>
      <c r="N119" s="352"/>
      <c r="O119" s="352"/>
      <c r="P119" s="114">
        <f t="shared" si="44"/>
        <v>0</v>
      </c>
      <c r="Q119" s="357">
        <v>0</v>
      </c>
      <c r="R119" s="162">
        <f t="shared" si="45"/>
        <v>0</v>
      </c>
      <c r="S119" s="355">
        <v>0</v>
      </c>
      <c r="T119" s="352">
        <v>0</v>
      </c>
      <c r="U119" s="356">
        <v>0</v>
      </c>
      <c r="V119" s="357">
        <f t="shared" si="46"/>
        <v>0</v>
      </c>
      <c r="W119" s="357">
        <f t="shared" si="47"/>
        <v>0</v>
      </c>
      <c r="X119" s="357">
        <f t="shared" si="48"/>
        <v>0</v>
      </c>
      <c r="Y119" s="357">
        <f t="shared" si="49"/>
        <v>0</v>
      </c>
      <c r="Z119" s="353" t="str">
        <f t="shared" si="42"/>
        <v xml:space="preserve"> </v>
      </c>
      <c r="AA119" s="353" t="str">
        <f t="shared" si="43"/>
        <v xml:space="preserve"> </v>
      </c>
    </row>
    <row r="120" spans="1:27" s="338" customFormat="1" ht="12" hidden="1" customHeight="1">
      <c r="A120" s="354">
        <v>43990.14</v>
      </c>
      <c r="B120" s="338" t="s">
        <v>211</v>
      </c>
      <c r="C120" s="352"/>
      <c r="D120" s="352">
        <v>0</v>
      </c>
      <c r="E120" s="352">
        <v>0</v>
      </c>
      <c r="F120" s="352">
        <v>0</v>
      </c>
      <c r="G120" s="352">
        <v>0</v>
      </c>
      <c r="H120" s="352">
        <v>0</v>
      </c>
      <c r="I120" s="352">
        <v>0</v>
      </c>
      <c r="J120" s="352"/>
      <c r="K120" s="352"/>
      <c r="L120" s="352"/>
      <c r="M120" s="352"/>
      <c r="N120" s="352"/>
      <c r="O120" s="352"/>
      <c r="P120" s="114">
        <f t="shared" si="44"/>
        <v>0</v>
      </c>
      <c r="Q120" s="357">
        <v>0</v>
      </c>
      <c r="R120" s="162">
        <f t="shared" si="45"/>
        <v>0</v>
      </c>
      <c r="S120" s="355">
        <v>0</v>
      </c>
      <c r="T120" s="352">
        <v>0</v>
      </c>
      <c r="U120" s="356">
        <v>0</v>
      </c>
      <c r="V120" s="357">
        <f t="shared" si="46"/>
        <v>0</v>
      </c>
      <c r="W120" s="357">
        <f t="shared" si="47"/>
        <v>0</v>
      </c>
      <c r="X120" s="357">
        <f t="shared" si="48"/>
        <v>0</v>
      </c>
      <c r="Y120" s="357">
        <f t="shared" si="49"/>
        <v>0</v>
      </c>
      <c r="Z120" s="353" t="str">
        <f t="shared" si="42"/>
        <v xml:space="preserve"> </v>
      </c>
      <c r="AA120" s="353" t="str">
        <f t="shared" si="43"/>
        <v xml:space="preserve"> </v>
      </c>
    </row>
    <row r="121" spans="1:27" ht="12" hidden="1" customHeight="1">
      <c r="A121" s="78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14"/>
      <c r="Q121" s="136"/>
      <c r="R121" s="162"/>
      <c r="S121" s="134"/>
      <c r="T121" s="133"/>
      <c r="U121" s="135"/>
      <c r="V121" s="136"/>
      <c r="W121" s="136"/>
      <c r="X121" s="136"/>
      <c r="Y121" s="136"/>
    </row>
    <row r="122" spans="1:27" ht="12" customHeight="1">
      <c r="A122" s="78"/>
      <c r="B122" s="89" t="s">
        <v>614</v>
      </c>
      <c r="C122" s="163">
        <f t="shared" ref="C122:Y122" si="50">SUM(C82:C121)</f>
        <v>0</v>
      </c>
      <c r="D122" s="163">
        <f t="shared" si="50"/>
        <v>0</v>
      </c>
      <c r="E122" s="163">
        <f t="shared" si="50"/>
        <v>0</v>
      </c>
      <c r="F122" s="163">
        <f t="shared" si="50"/>
        <v>0</v>
      </c>
      <c r="G122" s="163">
        <f t="shared" si="50"/>
        <v>710</v>
      </c>
      <c r="H122" s="163">
        <f t="shared" si="50"/>
        <v>0</v>
      </c>
      <c r="I122" s="163">
        <f t="shared" si="50"/>
        <v>0</v>
      </c>
      <c r="J122" s="163">
        <f t="shared" si="50"/>
        <v>0</v>
      </c>
      <c r="K122" s="163">
        <f t="shared" si="50"/>
        <v>0</v>
      </c>
      <c r="L122" s="163">
        <f t="shared" si="50"/>
        <v>0</v>
      </c>
      <c r="M122" s="163">
        <f t="shared" si="50"/>
        <v>0</v>
      </c>
      <c r="N122" s="163">
        <f t="shared" si="50"/>
        <v>0</v>
      </c>
      <c r="O122" s="163">
        <f t="shared" si="50"/>
        <v>0</v>
      </c>
      <c r="P122" s="164">
        <f t="shared" si="50"/>
        <v>710</v>
      </c>
      <c r="Q122" s="165">
        <f t="shared" si="50"/>
        <v>5579.6359999999886</v>
      </c>
      <c r="R122" s="166">
        <f t="shared" si="50"/>
        <v>-4869.6359999999886</v>
      </c>
      <c r="S122" s="164">
        <f t="shared" si="50"/>
        <v>12441.589999999989</v>
      </c>
      <c r="T122" s="163">
        <f t="shared" si="50"/>
        <v>5000</v>
      </c>
      <c r="U122" s="167">
        <f t="shared" si="50"/>
        <v>5710</v>
      </c>
      <c r="V122" s="165">
        <f t="shared" si="50"/>
        <v>710</v>
      </c>
      <c r="W122" s="165">
        <f t="shared" si="50"/>
        <v>-6731.5899999999901</v>
      </c>
      <c r="X122" s="165">
        <f t="shared" si="50"/>
        <v>11731.589999999989</v>
      </c>
      <c r="Y122" s="165">
        <f t="shared" si="50"/>
        <v>5000</v>
      </c>
      <c r="Z122" s="168">
        <f>IFERROR((P122/U122)," ")</f>
        <v>0.12434325744308231</v>
      </c>
      <c r="AA122" s="168">
        <f>IFERROR((P122/S122)," ")</f>
        <v>5.7066661093959907E-2</v>
      </c>
    </row>
    <row r="123" spans="1:27" ht="12" customHeight="1">
      <c r="A123" s="78"/>
      <c r="B123" s="113"/>
      <c r="C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4"/>
      <c r="Q123" s="136"/>
      <c r="R123" s="162"/>
      <c r="S123" s="134"/>
      <c r="T123" s="133"/>
      <c r="U123" s="135"/>
      <c r="V123" s="136"/>
      <c r="W123" s="136"/>
      <c r="X123" s="136"/>
      <c r="Y123" s="136"/>
    </row>
    <row r="124" spans="1:27" ht="12" customHeight="1">
      <c r="A124" s="92" t="s">
        <v>98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4"/>
      <c r="Q124" s="136"/>
      <c r="R124" s="162"/>
      <c r="S124" s="134"/>
      <c r="T124" s="133"/>
      <c r="U124" s="135"/>
      <c r="V124" s="136"/>
      <c r="W124" s="136"/>
      <c r="X124" s="136"/>
      <c r="Y124" s="136"/>
    </row>
    <row r="125" spans="1:27" ht="12" hidden="1" customHeight="1">
      <c r="A125" s="78" t="s">
        <v>30</v>
      </c>
      <c r="B125" s="78"/>
      <c r="C125" s="133"/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/>
      <c r="K125" s="133"/>
      <c r="L125" s="133"/>
      <c r="M125" s="133"/>
      <c r="N125" s="133"/>
      <c r="O125" s="133"/>
      <c r="P125" s="114">
        <f t="shared" ref="P125" si="51">SUM(D125:O125)+SUMIF($P$4,"Yes",C125)</f>
        <v>0</v>
      </c>
      <c r="Q125" s="136">
        <v>0</v>
      </c>
      <c r="R125" s="162">
        <f t="shared" ref="R125" si="52">P125-Q125</f>
        <v>0</v>
      </c>
      <c r="S125" s="134">
        <v>0</v>
      </c>
      <c r="T125" s="133">
        <v>0</v>
      </c>
      <c r="U125" s="135">
        <v>0</v>
      </c>
      <c r="V125" s="136">
        <f t="shared" ref="V125" si="53">U125-T125</f>
        <v>0</v>
      </c>
      <c r="W125" s="136">
        <f t="shared" ref="W125" si="54">U125-S125</f>
        <v>0</v>
      </c>
      <c r="X125" s="136">
        <f t="shared" ref="X125" si="55">S125-P125</f>
        <v>0</v>
      </c>
      <c r="Y125" s="136">
        <f t="shared" ref="Y125" si="56">U125-P125</f>
        <v>0</v>
      </c>
      <c r="Z125" s="94" t="str">
        <f t="shared" ref="Z125:Z157" si="57">IFERROR((P125/U125)," ")</f>
        <v xml:space="preserve"> </v>
      </c>
      <c r="AA125" s="353" t="str">
        <f t="shared" ref="AA125:AA157" si="58">IFERROR((P125/S125)," ")</f>
        <v xml:space="preserve"> </v>
      </c>
    </row>
    <row r="126" spans="1:27" s="338" customFormat="1" ht="12" hidden="1" customHeight="1">
      <c r="A126" s="354">
        <v>44000</v>
      </c>
      <c r="B126" s="354" t="s">
        <v>98</v>
      </c>
      <c r="C126" s="352"/>
      <c r="D126" s="352">
        <v>0</v>
      </c>
      <c r="E126" s="352">
        <v>0</v>
      </c>
      <c r="F126" s="352">
        <v>0</v>
      </c>
      <c r="G126" s="352">
        <v>0</v>
      </c>
      <c r="H126" s="352">
        <v>0</v>
      </c>
      <c r="I126" s="352">
        <v>0</v>
      </c>
      <c r="J126" s="352"/>
      <c r="K126" s="352"/>
      <c r="L126" s="352"/>
      <c r="M126" s="352"/>
      <c r="N126" s="352"/>
      <c r="O126" s="352"/>
      <c r="P126" s="114">
        <f t="shared" ref="P126:P157" si="59">SUM(D126:O126)+SUMIF($P$4,"Yes",C126)</f>
        <v>0</v>
      </c>
      <c r="Q126" s="357">
        <v>0</v>
      </c>
      <c r="R126" s="162">
        <f t="shared" ref="R126:R157" si="60">P126-Q126</f>
        <v>0</v>
      </c>
      <c r="S126" s="355">
        <v>0</v>
      </c>
      <c r="T126" s="352">
        <v>0</v>
      </c>
      <c r="U126" s="356">
        <v>0</v>
      </c>
      <c r="V126" s="357">
        <f t="shared" ref="V126:V157" si="61">U126-T126</f>
        <v>0</v>
      </c>
      <c r="W126" s="357">
        <f t="shared" ref="W126:W157" si="62">U126-S126</f>
        <v>0</v>
      </c>
      <c r="X126" s="357">
        <f t="shared" ref="X126:X157" si="63">S126-P126</f>
        <v>0</v>
      </c>
      <c r="Y126" s="357">
        <f t="shared" ref="Y126:Y157" si="64">U126-P126</f>
        <v>0</v>
      </c>
      <c r="Z126" s="353" t="str">
        <f t="shared" si="57"/>
        <v xml:space="preserve"> </v>
      </c>
      <c r="AA126" s="353" t="str">
        <f t="shared" si="58"/>
        <v xml:space="preserve"> </v>
      </c>
    </row>
    <row r="127" spans="1:27" s="338" customFormat="1" ht="12" hidden="1" customHeight="1">
      <c r="A127" s="354">
        <v>44100</v>
      </c>
      <c r="B127" s="354" t="s">
        <v>212</v>
      </c>
      <c r="C127" s="352"/>
      <c r="D127" s="352">
        <v>0</v>
      </c>
      <c r="E127" s="352">
        <v>0</v>
      </c>
      <c r="F127" s="352">
        <v>0</v>
      </c>
      <c r="G127" s="352">
        <v>0</v>
      </c>
      <c r="H127" s="352">
        <v>0</v>
      </c>
      <c r="I127" s="352">
        <v>0</v>
      </c>
      <c r="J127" s="352"/>
      <c r="K127" s="352"/>
      <c r="L127" s="352"/>
      <c r="M127" s="352"/>
      <c r="N127" s="352"/>
      <c r="O127" s="352"/>
      <c r="P127" s="114">
        <f t="shared" si="59"/>
        <v>0</v>
      </c>
      <c r="Q127" s="357">
        <v>0</v>
      </c>
      <c r="R127" s="162">
        <f t="shared" si="60"/>
        <v>0</v>
      </c>
      <c r="S127" s="355">
        <v>0</v>
      </c>
      <c r="T127" s="352">
        <v>0</v>
      </c>
      <c r="U127" s="356">
        <v>0</v>
      </c>
      <c r="V127" s="357">
        <f t="shared" si="61"/>
        <v>0</v>
      </c>
      <c r="W127" s="357">
        <f t="shared" si="62"/>
        <v>0</v>
      </c>
      <c r="X127" s="357">
        <f t="shared" si="63"/>
        <v>0</v>
      </c>
      <c r="Y127" s="357">
        <f t="shared" si="64"/>
        <v>0</v>
      </c>
      <c r="Z127" s="353" t="str">
        <f t="shared" si="57"/>
        <v xml:space="preserve"> </v>
      </c>
      <c r="AA127" s="353" t="str">
        <f t="shared" si="58"/>
        <v xml:space="preserve"> </v>
      </c>
    </row>
    <row r="128" spans="1:27" s="338" customFormat="1" ht="12" hidden="1" customHeight="1">
      <c r="A128" s="354">
        <v>44110</v>
      </c>
      <c r="B128" s="354" t="s">
        <v>213</v>
      </c>
      <c r="C128" s="352"/>
      <c r="D128" s="352">
        <v>0</v>
      </c>
      <c r="E128" s="352">
        <v>0</v>
      </c>
      <c r="F128" s="352">
        <v>0</v>
      </c>
      <c r="G128" s="352">
        <v>0</v>
      </c>
      <c r="H128" s="352">
        <v>0</v>
      </c>
      <c r="I128" s="352">
        <v>0</v>
      </c>
      <c r="J128" s="352"/>
      <c r="K128" s="352"/>
      <c r="L128" s="352"/>
      <c r="M128" s="352"/>
      <c r="N128" s="352"/>
      <c r="O128" s="352"/>
      <c r="P128" s="114">
        <f t="shared" si="59"/>
        <v>0</v>
      </c>
      <c r="Q128" s="357">
        <v>0</v>
      </c>
      <c r="R128" s="162">
        <f t="shared" si="60"/>
        <v>0</v>
      </c>
      <c r="S128" s="355">
        <v>0</v>
      </c>
      <c r="T128" s="352">
        <v>0</v>
      </c>
      <c r="U128" s="356">
        <v>0</v>
      </c>
      <c r="V128" s="357">
        <f t="shared" si="61"/>
        <v>0</v>
      </c>
      <c r="W128" s="357">
        <f t="shared" si="62"/>
        <v>0</v>
      </c>
      <c r="X128" s="357">
        <f t="shared" si="63"/>
        <v>0</v>
      </c>
      <c r="Y128" s="357">
        <f t="shared" si="64"/>
        <v>0</v>
      </c>
      <c r="Z128" s="353" t="str">
        <f t="shared" si="57"/>
        <v xml:space="preserve"> </v>
      </c>
      <c r="AA128" s="353" t="str">
        <f t="shared" si="58"/>
        <v xml:space="preserve"> </v>
      </c>
    </row>
    <row r="129" spans="1:27" s="338" customFormat="1" ht="12" customHeight="1">
      <c r="A129" s="354">
        <v>44116</v>
      </c>
      <c r="B129" s="354" t="s">
        <v>214</v>
      </c>
      <c r="C129" s="352"/>
      <c r="D129" s="352">
        <v>334.17</v>
      </c>
      <c r="E129" s="352">
        <v>327.51</v>
      </c>
      <c r="F129" s="352">
        <v>332.53</v>
      </c>
      <c r="G129" s="352">
        <v>436.51</v>
      </c>
      <c r="H129" s="352">
        <v>421.67</v>
      </c>
      <c r="I129" s="352">
        <v>450.76</v>
      </c>
      <c r="J129" s="352"/>
      <c r="K129" s="352"/>
      <c r="L129" s="352"/>
      <c r="M129" s="352"/>
      <c r="N129" s="352"/>
      <c r="O129" s="352"/>
      <c r="P129" s="114">
        <f t="shared" si="59"/>
        <v>2303.15</v>
      </c>
      <c r="Q129" s="357">
        <v>10126</v>
      </c>
      <c r="R129" s="162">
        <f t="shared" si="60"/>
        <v>-7822.85</v>
      </c>
      <c r="S129" s="355">
        <v>20252</v>
      </c>
      <c r="T129" s="352">
        <v>3900</v>
      </c>
      <c r="U129" s="356">
        <v>3900</v>
      </c>
      <c r="V129" s="357">
        <f t="shared" si="61"/>
        <v>0</v>
      </c>
      <c r="W129" s="357">
        <f t="shared" si="62"/>
        <v>-16352</v>
      </c>
      <c r="X129" s="357">
        <f t="shared" si="63"/>
        <v>17948.849999999999</v>
      </c>
      <c r="Y129" s="357">
        <f t="shared" si="64"/>
        <v>1596.85</v>
      </c>
      <c r="Z129" s="353">
        <f t="shared" si="57"/>
        <v>0.59055128205128204</v>
      </c>
      <c r="AA129" s="353">
        <f t="shared" si="58"/>
        <v>0.11372457041279874</v>
      </c>
    </row>
    <row r="130" spans="1:27" s="338" customFormat="1" ht="12" hidden="1" customHeight="1">
      <c r="A130" s="354">
        <v>44117</v>
      </c>
      <c r="B130" s="354" t="s">
        <v>215</v>
      </c>
      <c r="C130" s="352"/>
      <c r="D130" s="352">
        <v>0</v>
      </c>
      <c r="E130" s="352">
        <v>0</v>
      </c>
      <c r="F130" s="352">
        <v>0</v>
      </c>
      <c r="G130" s="352">
        <v>0</v>
      </c>
      <c r="H130" s="352">
        <v>0</v>
      </c>
      <c r="I130" s="352">
        <v>0</v>
      </c>
      <c r="J130" s="352"/>
      <c r="K130" s="352"/>
      <c r="L130" s="352"/>
      <c r="M130" s="352"/>
      <c r="N130" s="352"/>
      <c r="O130" s="352"/>
      <c r="P130" s="114">
        <f t="shared" si="59"/>
        <v>0</v>
      </c>
      <c r="Q130" s="357">
        <v>0</v>
      </c>
      <c r="R130" s="162">
        <f t="shared" si="60"/>
        <v>0</v>
      </c>
      <c r="S130" s="355">
        <v>0</v>
      </c>
      <c r="T130" s="352">
        <v>0</v>
      </c>
      <c r="U130" s="356">
        <v>0</v>
      </c>
      <c r="V130" s="357">
        <f t="shared" si="61"/>
        <v>0</v>
      </c>
      <c r="W130" s="357">
        <f t="shared" si="62"/>
        <v>0</v>
      </c>
      <c r="X130" s="357">
        <f t="shared" si="63"/>
        <v>0</v>
      </c>
      <c r="Y130" s="357">
        <f t="shared" si="64"/>
        <v>0</v>
      </c>
      <c r="Z130" s="353" t="str">
        <f t="shared" si="57"/>
        <v xml:space="preserve"> </v>
      </c>
      <c r="AA130" s="353" t="str">
        <f t="shared" si="58"/>
        <v xml:space="preserve"> </v>
      </c>
    </row>
    <row r="131" spans="1:27" s="338" customFormat="1" ht="12" hidden="1" customHeight="1">
      <c r="A131" s="354">
        <v>44118</v>
      </c>
      <c r="B131" s="354" t="s">
        <v>216</v>
      </c>
      <c r="C131" s="352"/>
      <c r="D131" s="352">
        <v>0</v>
      </c>
      <c r="E131" s="352">
        <v>0</v>
      </c>
      <c r="F131" s="352">
        <v>0</v>
      </c>
      <c r="G131" s="352">
        <v>0</v>
      </c>
      <c r="H131" s="352">
        <v>0</v>
      </c>
      <c r="I131" s="352">
        <v>0</v>
      </c>
      <c r="J131" s="352"/>
      <c r="K131" s="352"/>
      <c r="L131" s="352"/>
      <c r="M131" s="352"/>
      <c r="N131" s="352"/>
      <c r="O131" s="352"/>
      <c r="P131" s="114">
        <f t="shared" ref="P131" si="65">SUM(D131:O131)+SUMIF($P$4,"Yes",C131)</f>
        <v>0</v>
      </c>
      <c r="Q131" s="357">
        <v>0</v>
      </c>
      <c r="R131" s="162">
        <f t="shared" si="60"/>
        <v>0</v>
      </c>
      <c r="S131" s="355">
        <v>0</v>
      </c>
      <c r="T131" s="352">
        <v>0</v>
      </c>
      <c r="U131" s="356">
        <v>0</v>
      </c>
      <c r="V131" s="357">
        <f t="shared" si="61"/>
        <v>0</v>
      </c>
      <c r="W131" s="357">
        <f t="shared" si="62"/>
        <v>0</v>
      </c>
      <c r="X131" s="357">
        <f t="shared" si="63"/>
        <v>0</v>
      </c>
      <c r="Y131" s="357">
        <f t="shared" si="64"/>
        <v>0</v>
      </c>
      <c r="Z131" s="353" t="str">
        <f t="shared" ref="Z131" si="66">IFERROR((P131/U131)," ")</f>
        <v xml:space="preserve"> </v>
      </c>
      <c r="AA131" s="353" t="str">
        <f t="shared" ref="AA131" si="67">IFERROR((P131/S131)," ")</f>
        <v xml:space="preserve"> </v>
      </c>
    </row>
    <row r="132" spans="1:27" s="338" customFormat="1" ht="12" hidden="1" customHeight="1">
      <c r="A132" s="354">
        <v>44120</v>
      </c>
      <c r="B132" s="354" t="s">
        <v>217</v>
      </c>
      <c r="C132" s="352"/>
      <c r="D132" s="352">
        <v>0</v>
      </c>
      <c r="E132" s="352">
        <v>0</v>
      </c>
      <c r="F132" s="352">
        <v>0</v>
      </c>
      <c r="G132" s="352">
        <v>0</v>
      </c>
      <c r="H132" s="352">
        <v>0</v>
      </c>
      <c r="I132" s="352">
        <v>0</v>
      </c>
      <c r="J132" s="352"/>
      <c r="K132" s="352"/>
      <c r="L132" s="352"/>
      <c r="M132" s="352"/>
      <c r="N132" s="352"/>
      <c r="O132" s="352"/>
      <c r="P132" s="114">
        <f t="shared" si="59"/>
        <v>0</v>
      </c>
      <c r="Q132" s="357">
        <v>0</v>
      </c>
      <c r="R132" s="162">
        <f t="shared" si="60"/>
        <v>0</v>
      </c>
      <c r="S132" s="355">
        <v>0</v>
      </c>
      <c r="T132" s="352">
        <v>0</v>
      </c>
      <c r="U132" s="356">
        <v>0</v>
      </c>
      <c r="V132" s="357">
        <f t="shared" si="61"/>
        <v>0</v>
      </c>
      <c r="W132" s="357">
        <f t="shared" si="62"/>
        <v>0</v>
      </c>
      <c r="X132" s="357">
        <f t="shared" si="63"/>
        <v>0</v>
      </c>
      <c r="Y132" s="357">
        <f t="shared" si="64"/>
        <v>0</v>
      </c>
      <c r="Z132" s="353" t="str">
        <f t="shared" si="57"/>
        <v xml:space="preserve"> </v>
      </c>
      <c r="AA132" s="353" t="str">
        <f t="shared" si="58"/>
        <v xml:space="preserve"> </v>
      </c>
    </row>
    <row r="133" spans="1:27" s="338" customFormat="1" ht="12" hidden="1" customHeight="1">
      <c r="A133" s="354">
        <v>44130</v>
      </c>
      <c r="B133" s="354" t="s">
        <v>218</v>
      </c>
      <c r="C133" s="352"/>
      <c r="D133" s="352">
        <v>0</v>
      </c>
      <c r="E133" s="352">
        <v>0</v>
      </c>
      <c r="F133" s="352">
        <v>0</v>
      </c>
      <c r="G133" s="352">
        <v>0</v>
      </c>
      <c r="H133" s="352">
        <v>0</v>
      </c>
      <c r="I133" s="352">
        <v>0</v>
      </c>
      <c r="J133" s="352"/>
      <c r="K133" s="352"/>
      <c r="L133" s="352"/>
      <c r="M133" s="352"/>
      <c r="N133" s="352"/>
      <c r="O133" s="352"/>
      <c r="P133" s="114">
        <f t="shared" si="59"/>
        <v>0</v>
      </c>
      <c r="Q133" s="357">
        <v>0</v>
      </c>
      <c r="R133" s="162">
        <f t="shared" si="60"/>
        <v>0</v>
      </c>
      <c r="S133" s="355">
        <v>0</v>
      </c>
      <c r="T133" s="352">
        <v>0</v>
      </c>
      <c r="U133" s="356">
        <v>0</v>
      </c>
      <c r="V133" s="357">
        <f t="shared" si="61"/>
        <v>0</v>
      </c>
      <c r="W133" s="357">
        <f t="shared" si="62"/>
        <v>0</v>
      </c>
      <c r="X133" s="357">
        <f t="shared" si="63"/>
        <v>0</v>
      </c>
      <c r="Y133" s="357">
        <f t="shared" si="64"/>
        <v>0</v>
      </c>
      <c r="Z133" s="353" t="str">
        <f t="shared" si="57"/>
        <v xml:space="preserve"> </v>
      </c>
      <c r="AA133" s="353" t="str">
        <f t="shared" si="58"/>
        <v xml:space="preserve"> </v>
      </c>
    </row>
    <row r="134" spans="1:27" s="338" customFormat="1" ht="12" hidden="1" customHeight="1">
      <c r="A134" s="354">
        <v>44146</v>
      </c>
      <c r="B134" s="354" t="s">
        <v>219</v>
      </c>
      <c r="C134" s="352"/>
      <c r="D134" s="352">
        <v>0</v>
      </c>
      <c r="E134" s="352">
        <v>0</v>
      </c>
      <c r="F134" s="352">
        <v>0</v>
      </c>
      <c r="G134" s="352">
        <v>0</v>
      </c>
      <c r="H134" s="352">
        <v>0</v>
      </c>
      <c r="I134" s="352">
        <v>0</v>
      </c>
      <c r="J134" s="352"/>
      <c r="K134" s="352"/>
      <c r="L134" s="352"/>
      <c r="M134" s="352"/>
      <c r="N134" s="352"/>
      <c r="O134" s="352"/>
      <c r="P134" s="114">
        <f t="shared" si="59"/>
        <v>0</v>
      </c>
      <c r="Q134" s="357">
        <v>0</v>
      </c>
      <c r="R134" s="162">
        <f t="shared" si="60"/>
        <v>0</v>
      </c>
      <c r="S134" s="355">
        <v>0</v>
      </c>
      <c r="T134" s="352">
        <v>0</v>
      </c>
      <c r="U134" s="356">
        <v>0</v>
      </c>
      <c r="V134" s="357">
        <f t="shared" si="61"/>
        <v>0</v>
      </c>
      <c r="W134" s="357">
        <f t="shared" si="62"/>
        <v>0</v>
      </c>
      <c r="X134" s="357">
        <f t="shared" si="63"/>
        <v>0</v>
      </c>
      <c r="Y134" s="357">
        <f t="shared" si="64"/>
        <v>0</v>
      </c>
      <c r="Z134" s="353" t="str">
        <f t="shared" si="57"/>
        <v xml:space="preserve"> </v>
      </c>
      <c r="AA134" s="353" t="str">
        <f t="shared" si="58"/>
        <v xml:space="preserve"> </v>
      </c>
    </row>
    <row r="135" spans="1:27" s="338" customFormat="1" ht="12" hidden="1" customHeight="1">
      <c r="A135" s="354">
        <v>44170</v>
      </c>
      <c r="B135" s="354" t="s">
        <v>220</v>
      </c>
      <c r="C135" s="352"/>
      <c r="D135" s="352">
        <v>0</v>
      </c>
      <c r="E135" s="352">
        <v>0</v>
      </c>
      <c r="F135" s="352">
        <v>0</v>
      </c>
      <c r="G135" s="352">
        <v>0</v>
      </c>
      <c r="H135" s="352">
        <v>0</v>
      </c>
      <c r="I135" s="352">
        <v>0</v>
      </c>
      <c r="J135" s="352"/>
      <c r="K135" s="352"/>
      <c r="L135" s="352"/>
      <c r="M135" s="352"/>
      <c r="N135" s="352"/>
      <c r="O135" s="352"/>
      <c r="P135" s="114">
        <f t="shared" si="59"/>
        <v>0</v>
      </c>
      <c r="Q135" s="357">
        <v>0</v>
      </c>
      <c r="R135" s="162">
        <f t="shared" si="60"/>
        <v>0</v>
      </c>
      <c r="S135" s="355">
        <v>0</v>
      </c>
      <c r="T135" s="352">
        <v>0</v>
      </c>
      <c r="U135" s="356">
        <v>0</v>
      </c>
      <c r="V135" s="357">
        <f t="shared" si="61"/>
        <v>0</v>
      </c>
      <c r="W135" s="357">
        <f t="shared" si="62"/>
        <v>0</v>
      </c>
      <c r="X135" s="357">
        <f t="shared" si="63"/>
        <v>0</v>
      </c>
      <c r="Y135" s="357">
        <f t="shared" si="64"/>
        <v>0</v>
      </c>
      <c r="Z135" s="353" t="str">
        <f t="shared" si="57"/>
        <v xml:space="preserve"> </v>
      </c>
      <c r="AA135" s="353" t="str">
        <f t="shared" si="58"/>
        <v xml:space="preserve"> </v>
      </c>
    </row>
    <row r="136" spans="1:27" s="338" customFormat="1" ht="12" hidden="1" customHeight="1">
      <c r="A136" s="354">
        <v>44191</v>
      </c>
      <c r="B136" s="354" t="s">
        <v>221</v>
      </c>
      <c r="C136" s="352"/>
      <c r="D136" s="352">
        <v>0</v>
      </c>
      <c r="E136" s="352">
        <v>0</v>
      </c>
      <c r="F136" s="352">
        <v>0</v>
      </c>
      <c r="G136" s="352">
        <v>0</v>
      </c>
      <c r="H136" s="352">
        <v>0</v>
      </c>
      <c r="I136" s="352">
        <v>0</v>
      </c>
      <c r="J136" s="352"/>
      <c r="K136" s="352"/>
      <c r="L136" s="352"/>
      <c r="M136" s="352"/>
      <c r="N136" s="352"/>
      <c r="O136" s="352"/>
      <c r="P136" s="114">
        <f t="shared" si="59"/>
        <v>0</v>
      </c>
      <c r="Q136" s="357">
        <v>0</v>
      </c>
      <c r="R136" s="162">
        <f t="shared" si="60"/>
        <v>0</v>
      </c>
      <c r="S136" s="355">
        <v>0</v>
      </c>
      <c r="T136" s="352">
        <v>0</v>
      </c>
      <c r="U136" s="356">
        <v>0</v>
      </c>
      <c r="V136" s="357">
        <f t="shared" si="61"/>
        <v>0</v>
      </c>
      <c r="W136" s="357">
        <f t="shared" si="62"/>
        <v>0</v>
      </c>
      <c r="X136" s="357">
        <f t="shared" si="63"/>
        <v>0</v>
      </c>
      <c r="Y136" s="357">
        <f t="shared" si="64"/>
        <v>0</v>
      </c>
      <c r="Z136" s="353" t="str">
        <f t="shared" si="57"/>
        <v xml:space="preserve"> </v>
      </c>
      <c r="AA136" s="353" t="str">
        <f t="shared" si="58"/>
        <v xml:space="preserve"> </v>
      </c>
    </row>
    <row r="137" spans="1:27" s="338" customFormat="1" ht="12" hidden="1" customHeight="1">
      <c r="A137" s="354">
        <v>44191.1</v>
      </c>
      <c r="B137" s="354" t="s">
        <v>222</v>
      </c>
      <c r="C137" s="352"/>
      <c r="D137" s="352">
        <v>0</v>
      </c>
      <c r="E137" s="352">
        <v>0</v>
      </c>
      <c r="F137" s="352">
        <v>0</v>
      </c>
      <c r="G137" s="352">
        <v>0</v>
      </c>
      <c r="H137" s="352">
        <v>0</v>
      </c>
      <c r="I137" s="352">
        <v>0</v>
      </c>
      <c r="J137" s="352"/>
      <c r="K137" s="352"/>
      <c r="L137" s="352"/>
      <c r="M137" s="352"/>
      <c r="N137" s="352"/>
      <c r="O137" s="352"/>
      <c r="P137" s="114">
        <f t="shared" si="59"/>
        <v>0</v>
      </c>
      <c r="Q137" s="357">
        <v>0</v>
      </c>
      <c r="R137" s="162">
        <f t="shared" si="60"/>
        <v>0</v>
      </c>
      <c r="S137" s="355">
        <v>0</v>
      </c>
      <c r="T137" s="352">
        <v>0</v>
      </c>
      <c r="U137" s="356">
        <v>0</v>
      </c>
      <c r="V137" s="357">
        <f t="shared" si="61"/>
        <v>0</v>
      </c>
      <c r="W137" s="357">
        <f t="shared" si="62"/>
        <v>0</v>
      </c>
      <c r="X137" s="357">
        <f t="shared" si="63"/>
        <v>0</v>
      </c>
      <c r="Y137" s="357">
        <f t="shared" si="64"/>
        <v>0</v>
      </c>
      <c r="Z137" s="353" t="str">
        <f t="shared" si="57"/>
        <v xml:space="preserve"> </v>
      </c>
      <c r="AA137" s="353" t="str">
        <f t="shared" si="58"/>
        <v xml:space="preserve"> </v>
      </c>
    </row>
    <row r="138" spans="1:27" s="338" customFormat="1" ht="12" hidden="1" customHeight="1">
      <c r="A138" s="354">
        <v>44530</v>
      </c>
      <c r="B138" s="354" t="s">
        <v>223</v>
      </c>
      <c r="C138" s="352"/>
      <c r="D138" s="352">
        <v>0</v>
      </c>
      <c r="E138" s="352">
        <v>0</v>
      </c>
      <c r="F138" s="352">
        <v>0</v>
      </c>
      <c r="G138" s="352">
        <v>0</v>
      </c>
      <c r="H138" s="352">
        <v>0</v>
      </c>
      <c r="I138" s="352">
        <v>0</v>
      </c>
      <c r="J138" s="352"/>
      <c r="K138" s="352"/>
      <c r="L138" s="352"/>
      <c r="M138" s="352"/>
      <c r="N138" s="352"/>
      <c r="O138" s="352"/>
      <c r="P138" s="114">
        <f t="shared" si="59"/>
        <v>0</v>
      </c>
      <c r="Q138" s="357">
        <v>0</v>
      </c>
      <c r="R138" s="162">
        <f t="shared" si="60"/>
        <v>0</v>
      </c>
      <c r="S138" s="355">
        <v>0</v>
      </c>
      <c r="T138" s="352">
        <v>0</v>
      </c>
      <c r="U138" s="356">
        <v>0</v>
      </c>
      <c r="V138" s="357">
        <f t="shared" si="61"/>
        <v>0</v>
      </c>
      <c r="W138" s="357">
        <f t="shared" si="62"/>
        <v>0</v>
      </c>
      <c r="X138" s="357">
        <f t="shared" si="63"/>
        <v>0</v>
      </c>
      <c r="Y138" s="357">
        <f t="shared" si="64"/>
        <v>0</v>
      </c>
      <c r="Z138" s="353" t="str">
        <f t="shared" si="57"/>
        <v xml:space="preserve"> </v>
      </c>
      <c r="AA138" s="353" t="str">
        <f t="shared" si="58"/>
        <v xml:space="preserve"> </v>
      </c>
    </row>
    <row r="139" spans="1:27" s="338" customFormat="1" ht="12" hidden="1" customHeight="1">
      <c r="A139" s="354">
        <v>44540</v>
      </c>
      <c r="B139" s="354" t="s">
        <v>224</v>
      </c>
      <c r="C139" s="352"/>
      <c r="D139" s="352">
        <v>0</v>
      </c>
      <c r="E139" s="352">
        <v>0</v>
      </c>
      <c r="F139" s="352">
        <v>0</v>
      </c>
      <c r="G139" s="352">
        <v>0</v>
      </c>
      <c r="H139" s="352">
        <v>0</v>
      </c>
      <c r="I139" s="352">
        <v>0</v>
      </c>
      <c r="J139" s="352"/>
      <c r="K139" s="352"/>
      <c r="L139" s="352"/>
      <c r="M139" s="352"/>
      <c r="N139" s="352"/>
      <c r="O139" s="352"/>
      <c r="P139" s="114">
        <f t="shared" si="59"/>
        <v>0</v>
      </c>
      <c r="Q139" s="357">
        <v>0</v>
      </c>
      <c r="R139" s="162">
        <f t="shared" si="60"/>
        <v>0</v>
      </c>
      <c r="S139" s="355">
        <v>0</v>
      </c>
      <c r="T139" s="352">
        <v>0</v>
      </c>
      <c r="U139" s="356">
        <v>0</v>
      </c>
      <c r="V139" s="357">
        <f t="shared" si="61"/>
        <v>0</v>
      </c>
      <c r="W139" s="357">
        <f t="shared" si="62"/>
        <v>0</v>
      </c>
      <c r="X139" s="357">
        <f t="shared" si="63"/>
        <v>0</v>
      </c>
      <c r="Y139" s="357">
        <f t="shared" si="64"/>
        <v>0</v>
      </c>
      <c r="Z139" s="353" t="str">
        <f t="shared" si="57"/>
        <v xml:space="preserve"> </v>
      </c>
      <c r="AA139" s="353" t="str">
        <f t="shared" si="58"/>
        <v xml:space="preserve"> </v>
      </c>
    </row>
    <row r="140" spans="1:27" s="338" customFormat="1" ht="12" hidden="1" customHeight="1">
      <c r="A140" s="354">
        <v>44550</v>
      </c>
      <c r="B140" s="354" t="s">
        <v>225</v>
      </c>
      <c r="C140" s="352"/>
      <c r="D140" s="352">
        <v>0</v>
      </c>
      <c r="E140" s="352">
        <v>0</v>
      </c>
      <c r="F140" s="352">
        <v>0</v>
      </c>
      <c r="G140" s="352">
        <v>0</v>
      </c>
      <c r="H140" s="352">
        <v>0</v>
      </c>
      <c r="I140" s="352">
        <v>0</v>
      </c>
      <c r="J140" s="352"/>
      <c r="K140" s="352"/>
      <c r="L140" s="352"/>
      <c r="M140" s="352"/>
      <c r="N140" s="352"/>
      <c r="O140" s="352"/>
      <c r="P140" s="114">
        <f t="shared" si="59"/>
        <v>0</v>
      </c>
      <c r="Q140" s="357">
        <v>0</v>
      </c>
      <c r="R140" s="162">
        <f t="shared" si="60"/>
        <v>0</v>
      </c>
      <c r="S140" s="355">
        <v>0</v>
      </c>
      <c r="T140" s="352">
        <v>0</v>
      </c>
      <c r="U140" s="356">
        <v>0</v>
      </c>
      <c r="V140" s="357">
        <f t="shared" si="61"/>
        <v>0</v>
      </c>
      <c r="W140" s="357">
        <f t="shared" si="62"/>
        <v>0</v>
      </c>
      <c r="X140" s="357">
        <f t="shared" si="63"/>
        <v>0</v>
      </c>
      <c r="Y140" s="357">
        <f t="shared" si="64"/>
        <v>0</v>
      </c>
      <c r="Z140" s="353" t="str">
        <f t="shared" si="57"/>
        <v xml:space="preserve"> </v>
      </c>
      <c r="AA140" s="353" t="str">
        <f t="shared" si="58"/>
        <v xml:space="preserve"> </v>
      </c>
    </row>
    <row r="141" spans="1:27" s="338" customFormat="1" ht="12" hidden="1" customHeight="1">
      <c r="A141" s="354">
        <v>44560</v>
      </c>
      <c r="B141" s="354" t="s">
        <v>226</v>
      </c>
      <c r="C141" s="352"/>
      <c r="D141" s="352">
        <v>0</v>
      </c>
      <c r="E141" s="352">
        <v>0</v>
      </c>
      <c r="F141" s="352">
        <v>0</v>
      </c>
      <c r="G141" s="352">
        <v>0</v>
      </c>
      <c r="H141" s="352">
        <v>0</v>
      </c>
      <c r="I141" s="352">
        <v>0</v>
      </c>
      <c r="J141" s="352"/>
      <c r="K141" s="352"/>
      <c r="L141" s="352"/>
      <c r="M141" s="352"/>
      <c r="N141" s="352"/>
      <c r="O141" s="352"/>
      <c r="P141" s="114">
        <f t="shared" si="59"/>
        <v>0</v>
      </c>
      <c r="Q141" s="357">
        <v>0</v>
      </c>
      <c r="R141" s="162">
        <f t="shared" si="60"/>
        <v>0</v>
      </c>
      <c r="S141" s="355">
        <v>0</v>
      </c>
      <c r="T141" s="352">
        <v>0</v>
      </c>
      <c r="U141" s="356">
        <v>0</v>
      </c>
      <c r="V141" s="357">
        <f t="shared" si="61"/>
        <v>0</v>
      </c>
      <c r="W141" s="357">
        <f t="shared" si="62"/>
        <v>0</v>
      </c>
      <c r="X141" s="357">
        <f t="shared" si="63"/>
        <v>0</v>
      </c>
      <c r="Y141" s="357">
        <f t="shared" si="64"/>
        <v>0</v>
      </c>
      <c r="Z141" s="353" t="str">
        <f t="shared" si="57"/>
        <v xml:space="preserve"> </v>
      </c>
      <c r="AA141" s="353" t="str">
        <f t="shared" si="58"/>
        <v xml:space="preserve"> </v>
      </c>
    </row>
    <row r="142" spans="1:27" s="338" customFormat="1" ht="12" hidden="1" customHeight="1">
      <c r="A142" s="354">
        <v>44570</v>
      </c>
      <c r="B142" s="354" t="s">
        <v>227</v>
      </c>
      <c r="C142" s="352"/>
      <c r="D142" s="352">
        <v>0</v>
      </c>
      <c r="E142" s="352">
        <v>0</v>
      </c>
      <c r="F142" s="352">
        <v>0</v>
      </c>
      <c r="G142" s="352">
        <v>0</v>
      </c>
      <c r="H142" s="352">
        <v>0</v>
      </c>
      <c r="I142" s="352">
        <v>0</v>
      </c>
      <c r="J142" s="352"/>
      <c r="K142" s="352"/>
      <c r="L142" s="352"/>
      <c r="M142" s="352"/>
      <c r="N142" s="352"/>
      <c r="O142" s="352"/>
      <c r="P142" s="114">
        <f t="shared" si="59"/>
        <v>0</v>
      </c>
      <c r="Q142" s="357">
        <v>0</v>
      </c>
      <c r="R142" s="162">
        <f t="shared" si="60"/>
        <v>0</v>
      </c>
      <c r="S142" s="355">
        <v>0</v>
      </c>
      <c r="T142" s="352">
        <v>0</v>
      </c>
      <c r="U142" s="356">
        <v>0</v>
      </c>
      <c r="V142" s="357">
        <f t="shared" si="61"/>
        <v>0</v>
      </c>
      <c r="W142" s="357">
        <f t="shared" si="62"/>
        <v>0</v>
      </c>
      <c r="X142" s="357">
        <f t="shared" si="63"/>
        <v>0</v>
      </c>
      <c r="Y142" s="357">
        <f t="shared" si="64"/>
        <v>0</v>
      </c>
      <c r="Z142" s="353" t="str">
        <f t="shared" si="57"/>
        <v xml:space="preserve"> </v>
      </c>
      <c r="AA142" s="353" t="str">
        <f t="shared" si="58"/>
        <v xml:space="preserve"> </v>
      </c>
    </row>
    <row r="143" spans="1:27" s="338" customFormat="1" ht="12" hidden="1" customHeight="1">
      <c r="A143" s="354">
        <v>44570.1</v>
      </c>
      <c r="B143" s="354" t="s">
        <v>228</v>
      </c>
      <c r="C143" s="352"/>
      <c r="D143" s="352">
        <v>0</v>
      </c>
      <c r="E143" s="352">
        <v>0</v>
      </c>
      <c r="F143" s="352">
        <v>0</v>
      </c>
      <c r="G143" s="352">
        <v>0</v>
      </c>
      <c r="H143" s="352">
        <v>0</v>
      </c>
      <c r="I143" s="352">
        <v>0</v>
      </c>
      <c r="J143" s="352"/>
      <c r="K143" s="352"/>
      <c r="L143" s="352"/>
      <c r="M143" s="352"/>
      <c r="N143" s="352"/>
      <c r="O143" s="352"/>
      <c r="P143" s="114">
        <f t="shared" si="59"/>
        <v>0</v>
      </c>
      <c r="Q143" s="357">
        <v>0</v>
      </c>
      <c r="R143" s="162">
        <f t="shared" si="60"/>
        <v>0</v>
      </c>
      <c r="S143" s="355">
        <v>0</v>
      </c>
      <c r="T143" s="352">
        <v>0</v>
      </c>
      <c r="U143" s="356">
        <v>0</v>
      </c>
      <c r="V143" s="357">
        <f t="shared" si="61"/>
        <v>0</v>
      </c>
      <c r="W143" s="357">
        <f t="shared" si="62"/>
        <v>0</v>
      </c>
      <c r="X143" s="357">
        <f t="shared" si="63"/>
        <v>0</v>
      </c>
      <c r="Y143" s="357">
        <f t="shared" si="64"/>
        <v>0</v>
      </c>
      <c r="Z143" s="353" t="str">
        <f t="shared" si="57"/>
        <v xml:space="preserve"> </v>
      </c>
      <c r="AA143" s="353" t="str">
        <f t="shared" si="58"/>
        <v xml:space="preserve"> </v>
      </c>
    </row>
    <row r="144" spans="1:27" s="338" customFormat="1" ht="12" hidden="1" customHeight="1">
      <c r="A144" s="354">
        <v>44570.11</v>
      </c>
      <c r="B144" s="354" t="s">
        <v>229</v>
      </c>
      <c r="C144" s="352"/>
      <c r="D144" s="352">
        <v>0</v>
      </c>
      <c r="E144" s="352">
        <v>0</v>
      </c>
      <c r="F144" s="352">
        <v>0</v>
      </c>
      <c r="G144" s="352">
        <v>0</v>
      </c>
      <c r="H144" s="352">
        <v>0</v>
      </c>
      <c r="I144" s="352">
        <v>0</v>
      </c>
      <c r="J144" s="352"/>
      <c r="K144" s="352"/>
      <c r="L144" s="352"/>
      <c r="M144" s="352"/>
      <c r="N144" s="352"/>
      <c r="O144" s="352"/>
      <c r="P144" s="114">
        <f t="shared" si="59"/>
        <v>0</v>
      </c>
      <c r="Q144" s="357">
        <v>0</v>
      </c>
      <c r="R144" s="162">
        <f t="shared" si="60"/>
        <v>0</v>
      </c>
      <c r="S144" s="355">
        <v>0</v>
      </c>
      <c r="T144" s="352">
        <v>0</v>
      </c>
      <c r="U144" s="356">
        <v>0</v>
      </c>
      <c r="V144" s="357">
        <f t="shared" si="61"/>
        <v>0</v>
      </c>
      <c r="W144" s="357">
        <f t="shared" si="62"/>
        <v>0</v>
      </c>
      <c r="X144" s="357">
        <f t="shared" si="63"/>
        <v>0</v>
      </c>
      <c r="Y144" s="357">
        <f t="shared" si="64"/>
        <v>0</v>
      </c>
      <c r="Z144" s="353" t="str">
        <f t="shared" si="57"/>
        <v xml:space="preserve"> </v>
      </c>
      <c r="AA144" s="353" t="str">
        <f t="shared" si="58"/>
        <v xml:space="preserve"> </v>
      </c>
    </row>
    <row r="145" spans="1:27" s="338" customFormat="1" ht="12" customHeight="1">
      <c r="A145" s="354">
        <v>44570.2</v>
      </c>
      <c r="B145" s="354" t="s">
        <v>230</v>
      </c>
      <c r="C145" s="352"/>
      <c r="D145" s="352">
        <v>32300.46</v>
      </c>
      <c r="E145" s="352">
        <v>305.45</v>
      </c>
      <c r="F145" s="352">
        <v>724.96</v>
      </c>
      <c r="G145" s="352">
        <v>206.92</v>
      </c>
      <c r="H145" s="352">
        <v>0</v>
      </c>
      <c r="I145" s="352">
        <v>220.11</v>
      </c>
      <c r="J145" s="352"/>
      <c r="K145" s="352"/>
      <c r="L145" s="352"/>
      <c r="M145" s="352"/>
      <c r="N145" s="352"/>
      <c r="O145" s="352"/>
      <c r="P145" s="114">
        <f t="shared" si="59"/>
        <v>33757.9</v>
      </c>
      <c r="Q145" s="357">
        <v>24221.174999999999</v>
      </c>
      <c r="R145" s="162">
        <f t="shared" si="60"/>
        <v>9536.7250000000022</v>
      </c>
      <c r="S145" s="355">
        <v>48442.3500000001</v>
      </c>
      <c r="T145" s="352">
        <v>51587.957142857304</v>
      </c>
      <c r="U145" s="356">
        <v>51587.957142857304</v>
      </c>
      <c r="V145" s="357">
        <f t="shared" si="61"/>
        <v>0</v>
      </c>
      <c r="W145" s="357">
        <f t="shared" si="62"/>
        <v>3145.6071428572031</v>
      </c>
      <c r="X145" s="357">
        <f t="shared" si="63"/>
        <v>14684.450000000099</v>
      </c>
      <c r="Y145" s="357">
        <f t="shared" si="64"/>
        <v>17830.057142857302</v>
      </c>
      <c r="Z145" s="353">
        <f t="shared" si="57"/>
        <v>0.65437559208862772</v>
      </c>
      <c r="AA145" s="353">
        <f t="shared" si="58"/>
        <v>0.69686751365282507</v>
      </c>
    </row>
    <row r="146" spans="1:27" s="338" customFormat="1" ht="12" customHeight="1">
      <c r="A146" s="354">
        <v>44570.3</v>
      </c>
      <c r="B146" s="354" t="s">
        <v>231</v>
      </c>
      <c r="C146" s="352"/>
      <c r="D146" s="352">
        <v>0</v>
      </c>
      <c r="E146" s="352">
        <v>0</v>
      </c>
      <c r="F146" s="352">
        <v>0</v>
      </c>
      <c r="G146" s="352">
        <v>0</v>
      </c>
      <c r="H146" s="352">
        <v>0</v>
      </c>
      <c r="I146" s="352">
        <v>0</v>
      </c>
      <c r="J146" s="352"/>
      <c r="K146" s="352"/>
      <c r="L146" s="352"/>
      <c r="M146" s="352"/>
      <c r="N146" s="352"/>
      <c r="O146" s="352"/>
      <c r="P146" s="114">
        <f t="shared" si="59"/>
        <v>0</v>
      </c>
      <c r="Q146" s="357">
        <v>0</v>
      </c>
      <c r="R146" s="162">
        <f t="shared" si="60"/>
        <v>0</v>
      </c>
      <c r="S146" s="355">
        <v>30000</v>
      </c>
      <c r="T146" s="352">
        <v>30000</v>
      </c>
      <c r="U146" s="356">
        <v>30000</v>
      </c>
      <c r="V146" s="357">
        <f t="shared" si="61"/>
        <v>0</v>
      </c>
      <c r="W146" s="357">
        <f t="shared" si="62"/>
        <v>0</v>
      </c>
      <c r="X146" s="357">
        <f t="shared" si="63"/>
        <v>30000</v>
      </c>
      <c r="Y146" s="357">
        <f t="shared" si="64"/>
        <v>30000</v>
      </c>
      <c r="Z146" s="353">
        <f t="shared" si="57"/>
        <v>0</v>
      </c>
      <c r="AA146" s="353">
        <f t="shared" si="58"/>
        <v>0</v>
      </c>
    </row>
    <row r="147" spans="1:27" s="338" customFormat="1" ht="12" customHeight="1">
      <c r="A147" s="354">
        <v>44570.400000000001</v>
      </c>
      <c r="B147" s="354" t="s">
        <v>232</v>
      </c>
      <c r="C147" s="352"/>
      <c r="D147" s="352">
        <v>0</v>
      </c>
      <c r="E147" s="352">
        <v>0</v>
      </c>
      <c r="F147" s="352">
        <v>0</v>
      </c>
      <c r="G147" s="352">
        <v>0</v>
      </c>
      <c r="H147" s="352">
        <v>0</v>
      </c>
      <c r="I147" s="352">
        <v>0</v>
      </c>
      <c r="J147" s="352"/>
      <c r="K147" s="352"/>
      <c r="L147" s="352"/>
      <c r="M147" s="352"/>
      <c r="N147" s="352"/>
      <c r="O147" s="352"/>
      <c r="P147" s="114">
        <f t="shared" si="59"/>
        <v>0</v>
      </c>
      <c r="Q147" s="357">
        <v>5000</v>
      </c>
      <c r="R147" s="162">
        <f t="shared" si="60"/>
        <v>-5000</v>
      </c>
      <c r="S147" s="355">
        <v>5000</v>
      </c>
      <c r="T147" s="352">
        <v>0</v>
      </c>
      <c r="U147" s="356">
        <v>0</v>
      </c>
      <c r="V147" s="357">
        <f t="shared" si="61"/>
        <v>0</v>
      </c>
      <c r="W147" s="357">
        <f t="shared" si="62"/>
        <v>-5000</v>
      </c>
      <c r="X147" s="357">
        <f t="shared" si="63"/>
        <v>5000</v>
      </c>
      <c r="Y147" s="357">
        <f t="shared" si="64"/>
        <v>0</v>
      </c>
      <c r="Z147" s="353" t="str">
        <f t="shared" si="57"/>
        <v xml:space="preserve"> </v>
      </c>
      <c r="AA147" s="353">
        <f t="shared" si="58"/>
        <v>0</v>
      </c>
    </row>
    <row r="148" spans="1:27" s="338" customFormat="1" ht="12" customHeight="1">
      <c r="A148" s="354">
        <v>44570.5</v>
      </c>
      <c r="B148" s="354" t="s">
        <v>233</v>
      </c>
      <c r="C148" s="352"/>
      <c r="D148" s="352">
        <v>0</v>
      </c>
      <c r="E148" s="352">
        <v>0</v>
      </c>
      <c r="F148" s="352">
        <v>0</v>
      </c>
      <c r="G148" s="352">
        <v>99985</v>
      </c>
      <c r="H148" s="352">
        <v>0</v>
      </c>
      <c r="I148" s="352">
        <v>0</v>
      </c>
      <c r="J148" s="352"/>
      <c r="K148" s="352"/>
      <c r="L148" s="352"/>
      <c r="M148" s="352"/>
      <c r="N148" s="352"/>
      <c r="O148" s="352"/>
      <c r="P148" s="114">
        <f t="shared" si="59"/>
        <v>99985</v>
      </c>
      <c r="Q148" s="357">
        <v>0</v>
      </c>
      <c r="R148" s="162">
        <f t="shared" si="60"/>
        <v>99985</v>
      </c>
      <c r="S148" s="355">
        <v>0</v>
      </c>
      <c r="T148" s="352">
        <v>100000</v>
      </c>
      <c r="U148" s="356">
        <v>99985</v>
      </c>
      <c r="V148" s="357">
        <f t="shared" si="61"/>
        <v>-15</v>
      </c>
      <c r="W148" s="357">
        <f t="shared" si="62"/>
        <v>99985</v>
      </c>
      <c r="X148" s="357">
        <f t="shared" si="63"/>
        <v>-99985</v>
      </c>
      <c r="Y148" s="357">
        <f t="shared" si="64"/>
        <v>0</v>
      </c>
      <c r="Z148" s="353">
        <f t="shared" si="57"/>
        <v>1</v>
      </c>
      <c r="AA148" s="353" t="str">
        <f t="shared" si="58"/>
        <v xml:space="preserve"> </v>
      </c>
    </row>
    <row r="149" spans="1:27" s="338" customFormat="1" ht="12" customHeight="1">
      <c r="A149" s="354">
        <v>44570.6</v>
      </c>
      <c r="B149" s="354" t="s">
        <v>234</v>
      </c>
      <c r="C149" s="352"/>
      <c r="D149" s="352">
        <v>0</v>
      </c>
      <c r="E149" s="352">
        <v>0</v>
      </c>
      <c r="F149" s="352">
        <v>0</v>
      </c>
      <c r="G149" s="352">
        <v>0</v>
      </c>
      <c r="H149" s="352">
        <v>0</v>
      </c>
      <c r="I149" s="352">
        <v>0</v>
      </c>
      <c r="J149" s="352"/>
      <c r="K149" s="352"/>
      <c r="L149" s="352"/>
      <c r="M149" s="352"/>
      <c r="N149" s="352"/>
      <c r="O149" s="352"/>
      <c r="P149" s="114">
        <f t="shared" si="59"/>
        <v>0</v>
      </c>
      <c r="Q149" s="357">
        <v>3750</v>
      </c>
      <c r="R149" s="162">
        <f t="shared" si="60"/>
        <v>-3750</v>
      </c>
      <c r="S149" s="355">
        <v>7500</v>
      </c>
      <c r="T149" s="352">
        <v>0</v>
      </c>
      <c r="U149" s="356">
        <v>0</v>
      </c>
      <c r="V149" s="357">
        <f t="shared" si="61"/>
        <v>0</v>
      </c>
      <c r="W149" s="357">
        <f t="shared" si="62"/>
        <v>-7500</v>
      </c>
      <c r="X149" s="357">
        <f t="shared" si="63"/>
        <v>7500</v>
      </c>
      <c r="Y149" s="357">
        <f t="shared" si="64"/>
        <v>0</v>
      </c>
      <c r="Z149" s="353" t="str">
        <f t="shared" si="57"/>
        <v xml:space="preserve"> </v>
      </c>
      <c r="AA149" s="353">
        <f t="shared" si="58"/>
        <v>0</v>
      </c>
    </row>
    <row r="150" spans="1:27" s="338" customFormat="1" ht="12" hidden="1" customHeight="1">
      <c r="A150" s="354">
        <v>44570.7</v>
      </c>
      <c r="B150" s="354" t="s">
        <v>235</v>
      </c>
      <c r="C150" s="352"/>
      <c r="D150" s="352">
        <v>0</v>
      </c>
      <c r="E150" s="352">
        <v>0</v>
      </c>
      <c r="F150" s="352">
        <v>0</v>
      </c>
      <c r="G150" s="352">
        <v>0</v>
      </c>
      <c r="H150" s="352">
        <v>0</v>
      </c>
      <c r="I150" s="352">
        <v>0</v>
      </c>
      <c r="J150" s="352"/>
      <c r="K150" s="352"/>
      <c r="L150" s="352"/>
      <c r="M150" s="352"/>
      <c r="N150" s="352"/>
      <c r="O150" s="352"/>
      <c r="P150" s="114">
        <f t="shared" si="59"/>
        <v>0</v>
      </c>
      <c r="Q150" s="357">
        <v>0</v>
      </c>
      <c r="R150" s="162">
        <f t="shared" si="60"/>
        <v>0</v>
      </c>
      <c r="S150" s="355">
        <v>0</v>
      </c>
      <c r="T150" s="352">
        <v>0</v>
      </c>
      <c r="U150" s="356">
        <v>0</v>
      </c>
      <c r="V150" s="357">
        <f t="shared" si="61"/>
        <v>0</v>
      </c>
      <c r="W150" s="357">
        <f t="shared" si="62"/>
        <v>0</v>
      </c>
      <c r="X150" s="357">
        <f t="shared" si="63"/>
        <v>0</v>
      </c>
      <c r="Y150" s="357">
        <f t="shared" si="64"/>
        <v>0</v>
      </c>
      <c r="Z150" s="353" t="str">
        <f t="shared" si="57"/>
        <v xml:space="preserve"> </v>
      </c>
      <c r="AA150" s="353" t="str">
        <f t="shared" si="58"/>
        <v xml:space="preserve"> </v>
      </c>
    </row>
    <row r="151" spans="1:27" s="338" customFormat="1" ht="12" hidden="1" customHeight="1">
      <c r="A151" s="354">
        <v>44570.8</v>
      </c>
      <c r="B151" s="354" t="s">
        <v>236</v>
      </c>
      <c r="C151" s="352"/>
      <c r="D151" s="352">
        <v>0</v>
      </c>
      <c r="E151" s="352">
        <v>0</v>
      </c>
      <c r="F151" s="352">
        <v>0</v>
      </c>
      <c r="G151" s="352">
        <v>0</v>
      </c>
      <c r="H151" s="352">
        <v>0</v>
      </c>
      <c r="I151" s="352">
        <v>0</v>
      </c>
      <c r="J151" s="352"/>
      <c r="K151" s="352"/>
      <c r="L151" s="352"/>
      <c r="M151" s="352"/>
      <c r="N151" s="352"/>
      <c r="O151" s="352"/>
      <c r="P151" s="114">
        <f t="shared" si="59"/>
        <v>0</v>
      </c>
      <c r="Q151" s="357">
        <v>0</v>
      </c>
      <c r="R151" s="162">
        <f t="shared" si="60"/>
        <v>0</v>
      </c>
      <c r="S151" s="355">
        <v>0</v>
      </c>
      <c r="T151" s="352">
        <v>0</v>
      </c>
      <c r="U151" s="356">
        <v>0</v>
      </c>
      <c r="V151" s="357">
        <f t="shared" si="61"/>
        <v>0</v>
      </c>
      <c r="W151" s="357">
        <f t="shared" si="62"/>
        <v>0</v>
      </c>
      <c r="X151" s="357">
        <f t="shared" si="63"/>
        <v>0</v>
      </c>
      <c r="Y151" s="357">
        <f t="shared" si="64"/>
        <v>0</v>
      </c>
      <c r="Z151" s="353" t="str">
        <f t="shared" si="57"/>
        <v xml:space="preserve"> </v>
      </c>
      <c r="AA151" s="353" t="str">
        <f t="shared" si="58"/>
        <v xml:space="preserve"> </v>
      </c>
    </row>
    <row r="152" spans="1:27" s="338" customFormat="1" ht="12" hidden="1" customHeight="1">
      <c r="A152" s="354">
        <v>44570.9</v>
      </c>
      <c r="B152" s="354" t="s">
        <v>237</v>
      </c>
      <c r="C152" s="352"/>
      <c r="D152" s="352">
        <v>0</v>
      </c>
      <c r="E152" s="352">
        <v>0</v>
      </c>
      <c r="F152" s="352">
        <v>0</v>
      </c>
      <c r="G152" s="352">
        <v>0</v>
      </c>
      <c r="H152" s="352">
        <v>0</v>
      </c>
      <c r="I152" s="352">
        <v>0</v>
      </c>
      <c r="J152" s="352"/>
      <c r="K152" s="352"/>
      <c r="L152" s="352"/>
      <c r="M152" s="352"/>
      <c r="N152" s="352"/>
      <c r="O152" s="352"/>
      <c r="P152" s="114">
        <f t="shared" si="59"/>
        <v>0</v>
      </c>
      <c r="Q152" s="357">
        <v>0</v>
      </c>
      <c r="R152" s="162">
        <f t="shared" si="60"/>
        <v>0</v>
      </c>
      <c r="S152" s="355">
        <v>0</v>
      </c>
      <c r="T152" s="352">
        <v>0</v>
      </c>
      <c r="U152" s="356">
        <v>0</v>
      </c>
      <c r="V152" s="357">
        <f t="shared" si="61"/>
        <v>0</v>
      </c>
      <c r="W152" s="357">
        <f t="shared" si="62"/>
        <v>0</v>
      </c>
      <c r="X152" s="357">
        <f t="shared" si="63"/>
        <v>0</v>
      </c>
      <c r="Y152" s="357">
        <f t="shared" si="64"/>
        <v>0</v>
      </c>
      <c r="Z152" s="353" t="str">
        <f t="shared" si="57"/>
        <v xml:space="preserve"> </v>
      </c>
      <c r="AA152" s="353" t="str">
        <f t="shared" si="58"/>
        <v xml:space="preserve"> </v>
      </c>
    </row>
    <row r="153" spans="1:27" s="338" customFormat="1" ht="12" customHeight="1">
      <c r="A153" s="354">
        <v>44591</v>
      </c>
      <c r="B153" s="354" t="s">
        <v>238</v>
      </c>
      <c r="C153" s="352"/>
      <c r="D153" s="352">
        <v>165000</v>
      </c>
      <c r="E153" s="352">
        <v>0</v>
      </c>
      <c r="F153" s="352">
        <v>0</v>
      </c>
      <c r="G153" s="352">
        <v>0</v>
      </c>
      <c r="H153" s="352">
        <v>0</v>
      </c>
      <c r="I153" s="352">
        <v>-165000</v>
      </c>
      <c r="J153" s="352"/>
      <c r="K153" s="352"/>
      <c r="L153" s="352"/>
      <c r="M153" s="352"/>
      <c r="N153" s="352"/>
      <c r="O153" s="352"/>
      <c r="P153" s="114">
        <f t="shared" si="59"/>
        <v>0</v>
      </c>
      <c r="Q153" s="357">
        <v>165000</v>
      </c>
      <c r="R153" s="162">
        <f t="shared" si="60"/>
        <v>-165000</v>
      </c>
      <c r="S153" s="355">
        <v>165000</v>
      </c>
      <c r="T153" s="352">
        <v>165000</v>
      </c>
      <c r="U153" s="356">
        <v>0</v>
      </c>
      <c r="V153" s="357">
        <f t="shared" si="61"/>
        <v>-165000</v>
      </c>
      <c r="W153" s="357">
        <f t="shared" si="62"/>
        <v>-165000</v>
      </c>
      <c r="X153" s="357">
        <f t="shared" si="63"/>
        <v>165000</v>
      </c>
      <c r="Y153" s="357">
        <f t="shared" si="64"/>
        <v>0</v>
      </c>
      <c r="Z153" s="353" t="str">
        <f t="shared" si="57"/>
        <v xml:space="preserve"> </v>
      </c>
      <c r="AA153" s="353">
        <f t="shared" si="58"/>
        <v>0</v>
      </c>
    </row>
    <row r="154" spans="1:27" s="338" customFormat="1" ht="12" hidden="1" customHeight="1">
      <c r="A154" s="354">
        <v>44990</v>
      </c>
      <c r="B154" s="354" t="s">
        <v>239</v>
      </c>
      <c r="C154" s="352"/>
      <c r="D154" s="352">
        <v>0</v>
      </c>
      <c r="E154" s="352">
        <v>0</v>
      </c>
      <c r="F154" s="352">
        <v>0</v>
      </c>
      <c r="G154" s="352">
        <v>0</v>
      </c>
      <c r="H154" s="352">
        <v>0</v>
      </c>
      <c r="I154" s="352">
        <v>0</v>
      </c>
      <c r="J154" s="352"/>
      <c r="K154" s="352"/>
      <c r="L154" s="352"/>
      <c r="M154" s="352"/>
      <c r="N154" s="352"/>
      <c r="O154" s="352"/>
      <c r="P154" s="114">
        <f t="shared" si="59"/>
        <v>0</v>
      </c>
      <c r="Q154" s="357">
        <v>0</v>
      </c>
      <c r="R154" s="162">
        <f t="shared" si="60"/>
        <v>0</v>
      </c>
      <c r="S154" s="355">
        <v>0</v>
      </c>
      <c r="T154" s="352">
        <v>0</v>
      </c>
      <c r="U154" s="356">
        <v>0</v>
      </c>
      <c r="V154" s="357">
        <f t="shared" si="61"/>
        <v>0</v>
      </c>
      <c r="W154" s="357">
        <f t="shared" si="62"/>
        <v>0</v>
      </c>
      <c r="X154" s="357">
        <f t="shared" si="63"/>
        <v>0</v>
      </c>
      <c r="Y154" s="357">
        <f t="shared" si="64"/>
        <v>0</v>
      </c>
      <c r="Z154" s="353" t="str">
        <f t="shared" si="57"/>
        <v xml:space="preserve"> </v>
      </c>
      <c r="AA154" s="353" t="str">
        <f t="shared" si="58"/>
        <v xml:space="preserve"> </v>
      </c>
    </row>
    <row r="155" spans="1:27" s="338" customFormat="1" ht="12" hidden="1" customHeight="1">
      <c r="A155" s="354">
        <v>44990.1</v>
      </c>
      <c r="B155" s="354" t="s">
        <v>240</v>
      </c>
      <c r="C155" s="352"/>
      <c r="D155" s="352">
        <v>0</v>
      </c>
      <c r="E155" s="352">
        <v>0</v>
      </c>
      <c r="F155" s="352">
        <v>0</v>
      </c>
      <c r="G155" s="352">
        <v>0</v>
      </c>
      <c r="H155" s="352">
        <v>0</v>
      </c>
      <c r="I155" s="352">
        <v>0</v>
      </c>
      <c r="J155" s="352"/>
      <c r="K155" s="352"/>
      <c r="L155" s="352"/>
      <c r="M155" s="352"/>
      <c r="N155" s="352"/>
      <c r="O155" s="352"/>
      <c r="P155" s="114">
        <f t="shared" si="59"/>
        <v>0</v>
      </c>
      <c r="Q155" s="357">
        <v>0</v>
      </c>
      <c r="R155" s="162">
        <f t="shared" si="60"/>
        <v>0</v>
      </c>
      <c r="S155" s="355">
        <v>0</v>
      </c>
      <c r="T155" s="352">
        <v>0</v>
      </c>
      <c r="U155" s="356">
        <v>0</v>
      </c>
      <c r="V155" s="357">
        <f t="shared" si="61"/>
        <v>0</v>
      </c>
      <c r="W155" s="357">
        <f t="shared" si="62"/>
        <v>0</v>
      </c>
      <c r="X155" s="357">
        <f t="shared" si="63"/>
        <v>0</v>
      </c>
      <c r="Y155" s="357">
        <f t="shared" si="64"/>
        <v>0</v>
      </c>
      <c r="Z155" s="353" t="str">
        <f t="shared" si="57"/>
        <v xml:space="preserve"> </v>
      </c>
      <c r="AA155" s="353" t="str">
        <f t="shared" si="58"/>
        <v xml:space="preserve"> </v>
      </c>
    </row>
    <row r="156" spans="1:27" s="338" customFormat="1" ht="12" hidden="1" customHeight="1">
      <c r="A156" s="354">
        <v>44991</v>
      </c>
      <c r="B156" s="354" t="s">
        <v>241</v>
      </c>
      <c r="C156" s="352"/>
      <c r="D156" s="352">
        <v>0</v>
      </c>
      <c r="E156" s="352">
        <v>0</v>
      </c>
      <c r="F156" s="352">
        <v>0</v>
      </c>
      <c r="G156" s="352">
        <v>0</v>
      </c>
      <c r="H156" s="352">
        <v>0</v>
      </c>
      <c r="I156" s="352">
        <v>0</v>
      </c>
      <c r="J156" s="352"/>
      <c r="K156" s="352"/>
      <c r="L156" s="352"/>
      <c r="M156" s="352"/>
      <c r="N156" s="352"/>
      <c r="O156" s="352"/>
      <c r="P156" s="114">
        <f t="shared" si="59"/>
        <v>0</v>
      </c>
      <c r="Q156" s="357">
        <v>0</v>
      </c>
      <c r="R156" s="162">
        <f t="shared" si="60"/>
        <v>0</v>
      </c>
      <c r="S156" s="355">
        <v>0</v>
      </c>
      <c r="T156" s="352">
        <v>0</v>
      </c>
      <c r="U156" s="356">
        <v>0</v>
      </c>
      <c r="V156" s="357">
        <f t="shared" si="61"/>
        <v>0</v>
      </c>
      <c r="W156" s="357">
        <f t="shared" si="62"/>
        <v>0</v>
      </c>
      <c r="X156" s="357">
        <f t="shared" si="63"/>
        <v>0</v>
      </c>
      <c r="Y156" s="357">
        <f t="shared" si="64"/>
        <v>0</v>
      </c>
      <c r="Z156" s="353" t="str">
        <f t="shared" si="57"/>
        <v xml:space="preserve"> </v>
      </c>
      <c r="AA156" s="353" t="str">
        <f t="shared" si="58"/>
        <v xml:space="preserve"> </v>
      </c>
    </row>
    <row r="157" spans="1:27" s="338" customFormat="1" ht="12" customHeight="1">
      <c r="A157" s="354">
        <v>44999</v>
      </c>
      <c r="B157" s="354" t="s">
        <v>242</v>
      </c>
      <c r="C157" s="352"/>
      <c r="D157" s="352">
        <v>0</v>
      </c>
      <c r="E157" s="352">
        <v>0</v>
      </c>
      <c r="F157" s="352">
        <v>49.26</v>
      </c>
      <c r="G157" s="352">
        <v>1758.79</v>
      </c>
      <c r="H157" s="352">
        <v>816.07</v>
      </c>
      <c r="I157" s="352">
        <v>37882.230000000003</v>
      </c>
      <c r="J157" s="352"/>
      <c r="K157" s="352"/>
      <c r="L157" s="352"/>
      <c r="M157" s="352"/>
      <c r="N157" s="352"/>
      <c r="O157" s="352"/>
      <c r="P157" s="114">
        <f t="shared" si="59"/>
        <v>40506.350000000006</v>
      </c>
      <c r="Q157" s="357">
        <v>0</v>
      </c>
      <c r="R157" s="162">
        <f t="shared" si="60"/>
        <v>40506.350000000006</v>
      </c>
      <c r="S157" s="355">
        <v>0</v>
      </c>
      <c r="T157" s="352">
        <v>0</v>
      </c>
      <c r="U157" s="356">
        <v>0</v>
      </c>
      <c r="V157" s="357">
        <f t="shared" si="61"/>
        <v>0</v>
      </c>
      <c r="W157" s="357">
        <f t="shared" si="62"/>
        <v>0</v>
      </c>
      <c r="X157" s="357">
        <f t="shared" si="63"/>
        <v>-40506.350000000006</v>
      </c>
      <c r="Y157" s="357">
        <f t="shared" si="64"/>
        <v>-40506.350000000006</v>
      </c>
      <c r="Z157" s="353" t="str">
        <f t="shared" si="57"/>
        <v xml:space="preserve"> </v>
      </c>
      <c r="AA157" s="353" t="str">
        <f t="shared" si="58"/>
        <v xml:space="preserve"> </v>
      </c>
    </row>
    <row r="158" spans="1:27" ht="12" hidden="1" customHeight="1">
      <c r="A158" s="78"/>
      <c r="B158" s="78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14"/>
      <c r="Q158" s="136"/>
      <c r="R158" s="162"/>
      <c r="S158" s="134"/>
      <c r="T158" s="133"/>
      <c r="U158" s="135"/>
      <c r="V158" s="136"/>
      <c r="W158" s="136"/>
      <c r="X158" s="136"/>
      <c r="Y158" s="136"/>
    </row>
    <row r="159" spans="1:27" ht="12" customHeight="1">
      <c r="A159" s="92"/>
      <c r="B159" s="89" t="s">
        <v>615</v>
      </c>
      <c r="C159" s="163">
        <f t="shared" ref="C159:Y159" si="68">SUM(C125:C158)</f>
        <v>0</v>
      </c>
      <c r="D159" s="163">
        <f t="shared" si="68"/>
        <v>197634.63</v>
      </c>
      <c r="E159" s="163">
        <f t="shared" si="68"/>
        <v>632.96</v>
      </c>
      <c r="F159" s="163">
        <f t="shared" si="68"/>
        <v>1106.75</v>
      </c>
      <c r="G159" s="163">
        <f t="shared" si="68"/>
        <v>102387.21999999999</v>
      </c>
      <c r="H159" s="163">
        <f t="shared" si="68"/>
        <v>1237.74</v>
      </c>
      <c r="I159" s="163">
        <f t="shared" si="68"/>
        <v>-126446.9</v>
      </c>
      <c r="J159" s="163">
        <f t="shared" si="68"/>
        <v>0</v>
      </c>
      <c r="K159" s="163">
        <f t="shared" si="68"/>
        <v>0</v>
      </c>
      <c r="L159" s="163">
        <f t="shared" si="68"/>
        <v>0</v>
      </c>
      <c r="M159" s="163">
        <f t="shared" si="68"/>
        <v>0</v>
      </c>
      <c r="N159" s="163">
        <f t="shared" si="68"/>
        <v>0</v>
      </c>
      <c r="O159" s="163">
        <f t="shared" si="68"/>
        <v>0</v>
      </c>
      <c r="P159" s="164">
        <f t="shared" si="68"/>
        <v>176552.4</v>
      </c>
      <c r="Q159" s="165">
        <f t="shared" si="68"/>
        <v>208097.17499999999</v>
      </c>
      <c r="R159" s="166">
        <f t="shared" si="68"/>
        <v>-31544.774999999994</v>
      </c>
      <c r="S159" s="164">
        <f t="shared" si="68"/>
        <v>276194.35000000009</v>
      </c>
      <c r="T159" s="163">
        <f t="shared" si="68"/>
        <v>350487.95714285731</v>
      </c>
      <c r="U159" s="167">
        <f t="shared" si="68"/>
        <v>185472.95714285731</v>
      </c>
      <c r="V159" s="165">
        <f t="shared" si="68"/>
        <v>-165015</v>
      </c>
      <c r="W159" s="165">
        <f t="shared" si="68"/>
        <v>-90721.392857142797</v>
      </c>
      <c r="X159" s="165">
        <f t="shared" si="68"/>
        <v>99641.950000000099</v>
      </c>
      <c r="Y159" s="165">
        <f t="shared" si="68"/>
        <v>8920.5571428572948</v>
      </c>
      <c r="Z159" s="168">
        <f>IFERROR((P159/U159)," ")</f>
        <v>0.9519037315181943</v>
      </c>
      <c r="AA159" s="168">
        <f>IFERROR((P159/S159)," ")</f>
        <v>0.63923248248923248</v>
      </c>
    </row>
    <row r="160" spans="1:27" ht="12" customHeight="1">
      <c r="A160" s="78"/>
      <c r="B160" s="92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4"/>
      <c r="Q160" s="136"/>
      <c r="R160" s="162"/>
      <c r="S160" s="134"/>
      <c r="T160" s="133"/>
      <c r="U160" s="135"/>
      <c r="V160" s="136"/>
      <c r="W160" s="136"/>
      <c r="X160" s="136"/>
      <c r="Y160" s="136"/>
    </row>
    <row r="161" spans="1:27" ht="12" customHeight="1">
      <c r="A161" s="92" t="s">
        <v>100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4"/>
      <c r="Q161" s="136"/>
      <c r="R161" s="162"/>
      <c r="S161" s="134"/>
      <c r="T161" s="133"/>
      <c r="U161" s="135"/>
      <c r="V161" s="136"/>
      <c r="W161" s="136"/>
      <c r="X161" s="136"/>
      <c r="Y161" s="136"/>
    </row>
    <row r="162" spans="1:27" ht="12" hidden="1" customHeight="1">
      <c r="A162" s="78" t="s">
        <v>30</v>
      </c>
      <c r="B162" s="78"/>
      <c r="C162" s="133"/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133">
        <v>0</v>
      </c>
      <c r="J162" s="133"/>
      <c r="K162" s="133"/>
      <c r="L162" s="133"/>
      <c r="M162" s="133"/>
      <c r="N162" s="133"/>
      <c r="O162" s="133"/>
      <c r="P162" s="114">
        <f>SUM(D162:O162)+SUMIF($P$4,"Yes",C162)</f>
        <v>0</v>
      </c>
      <c r="Q162" s="136">
        <v>0</v>
      </c>
      <c r="R162" s="162">
        <f t="shared" ref="R162" si="69">P162-Q162</f>
        <v>0</v>
      </c>
      <c r="S162" s="134">
        <v>0</v>
      </c>
      <c r="T162" s="133">
        <v>0</v>
      </c>
      <c r="U162" s="135">
        <v>0</v>
      </c>
      <c r="V162" s="136">
        <f t="shared" ref="V162" si="70">U162-T162</f>
        <v>0</v>
      </c>
      <c r="W162" s="136">
        <f t="shared" ref="W162" si="71">U162-S162</f>
        <v>0</v>
      </c>
      <c r="X162" s="136">
        <f t="shared" ref="X162" si="72">S162-P162</f>
        <v>0</v>
      </c>
      <c r="Y162" s="136">
        <f t="shared" ref="Y162" si="73">U162-P162</f>
        <v>0</v>
      </c>
      <c r="Z162" s="94" t="str">
        <f t="shared" ref="Z162:Z196" si="74">IFERROR((P162/U162)," ")</f>
        <v xml:space="preserve"> </v>
      </c>
      <c r="AA162" s="353" t="str">
        <f t="shared" ref="AA162:AA196" si="75">IFERROR((P162/S162)," ")</f>
        <v xml:space="preserve"> </v>
      </c>
    </row>
    <row r="163" spans="1:27" s="338" customFormat="1" ht="12" hidden="1" customHeight="1">
      <c r="A163" s="354">
        <v>46000</v>
      </c>
      <c r="B163" s="354" t="s">
        <v>100</v>
      </c>
      <c r="C163" s="352"/>
      <c r="D163" s="352">
        <v>0</v>
      </c>
      <c r="E163" s="352">
        <v>0</v>
      </c>
      <c r="F163" s="352">
        <v>0</v>
      </c>
      <c r="G163" s="352">
        <v>0</v>
      </c>
      <c r="H163" s="352">
        <v>0</v>
      </c>
      <c r="I163" s="352">
        <v>0</v>
      </c>
      <c r="J163" s="352"/>
      <c r="K163" s="352"/>
      <c r="L163" s="352"/>
      <c r="M163" s="352"/>
      <c r="N163" s="352"/>
      <c r="O163" s="352"/>
      <c r="P163" s="114">
        <f t="shared" ref="P163:P196" si="76">SUM(D163:O163)+SUMIF($P$4,"Yes",C163)</f>
        <v>0</v>
      </c>
      <c r="Q163" s="357">
        <v>0</v>
      </c>
      <c r="R163" s="162">
        <f t="shared" ref="R163:R196" si="77">P163-Q163</f>
        <v>0</v>
      </c>
      <c r="S163" s="355">
        <v>0</v>
      </c>
      <c r="T163" s="352">
        <v>0</v>
      </c>
      <c r="U163" s="356">
        <v>0</v>
      </c>
      <c r="V163" s="357">
        <f t="shared" ref="V163:V196" si="78">U163-T163</f>
        <v>0</v>
      </c>
      <c r="W163" s="357">
        <f t="shared" ref="W163:W196" si="79">U163-S163</f>
        <v>0</v>
      </c>
      <c r="X163" s="357">
        <f t="shared" ref="X163:X196" si="80">S163-P163</f>
        <v>0</v>
      </c>
      <c r="Y163" s="357">
        <f t="shared" ref="Y163:Y196" si="81">U163-P163</f>
        <v>0</v>
      </c>
      <c r="Z163" s="353" t="str">
        <f t="shared" si="74"/>
        <v xml:space="preserve"> </v>
      </c>
      <c r="AA163" s="353" t="str">
        <f t="shared" si="75"/>
        <v xml:space="preserve"> </v>
      </c>
    </row>
    <row r="164" spans="1:27" s="338" customFormat="1" ht="12" hidden="1" customHeight="1">
      <c r="A164" s="354">
        <v>46100</v>
      </c>
      <c r="B164" s="354" t="s">
        <v>243</v>
      </c>
      <c r="C164" s="352"/>
      <c r="D164" s="352">
        <v>0</v>
      </c>
      <c r="E164" s="352">
        <v>0</v>
      </c>
      <c r="F164" s="352">
        <v>0</v>
      </c>
      <c r="G164" s="352">
        <v>0</v>
      </c>
      <c r="H164" s="352">
        <v>0</v>
      </c>
      <c r="I164" s="352">
        <v>0</v>
      </c>
      <c r="J164" s="352"/>
      <c r="K164" s="352"/>
      <c r="L164" s="352"/>
      <c r="M164" s="352"/>
      <c r="N164" s="352"/>
      <c r="O164" s="352"/>
      <c r="P164" s="114">
        <f t="shared" si="76"/>
        <v>0</v>
      </c>
      <c r="Q164" s="357">
        <v>0</v>
      </c>
      <c r="R164" s="162">
        <f t="shared" si="77"/>
        <v>0</v>
      </c>
      <c r="S164" s="355">
        <v>0</v>
      </c>
      <c r="T164" s="352">
        <v>0</v>
      </c>
      <c r="U164" s="356">
        <v>0</v>
      </c>
      <c r="V164" s="357">
        <f t="shared" si="78"/>
        <v>0</v>
      </c>
      <c r="W164" s="357">
        <f t="shared" si="79"/>
        <v>0</v>
      </c>
      <c r="X164" s="357">
        <f t="shared" si="80"/>
        <v>0</v>
      </c>
      <c r="Y164" s="357">
        <f t="shared" si="81"/>
        <v>0</v>
      </c>
      <c r="Z164" s="353" t="str">
        <f t="shared" si="74"/>
        <v xml:space="preserve"> </v>
      </c>
      <c r="AA164" s="353" t="str">
        <f t="shared" si="75"/>
        <v xml:space="preserve"> </v>
      </c>
    </row>
    <row r="165" spans="1:27" s="338" customFormat="1" ht="12" hidden="1" customHeight="1">
      <c r="A165" s="354">
        <v>46200</v>
      </c>
      <c r="B165" s="354" t="s">
        <v>244</v>
      </c>
      <c r="C165" s="352"/>
      <c r="D165" s="352">
        <v>0</v>
      </c>
      <c r="E165" s="352">
        <v>0</v>
      </c>
      <c r="F165" s="352">
        <v>0</v>
      </c>
      <c r="G165" s="352">
        <v>0</v>
      </c>
      <c r="H165" s="352">
        <v>0</v>
      </c>
      <c r="I165" s="352">
        <v>0</v>
      </c>
      <c r="J165" s="352"/>
      <c r="K165" s="352"/>
      <c r="L165" s="352"/>
      <c r="M165" s="352"/>
      <c r="N165" s="352"/>
      <c r="O165" s="352"/>
      <c r="P165" s="114">
        <f t="shared" si="76"/>
        <v>0</v>
      </c>
      <c r="Q165" s="357">
        <v>0</v>
      </c>
      <c r="R165" s="162">
        <f t="shared" si="77"/>
        <v>0</v>
      </c>
      <c r="S165" s="355">
        <v>0</v>
      </c>
      <c r="T165" s="352">
        <v>0</v>
      </c>
      <c r="U165" s="356">
        <v>0</v>
      </c>
      <c r="V165" s="357">
        <f t="shared" si="78"/>
        <v>0</v>
      </c>
      <c r="W165" s="357">
        <f t="shared" si="79"/>
        <v>0</v>
      </c>
      <c r="X165" s="357">
        <f t="shared" si="80"/>
        <v>0</v>
      </c>
      <c r="Y165" s="357">
        <f t="shared" si="81"/>
        <v>0</v>
      </c>
      <c r="Z165" s="353" t="str">
        <f t="shared" si="74"/>
        <v xml:space="preserve"> </v>
      </c>
      <c r="AA165" s="353" t="str">
        <f t="shared" si="75"/>
        <v xml:space="preserve"> </v>
      </c>
    </row>
    <row r="166" spans="1:27" s="338" customFormat="1" ht="12" hidden="1" customHeight="1">
      <c r="A166" s="354">
        <v>46230</v>
      </c>
      <c r="B166" s="354" t="s">
        <v>245</v>
      </c>
      <c r="C166" s="352"/>
      <c r="D166" s="352">
        <v>0</v>
      </c>
      <c r="E166" s="352">
        <v>0</v>
      </c>
      <c r="F166" s="352">
        <v>0</v>
      </c>
      <c r="G166" s="352">
        <v>0</v>
      </c>
      <c r="H166" s="352">
        <v>0</v>
      </c>
      <c r="I166" s="352">
        <v>0</v>
      </c>
      <c r="J166" s="352"/>
      <c r="K166" s="352"/>
      <c r="L166" s="352"/>
      <c r="M166" s="352"/>
      <c r="N166" s="352"/>
      <c r="O166" s="352"/>
      <c r="P166" s="114">
        <f t="shared" si="76"/>
        <v>0</v>
      </c>
      <c r="Q166" s="357">
        <v>0</v>
      </c>
      <c r="R166" s="162">
        <f t="shared" si="77"/>
        <v>0</v>
      </c>
      <c r="S166" s="355">
        <v>0</v>
      </c>
      <c r="T166" s="352">
        <v>0</v>
      </c>
      <c r="U166" s="356">
        <v>0</v>
      </c>
      <c r="V166" s="357">
        <f t="shared" si="78"/>
        <v>0</v>
      </c>
      <c r="W166" s="357">
        <f t="shared" si="79"/>
        <v>0</v>
      </c>
      <c r="X166" s="357">
        <f t="shared" si="80"/>
        <v>0</v>
      </c>
      <c r="Y166" s="357">
        <f t="shared" si="81"/>
        <v>0</v>
      </c>
      <c r="Z166" s="353" t="str">
        <f t="shared" si="74"/>
        <v xml:space="preserve"> </v>
      </c>
      <c r="AA166" s="353" t="str">
        <f t="shared" si="75"/>
        <v xml:space="preserve"> </v>
      </c>
    </row>
    <row r="167" spans="1:27" s="338" customFormat="1" ht="12" hidden="1" customHeight="1">
      <c r="A167" s="354">
        <v>46300</v>
      </c>
      <c r="B167" s="354" t="s">
        <v>246</v>
      </c>
      <c r="C167" s="352"/>
      <c r="D167" s="352">
        <v>0</v>
      </c>
      <c r="E167" s="352">
        <v>0</v>
      </c>
      <c r="F167" s="352">
        <v>0</v>
      </c>
      <c r="G167" s="352">
        <v>0</v>
      </c>
      <c r="H167" s="352">
        <v>0</v>
      </c>
      <c r="I167" s="352">
        <v>0</v>
      </c>
      <c r="J167" s="352"/>
      <c r="K167" s="352"/>
      <c r="L167" s="352"/>
      <c r="M167" s="352"/>
      <c r="N167" s="352"/>
      <c r="O167" s="352"/>
      <c r="P167" s="114">
        <f t="shared" si="76"/>
        <v>0</v>
      </c>
      <c r="Q167" s="357">
        <v>0</v>
      </c>
      <c r="R167" s="162">
        <f t="shared" si="77"/>
        <v>0</v>
      </c>
      <c r="S167" s="355">
        <v>0</v>
      </c>
      <c r="T167" s="352">
        <v>0</v>
      </c>
      <c r="U167" s="356">
        <v>0</v>
      </c>
      <c r="V167" s="357">
        <f t="shared" si="78"/>
        <v>0</v>
      </c>
      <c r="W167" s="357">
        <f t="shared" si="79"/>
        <v>0</v>
      </c>
      <c r="X167" s="357">
        <f t="shared" si="80"/>
        <v>0</v>
      </c>
      <c r="Y167" s="357">
        <f t="shared" si="81"/>
        <v>0</v>
      </c>
      <c r="Z167" s="353" t="str">
        <f t="shared" si="74"/>
        <v xml:space="preserve"> </v>
      </c>
      <c r="AA167" s="353" t="str">
        <f t="shared" si="75"/>
        <v xml:space="preserve"> </v>
      </c>
    </row>
    <row r="168" spans="1:27" s="338" customFormat="1" ht="12" hidden="1" customHeight="1">
      <c r="A168" s="354">
        <v>46400</v>
      </c>
      <c r="B168" s="354" t="s">
        <v>247</v>
      </c>
      <c r="C168" s="352"/>
      <c r="D168" s="352">
        <v>0</v>
      </c>
      <c r="E168" s="352">
        <v>0</v>
      </c>
      <c r="F168" s="352">
        <v>0</v>
      </c>
      <c r="G168" s="352">
        <v>0</v>
      </c>
      <c r="H168" s="352">
        <v>0</v>
      </c>
      <c r="I168" s="352">
        <v>0</v>
      </c>
      <c r="J168" s="352"/>
      <c r="K168" s="352"/>
      <c r="L168" s="352"/>
      <c r="M168" s="352"/>
      <c r="N168" s="352"/>
      <c r="O168" s="352"/>
      <c r="P168" s="114">
        <f t="shared" si="76"/>
        <v>0</v>
      </c>
      <c r="Q168" s="357">
        <v>0</v>
      </c>
      <c r="R168" s="162">
        <f t="shared" si="77"/>
        <v>0</v>
      </c>
      <c r="S168" s="355">
        <v>0</v>
      </c>
      <c r="T168" s="352">
        <v>0</v>
      </c>
      <c r="U168" s="356">
        <v>0</v>
      </c>
      <c r="V168" s="357">
        <f t="shared" si="78"/>
        <v>0</v>
      </c>
      <c r="W168" s="357">
        <f t="shared" si="79"/>
        <v>0</v>
      </c>
      <c r="X168" s="357">
        <f t="shared" si="80"/>
        <v>0</v>
      </c>
      <c r="Y168" s="357">
        <f t="shared" si="81"/>
        <v>0</v>
      </c>
      <c r="Z168" s="353" t="str">
        <f t="shared" si="74"/>
        <v xml:space="preserve"> </v>
      </c>
      <c r="AA168" s="353" t="str">
        <f t="shared" si="75"/>
        <v xml:space="preserve"> </v>
      </c>
    </row>
    <row r="169" spans="1:27" s="338" customFormat="1" ht="12" hidden="1" customHeight="1">
      <c r="A169" s="354">
        <v>46500</v>
      </c>
      <c r="B169" s="354" t="s">
        <v>248</v>
      </c>
      <c r="C169" s="352"/>
      <c r="D169" s="352">
        <v>0</v>
      </c>
      <c r="E169" s="352">
        <v>0</v>
      </c>
      <c r="F169" s="352">
        <v>0</v>
      </c>
      <c r="G169" s="352">
        <v>0</v>
      </c>
      <c r="H169" s="352">
        <v>0</v>
      </c>
      <c r="I169" s="352">
        <v>0</v>
      </c>
      <c r="J169" s="352"/>
      <c r="K169" s="352"/>
      <c r="L169" s="352"/>
      <c r="M169" s="352"/>
      <c r="N169" s="352"/>
      <c r="O169" s="352"/>
      <c r="P169" s="114">
        <f t="shared" si="76"/>
        <v>0</v>
      </c>
      <c r="Q169" s="357">
        <v>0</v>
      </c>
      <c r="R169" s="162">
        <f t="shared" si="77"/>
        <v>0</v>
      </c>
      <c r="S169" s="355">
        <v>0</v>
      </c>
      <c r="T169" s="352">
        <v>0</v>
      </c>
      <c r="U169" s="356">
        <v>0</v>
      </c>
      <c r="V169" s="357">
        <f t="shared" si="78"/>
        <v>0</v>
      </c>
      <c r="W169" s="357">
        <f t="shared" si="79"/>
        <v>0</v>
      </c>
      <c r="X169" s="357">
        <f t="shared" si="80"/>
        <v>0</v>
      </c>
      <c r="Y169" s="357">
        <f t="shared" si="81"/>
        <v>0</v>
      </c>
      <c r="Z169" s="353" t="str">
        <f t="shared" si="74"/>
        <v xml:space="preserve"> </v>
      </c>
      <c r="AA169" s="353" t="str">
        <f t="shared" si="75"/>
        <v xml:space="preserve"> </v>
      </c>
    </row>
    <row r="170" spans="1:27" s="338" customFormat="1" ht="12" customHeight="1">
      <c r="A170" s="354">
        <v>46511</v>
      </c>
      <c r="B170" s="354" t="s">
        <v>249</v>
      </c>
      <c r="C170" s="352"/>
      <c r="D170" s="352">
        <v>0</v>
      </c>
      <c r="E170" s="352">
        <v>414201.59999999998</v>
      </c>
      <c r="F170" s="352">
        <v>414201.59999999998</v>
      </c>
      <c r="G170" s="352">
        <v>524747.16</v>
      </c>
      <c r="H170" s="352">
        <v>451050.12</v>
      </c>
      <c r="I170" s="352">
        <v>451050.12</v>
      </c>
      <c r="J170" s="352"/>
      <c r="K170" s="352"/>
      <c r="L170" s="352"/>
      <c r="M170" s="352"/>
      <c r="N170" s="352"/>
      <c r="O170" s="352"/>
      <c r="P170" s="114">
        <f t="shared" si="76"/>
        <v>2255250.6</v>
      </c>
      <c r="Q170" s="357">
        <v>1871215.5</v>
      </c>
      <c r="R170" s="162">
        <f t="shared" si="77"/>
        <v>384035.10000000009</v>
      </c>
      <c r="S170" s="355">
        <v>3742431</v>
      </c>
      <c r="T170" s="352">
        <v>3978000</v>
      </c>
      <c r="U170" s="356">
        <v>3978000</v>
      </c>
      <c r="V170" s="357">
        <f t="shared" si="78"/>
        <v>0</v>
      </c>
      <c r="W170" s="357">
        <f t="shared" si="79"/>
        <v>235569</v>
      </c>
      <c r="X170" s="357">
        <f t="shared" si="80"/>
        <v>1487180.4</v>
      </c>
      <c r="Y170" s="357">
        <f t="shared" si="81"/>
        <v>1722749.4</v>
      </c>
      <c r="Z170" s="353">
        <f t="shared" si="74"/>
        <v>0.56693076923076924</v>
      </c>
      <c r="AA170" s="353">
        <f t="shared" si="75"/>
        <v>0.60261648110546329</v>
      </c>
    </row>
    <row r="171" spans="1:27" s="338" customFormat="1" ht="12" hidden="1" customHeight="1">
      <c r="A171" s="354">
        <v>46512</v>
      </c>
      <c r="B171" s="354" t="s">
        <v>250</v>
      </c>
      <c r="C171" s="352"/>
      <c r="D171" s="352">
        <v>0</v>
      </c>
      <c r="E171" s="352">
        <v>0</v>
      </c>
      <c r="F171" s="352">
        <v>0</v>
      </c>
      <c r="G171" s="352">
        <v>0</v>
      </c>
      <c r="H171" s="352">
        <v>0</v>
      </c>
      <c r="I171" s="352">
        <v>0</v>
      </c>
      <c r="J171" s="352"/>
      <c r="K171" s="352"/>
      <c r="L171" s="352"/>
      <c r="M171" s="352"/>
      <c r="N171" s="352"/>
      <c r="O171" s="352"/>
      <c r="P171" s="114">
        <f t="shared" si="76"/>
        <v>0</v>
      </c>
      <c r="Q171" s="357">
        <v>0</v>
      </c>
      <c r="R171" s="162">
        <f t="shared" si="77"/>
        <v>0</v>
      </c>
      <c r="S171" s="355">
        <v>0</v>
      </c>
      <c r="T171" s="352">
        <v>0</v>
      </c>
      <c r="U171" s="356">
        <v>0</v>
      </c>
      <c r="V171" s="357">
        <f t="shared" si="78"/>
        <v>0</v>
      </c>
      <c r="W171" s="357">
        <f t="shared" si="79"/>
        <v>0</v>
      </c>
      <c r="X171" s="357">
        <f t="shared" si="80"/>
        <v>0</v>
      </c>
      <c r="Y171" s="357">
        <f t="shared" si="81"/>
        <v>0</v>
      </c>
      <c r="Z171" s="353" t="str">
        <f t="shared" si="74"/>
        <v xml:space="preserve"> </v>
      </c>
      <c r="AA171" s="353" t="str">
        <f t="shared" si="75"/>
        <v xml:space="preserve"> </v>
      </c>
    </row>
    <row r="172" spans="1:27" s="338" customFormat="1" ht="12" hidden="1" customHeight="1">
      <c r="A172" s="354">
        <v>46515</v>
      </c>
      <c r="B172" s="354" t="s">
        <v>251</v>
      </c>
      <c r="C172" s="352"/>
      <c r="D172" s="352">
        <v>0</v>
      </c>
      <c r="E172" s="352">
        <v>0</v>
      </c>
      <c r="F172" s="352">
        <v>0</v>
      </c>
      <c r="G172" s="352">
        <v>0</v>
      </c>
      <c r="H172" s="352">
        <v>0</v>
      </c>
      <c r="I172" s="352">
        <v>0</v>
      </c>
      <c r="J172" s="352"/>
      <c r="K172" s="352"/>
      <c r="L172" s="352"/>
      <c r="M172" s="352"/>
      <c r="N172" s="352"/>
      <c r="O172" s="352"/>
      <c r="P172" s="114">
        <f t="shared" si="76"/>
        <v>0</v>
      </c>
      <c r="Q172" s="357">
        <v>0</v>
      </c>
      <c r="R172" s="162">
        <f t="shared" si="77"/>
        <v>0</v>
      </c>
      <c r="S172" s="355">
        <v>0</v>
      </c>
      <c r="T172" s="352">
        <v>0</v>
      </c>
      <c r="U172" s="356">
        <v>0</v>
      </c>
      <c r="V172" s="357">
        <f t="shared" si="78"/>
        <v>0</v>
      </c>
      <c r="W172" s="357">
        <f t="shared" si="79"/>
        <v>0</v>
      </c>
      <c r="X172" s="357">
        <f t="shared" si="80"/>
        <v>0</v>
      </c>
      <c r="Y172" s="357">
        <f t="shared" si="81"/>
        <v>0</v>
      </c>
      <c r="Z172" s="353" t="str">
        <f t="shared" si="74"/>
        <v xml:space="preserve"> </v>
      </c>
      <c r="AA172" s="353" t="str">
        <f t="shared" si="75"/>
        <v xml:space="preserve"> </v>
      </c>
    </row>
    <row r="173" spans="1:27" s="338" customFormat="1" ht="12" hidden="1" customHeight="1">
      <c r="A173" s="354">
        <v>46520</v>
      </c>
      <c r="B173" s="354" t="s">
        <v>252</v>
      </c>
      <c r="C173" s="352"/>
      <c r="D173" s="352">
        <v>0</v>
      </c>
      <c r="E173" s="352">
        <v>0</v>
      </c>
      <c r="F173" s="352">
        <v>0</v>
      </c>
      <c r="G173" s="352">
        <v>0</v>
      </c>
      <c r="H173" s="352">
        <v>0</v>
      </c>
      <c r="I173" s="352">
        <v>0</v>
      </c>
      <c r="J173" s="352"/>
      <c r="K173" s="352"/>
      <c r="L173" s="352"/>
      <c r="M173" s="352"/>
      <c r="N173" s="352"/>
      <c r="O173" s="352"/>
      <c r="P173" s="114">
        <f t="shared" si="76"/>
        <v>0</v>
      </c>
      <c r="Q173" s="357">
        <v>0</v>
      </c>
      <c r="R173" s="162">
        <f t="shared" si="77"/>
        <v>0</v>
      </c>
      <c r="S173" s="355">
        <v>0</v>
      </c>
      <c r="T173" s="352">
        <v>0</v>
      </c>
      <c r="U173" s="356">
        <v>0</v>
      </c>
      <c r="V173" s="357">
        <f t="shared" si="78"/>
        <v>0</v>
      </c>
      <c r="W173" s="357">
        <f t="shared" si="79"/>
        <v>0</v>
      </c>
      <c r="X173" s="357">
        <f t="shared" si="80"/>
        <v>0</v>
      </c>
      <c r="Y173" s="357">
        <f t="shared" si="81"/>
        <v>0</v>
      </c>
      <c r="Z173" s="353" t="str">
        <f t="shared" si="74"/>
        <v xml:space="preserve"> </v>
      </c>
      <c r="AA173" s="353" t="str">
        <f t="shared" si="75"/>
        <v xml:space="preserve"> </v>
      </c>
    </row>
    <row r="174" spans="1:27" s="338" customFormat="1" ht="12" hidden="1" customHeight="1">
      <c r="A174" s="354">
        <v>46530</v>
      </c>
      <c r="B174" s="354" t="s">
        <v>253</v>
      </c>
      <c r="C174" s="352"/>
      <c r="D174" s="352">
        <v>0</v>
      </c>
      <c r="E174" s="352">
        <v>0</v>
      </c>
      <c r="F174" s="352">
        <v>0</v>
      </c>
      <c r="G174" s="352">
        <v>0</v>
      </c>
      <c r="H174" s="352">
        <v>0</v>
      </c>
      <c r="I174" s="352">
        <v>0</v>
      </c>
      <c r="J174" s="352"/>
      <c r="K174" s="352"/>
      <c r="L174" s="352"/>
      <c r="M174" s="352"/>
      <c r="N174" s="352"/>
      <c r="O174" s="352"/>
      <c r="P174" s="114">
        <f t="shared" si="76"/>
        <v>0</v>
      </c>
      <c r="Q174" s="357">
        <v>0</v>
      </c>
      <c r="R174" s="162">
        <f t="shared" si="77"/>
        <v>0</v>
      </c>
      <c r="S174" s="355">
        <v>0</v>
      </c>
      <c r="T174" s="352">
        <v>0</v>
      </c>
      <c r="U174" s="356">
        <v>0</v>
      </c>
      <c r="V174" s="357">
        <f t="shared" si="78"/>
        <v>0</v>
      </c>
      <c r="W174" s="357">
        <f t="shared" si="79"/>
        <v>0</v>
      </c>
      <c r="X174" s="357">
        <f t="shared" si="80"/>
        <v>0</v>
      </c>
      <c r="Y174" s="357">
        <f t="shared" si="81"/>
        <v>0</v>
      </c>
      <c r="Z174" s="353" t="str">
        <f t="shared" si="74"/>
        <v xml:space="preserve"> </v>
      </c>
      <c r="AA174" s="353" t="str">
        <f t="shared" si="75"/>
        <v xml:space="preserve"> </v>
      </c>
    </row>
    <row r="175" spans="1:27" s="338" customFormat="1" ht="12" hidden="1" customHeight="1">
      <c r="A175" s="354">
        <v>46550</v>
      </c>
      <c r="B175" s="354" t="s">
        <v>254</v>
      </c>
      <c r="C175" s="352"/>
      <c r="D175" s="352">
        <v>0</v>
      </c>
      <c r="E175" s="352">
        <v>0</v>
      </c>
      <c r="F175" s="352">
        <v>0</v>
      </c>
      <c r="G175" s="352">
        <v>0</v>
      </c>
      <c r="H175" s="352">
        <v>0</v>
      </c>
      <c r="I175" s="352">
        <v>0</v>
      </c>
      <c r="J175" s="352"/>
      <c r="K175" s="352"/>
      <c r="L175" s="352"/>
      <c r="M175" s="352"/>
      <c r="N175" s="352"/>
      <c r="O175" s="352"/>
      <c r="P175" s="114">
        <f t="shared" si="76"/>
        <v>0</v>
      </c>
      <c r="Q175" s="357">
        <v>0</v>
      </c>
      <c r="R175" s="162">
        <f t="shared" si="77"/>
        <v>0</v>
      </c>
      <c r="S175" s="355">
        <v>0</v>
      </c>
      <c r="T175" s="352">
        <v>0</v>
      </c>
      <c r="U175" s="356">
        <v>0</v>
      </c>
      <c r="V175" s="357">
        <f t="shared" si="78"/>
        <v>0</v>
      </c>
      <c r="W175" s="357">
        <f t="shared" si="79"/>
        <v>0</v>
      </c>
      <c r="X175" s="357">
        <f t="shared" si="80"/>
        <v>0</v>
      </c>
      <c r="Y175" s="357">
        <f t="shared" si="81"/>
        <v>0</v>
      </c>
      <c r="Z175" s="353" t="str">
        <f t="shared" si="74"/>
        <v xml:space="preserve"> </v>
      </c>
      <c r="AA175" s="353" t="str">
        <f t="shared" si="75"/>
        <v xml:space="preserve"> </v>
      </c>
    </row>
    <row r="176" spans="1:27" s="338" customFormat="1" ht="12" hidden="1" customHeight="1">
      <c r="A176" s="354">
        <v>46570</v>
      </c>
      <c r="B176" s="354" t="s">
        <v>255</v>
      </c>
      <c r="C176" s="352"/>
      <c r="D176" s="352">
        <v>0</v>
      </c>
      <c r="E176" s="352">
        <v>0</v>
      </c>
      <c r="F176" s="352">
        <v>0</v>
      </c>
      <c r="G176" s="352">
        <v>0</v>
      </c>
      <c r="H176" s="352">
        <v>0</v>
      </c>
      <c r="I176" s="352">
        <v>0</v>
      </c>
      <c r="J176" s="352"/>
      <c r="K176" s="352"/>
      <c r="L176" s="352"/>
      <c r="M176" s="352"/>
      <c r="N176" s="352"/>
      <c r="O176" s="352"/>
      <c r="P176" s="114">
        <f t="shared" si="76"/>
        <v>0</v>
      </c>
      <c r="Q176" s="357">
        <v>0</v>
      </c>
      <c r="R176" s="162">
        <f t="shared" si="77"/>
        <v>0</v>
      </c>
      <c r="S176" s="355">
        <v>0</v>
      </c>
      <c r="T176" s="352">
        <v>0</v>
      </c>
      <c r="U176" s="356">
        <v>0</v>
      </c>
      <c r="V176" s="357">
        <f t="shared" si="78"/>
        <v>0</v>
      </c>
      <c r="W176" s="357">
        <f t="shared" si="79"/>
        <v>0</v>
      </c>
      <c r="X176" s="357">
        <f t="shared" si="80"/>
        <v>0</v>
      </c>
      <c r="Y176" s="357">
        <f t="shared" si="81"/>
        <v>0</v>
      </c>
      <c r="Z176" s="353" t="str">
        <f t="shared" si="74"/>
        <v xml:space="preserve"> </v>
      </c>
      <c r="AA176" s="353" t="str">
        <f t="shared" si="75"/>
        <v xml:space="preserve"> </v>
      </c>
    </row>
    <row r="177" spans="1:27" s="338" customFormat="1" ht="12" hidden="1" customHeight="1">
      <c r="A177" s="354">
        <v>46590</v>
      </c>
      <c r="B177" s="354" t="s">
        <v>256</v>
      </c>
      <c r="C177" s="352"/>
      <c r="D177" s="352">
        <v>0</v>
      </c>
      <c r="E177" s="352">
        <v>0</v>
      </c>
      <c r="F177" s="352">
        <v>0</v>
      </c>
      <c r="G177" s="352">
        <v>0</v>
      </c>
      <c r="H177" s="352">
        <v>0</v>
      </c>
      <c r="I177" s="352">
        <v>0</v>
      </c>
      <c r="J177" s="352"/>
      <c r="K177" s="352"/>
      <c r="L177" s="352"/>
      <c r="M177" s="352"/>
      <c r="N177" s="352"/>
      <c r="O177" s="352"/>
      <c r="P177" s="114">
        <f t="shared" si="76"/>
        <v>0</v>
      </c>
      <c r="Q177" s="357">
        <v>0</v>
      </c>
      <c r="R177" s="162">
        <f t="shared" si="77"/>
        <v>0</v>
      </c>
      <c r="S177" s="355">
        <v>0</v>
      </c>
      <c r="T177" s="352">
        <v>0</v>
      </c>
      <c r="U177" s="356">
        <v>0</v>
      </c>
      <c r="V177" s="357">
        <f t="shared" si="78"/>
        <v>0</v>
      </c>
      <c r="W177" s="357">
        <f t="shared" si="79"/>
        <v>0</v>
      </c>
      <c r="X177" s="357">
        <f t="shared" si="80"/>
        <v>0</v>
      </c>
      <c r="Y177" s="357">
        <f t="shared" si="81"/>
        <v>0</v>
      </c>
      <c r="Z177" s="353" t="str">
        <f t="shared" si="74"/>
        <v xml:space="preserve"> </v>
      </c>
      <c r="AA177" s="353" t="str">
        <f t="shared" si="75"/>
        <v xml:space="preserve"> </v>
      </c>
    </row>
    <row r="178" spans="1:27" s="338" customFormat="1" ht="12" hidden="1" customHeight="1">
      <c r="A178" s="354">
        <v>46591</v>
      </c>
      <c r="B178" s="354" t="s">
        <v>257</v>
      </c>
      <c r="C178" s="352"/>
      <c r="D178" s="352">
        <v>0</v>
      </c>
      <c r="E178" s="352">
        <v>0</v>
      </c>
      <c r="F178" s="352">
        <v>0</v>
      </c>
      <c r="G178" s="352">
        <v>0</v>
      </c>
      <c r="H178" s="352">
        <v>0</v>
      </c>
      <c r="I178" s="352">
        <v>0</v>
      </c>
      <c r="J178" s="352"/>
      <c r="K178" s="352"/>
      <c r="L178" s="352"/>
      <c r="M178" s="352"/>
      <c r="N178" s="352"/>
      <c r="O178" s="352"/>
      <c r="P178" s="114">
        <f t="shared" si="76"/>
        <v>0</v>
      </c>
      <c r="Q178" s="357">
        <v>0</v>
      </c>
      <c r="R178" s="162">
        <f t="shared" si="77"/>
        <v>0</v>
      </c>
      <c r="S178" s="355">
        <v>0</v>
      </c>
      <c r="T178" s="352">
        <v>0</v>
      </c>
      <c r="U178" s="356">
        <v>0</v>
      </c>
      <c r="V178" s="357">
        <f t="shared" si="78"/>
        <v>0</v>
      </c>
      <c r="W178" s="357">
        <f t="shared" si="79"/>
        <v>0</v>
      </c>
      <c r="X178" s="357">
        <f t="shared" si="80"/>
        <v>0</v>
      </c>
      <c r="Y178" s="357">
        <f t="shared" si="81"/>
        <v>0</v>
      </c>
      <c r="Z178" s="353" t="str">
        <f t="shared" si="74"/>
        <v xml:space="preserve"> </v>
      </c>
      <c r="AA178" s="353" t="str">
        <f t="shared" si="75"/>
        <v xml:space="preserve"> </v>
      </c>
    </row>
    <row r="179" spans="1:27" s="338" customFormat="1" ht="12" hidden="1" customHeight="1">
      <c r="A179" s="354">
        <v>46592</v>
      </c>
      <c r="B179" s="354" t="s">
        <v>258</v>
      </c>
      <c r="C179" s="352"/>
      <c r="D179" s="352">
        <v>0</v>
      </c>
      <c r="E179" s="352">
        <v>0</v>
      </c>
      <c r="F179" s="352">
        <v>0</v>
      </c>
      <c r="G179" s="352">
        <v>0</v>
      </c>
      <c r="H179" s="352">
        <v>0</v>
      </c>
      <c r="I179" s="352">
        <v>0</v>
      </c>
      <c r="J179" s="352"/>
      <c r="K179" s="352"/>
      <c r="L179" s="352"/>
      <c r="M179" s="352"/>
      <c r="N179" s="352"/>
      <c r="O179" s="352"/>
      <c r="P179" s="114">
        <f t="shared" si="76"/>
        <v>0</v>
      </c>
      <c r="Q179" s="357">
        <v>0</v>
      </c>
      <c r="R179" s="162">
        <f t="shared" si="77"/>
        <v>0</v>
      </c>
      <c r="S179" s="355">
        <v>0</v>
      </c>
      <c r="T179" s="352">
        <v>0</v>
      </c>
      <c r="U179" s="356">
        <v>0</v>
      </c>
      <c r="V179" s="357">
        <f t="shared" si="78"/>
        <v>0</v>
      </c>
      <c r="W179" s="357">
        <f t="shared" si="79"/>
        <v>0</v>
      </c>
      <c r="X179" s="357">
        <f t="shared" si="80"/>
        <v>0</v>
      </c>
      <c r="Y179" s="357">
        <f t="shared" si="81"/>
        <v>0</v>
      </c>
      <c r="Z179" s="353" t="str">
        <f t="shared" si="74"/>
        <v xml:space="preserve"> </v>
      </c>
      <c r="AA179" s="353" t="str">
        <f t="shared" si="75"/>
        <v xml:space="preserve"> </v>
      </c>
    </row>
    <row r="180" spans="1:27" s="338" customFormat="1" ht="12" hidden="1" customHeight="1">
      <c r="A180" s="354">
        <v>46593</v>
      </c>
      <c r="B180" s="354" t="s">
        <v>259</v>
      </c>
      <c r="C180" s="352"/>
      <c r="D180" s="352">
        <v>0</v>
      </c>
      <c r="E180" s="352">
        <v>0</v>
      </c>
      <c r="F180" s="352">
        <v>0</v>
      </c>
      <c r="G180" s="352">
        <v>0</v>
      </c>
      <c r="H180" s="352">
        <v>0</v>
      </c>
      <c r="I180" s="352">
        <v>0</v>
      </c>
      <c r="J180" s="352"/>
      <c r="K180" s="352"/>
      <c r="L180" s="352"/>
      <c r="M180" s="352"/>
      <c r="N180" s="352"/>
      <c r="O180" s="352"/>
      <c r="P180" s="114">
        <f t="shared" si="76"/>
        <v>0</v>
      </c>
      <c r="Q180" s="357">
        <v>0</v>
      </c>
      <c r="R180" s="162">
        <f t="shared" si="77"/>
        <v>0</v>
      </c>
      <c r="S180" s="355">
        <v>0</v>
      </c>
      <c r="T180" s="352">
        <v>0</v>
      </c>
      <c r="U180" s="356">
        <v>0</v>
      </c>
      <c r="V180" s="357">
        <f t="shared" si="78"/>
        <v>0</v>
      </c>
      <c r="W180" s="357">
        <f t="shared" si="79"/>
        <v>0</v>
      </c>
      <c r="X180" s="357">
        <f t="shared" si="80"/>
        <v>0</v>
      </c>
      <c r="Y180" s="357">
        <f t="shared" si="81"/>
        <v>0</v>
      </c>
      <c r="Z180" s="353" t="str">
        <f t="shared" si="74"/>
        <v xml:space="preserve"> </v>
      </c>
      <c r="AA180" s="353" t="str">
        <f t="shared" si="75"/>
        <v xml:space="preserve"> </v>
      </c>
    </row>
    <row r="181" spans="1:27" s="338" customFormat="1" ht="12" hidden="1" customHeight="1">
      <c r="A181" s="354">
        <v>46594</v>
      </c>
      <c r="B181" s="354" t="s">
        <v>260</v>
      </c>
      <c r="C181" s="352"/>
      <c r="D181" s="352">
        <v>0</v>
      </c>
      <c r="E181" s="352">
        <v>0</v>
      </c>
      <c r="F181" s="352">
        <v>0</v>
      </c>
      <c r="G181" s="352">
        <v>0</v>
      </c>
      <c r="H181" s="352">
        <v>0</v>
      </c>
      <c r="I181" s="352">
        <v>0</v>
      </c>
      <c r="J181" s="352"/>
      <c r="K181" s="352"/>
      <c r="L181" s="352"/>
      <c r="M181" s="352"/>
      <c r="N181" s="352"/>
      <c r="O181" s="352"/>
      <c r="P181" s="114">
        <f t="shared" si="76"/>
        <v>0</v>
      </c>
      <c r="Q181" s="357">
        <v>0</v>
      </c>
      <c r="R181" s="162">
        <f t="shared" si="77"/>
        <v>0</v>
      </c>
      <c r="S181" s="355">
        <v>0</v>
      </c>
      <c r="T181" s="352">
        <v>0</v>
      </c>
      <c r="U181" s="356">
        <v>0</v>
      </c>
      <c r="V181" s="357">
        <f t="shared" si="78"/>
        <v>0</v>
      </c>
      <c r="W181" s="357">
        <f t="shared" si="79"/>
        <v>0</v>
      </c>
      <c r="X181" s="357">
        <f t="shared" si="80"/>
        <v>0</v>
      </c>
      <c r="Y181" s="357">
        <f t="shared" si="81"/>
        <v>0</v>
      </c>
      <c r="Z181" s="353" t="str">
        <f t="shared" si="74"/>
        <v xml:space="preserve"> </v>
      </c>
      <c r="AA181" s="353" t="str">
        <f t="shared" si="75"/>
        <v xml:space="preserve"> </v>
      </c>
    </row>
    <row r="182" spans="1:27" s="338" customFormat="1" ht="12" hidden="1" customHeight="1">
      <c r="A182" s="354">
        <v>46595</v>
      </c>
      <c r="B182" s="354" t="s">
        <v>261</v>
      </c>
      <c r="C182" s="352"/>
      <c r="D182" s="352">
        <v>0</v>
      </c>
      <c r="E182" s="352">
        <v>0</v>
      </c>
      <c r="F182" s="352">
        <v>0</v>
      </c>
      <c r="G182" s="352">
        <v>0</v>
      </c>
      <c r="H182" s="352">
        <v>0</v>
      </c>
      <c r="I182" s="352">
        <v>0</v>
      </c>
      <c r="J182" s="352"/>
      <c r="K182" s="352"/>
      <c r="L182" s="352"/>
      <c r="M182" s="352"/>
      <c r="N182" s="352"/>
      <c r="O182" s="352"/>
      <c r="P182" s="114">
        <f t="shared" si="76"/>
        <v>0</v>
      </c>
      <c r="Q182" s="357">
        <v>0</v>
      </c>
      <c r="R182" s="162">
        <f t="shared" si="77"/>
        <v>0</v>
      </c>
      <c r="S182" s="355">
        <v>0</v>
      </c>
      <c r="T182" s="352">
        <v>0</v>
      </c>
      <c r="U182" s="356">
        <v>0</v>
      </c>
      <c r="V182" s="357">
        <f t="shared" si="78"/>
        <v>0</v>
      </c>
      <c r="W182" s="357">
        <f t="shared" si="79"/>
        <v>0</v>
      </c>
      <c r="X182" s="357">
        <f t="shared" si="80"/>
        <v>0</v>
      </c>
      <c r="Y182" s="357">
        <f t="shared" si="81"/>
        <v>0</v>
      </c>
      <c r="Z182" s="353" t="str">
        <f t="shared" si="74"/>
        <v xml:space="preserve"> </v>
      </c>
      <c r="AA182" s="353" t="str">
        <f t="shared" si="75"/>
        <v xml:space="preserve"> </v>
      </c>
    </row>
    <row r="183" spans="1:27" s="338" customFormat="1" ht="12" hidden="1" customHeight="1">
      <c r="A183" s="354">
        <v>46610</v>
      </c>
      <c r="B183" s="354" t="s">
        <v>262</v>
      </c>
      <c r="C183" s="352"/>
      <c r="D183" s="352">
        <v>0</v>
      </c>
      <c r="E183" s="352">
        <v>0</v>
      </c>
      <c r="F183" s="352">
        <v>0</v>
      </c>
      <c r="G183" s="352">
        <v>0</v>
      </c>
      <c r="H183" s="352">
        <v>0</v>
      </c>
      <c r="I183" s="352">
        <v>0</v>
      </c>
      <c r="J183" s="352"/>
      <c r="K183" s="352"/>
      <c r="L183" s="352"/>
      <c r="M183" s="352"/>
      <c r="N183" s="352"/>
      <c r="O183" s="352"/>
      <c r="P183" s="114">
        <f t="shared" si="76"/>
        <v>0</v>
      </c>
      <c r="Q183" s="357">
        <v>0</v>
      </c>
      <c r="R183" s="162">
        <f t="shared" si="77"/>
        <v>0</v>
      </c>
      <c r="S183" s="355">
        <v>0</v>
      </c>
      <c r="T183" s="352">
        <v>0</v>
      </c>
      <c r="U183" s="356">
        <v>0</v>
      </c>
      <c r="V183" s="357">
        <f t="shared" si="78"/>
        <v>0</v>
      </c>
      <c r="W183" s="357">
        <f t="shared" si="79"/>
        <v>0</v>
      </c>
      <c r="X183" s="357">
        <f t="shared" si="80"/>
        <v>0</v>
      </c>
      <c r="Y183" s="357">
        <f t="shared" si="81"/>
        <v>0</v>
      </c>
      <c r="Z183" s="353" t="str">
        <f t="shared" si="74"/>
        <v xml:space="preserve"> </v>
      </c>
      <c r="AA183" s="353" t="str">
        <f t="shared" si="75"/>
        <v xml:space="preserve"> </v>
      </c>
    </row>
    <row r="184" spans="1:27" s="338" customFormat="1" ht="12" hidden="1" customHeight="1">
      <c r="A184" s="354">
        <v>46611</v>
      </c>
      <c r="B184" s="354" t="s">
        <v>263</v>
      </c>
      <c r="C184" s="352"/>
      <c r="D184" s="352">
        <v>0</v>
      </c>
      <c r="E184" s="352">
        <v>0</v>
      </c>
      <c r="F184" s="352">
        <v>0</v>
      </c>
      <c r="G184" s="352">
        <v>0</v>
      </c>
      <c r="H184" s="352">
        <v>0</v>
      </c>
      <c r="I184" s="352">
        <v>0</v>
      </c>
      <c r="J184" s="352"/>
      <c r="K184" s="352"/>
      <c r="L184" s="352"/>
      <c r="M184" s="352"/>
      <c r="N184" s="352"/>
      <c r="O184" s="352"/>
      <c r="P184" s="114">
        <f t="shared" si="76"/>
        <v>0</v>
      </c>
      <c r="Q184" s="357">
        <v>0</v>
      </c>
      <c r="R184" s="162">
        <f t="shared" si="77"/>
        <v>0</v>
      </c>
      <c r="S184" s="355">
        <v>0</v>
      </c>
      <c r="T184" s="352">
        <v>0</v>
      </c>
      <c r="U184" s="356">
        <v>0</v>
      </c>
      <c r="V184" s="357">
        <f t="shared" si="78"/>
        <v>0</v>
      </c>
      <c r="W184" s="357">
        <f t="shared" si="79"/>
        <v>0</v>
      </c>
      <c r="X184" s="357">
        <f t="shared" si="80"/>
        <v>0</v>
      </c>
      <c r="Y184" s="357">
        <f t="shared" si="81"/>
        <v>0</v>
      </c>
      <c r="Z184" s="353" t="str">
        <f t="shared" si="74"/>
        <v xml:space="preserve"> </v>
      </c>
      <c r="AA184" s="353" t="str">
        <f t="shared" si="75"/>
        <v xml:space="preserve"> </v>
      </c>
    </row>
    <row r="185" spans="1:27" s="338" customFormat="1" ht="12" hidden="1" customHeight="1">
      <c r="A185" s="354">
        <v>46612</v>
      </c>
      <c r="B185" s="354" t="s">
        <v>264</v>
      </c>
      <c r="C185" s="352"/>
      <c r="D185" s="352">
        <v>0</v>
      </c>
      <c r="E185" s="352">
        <v>0</v>
      </c>
      <c r="F185" s="352">
        <v>0</v>
      </c>
      <c r="G185" s="352">
        <v>0</v>
      </c>
      <c r="H185" s="352">
        <v>0</v>
      </c>
      <c r="I185" s="352">
        <v>0</v>
      </c>
      <c r="J185" s="352"/>
      <c r="K185" s="352"/>
      <c r="L185" s="352"/>
      <c r="M185" s="352"/>
      <c r="N185" s="352"/>
      <c r="O185" s="352"/>
      <c r="P185" s="114">
        <f t="shared" si="76"/>
        <v>0</v>
      </c>
      <c r="Q185" s="357">
        <v>0</v>
      </c>
      <c r="R185" s="162">
        <f t="shared" si="77"/>
        <v>0</v>
      </c>
      <c r="S185" s="355">
        <v>0</v>
      </c>
      <c r="T185" s="352">
        <v>0</v>
      </c>
      <c r="U185" s="356">
        <v>0</v>
      </c>
      <c r="V185" s="357">
        <f t="shared" si="78"/>
        <v>0</v>
      </c>
      <c r="W185" s="357">
        <f t="shared" si="79"/>
        <v>0</v>
      </c>
      <c r="X185" s="357">
        <f t="shared" si="80"/>
        <v>0</v>
      </c>
      <c r="Y185" s="357">
        <f t="shared" si="81"/>
        <v>0</v>
      </c>
      <c r="Z185" s="353" t="str">
        <f t="shared" si="74"/>
        <v xml:space="preserve"> </v>
      </c>
      <c r="AA185" s="353" t="str">
        <f t="shared" si="75"/>
        <v xml:space="preserve"> </v>
      </c>
    </row>
    <row r="186" spans="1:27" s="338" customFormat="1" ht="12" hidden="1" customHeight="1">
      <c r="A186" s="354">
        <v>46615</v>
      </c>
      <c r="B186" s="354" t="s">
        <v>265</v>
      </c>
      <c r="C186" s="352"/>
      <c r="D186" s="352">
        <v>0</v>
      </c>
      <c r="E186" s="352">
        <v>0</v>
      </c>
      <c r="F186" s="352">
        <v>0</v>
      </c>
      <c r="G186" s="352">
        <v>0</v>
      </c>
      <c r="H186" s="352">
        <v>0</v>
      </c>
      <c r="I186" s="352">
        <v>0</v>
      </c>
      <c r="J186" s="352"/>
      <c r="K186" s="352"/>
      <c r="L186" s="352"/>
      <c r="M186" s="352"/>
      <c r="N186" s="352"/>
      <c r="O186" s="352"/>
      <c r="P186" s="114">
        <f t="shared" si="76"/>
        <v>0</v>
      </c>
      <c r="Q186" s="357">
        <v>0</v>
      </c>
      <c r="R186" s="162">
        <f t="shared" si="77"/>
        <v>0</v>
      </c>
      <c r="S186" s="355">
        <v>0</v>
      </c>
      <c r="T186" s="352">
        <v>0</v>
      </c>
      <c r="U186" s="356">
        <v>0</v>
      </c>
      <c r="V186" s="357">
        <f t="shared" si="78"/>
        <v>0</v>
      </c>
      <c r="W186" s="357">
        <f t="shared" si="79"/>
        <v>0</v>
      </c>
      <c r="X186" s="357">
        <f t="shared" si="80"/>
        <v>0</v>
      </c>
      <c r="Y186" s="357">
        <f t="shared" si="81"/>
        <v>0</v>
      </c>
      <c r="Z186" s="353" t="str">
        <f t="shared" si="74"/>
        <v xml:space="preserve"> </v>
      </c>
      <c r="AA186" s="353" t="str">
        <f t="shared" si="75"/>
        <v xml:space="preserve"> </v>
      </c>
    </row>
    <row r="187" spans="1:27" s="338" customFormat="1" ht="12" hidden="1" customHeight="1">
      <c r="A187" s="354">
        <v>46640</v>
      </c>
      <c r="B187" s="354" t="s">
        <v>266</v>
      </c>
      <c r="C187" s="352"/>
      <c r="D187" s="352">
        <v>0</v>
      </c>
      <c r="E187" s="352">
        <v>0</v>
      </c>
      <c r="F187" s="352">
        <v>0</v>
      </c>
      <c r="G187" s="352">
        <v>0</v>
      </c>
      <c r="H187" s="352">
        <v>0</v>
      </c>
      <c r="I187" s="352">
        <v>0</v>
      </c>
      <c r="J187" s="352"/>
      <c r="K187" s="352"/>
      <c r="L187" s="352"/>
      <c r="M187" s="352"/>
      <c r="N187" s="352"/>
      <c r="O187" s="352"/>
      <c r="P187" s="114">
        <f t="shared" si="76"/>
        <v>0</v>
      </c>
      <c r="Q187" s="357">
        <v>0</v>
      </c>
      <c r="R187" s="162">
        <f t="shared" si="77"/>
        <v>0</v>
      </c>
      <c r="S187" s="355">
        <v>0</v>
      </c>
      <c r="T187" s="352">
        <v>0</v>
      </c>
      <c r="U187" s="356">
        <v>0</v>
      </c>
      <c r="V187" s="357">
        <f t="shared" si="78"/>
        <v>0</v>
      </c>
      <c r="W187" s="357">
        <f t="shared" si="79"/>
        <v>0</v>
      </c>
      <c r="X187" s="357">
        <f t="shared" si="80"/>
        <v>0</v>
      </c>
      <c r="Y187" s="357">
        <f t="shared" si="81"/>
        <v>0</v>
      </c>
      <c r="Z187" s="353" t="str">
        <f t="shared" si="74"/>
        <v xml:space="preserve"> </v>
      </c>
      <c r="AA187" s="353" t="str">
        <f t="shared" si="75"/>
        <v xml:space="preserve"> </v>
      </c>
    </row>
    <row r="188" spans="1:27" s="338" customFormat="1" ht="12" hidden="1" customHeight="1">
      <c r="A188" s="354">
        <v>46720</v>
      </c>
      <c r="B188" s="354" t="s">
        <v>267</v>
      </c>
      <c r="C188" s="352"/>
      <c r="D188" s="352">
        <v>0</v>
      </c>
      <c r="E188" s="352">
        <v>0</v>
      </c>
      <c r="F188" s="352">
        <v>0</v>
      </c>
      <c r="G188" s="352">
        <v>0</v>
      </c>
      <c r="H188" s="352">
        <v>0</v>
      </c>
      <c r="I188" s="352">
        <v>0</v>
      </c>
      <c r="J188" s="352"/>
      <c r="K188" s="352"/>
      <c r="L188" s="352"/>
      <c r="M188" s="352"/>
      <c r="N188" s="352"/>
      <c r="O188" s="352"/>
      <c r="P188" s="114">
        <f t="shared" si="76"/>
        <v>0</v>
      </c>
      <c r="Q188" s="357">
        <v>0</v>
      </c>
      <c r="R188" s="162">
        <f t="shared" si="77"/>
        <v>0</v>
      </c>
      <c r="S188" s="355">
        <v>0</v>
      </c>
      <c r="T188" s="352">
        <v>0</v>
      </c>
      <c r="U188" s="356">
        <v>0</v>
      </c>
      <c r="V188" s="357">
        <f t="shared" si="78"/>
        <v>0</v>
      </c>
      <c r="W188" s="357">
        <f t="shared" si="79"/>
        <v>0</v>
      </c>
      <c r="X188" s="357">
        <f t="shared" si="80"/>
        <v>0</v>
      </c>
      <c r="Y188" s="357">
        <f t="shared" si="81"/>
        <v>0</v>
      </c>
      <c r="Z188" s="353" t="str">
        <f t="shared" si="74"/>
        <v xml:space="preserve"> </v>
      </c>
      <c r="AA188" s="353" t="str">
        <f t="shared" si="75"/>
        <v xml:space="preserve"> </v>
      </c>
    </row>
    <row r="189" spans="1:27" s="338" customFormat="1" ht="12" hidden="1" customHeight="1">
      <c r="A189" s="354">
        <v>46750</v>
      </c>
      <c r="B189" s="354" t="s">
        <v>268</v>
      </c>
      <c r="C189" s="352"/>
      <c r="D189" s="352">
        <v>0</v>
      </c>
      <c r="E189" s="352">
        <v>0</v>
      </c>
      <c r="F189" s="352">
        <v>0</v>
      </c>
      <c r="G189" s="352">
        <v>0</v>
      </c>
      <c r="H189" s="352">
        <v>0</v>
      </c>
      <c r="I189" s="352">
        <v>0</v>
      </c>
      <c r="J189" s="352"/>
      <c r="K189" s="352"/>
      <c r="L189" s="352"/>
      <c r="M189" s="352"/>
      <c r="N189" s="352"/>
      <c r="O189" s="352"/>
      <c r="P189" s="114">
        <f t="shared" si="76"/>
        <v>0</v>
      </c>
      <c r="Q189" s="357">
        <v>0</v>
      </c>
      <c r="R189" s="162">
        <f t="shared" si="77"/>
        <v>0</v>
      </c>
      <c r="S189" s="355">
        <v>0</v>
      </c>
      <c r="T189" s="352">
        <v>0</v>
      </c>
      <c r="U189" s="356">
        <v>0</v>
      </c>
      <c r="V189" s="357">
        <f t="shared" si="78"/>
        <v>0</v>
      </c>
      <c r="W189" s="357">
        <f t="shared" si="79"/>
        <v>0</v>
      </c>
      <c r="X189" s="357">
        <f t="shared" si="80"/>
        <v>0</v>
      </c>
      <c r="Y189" s="357">
        <f t="shared" si="81"/>
        <v>0</v>
      </c>
      <c r="Z189" s="353" t="str">
        <f t="shared" si="74"/>
        <v xml:space="preserve"> </v>
      </c>
      <c r="AA189" s="353" t="str">
        <f t="shared" si="75"/>
        <v xml:space="preserve"> </v>
      </c>
    </row>
    <row r="190" spans="1:27" s="338" customFormat="1" ht="12" hidden="1" customHeight="1">
      <c r="A190" s="354">
        <v>46760</v>
      </c>
      <c r="B190" s="354" t="s">
        <v>269</v>
      </c>
      <c r="C190" s="352"/>
      <c r="D190" s="352">
        <v>0</v>
      </c>
      <c r="E190" s="352">
        <v>0</v>
      </c>
      <c r="F190" s="352">
        <v>0</v>
      </c>
      <c r="G190" s="352">
        <v>0</v>
      </c>
      <c r="H190" s="352">
        <v>0</v>
      </c>
      <c r="I190" s="352">
        <v>0</v>
      </c>
      <c r="J190" s="352"/>
      <c r="K190" s="352"/>
      <c r="L190" s="352"/>
      <c r="M190" s="352"/>
      <c r="N190" s="352"/>
      <c r="O190" s="352"/>
      <c r="P190" s="114">
        <f t="shared" si="76"/>
        <v>0</v>
      </c>
      <c r="Q190" s="357">
        <v>0</v>
      </c>
      <c r="R190" s="162">
        <f t="shared" si="77"/>
        <v>0</v>
      </c>
      <c r="S190" s="355">
        <v>0</v>
      </c>
      <c r="T190" s="352">
        <v>0</v>
      </c>
      <c r="U190" s="356">
        <v>0</v>
      </c>
      <c r="V190" s="357">
        <f t="shared" si="78"/>
        <v>0</v>
      </c>
      <c r="W190" s="357">
        <f t="shared" si="79"/>
        <v>0</v>
      </c>
      <c r="X190" s="357">
        <f t="shared" si="80"/>
        <v>0</v>
      </c>
      <c r="Y190" s="357">
        <f t="shared" si="81"/>
        <v>0</v>
      </c>
      <c r="Z190" s="353" t="str">
        <f t="shared" si="74"/>
        <v xml:space="preserve"> </v>
      </c>
      <c r="AA190" s="353" t="str">
        <f t="shared" si="75"/>
        <v xml:space="preserve"> </v>
      </c>
    </row>
    <row r="191" spans="1:27" s="338" customFormat="1" ht="12" hidden="1" customHeight="1">
      <c r="A191" s="354">
        <v>46790</v>
      </c>
      <c r="B191" s="354" t="s">
        <v>270</v>
      </c>
      <c r="C191" s="352"/>
      <c r="D191" s="352">
        <v>0</v>
      </c>
      <c r="E191" s="352">
        <v>0</v>
      </c>
      <c r="F191" s="352">
        <v>0</v>
      </c>
      <c r="G191" s="352">
        <v>0</v>
      </c>
      <c r="H191" s="352">
        <v>0</v>
      </c>
      <c r="I191" s="352">
        <v>0</v>
      </c>
      <c r="J191" s="352"/>
      <c r="K191" s="352"/>
      <c r="L191" s="352"/>
      <c r="M191" s="352"/>
      <c r="N191" s="352"/>
      <c r="O191" s="352"/>
      <c r="P191" s="114">
        <f t="shared" si="76"/>
        <v>0</v>
      </c>
      <c r="Q191" s="357">
        <v>0</v>
      </c>
      <c r="R191" s="162">
        <f t="shared" si="77"/>
        <v>0</v>
      </c>
      <c r="S191" s="355">
        <v>0</v>
      </c>
      <c r="T191" s="352">
        <v>0</v>
      </c>
      <c r="U191" s="356">
        <v>0</v>
      </c>
      <c r="V191" s="357">
        <f t="shared" si="78"/>
        <v>0</v>
      </c>
      <c r="W191" s="357">
        <f t="shared" si="79"/>
        <v>0</v>
      </c>
      <c r="X191" s="357">
        <f t="shared" si="80"/>
        <v>0</v>
      </c>
      <c r="Y191" s="357">
        <f t="shared" si="81"/>
        <v>0</v>
      </c>
      <c r="Z191" s="353" t="str">
        <f t="shared" si="74"/>
        <v xml:space="preserve"> </v>
      </c>
      <c r="AA191" s="353" t="str">
        <f t="shared" si="75"/>
        <v xml:space="preserve"> </v>
      </c>
    </row>
    <row r="192" spans="1:27" s="338" customFormat="1" ht="12" hidden="1" customHeight="1">
      <c r="A192" s="354">
        <v>46800</v>
      </c>
      <c r="B192" s="354" t="s">
        <v>271</v>
      </c>
      <c r="C192" s="352"/>
      <c r="D192" s="352">
        <v>0</v>
      </c>
      <c r="E192" s="352">
        <v>0</v>
      </c>
      <c r="F192" s="352">
        <v>0</v>
      </c>
      <c r="G192" s="352">
        <v>0</v>
      </c>
      <c r="H192" s="352">
        <v>0</v>
      </c>
      <c r="I192" s="352">
        <v>0</v>
      </c>
      <c r="J192" s="352"/>
      <c r="K192" s="352"/>
      <c r="L192" s="352"/>
      <c r="M192" s="352"/>
      <c r="N192" s="352"/>
      <c r="O192" s="352"/>
      <c r="P192" s="114">
        <f t="shared" si="76"/>
        <v>0</v>
      </c>
      <c r="Q192" s="357">
        <v>0</v>
      </c>
      <c r="R192" s="162">
        <f t="shared" si="77"/>
        <v>0</v>
      </c>
      <c r="S192" s="355">
        <v>0</v>
      </c>
      <c r="T192" s="352">
        <v>0</v>
      </c>
      <c r="U192" s="356">
        <v>0</v>
      </c>
      <c r="V192" s="357">
        <f t="shared" si="78"/>
        <v>0</v>
      </c>
      <c r="W192" s="357">
        <f t="shared" si="79"/>
        <v>0</v>
      </c>
      <c r="X192" s="357">
        <f t="shared" si="80"/>
        <v>0</v>
      </c>
      <c r="Y192" s="357">
        <f t="shared" si="81"/>
        <v>0</v>
      </c>
      <c r="Z192" s="353" t="str">
        <f t="shared" si="74"/>
        <v xml:space="preserve"> </v>
      </c>
      <c r="AA192" s="353" t="str">
        <f t="shared" si="75"/>
        <v xml:space="preserve"> </v>
      </c>
    </row>
    <row r="193" spans="1:27" s="338" customFormat="1" ht="12" customHeight="1">
      <c r="A193" s="354">
        <v>46980</v>
      </c>
      <c r="B193" s="354" t="s">
        <v>272</v>
      </c>
      <c r="C193" s="352"/>
      <c r="D193" s="352">
        <v>0</v>
      </c>
      <c r="E193" s="352">
        <v>0</v>
      </c>
      <c r="F193" s="352">
        <v>0</v>
      </c>
      <c r="G193" s="352">
        <v>0</v>
      </c>
      <c r="H193" s="352">
        <v>0</v>
      </c>
      <c r="I193" s="352">
        <v>0</v>
      </c>
      <c r="J193" s="352"/>
      <c r="K193" s="352"/>
      <c r="L193" s="352"/>
      <c r="M193" s="352"/>
      <c r="N193" s="352"/>
      <c r="O193" s="352"/>
      <c r="P193" s="114">
        <f t="shared" si="76"/>
        <v>0</v>
      </c>
      <c r="Q193" s="357">
        <v>0</v>
      </c>
      <c r="R193" s="162">
        <f t="shared" si="77"/>
        <v>0</v>
      </c>
      <c r="S193" s="355">
        <v>0</v>
      </c>
      <c r="T193" s="352">
        <v>21200</v>
      </c>
      <c r="U193" s="356">
        <v>106109.45</v>
      </c>
      <c r="V193" s="357">
        <f t="shared" si="78"/>
        <v>84909.45</v>
      </c>
      <c r="W193" s="357">
        <f t="shared" si="79"/>
        <v>106109.45</v>
      </c>
      <c r="X193" s="357">
        <f t="shared" si="80"/>
        <v>0</v>
      </c>
      <c r="Y193" s="357">
        <f t="shared" si="81"/>
        <v>106109.45</v>
      </c>
      <c r="Z193" s="353">
        <f t="shared" si="74"/>
        <v>0</v>
      </c>
      <c r="AA193" s="353" t="str">
        <f t="shared" si="75"/>
        <v xml:space="preserve"> </v>
      </c>
    </row>
    <row r="194" spans="1:27" s="338" customFormat="1" ht="12" hidden="1" customHeight="1">
      <c r="A194" s="354">
        <v>46981</v>
      </c>
      <c r="B194" s="354" t="s">
        <v>273</v>
      </c>
      <c r="C194" s="352"/>
      <c r="D194" s="352">
        <v>0</v>
      </c>
      <c r="E194" s="352">
        <v>0</v>
      </c>
      <c r="F194" s="352">
        <v>0</v>
      </c>
      <c r="G194" s="352">
        <v>0</v>
      </c>
      <c r="H194" s="352">
        <v>0</v>
      </c>
      <c r="I194" s="352">
        <v>0</v>
      </c>
      <c r="J194" s="352"/>
      <c r="K194" s="352"/>
      <c r="L194" s="352"/>
      <c r="M194" s="352"/>
      <c r="N194" s="352"/>
      <c r="O194" s="352"/>
      <c r="P194" s="114">
        <f t="shared" si="76"/>
        <v>0</v>
      </c>
      <c r="Q194" s="357">
        <v>0</v>
      </c>
      <c r="R194" s="162">
        <f t="shared" si="77"/>
        <v>0</v>
      </c>
      <c r="S194" s="355">
        <v>0</v>
      </c>
      <c r="T194" s="352">
        <v>0</v>
      </c>
      <c r="U194" s="356">
        <v>0</v>
      </c>
      <c r="V194" s="357">
        <f t="shared" si="78"/>
        <v>0</v>
      </c>
      <c r="W194" s="357">
        <f t="shared" si="79"/>
        <v>0</v>
      </c>
      <c r="X194" s="357">
        <f t="shared" si="80"/>
        <v>0</v>
      </c>
      <c r="Y194" s="357">
        <f t="shared" si="81"/>
        <v>0</v>
      </c>
      <c r="Z194" s="353" t="str">
        <f t="shared" si="74"/>
        <v xml:space="preserve"> </v>
      </c>
      <c r="AA194" s="353" t="str">
        <f t="shared" si="75"/>
        <v xml:space="preserve"> </v>
      </c>
    </row>
    <row r="195" spans="1:27" s="338" customFormat="1" ht="12" customHeight="1">
      <c r="A195" s="354">
        <v>46990</v>
      </c>
      <c r="B195" s="354" t="s">
        <v>274</v>
      </c>
      <c r="C195" s="352"/>
      <c r="D195" s="352">
        <v>0</v>
      </c>
      <c r="E195" s="352">
        <v>6400</v>
      </c>
      <c r="F195" s="352">
        <v>6400</v>
      </c>
      <c r="G195" s="352">
        <v>6400</v>
      </c>
      <c r="H195" s="352">
        <v>6400</v>
      </c>
      <c r="I195" s="352">
        <v>10400</v>
      </c>
      <c r="J195" s="352"/>
      <c r="K195" s="352"/>
      <c r="L195" s="352"/>
      <c r="M195" s="352"/>
      <c r="N195" s="352"/>
      <c r="O195" s="352"/>
      <c r="P195" s="114">
        <f t="shared" si="76"/>
        <v>36000</v>
      </c>
      <c r="Q195" s="357">
        <v>32651.876790959701</v>
      </c>
      <c r="R195" s="162">
        <f t="shared" si="77"/>
        <v>3348.1232090402991</v>
      </c>
      <c r="S195" s="355">
        <v>65303.753581919504</v>
      </c>
      <c r="T195" s="352">
        <v>69414.327678686997</v>
      </c>
      <c r="U195" s="356">
        <v>72000</v>
      </c>
      <c r="V195" s="357">
        <f t="shared" si="78"/>
        <v>2585.6723213130026</v>
      </c>
      <c r="W195" s="357">
        <f t="shared" si="79"/>
        <v>6696.2464180804964</v>
      </c>
      <c r="X195" s="357">
        <f t="shared" si="80"/>
        <v>29303.753581919504</v>
      </c>
      <c r="Y195" s="357">
        <f t="shared" si="81"/>
        <v>36000</v>
      </c>
      <c r="Z195" s="353">
        <f t="shared" si="74"/>
        <v>0.5</v>
      </c>
      <c r="AA195" s="353">
        <f t="shared" si="75"/>
        <v>0.5512699963692016</v>
      </c>
    </row>
    <row r="196" spans="1:27" s="338" customFormat="1" ht="12" customHeight="1">
      <c r="A196" s="354">
        <v>46991</v>
      </c>
      <c r="B196" s="354" t="s">
        <v>275</v>
      </c>
      <c r="C196" s="352"/>
      <c r="D196" s="352">
        <v>0</v>
      </c>
      <c r="E196" s="352">
        <v>0</v>
      </c>
      <c r="F196" s="352">
        <v>0</v>
      </c>
      <c r="G196" s="352">
        <v>0</v>
      </c>
      <c r="H196" s="352">
        <v>0</v>
      </c>
      <c r="I196" s="352">
        <v>0</v>
      </c>
      <c r="J196" s="352"/>
      <c r="K196" s="352"/>
      <c r="L196" s="352"/>
      <c r="M196" s="352"/>
      <c r="N196" s="352"/>
      <c r="O196" s="352"/>
      <c r="P196" s="114">
        <f t="shared" si="76"/>
        <v>0</v>
      </c>
      <c r="Q196" s="357">
        <v>0</v>
      </c>
      <c r="R196" s="162">
        <f t="shared" si="77"/>
        <v>0</v>
      </c>
      <c r="S196" s="355">
        <v>0</v>
      </c>
      <c r="T196" s="352">
        <v>0</v>
      </c>
      <c r="U196" s="356">
        <v>22214.89</v>
      </c>
      <c r="V196" s="357">
        <f t="shared" si="78"/>
        <v>22214.89</v>
      </c>
      <c r="W196" s="357">
        <f t="shared" si="79"/>
        <v>22214.89</v>
      </c>
      <c r="X196" s="357">
        <f t="shared" si="80"/>
        <v>0</v>
      </c>
      <c r="Y196" s="357">
        <f t="shared" si="81"/>
        <v>22214.89</v>
      </c>
      <c r="Z196" s="353">
        <f t="shared" si="74"/>
        <v>0</v>
      </c>
      <c r="AA196" s="353" t="str">
        <f t="shared" si="75"/>
        <v xml:space="preserve"> </v>
      </c>
    </row>
    <row r="197" spans="1:27" ht="11.5" hidden="1" customHeight="1">
      <c r="A197" s="78"/>
      <c r="B197" s="78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14"/>
      <c r="Q197" s="136"/>
      <c r="R197" s="162"/>
      <c r="S197" s="134"/>
      <c r="T197" s="133"/>
      <c r="U197" s="135"/>
      <c r="V197" s="136"/>
      <c r="W197" s="136"/>
      <c r="X197" s="136"/>
      <c r="Y197" s="136"/>
    </row>
    <row r="198" spans="1:27" ht="12" customHeight="1">
      <c r="A198" s="92"/>
      <c r="B198" s="89" t="s">
        <v>616</v>
      </c>
      <c r="C198" s="163">
        <f t="shared" ref="C198:Y198" si="82">SUM(C162:C197)</f>
        <v>0</v>
      </c>
      <c r="D198" s="163">
        <f t="shared" si="82"/>
        <v>0</v>
      </c>
      <c r="E198" s="163">
        <f t="shared" si="82"/>
        <v>420601.59999999998</v>
      </c>
      <c r="F198" s="163">
        <f t="shared" si="82"/>
        <v>420601.59999999998</v>
      </c>
      <c r="G198" s="163">
        <f t="shared" si="82"/>
        <v>531147.16</v>
      </c>
      <c r="H198" s="163">
        <f t="shared" si="82"/>
        <v>457450.12</v>
      </c>
      <c r="I198" s="163">
        <f t="shared" si="82"/>
        <v>461450.12</v>
      </c>
      <c r="J198" s="163">
        <f t="shared" si="82"/>
        <v>0</v>
      </c>
      <c r="K198" s="163">
        <f t="shared" si="82"/>
        <v>0</v>
      </c>
      <c r="L198" s="163">
        <f t="shared" si="82"/>
        <v>0</v>
      </c>
      <c r="M198" s="163">
        <f t="shared" si="82"/>
        <v>0</v>
      </c>
      <c r="N198" s="163">
        <f t="shared" si="82"/>
        <v>0</v>
      </c>
      <c r="O198" s="163">
        <f t="shared" si="82"/>
        <v>0</v>
      </c>
      <c r="P198" s="164">
        <f t="shared" si="82"/>
        <v>2291250.6</v>
      </c>
      <c r="Q198" s="165">
        <f t="shared" si="82"/>
        <v>1903867.3767909596</v>
      </c>
      <c r="R198" s="166">
        <f t="shared" si="82"/>
        <v>387383.22320904041</v>
      </c>
      <c r="S198" s="164">
        <f t="shared" si="82"/>
        <v>3807734.7535819197</v>
      </c>
      <c r="T198" s="163">
        <f t="shared" si="82"/>
        <v>4068614.3276786869</v>
      </c>
      <c r="U198" s="167">
        <f t="shared" si="82"/>
        <v>4178324.3400000003</v>
      </c>
      <c r="V198" s="165">
        <f t="shared" si="82"/>
        <v>109710.012321313</v>
      </c>
      <c r="W198" s="165">
        <f t="shared" si="82"/>
        <v>370589.58641808049</v>
      </c>
      <c r="X198" s="165">
        <f t="shared" si="82"/>
        <v>1516484.1535819194</v>
      </c>
      <c r="Y198" s="165">
        <f t="shared" si="82"/>
        <v>1887073.7399999998</v>
      </c>
      <c r="Z198" s="168">
        <f>IFERROR((P198/U198)," ")</f>
        <v>0.54836590306438493</v>
      </c>
      <c r="AA198" s="168">
        <f>IFERROR((P198/S198)," ")</f>
        <v>0.60173587402447881</v>
      </c>
    </row>
    <row r="199" spans="1:27" ht="12" customHeight="1">
      <c r="A199" s="78"/>
      <c r="B199" s="9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4"/>
      <c r="Q199" s="136"/>
      <c r="R199" s="162"/>
      <c r="S199" s="134"/>
      <c r="T199" s="133"/>
      <c r="U199" s="135"/>
      <c r="V199" s="136"/>
      <c r="W199" s="136"/>
      <c r="X199" s="136"/>
      <c r="Y199" s="136"/>
    </row>
    <row r="200" spans="1:27" ht="12" customHeight="1">
      <c r="A200" s="92" t="s">
        <v>101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4"/>
      <c r="Q200" s="136"/>
      <c r="R200" s="162"/>
      <c r="S200" s="134"/>
      <c r="T200" s="133"/>
      <c r="U200" s="135"/>
      <c r="V200" s="136"/>
      <c r="W200" s="136"/>
      <c r="X200" s="136"/>
      <c r="Y200" s="136"/>
    </row>
    <row r="201" spans="1:27" ht="12" hidden="1" customHeight="1">
      <c r="A201" s="78" t="s">
        <v>30</v>
      </c>
      <c r="B201" s="78"/>
      <c r="C201" s="133"/>
      <c r="D201" s="133">
        <v>0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/>
      <c r="K201" s="133"/>
      <c r="L201" s="133"/>
      <c r="M201" s="133"/>
      <c r="N201" s="133"/>
      <c r="O201" s="133"/>
      <c r="P201" s="114">
        <f t="shared" ref="P201" si="83">SUM(D201:O201)+SUMIF($P$4,"Yes",C201)</f>
        <v>0</v>
      </c>
      <c r="Q201" s="136">
        <v>0</v>
      </c>
      <c r="R201" s="162">
        <f t="shared" ref="R201" si="84">P201-Q201</f>
        <v>0</v>
      </c>
      <c r="S201" s="134">
        <v>0</v>
      </c>
      <c r="T201" s="133">
        <v>0</v>
      </c>
      <c r="U201" s="135">
        <v>0</v>
      </c>
      <c r="V201" s="136">
        <f t="shared" ref="V201" si="85">U201-T201</f>
        <v>0</v>
      </c>
      <c r="W201" s="136">
        <f t="shared" ref="W201" si="86">U201-S201</f>
        <v>0</v>
      </c>
      <c r="X201" s="136">
        <f t="shared" ref="X201" si="87">S201-P201</f>
        <v>0</v>
      </c>
      <c r="Y201" s="136">
        <f t="shared" ref="Y201" si="88">U201-P201</f>
        <v>0</v>
      </c>
      <c r="Z201" s="94" t="str">
        <f t="shared" ref="Z201:Z233" si="89">IFERROR((P201/U201)," ")</f>
        <v xml:space="preserve"> </v>
      </c>
      <c r="AA201" s="353" t="str">
        <f t="shared" ref="AA201:AA233" si="90">IFERROR((P201/S201)," ")</f>
        <v xml:space="preserve"> </v>
      </c>
    </row>
    <row r="202" spans="1:27" s="338" customFormat="1" ht="12" hidden="1" customHeight="1">
      <c r="A202" s="354">
        <v>47000</v>
      </c>
      <c r="B202" s="354" t="s">
        <v>276</v>
      </c>
      <c r="C202" s="352"/>
      <c r="D202" s="352">
        <v>0</v>
      </c>
      <c r="E202" s="352">
        <v>0</v>
      </c>
      <c r="F202" s="352">
        <v>0</v>
      </c>
      <c r="G202" s="352">
        <v>0</v>
      </c>
      <c r="H202" s="352">
        <v>0</v>
      </c>
      <c r="I202" s="352">
        <v>0</v>
      </c>
      <c r="J202" s="352"/>
      <c r="K202" s="352"/>
      <c r="L202" s="352"/>
      <c r="M202" s="352"/>
      <c r="N202" s="352"/>
      <c r="O202" s="352"/>
      <c r="P202" s="114">
        <f t="shared" ref="P202:P233" si="91">SUM(D202:O202)+SUMIF($P$4,"Yes",C202)</f>
        <v>0</v>
      </c>
      <c r="Q202" s="357">
        <v>0</v>
      </c>
      <c r="R202" s="162">
        <f t="shared" ref="R202:R233" si="92">P202-Q202</f>
        <v>0</v>
      </c>
      <c r="S202" s="355">
        <v>0</v>
      </c>
      <c r="T202" s="352">
        <v>0</v>
      </c>
      <c r="U202" s="356">
        <v>0</v>
      </c>
      <c r="V202" s="357">
        <f t="shared" ref="V202:V233" si="93">U202-T202</f>
        <v>0</v>
      </c>
      <c r="W202" s="357">
        <f t="shared" ref="W202:W233" si="94">U202-S202</f>
        <v>0</v>
      </c>
      <c r="X202" s="357">
        <f t="shared" ref="X202:X233" si="95">S202-P202</f>
        <v>0</v>
      </c>
      <c r="Y202" s="357">
        <f t="shared" ref="Y202:Y233" si="96">U202-P202</f>
        <v>0</v>
      </c>
      <c r="Z202" s="353" t="str">
        <f t="shared" si="89"/>
        <v xml:space="preserve"> </v>
      </c>
      <c r="AA202" s="353" t="str">
        <f t="shared" si="90"/>
        <v xml:space="preserve"> </v>
      </c>
    </row>
    <row r="203" spans="1:27" s="338" customFormat="1" ht="12" hidden="1" customHeight="1">
      <c r="A203" s="354">
        <v>47100</v>
      </c>
      <c r="B203" s="354" t="s">
        <v>277</v>
      </c>
      <c r="C203" s="352"/>
      <c r="D203" s="352">
        <v>0</v>
      </c>
      <c r="E203" s="352">
        <v>0</v>
      </c>
      <c r="F203" s="352">
        <v>0</v>
      </c>
      <c r="G203" s="352">
        <v>0</v>
      </c>
      <c r="H203" s="352">
        <v>0</v>
      </c>
      <c r="I203" s="352">
        <v>0</v>
      </c>
      <c r="J203" s="352"/>
      <c r="K203" s="352"/>
      <c r="L203" s="352"/>
      <c r="M203" s="352"/>
      <c r="N203" s="352"/>
      <c r="O203" s="352"/>
      <c r="P203" s="114">
        <f t="shared" si="91"/>
        <v>0</v>
      </c>
      <c r="Q203" s="357">
        <v>0</v>
      </c>
      <c r="R203" s="162">
        <f t="shared" si="92"/>
        <v>0</v>
      </c>
      <c r="S203" s="355">
        <v>0</v>
      </c>
      <c r="T203" s="352">
        <v>0</v>
      </c>
      <c r="U203" s="356">
        <v>0</v>
      </c>
      <c r="V203" s="357">
        <f t="shared" si="93"/>
        <v>0</v>
      </c>
      <c r="W203" s="357">
        <f t="shared" si="94"/>
        <v>0</v>
      </c>
      <c r="X203" s="357">
        <f t="shared" si="95"/>
        <v>0</v>
      </c>
      <c r="Y203" s="357">
        <f t="shared" si="96"/>
        <v>0</v>
      </c>
      <c r="Z203" s="353" t="str">
        <f t="shared" si="89"/>
        <v xml:space="preserve"> </v>
      </c>
      <c r="AA203" s="353" t="str">
        <f t="shared" si="90"/>
        <v xml:space="preserve"> </v>
      </c>
    </row>
    <row r="204" spans="1:27" s="338" customFormat="1" ht="12" hidden="1" customHeight="1">
      <c r="A204" s="354">
        <v>47100.1</v>
      </c>
      <c r="B204" s="354" t="s">
        <v>278</v>
      </c>
      <c r="C204" s="352"/>
      <c r="D204" s="352">
        <v>0</v>
      </c>
      <c r="E204" s="352">
        <v>0</v>
      </c>
      <c r="F204" s="352">
        <v>0</v>
      </c>
      <c r="G204" s="352">
        <v>0</v>
      </c>
      <c r="H204" s="352">
        <v>0</v>
      </c>
      <c r="I204" s="352">
        <v>0</v>
      </c>
      <c r="J204" s="352"/>
      <c r="K204" s="352"/>
      <c r="L204" s="352"/>
      <c r="M204" s="352"/>
      <c r="N204" s="352"/>
      <c r="O204" s="352"/>
      <c r="P204" s="114">
        <f t="shared" si="91"/>
        <v>0</v>
      </c>
      <c r="Q204" s="357">
        <v>0</v>
      </c>
      <c r="R204" s="162">
        <f t="shared" si="92"/>
        <v>0</v>
      </c>
      <c r="S204" s="355">
        <v>0</v>
      </c>
      <c r="T204" s="352">
        <v>0</v>
      </c>
      <c r="U204" s="356">
        <v>0</v>
      </c>
      <c r="V204" s="357">
        <f t="shared" si="93"/>
        <v>0</v>
      </c>
      <c r="W204" s="357">
        <f t="shared" si="94"/>
        <v>0</v>
      </c>
      <c r="X204" s="357">
        <f t="shared" si="95"/>
        <v>0</v>
      </c>
      <c r="Y204" s="357">
        <f t="shared" si="96"/>
        <v>0</v>
      </c>
      <c r="Z204" s="353" t="str">
        <f t="shared" si="89"/>
        <v xml:space="preserve"> </v>
      </c>
      <c r="AA204" s="353" t="str">
        <f t="shared" si="90"/>
        <v xml:space="preserve"> </v>
      </c>
    </row>
    <row r="205" spans="1:27" s="338" customFormat="1" ht="12" hidden="1" customHeight="1">
      <c r="A205" s="354">
        <v>47100.2</v>
      </c>
      <c r="B205" s="354" t="s">
        <v>279</v>
      </c>
      <c r="C205" s="352"/>
      <c r="D205" s="352">
        <v>0</v>
      </c>
      <c r="E205" s="352">
        <v>0</v>
      </c>
      <c r="F205" s="352">
        <v>0</v>
      </c>
      <c r="G205" s="352">
        <v>0</v>
      </c>
      <c r="H205" s="352">
        <v>0</v>
      </c>
      <c r="I205" s="352">
        <v>0</v>
      </c>
      <c r="J205" s="352"/>
      <c r="K205" s="352"/>
      <c r="L205" s="352"/>
      <c r="M205" s="352"/>
      <c r="N205" s="352"/>
      <c r="O205" s="352"/>
      <c r="P205" s="114">
        <f t="shared" si="91"/>
        <v>0</v>
      </c>
      <c r="Q205" s="357">
        <v>0</v>
      </c>
      <c r="R205" s="162">
        <f t="shared" si="92"/>
        <v>0</v>
      </c>
      <c r="S205" s="355">
        <v>0</v>
      </c>
      <c r="T205" s="352">
        <v>0</v>
      </c>
      <c r="U205" s="356">
        <v>0</v>
      </c>
      <c r="V205" s="357">
        <f t="shared" si="93"/>
        <v>0</v>
      </c>
      <c r="W205" s="357">
        <f t="shared" si="94"/>
        <v>0</v>
      </c>
      <c r="X205" s="357">
        <f t="shared" si="95"/>
        <v>0</v>
      </c>
      <c r="Y205" s="357">
        <f t="shared" si="96"/>
        <v>0</v>
      </c>
      <c r="Z205" s="353" t="str">
        <f t="shared" si="89"/>
        <v xml:space="preserve"> </v>
      </c>
      <c r="AA205" s="353" t="str">
        <f t="shared" si="90"/>
        <v xml:space="preserve"> </v>
      </c>
    </row>
    <row r="206" spans="1:27" s="338" customFormat="1" ht="12" customHeight="1">
      <c r="A206" s="354">
        <v>47111</v>
      </c>
      <c r="B206" s="354" t="s">
        <v>280</v>
      </c>
      <c r="C206" s="352"/>
      <c r="D206" s="352">
        <v>0</v>
      </c>
      <c r="E206" s="352">
        <v>0</v>
      </c>
      <c r="F206" s="352">
        <v>0</v>
      </c>
      <c r="G206" s="352">
        <v>0</v>
      </c>
      <c r="H206" s="352">
        <v>0</v>
      </c>
      <c r="I206" s="352">
        <v>1884.6</v>
      </c>
      <c r="J206" s="352"/>
      <c r="K206" s="352"/>
      <c r="L206" s="352"/>
      <c r="M206" s="352"/>
      <c r="N206" s="352"/>
      <c r="O206" s="352"/>
      <c r="P206" s="114">
        <f t="shared" si="91"/>
        <v>1884.6</v>
      </c>
      <c r="Q206" s="357">
        <v>52469.870999999999</v>
      </c>
      <c r="R206" s="162">
        <f t="shared" si="92"/>
        <v>-50585.271000000001</v>
      </c>
      <c r="S206" s="355">
        <v>157409.61300000001</v>
      </c>
      <c r="T206" s="352">
        <v>43426.5</v>
      </c>
      <c r="U206" s="356">
        <v>1884.6</v>
      </c>
      <c r="V206" s="357">
        <f t="shared" si="93"/>
        <v>-41541.9</v>
      </c>
      <c r="W206" s="357">
        <f t="shared" si="94"/>
        <v>-155525.01300000001</v>
      </c>
      <c r="X206" s="357">
        <f t="shared" si="95"/>
        <v>155525.01300000001</v>
      </c>
      <c r="Y206" s="357">
        <f t="shared" si="96"/>
        <v>0</v>
      </c>
      <c r="Z206" s="353">
        <f t="shared" si="89"/>
        <v>1</v>
      </c>
      <c r="AA206" s="353">
        <f t="shared" si="90"/>
        <v>1.1972585181312908E-2</v>
      </c>
    </row>
    <row r="207" spans="1:27" s="338" customFormat="1" ht="12" hidden="1" customHeight="1">
      <c r="A207" s="354">
        <v>47112</v>
      </c>
      <c r="B207" s="354" t="s">
        <v>281</v>
      </c>
      <c r="C207" s="352"/>
      <c r="D207" s="352">
        <v>0</v>
      </c>
      <c r="E207" s="352">
        <v>0</v>
      </c>
      <c r="F207" s="352">
        <v>0</v>
      </c>
      <c r="G207" s="352">
        <v>0</v>
      </c>
      <c r="H207" s="352">
        <v>0</v>
      </c>
      <c r="I207" s="352">
        <v>0</v>
      </c>
      <c r="J207" s="352"/>
      <c r="K207" s="352"/>
      <c r="L207" s="352"/>
      <c r="M207" s="352"/>
      <c r="N207" s="352"/>
      <c r="O207" s="352"/>
      <c r="P207" s="114">
        <f t="shared" si="91"/>
        <v>0</v>
      </c>
      <c r="Q207" s="357">
        <v>0</v>
      </c>
      <c r="R207" s="162">
        <f t="shared" si="92"/>
        <v>0</v>
      </c>
      <c r="S207" s="355">
        <v>0</v>
      </c>
      <c r="T207" s="352">
        <v>0</v>
      </c>
      <c r="U207" s="356">
        <v>0</v>
      </c>
      <c r="V207" s="357">
        <f t="shared" si="93"/>
        <v>0</v>
      </c>
      <c r="W207" s="357">
        <f t="shared" si="94"/>
        <v>0</v>
      </c>
      <c r="X207" s="357">
        <f t="shared" si="95"/>
        <v>0</v>
      </c>
      <c r="Y207" s="357">
        <f t="shared" si="96"/>
        <v>0</v>
      </c>
      <c r="Z207" s="353" t="str">
        <f t="shared" si="89"/>
        <v xml:space="preserve"> </v>
      </c>
      <c r="AA207" s="353" t="str">
        <f t="shared" si="90"/>
        <v xml:space="preserve"> </v>
      </c>
    </row>
    <row r="208" spans="1:27" s="338" customFormat="1" ht="12" customHeight="1">
      <c r="A208" s="354">
        <v>47113</v>
      </c>
      <c r="B208" s="354" t="s">
        <v>282</v>
      </c>
      <c r="C208" s="352"/>
      <c r="D208" s="352">
        <v>0</v>
      </c>
      <c r="E208" s="352">
        <v>0</v>
      </c>
      <c r="F208" s="352">
        <v>0</v>
      </c>
      <c r="G208" s="352">
        <v>0</v>
      </c>
      <c r="H208" s="352">
        <v>0</v>
      </c>
      <c r="I208" s="352">
        <v>1194.94</v>
      </c>
      <c r="J208" s="352"/>
      <c r="K208" s="352"/>
      <c r="L208" s="352"/>
      <c r="M208" s="352"/>
      <c r="N208" s="352"/>
      <c r="O208" s="352"/>
      <c r="P208" s="114">
        <f t="shared" si="91"/>
        <v>1194.94</v>
      </c>
      <c r="Q208" s="357">
        <v>33270.416666666701</v>
      </c>
      <c r="R208" s="162">
        <f t="shared" si="92"/>
        <v>-32075.476666666702</v>
      </c>
      <c r="S208" s="355">
        <v>99811.25</v>
      </c>
      <c r="T208" s="352">
        <v>27557</v>
      </c>
      <c r="U208" s="356">
        <v>1194.94</v>
      </c>
      <c r="V208" s="357">
        <f t="shared" si="93"/>
        <v>-26362.06</v>
      </c>
      <c r="W208" s="357">
        <f t="shared" si="94"/>
        <v>-98616.31</v>
      </c>
      <c r="X208" s="357">
        <f t="shared" si="95"/>
        <v>98616.31</v>
      </c>
      <c r="Y208" s="357">
        <f t="shared" si="96"/>
        <v>0</v>
      </c>
      <c r="Z208" s="353">
        <f t="shared" si="89"/>
        <v>1</v>
      </c>
      <c r="AA208" s="353">
        <f t="shared" si="90"/>
        <v>1.1971997144610452E-2</v>
      </c>
    </row>
    <row r="209" spans="1:27" s="338" customFormat="1" ht="12" customHeight="1">
      <c r="A209" s="354">
        <v>47114</v>
      </c>
      <c r="B209" s="354" t="s">
        <v>283</v>
      </c>
      <c r="C209" s="352"/>
      <c r="D209" s="352">
        <v>0</v>
      </c>
      <c r="E209" s="352">
        <v>0</v>
      </c>
      <c r="F209" s="352">
        <v>0</v>
      </c>
      <c r="G209" s="352">
        <v>0</v>
      </c>
      <c r="H209" s="352">
        <v>0</v>
      </c>
      <c r="I209" s="352">
        <v>0</v>
      </c>
      <c r="J209" s="352"/>
      <c r="K209" s="352"/>
      <c r="L209" s="352"/>
      <c r="M209" s="352"/>
      <c r="N209" s="352"/>
      <c r="O209" s="352"/>
      <c r="P209" s="114">
        <f t="shared" si="91"/>
        <v>0</v>
      </c>
      <c r="Q209" s="357">
        <v>15817.621666666601</v>
      </c>
      <c r="R209" s="162">
        <f t="shared" si="92"/>
        <v>-15817.621666666601</v>
      </c>
      <c r="S209" s="355">
        <v>47452.864999999998</v>
      </c>
      <c r="T209" s="352">
        <v>0</v>
      </c>
      <c r="U209" s="356">
        <v>0</v>
      </c>
      <c r="V209" s="357">
        <f t="shared" si="93"/>
        <v>0</v>
      </c>
      <c r="W209" s="357">
        <f t="shared" si="94"/>
        <v>-47452.864999999998</v>
      </c>
      <c r="X209" s="357">
        <f t="shared" si="95"/>
        <v>47452.864999999998</v>
      </c>
      <c r="Y209" s="357">
        <f t="shared" si="96"/>
        <v>0</v>
      </c>
      <c r="Z209" s="353" t="str">
        <f t="shared" si="89"/>
        <v xml:space="preserve"> </v>
      </c>
      <c r="AA209" s="353">
        <f t="shared" si="90"/>
        <v>0</v>
      </c>
    </row>
    <row r="210" spans="1:27" s="338" customFormat="1" ht="12" hidden="1" customHeight="1">
      <c r="A210" s="354">
        <v>47115</v>
      </c>
      <c r="B210" s="354" t="s">
        <v>284</v>
      </c>
      <c r="C210" s="352"/>
      <c r="D210" s="352">
        <v>0</v>
      </c>
      <c r="E210" s="352">
        <v>0</v>
      </c>
      <c r="F210" s="352">
        <v>0</v>
      </c>
      <c r="G210" s="352">
        <v>0</v>
      </c>
      <c r="H210" s="352">
        <v>0</v>
      </c>
      <c r="I210" s="352">
        <v>0</v>
      </c>
      <c r="J210" s="352"/>
      <c r="K210" s="352"/>
      <c r="L210" s="352"/>
      <c r="M210" s="352"/>
      <c r="N210" s="352"/>
      <c r="O210" s="352"/>
      <c r="P210" s="114">
        <f t="shared" si="91"/>
        <v>0</v>
      </c>
      <c r="Q210" s="357">
        <v>0</v>
      </c>
      <c r="R210" s="162">
        <f t="shared" si="92"/>
        <v>0</v>
      </c>
      <c r="S210" s="355">
        <v>0</v>
      </c>
      <c r="T210" s="352">
        <v>0</v>
      </c>
      <c r="U210" s="356">
        <v>0</v>
      </c>
      <c r="V210" s="357">
        <f t="shared" si="93"/>
        <v>0</v>
      </c>
      <c r="W210" s="357">
        <f t="shared" si="94"/>
        <v>0</v>
      </c>
      <c r="X210" s="357">
        <f t="shared" si="95"/>
        <v>0</v>
      </c>
      <c r="Y210" s="357">
        <f t="shared" si="96"/>
        <v>0</v>
      </c>
      <c r="Z210" s="353" t="str">
        <f t="shared" si="89"/>
        <v xml:space="preserve"> </v>
      </c>
      <c r="AA210" s="353" t="str">
        <f t="shared" si="90"/>
        <v xml:space="preserve"> </v>
      </c>
    </row>
    <row r="211" spans="1:27" s="338" customFormat="1" ht="12" hidden="1" customHeight="1">
      <c r="A211" s="354">
        <v>47120</v>
      </c>
      <c r="B211" s="354" t="s">
        <v>285</v>
      </c>
      <c r="C211" s="352"/>
      <c r="D211" s="352">
        <v>0</v>
      </c>
      <c r="E211" s="352">
        <v>0</v>
      </c>
      <c r="F211" s="352">
        <v>0</v>
      </c>
      <c r="G211" s="352">
        <v>0</v>
      </c>
      <c r="H211" s="352">
        <v>0</v>
      </c>
      <c r="I211" s="352">
        <v>0</v>
      </c>
      <c r="J211" s="352"/>
      <c r="K211" s="352"/>
      <c r="L211" s="352"/>
      <c r="M211" s="352"/>
      <c r="N211" s="352"/>
      <c r="O211" s="352"/>
      <c r="P211" s="114">
        <f t="shared" si="91"/>
        <v>0</v>
      </c>
      <c r="Q211" s="357">
        <v>0</v>
      </c>
      <c r="R211" s="162">
        <f t="shared" si="92"/>
        <v>0</v>
      </c>
      <c r="S211" s="355">
        <v>0</v>
      </c>
      <c r="T211" s="352">
        <v>0</v>
      </c>
      <c r="U211" s="356">
        <v>0</v>
      </c>
      <c r="V211" s="357">
        <f t="shared" si="93"/>
        <v>0</v>
      </c>
      <c r="W211" s="357">
        <f t="shared" si="94"/>
        <v>0</v>
      </c>
      <c r="X211" s="357">
        <f t="shared" si="95"/>
        <v>0</v>
      </c>
      <c r="Y211" s="357">
        <f t="shared" si="96"/>
        <v>0</v>
      </c>
      <c r="Z211" s="353" t="str">
        <f t="shared" si="89"/>
        <v xml:space="preserve"> </v>
      </c>
      <c r="AA211" s="353" t="str">
        <f t="shared" si="90"/>
        <v xml:space="preserve"> </v>
      </c>
    </row>
    <row r="212" spans="1:27" s="338" customFormat="1" ht="12" hidden="1" customHeight="1">
      <c r="A212" s="354">
        <v>47131</v>
      </c>
      <c r="B212" s="354" t="s">
        <v>286</v>
      </c>
      <c r="C212" s="352"/>
      <c r="D212" s="352">
        <v>0</v>
      </c>
      <c r="E212" s="352">
        <v>0</v>
      </c>
      <c r="F212" s="352">
        <v>0</v>
      </c>
      <c r="G212" s="352">
        <v>0</v>
      </c>
      <c r="H212" s="352">
        <v>0</v>
      </c>
      <c r="I212" s="352">
        <v>0</v>
      </c>
      <c r="J212" s="352"/>
      <c r="K212" s="352"/>
      <c r="L212" s="352"/>
      <c r="M212" s="352"/>
      <c r="N212" s="352"/>
      <c r="O212" s="352"/>
      <c r="P212" s="114">
        <f t="shared" si="91"/>
        <v>0</v>
      </c>
      <c r="Q212" s="357">
        <v>0</v>
      </c>
      <c r="R212" s="162">
        <f t="shared" si="92"/>
        <v>0</v>
      </c>
      <c r="S212" s="355">
        <v>0</v>
      </c>
      <c r="T212" s="352">
        <v>0</v>
      </c>
      <c r="U212" s="356">
        <v>0</v>
      </c>
      <c r="V212" s="357">
        <f t="shared" si="93"/>
        <v>0</v>
      </c>
      <c r="W212" s="357">
        <f t="shared" si="94"/>
        <v>0</v>
      </c>
      <c r="X212" s="357">
        <f t="shared" si="95"/>
        <v>0</v>
      </c>
      <c r="Y212" s="357">
        <f t="shared" si="96"/>
        <v>0</v>
      </c>
      <c r="Z212" s="353" t="str">
        <f t="shared" si="89"/>
        <v xml:space="preserve"> </v>
      </c>
      <c r="AA212" s="353" t="str">
        <f t="shared" si="90"/>
        <v xml:space="preserve"> </v>
      </c>
    </row>
    <row r="213" spans="1:27" s="338" customFormat="1" ht="12" hidden="1" customHeight="1">
      <c r="A213" s="354">
        <v>47139</v>
      </c>
      <c r="B213" s="354" t="s">
        <v>270</v>
      </c>
      <c r="C213" s="352"/>
      <c r="D213" s="352">
        <v>0</v>
      </c>
      <c r="E213" s="352">
        <v>0</v>
      </c>
      <c r="F213" s="352">
        <v>0</v>
      </c>
      <c r="G213" s="352">
        <v>0</v>
      </c>
      <c r="H213" s="352">
        <v>0</v>
      </c>
      <c r="I213" s="352">
        <v>0</v>
      </c>
      <c r="J213" s="352"/>
      <c r="K213" s="352"/>
      <c r="L213" s="352"/>
      <c r="M213" s="352"/>
      <c r="N213" s="352"/>
      <c r="O213" s="352"/>
      <c r="P213" s="114">
        <f t="shared" si="91"/>
        <v>0</v>
      </c>
      <c r="Q213" s="357">
        <v>0</v>
      </c>
      <c r="R213" s="162">
        <f t="shared" si="92"/>
        <v>0</v>
      </c>
      <c r="S213" s="355">
        <v>0</v>
      </c>
      <c r="T213" s="352">
        <v>0</v>
      </c>
      <c r="U213" s="356">
        <v>0</v>
      </c>
      <c r="V213" s="357">
        <f t="shared" si="93"/>
        <v>0</v>
      </c>
      <c r="W213" s="357">
        <f t="shared" si="94"/>
        <v>0</v>
      </c>
      <c r="X213" s="357">
        <f t="shared" si="95"/>
        <v>0</v>
      </c>
      <c r="Y213" s="357">
        <f t="shared" si="96"/>
        <v>0</v>
      </c>
      <c r="Z213" s="353" t="str">
        <f t="shared" si="89"/>
        <v xml:space="preserve"> </v>
      </c>
      <c r="AA213" s="353" t="str">
        <f t="shared" si="90"/>
        <v xml:space="preserve"> </v>
      </c>
    </row>
    <row r="214" spans="1:27" s="338" customFormat="1" ht="12" customHeight="1">
      <c r="A214" s="354">
        <v>47141</v>
      </c>
      <c r="B214" s="354" t="s">
        <v>287</v>
      </c>
      <c r="C214" s="352"/>
      <c r="D214" s="352">
        <v>0</v>
      </c>
      <c r="E214" s="352">
        <v>0</v>
      </c>
      <c r="F214" s="352">
        <v>0</v>
      </c>
      <c r="G214" s="352">
        <v>0</v>
      </c>
      <c r="H214" s="352">
        <v>25515</v>
      </c>
      <c r="I214" s="352">
        <v>0</v>
      </c>
      <c r="J214" s="352"/>
      <c r="K214" s="352"/>
      <c r="L214" s="352"/>
      <c r="M214" s="352"/>
      <c r="N214" s="352"/>
      <c r="O214" s="352"/>
      <c r="P214" s="114">
        <f t="shared" si="91"/>
        <v>25515</v>
      </c>
      <c r="Q214" s="357">
        <v>0</v>
      </c>
      <c r="R214" s="162">
        <f t="shared" si="92"/>
        <v>25515</v>
      </c>
      <c r="S214" s="355">
        <v>212430</v>
      </c>
      <c r="T214" s="352">
        <v>102060</v>
      </c>
      <c r="U214" s="356">
        <v>102060</v>
      </c>
      <c r="V214" s="357">
        <f t="shared" si="93"/>
        <v>0</v>
      </c>
      <c r="W214" s="357">
        <f t="shared" si="94"/>
        <v>-110370</v>
      </c>
      <c r="X214" s="357">
        <f t="shared" si="95"/>
        <v>186915</v>
      </c>
      <c r="Y214" s="357">
        <f t="shared" si="96"/>
        <v>76545</v>
      </c>
      <c r="Z214" s="353">
        <f t="shared" si="89"/>
        <v>0.25</v>
      </c>
      <c r="AA214" s="353">
        <f t="shared" si="90"/>
        <v>0.12011015393306031</v>
      </c>
    </row>
    <row r="215" spans="1:27" s="338" customFormat="1" ht="12" customHeight="1">
      <c r="A215" s="354">
        <v>47142</v>
      </c>
      <c r="B215" s="354" t="s">
        <v>288</v>
      </c>
      <c r="C215" s="352"/>
      <c r="D215" s="352">
        <v>0</v>
      </c>
      <c r="E215" s="352">
        <v>0</v>
      </c>
      <c r="F215" s="352">
        <v>0</v>
      </c>
      <c r="G215" s="352">
        <v>0</v>
      </c>
      <c r="H215" s="352">
        <v>0</v>
      </c>
      <c r="I215" s="352">
        <v>16832</v>
      </c>
      <c r="J215" s="352"/>
      <c r="K215" s="352"/>
      <c r="L215" s="352"/>
      <c r="M215" s="352"/>
      <c r="N215" s="352"/>
      <c r="O215" s="352"/>
      <c r="P215" s="114">
        <f t="shared" si="91"/>
        <v>16832</v>
      </c>
      <c r="Q215" s="357">
        <v>0</v>
      </c>
      <c r="R215" s="162">
        <f t="shared" si="92"/>
        <v>16832</v>
      </c>
      <c r="S215" s="355">
        <v>0</v>
      </c>
      <c r="T215" s="352">
        <v>16832</v>
      </c>
      <c r="U215" s="356">
        <v>16832</v>
      </c>
      <c r="V215" s="357">
        <f t="shared" si="93"/>
        <v>0</v>
      </c>
      <c r="W215" s="357">
        <f t="shared" si="94"/>
        <v>16832</v>
      </c>
      <c r="X215" s="357">
        <f t="shared" si="95"/>
        <v>-16832</v>
      </c>
      <c r="Y215" s="357">
        <f t="shared" si="96"/>
        <v>0</v>
      </c>
      <c r="Z215" s="353">
        <f t="shared" si="89"/>
        <v>1</v>
      </c>
      <c r="AA215" s="353" t="str">
        <f t="shared" si="90"/>
        <v xml:space="preserve"> </v>
      </c>
    </row>
    <row r="216" spans="1:27" s="338" customFormat="1" ht="12" customHeight="1">
      <c r="A216" s="354">
        <v>47143</v>
      </c>
      <c r="B216" s="354" t="s">
        <v>289</v>
      </c>
      <c r="C216" s="352"/>
      <c r="D216" s="352">
        <v>0</v>
      </c>
      <c r="E216" s="352">
        <v>0</v>
      </c>
      <c r="F216" s="352">
        <v>0</v>
      </c>
      <c r="G216" s="352">
        <v>0</v>
      </c>
      <c r="H216" s="352">
        <v>0</v>
      </c>
      <c r="I216" s="352">
        <v>0</v>
      </c>
      <c r="J216" s="352"/>
      <c r="K216" s="352"/>
      <c r="L216" s="352"/>
      <c r="M216" s="352"/>
      <c r="N216" s="352"/>
      <c r="O216" s="352"/>
      <c r="P216" s="114">
        <f t="shared" si="91"/>
        <v>0</v>
      </c>
      <c r="Q216" s="357">
        <v>0</v>
      </c>
      <c r="R216" s="162">
        <f t="shared" si="92"/>
        <v>0</v>
      </c>
      <c r="S216" s="355">
        <v>36296.82</v>
      </c>
      <c r="T216" s="352">
        <v>38025.24</v>
      </c>
      <c r="U216" s="356">
        <v>38025.24</v>
      </c>
      <c r="V216" s="357">
        <f t="shared" si="93"/>
        <v>0</v>
      </c>
      <c r="W216" s="357">
        <f t="shared" si="94"/>
        <v>1728.4199999999983</v>
      </c>
      <c r="X216" s="357">
        <f t="shared" si="95"/>
        <v>36296.82</v>
      </c>
      <c r="Y216" s="357">
        <f t="shared" si="96"/>
        <v>38025.24</v>
      </c>
      <c r="Z216" s="353">
        <f t="shared" si="89"/>
        <v>0</v>
      </c>
      <c r="AA216" s="353">
        <f t="shared" si="90"/>
        <v>0</v>
      </c>
    </row>
    <row r="217" spans="1:27" s="338" customFormat="1" ht="12" hidden="1" customHeight="1">
      <c r="A217" s="354">
        <v>47144</v>
      </c>
      <c r="B217" s="354" t="s">
        <v>290</v>
      </c>
      <c r="C217" s="352"/>
      <c r="D217" s="352">
        <v>0</v>
      </c>
      <c r="E217" s="352">
        <v>0</v>
      </c>
      <c r="F217" s="352">
        <v>0</v>
      </c>
      <c r="G217" s="352">
        <v>0</v>
      </c>
      <c r="H217" s="352">
        <v>0</v>
      </c>
      <c r="I217" s="352">
        <v>0</v>
      </c>
      <c r="J217" s="352"/>
      <c r="K217" s="352"/>
      <c r="L217" s="352"/>
      <c r="M217" s="352"/>
      <c r="N217" s="352"/>
      <c r="O217" s="352"/>
      <c r="P217" s="114">
        <f t="shared" si="91"/>
        <v>0</v>
      </c>
      <c r="Q217" s="357">
        <v>0</v>
      </c>
      <c r="R217" s="162">
        <f t="shared" si="92"/>
        <v>0</v>
      </c>
      <c r="S217" s="355">
        <v>0</v>
      </c>
      <c r="T217" s="352">
        <v>0</v>
      </c>
      <c r="U217" s="356">
        <v>0</v>
      </c>
      <c r="V217" s="357">
        <f t="shared" si="93"/>
        <v>0</v>
      </c>
      <c r="W217" s="357">
        <f t="shared" si="94"/>
        <v>0</v>
      </c>
      <c r="X217" s="357">
        <f t="shared" si="95"/>
        <v>0</v>
      </c>
      <c r="Y217" s="357">
        <f t="shared" si="96"/>
        <v>0</v>
      </c>
      <c r="Z217" s="353" t="str">
        <f t="shared" si="89"/>
        <v xml:space="preserve"> </v>
      </c>
      <c r="AA217" s="353" t="str">
        <f t="shared" si="90"/>
        <v xml:space="preserve"> </v>
      </c>
    </row>
    <row r="218" spans="1:27" s="338" customFormat="1" ht="12" hidden="1" customHeight="1">
      <c r="A218" s="354">
        <v>47145</v>
      </c>
      <c r="B218" s="354" t="s">
        <v>291</v>
      </c>
      <c r="C218" s="352"/>
      <c r="D218" s="352">
        <v>0</v>
      </c>
      <c r="E218" s="352">
        <v>0</v>
      </c>
      <c r="F218" s="352">
        <v>0</v>
      </c>
      <c r="G218" s="352">
        <v>0</v>
      </c>
      <c r="H218" s="352">
        <v>0</v>
      </c>
      <c r="I218" s="352">
        <v>0</v>
      </c>
      <c r="J218" s="352"/>
      <c r="K218" s="352"/>
      <c r="L218" s="352"/>
      <c r="M218" s="352"/>
      <c r="N218" s="352"/>
      <c r="O218" s="352"/>
      <c r="P218" s="114">
        <f t="shared" si="91"/>
        <v>0</v>
      </c>
      <c r="Q218" s="357">
        <v>0</v>
      </c>
      <c r="R218" s="162">
        <f t="shared" si="92"/>
        <v>0</v>
      </c>
      <c r="S218" s="355">
        <v>0</v>
      </c>
      <c r="T218" s="352">
        <v>0</v>
      </c>
      <c r="U218" s="356">
        <v>0</v>
      </c>
      <c r="V218" s="357">
        <f t="shared" si="93"/>
        <v>0</v>
      </c>
      <c r="W218" s="357">
        <f t="shared" si="94"/>
        <v>0</v>
      </c>
      <c r="X218" s="357">
        <f t="shared" si="95"/>
        <v>0</v>
      </c>
      <c r="Y218" s="357">
        <f t="shared" si="96"/>
        <v>0</v>
      </c>
      <c r="Z218" s="353" t="str">
        <f t="shared" si="89"/>
        <v xml:space="preserve"> </v>
      </c>
      <c r="AA218" s="353" t="str">
        <f t="shared" si="90"/>
        <v xml:space="preserve"> </v>
      </c>
    </row>
    <row r="219" spans="1:27" s="338" customFormat="1" ht="12" hidden="1" customHeight="1">
      <c r="A219" s="354">
        <v>47146</v>
      </c>
      <c r="B219" s="354" t="s">
        <v>292</v>
      </c>
      <c r="C219" s="352"/>
      <c r="D219" s="352">
        <v>0</v>
      </c>
      <c r="E219" s="352">
        <v>0</v>
      </c>
      <c r="F219" s="352">
        <v>0</v>
      </c>
      <c r="G219" s="352">
        <v>0</v>
      </c>
      <c r="H219" s="352">
        <v>0</v>
      </c>
      <c r="I219" s="352">
        <v>0</v>
      </c>
      <c r="J219" s="352"/>
      <c r="K219" s="352"/>
      <c r="L219" s="352"/>
      <c r="M219" s="352"/>
      <c r="N219" s="352"/>
      <c r="O219" s="352"/>
      <c r="P219" s="114">
        <f t="shared" si="91"/>
        <v>0</v>
      </c>
      <c r="Q219" s="357">
        <v>0</v>
      </c>
      <c r="R219" s="162">
        <f t="shared" si="92"/>
        <v>0</v>
      </c>
      <c r="S219" s="355">
        <v>0</v>
      </c>
      <c r="T219" s="352">
        <v>0</v>
      </c>
      <c r="U219" s="356">
        <v>0</v>
      </c>
      <c r="V219" s="357">
        <f t="shared" si="93"/>
        <v>0</v>
      </c>
      <c r="W219" s="357">
        <f t="shared" si="94"/>
        <v>0</v>
      </c>
      <c r="X219" s="357">
        <f t="shared" si="95"/>
        <v>0</v>
      </c>
      <c r="Y219" s="357">
        <f t="shared" si="96"/>
        <v>0</v>
      </c>
      <c r="Z219" s="353" t="str">
        <f t="shared" si="89"/>
        <v xml:space="preserve"> </v>
      </c>
      <c r="AA219" s="353" t="str">
        <f t="shared" si="90"/>
        <v xml:space="preserve"> </v>
      </c>
    </row>
    <row r="220" spans="1:27" s="338" customFormat="1" ht="12" hidden="1" customHeight="1">
      <c r="A220" s="354">
        <v>47147</v>
      </c>
      <c r="B220" s="354" t="s">
        <v>293</v>
      </c>
      <c r="C220" s="352"/>
      <c r="D220" s="352">
        <v>0</v>
      </c>
      <c r="E220" s="352">
        <v>0</v>
      </c>
      <c r="F220" s="352">
        <v>0</v>
      </c>
      <c r="G220" s="352">
        <v>0</v>
      </c>
      <c r="H220" s="352">
        <v>0</v>
      </c>
      <c r="I220" s="352">
        <v>0</v>
      </c>
      <c r="J220" s="352"/>
      <c r="K220" s="352"/>
      <c r="L220" s="352"/>
      <c r="M220" s="352"/>
      <c r="N220" s="352"/>
      <c r="O220" s="352"/>
      <c r="P220" s="114">
        <f t="shared" si="91"/>
        <v>0</v>
      </c>
      <c r="Q220" s="357">
        <v>0</v>
      </c>
      <c r="R220" s="162">
        <f t="shared" si="92"/>
        <v>0</v>
      </c>
      <c r="S220" s="355">
        <v>0</v>
      </c>
      <c r="T220" s="352">
        <v>0</v>
      </c>
      <c r="U220" s="356">
        <v>0</v>
      </c>
      <c r="V220" s="357">
        <f t="shared" si="93"/>
        <v>0</v>
      </c>
      <c r="W220" s="357">
        <f t="shared" si="94"/>
        <v>0</v>
      </c>
      <c r="X220" s="357">
        <f t="shared" si="95"/>
        <v>0</v>
      </c>
      <c r="Y220" s="357">
        <f t="shared" si="96"/>
        <v>0</v>
      </c>
      <c r="Z220" s="353" t="str">
        <f t="shared" si="89"/>
        <v xml:space="preserve"> </v>
      </c>
      <c r="AA220" s="353" t="str">
        <f t="shared" si="90"/>
        <v xml:space="preserve"> </v>
      </c>
    </row>
    <row r="221" spans="1:27" s="338" customFormat="1" ht="12" hidden="1" customHeight="1">
      <c r="A221" s="354">
        <v>47148</v>
      </c>
      <c r="B221" s="354" t="s">
        <v>294</v>
      </c>
      <c r="C221" s="352"/>
      <c r="D221" s="352">
        <v>0</v>
      </c>
      <c r="E221" s="352">
        <v>0</v>
      </c>
      <c r="F221" s="352">
        <v>0</v>
      </c>
      <c r="G221" s="352">
        <v>0</v>
      </c>
      <c r="H221" s="352">
        <v>0</v>
      </c>
      <c r="I221" s="352">
        <v>0</v>
      </c>
      <c r="J221" s="352"/>
      <c r="K221" s="352"/>
      <c r="L221" s="352"/>
      <c r="M221" s="352"/>
      <c r="N221" s="352"/>
      <c r="O221" s="352"/>
      <c r="P221" s="114">
        <f t="shared" si="91"/>
        <v>0</v>
      </c>
      <c r="Q221" s="357">
        <v>0</v>
      </c>
      <c r="R221" s="162">
        <f t="shared" si="92"/>
        <v>0</v>
      </c>
      <c r="S221" s="355">
        <v>0</v>
      </c>
      <c r="T221" s="352">
        <v>0</v>
      </c>
      <c r="U221" s="356">
        <v>0</v>
      </c>
      <c r="V221" s="357">
        <f t="shared" si="93"/>
        <v>0</v>
      </c>
      <c r="W221" s="357">
        <f t="shared" si="94"/>
        <v>0</v>
      </c>
      <c r="X221" s="357">
        <f t="shared" si="95"/>
        <v>0</v>
      </c>
      <c r="Y221" s="357">
        <f t="shared" si="96"/>
        <v>0</v>
      </c>
      <c r="Z221" s="353" t="str">
        <f t="shared" si="89"/>
        <v xml:space="preserve"> </v>
      </c>
      <c r="AA221" s="353" t="str">
        <f t="shared" si="90"/>
        <v xml:space="preserve"> </v>
      </c>
    </row>
    <row r="222" spans="1:27" s="338" customFormat="1" ht="12" hidden="1" customHeight="1">
      <c r="A222" s="354">
        <v>47149</v>
      </c>
      <c r="B222" s="354" t="s">
        <v>295</v>
      </c>
      <c r="C222" s="352"/>
      <c r="D222" s="352">
        <v>0</v>
      </c>
      <c r="E222" s="352">
        <v>0</v>
      </c>
      <c r="F222" s="352">
        <v>0</v>
      </c>
      <c r="G222" s="352">
        <v>0</v>
      </c>
      <c r="H222" s="352">
        <v>0</v>
      </c>
      <c r="I222" s="352">
        <v>0</v>
      </c>
      <c r="J222" s="352"/>
      <c r="K222" s="352"/>
      <c r="L222" s="352"/>
      <c r="M222" s="352"/>
      <c r="N222" s="352"/>
      <c r="O222" s="352"/>
      <c r="P222" s="114">
        <f t="shared" si="91"/>
        <v>0</v>
      </c>
      <c r="Q222" s="357">
        <v>0</v>
      </c>
      <c r="R222" s="162">
        <f t="shared" si="92"/>
        <v>0</v>
      </c>
      <c r="S222" s="355">
        <v>0</v>
      </c>
      <c r="T222" s="352">
        <v>0</v>
      </c>
      <c r="U222" s="356">
        <v>0</v>
      </c>
      <c r="V222" s="357">
        <f t="shared" si="93"/>
        <v>0</v>
      </c>
      <c r="W222" s="357">
        <f t="shared" si="94"/>
        <v>0</v>
      </c>
      <c r="X222" s="357">
        <f t="shared" si="95"/>
        <v>0</v>
      </c>
      <c r="Y222" s="357">
        <f t="shared" si="96"/>
        <v>0</v>
      </c>
      <c r="Z222" s="353" t="str">
        <f t="shared" si="89"/>
        <v xml:space="preserve"> </v>
      </c>
      <c r="AA222" s="353" t="str">
        <f t="shared" si="90"/>
        <v xml:space="preserve"> </v>
      </c>
    </row>
    <row r="223" spans="1:27" s="338" customFormat="1" ht="12" hidden="1" customHeight="1">
      <c r="A223" s="354">
        <v>47189</v>
      </c>
      <c r="B223" s="354" t="s">
        <v>296</v>
      </c>
      <c r="C223" s="352"/>
      <c r="D223" s="352">
        <v>0</v>
      </c>
      <c r="E223" s="352">
        <v>0</v>
      </c>
      <c r="F223" s="352">
        <v>0</v>
      </c>
      <c r="G223" s="352">
        <v>0</v>
      </c>
      <c r="H223" s="352">
        <v>0</v>
      </c>
      <c r="I223" s="352">
        <v>0</v>
      </c>
      <c r="J223" s="352"/>
      <c r="K223" s="352"/>
      <c r="L223" s="352"/>
      <c r="M223" s="352"/>
      <c r="N223" s="352"/>
      <c r="O223" s="352"/>
      <c r="P223" s="114">
        <f t="shared" si="91"/>
        <v>0</v>
      </c>
      <c r="Q223" s="357">
        <v>0</v>
      </c>
      <c r="R223" s="162">
        <f t="shared" si="92"/>
        <v>0</v>
      </c>
      <c r="S223" s="355">
        <v>0</v>
      </c>
      <c r="T223" s="352">
        <v>0</v>
      </c>
      <c r="U223" s="356">
        <v>0</v>
      </c>
      <c r="V223" s="357">
        <f t="shared" si="93"/>
        <v>0</v>
      </c>
      <c r="W223" s="357">
        <f t="shared" si="94"/>
        <v>0</v>
      </c>
      <c r="X223" s="357">
        <f t="shared" si="95"/>
        <v>0</v>
      </c>
      <c r="Y223" s="357">
        <f t="shared" si="96"/>
        <v>0</v>
      </c>
      <c r="Z223" s="353" t="str">
        <f t="shared" si="89"/>
        <v xml:space="preserve"> </v>
      </c>
      <c r="AA223" s="353" t="str">
        <f t="shared" si="90"/>
        <v xml:space="preserve"> </v>
      </c>
    </row>
    <row r="224" spans="1:27" s="338" customFormat="1" ht="12" hidden="1" customHeight="1">
      <c r="A224" s="354">
        <v>47190</v>
      </c>
      <c r="B224" s="354" t="s">
        <v>297</v>
      </c>
      <c r="C224" s="352"/>
      <c r="D224" s="352">
        <v>0</v>
      </c>
      <c r="E224" s="352">
        <v>0</v>
      </c>
      <c r="F224" s="352">
        <v>0</v>
      </c>
      <c r="G224" s="352">
        <v>0</v>
      </c>
      <c r="H224" s="352">
        <v>0</v>
      </c>
      <c r="I224" s="352">
        <v>0</v>
      </c>
      <c r="J224" s="352"/>
      <c r="K224" s="352"/>
      <c r="L224" s="352"/>
      <c r="M224" s="352"/>
      <c r="N224" s="352"/>
      <c r="O224" s="352"/>
      <c r="P224" s="114">
        <f t="shared" si="91"/>
        <v>0</v>
      </c>
      <c r="Q224" s="357">
        <v>0</v>
      </c>
      <c r="R224" s="162">
        <f t="shared" si="92"/>
        <v>0</v>
      </c>
      <c r="S224" s="355">
        <v>0</v>
      </c>
      <c r="T224" s="352">
        <v>0</v>
      </c>
      <c r="U224" s="356">
        <v>0</v>
      </c>
      <c r="V224" s="357">
        <f t="shared" si="93"/>
        <v>0</v>
      </c>
      <c r="W224" s="357">
        <f t="shared" si="94"/>
        <v>0</v>
      </c>
      <c r="X224" s="357">
        <f t="shared" si="95"/>
        <v>0</v>
      </c>
      <c r="Y224" s="357">
        <f t="shared" si="96"/>
        <v>0</v>
      </c>
      <c r="Z224" s="353" t="str">
        <f t="shared" si="89"/>
        <v xml:space="preserve"> </v>
      </c>
      <c r="AA224" s="353" t="str">
        <f t="shared" si="90"/>
        <v xml:space="preserve"> </v>
      </c>
    </row>
    <row r="225" spans="1:27" s="338" customFormat="1" ht="12" hidden="1" customHeight="1">
      <c r="A225" s="354">
        <v>47311</v>
      </c>
      <c r="B225" s="354" t="s">
        <v>298</v>
      </c>
      <c r="C225" s="352"/>
      <c r="D225" s="352">
        <v>0</v>
      </c>
      <c r="E225" s="352">
        <v>0</v>
      </c>
      <c r="F225" s="352">
        <v>0</v>
      </c>
      <c r="G225" s="352">
        <v>0</v>
      </c>
      <c r="H225" s="352">
        <v>0</v>
      </c>
      <c r="I225" s="352">
        <v>0</v>
      </c>
      <c r="J225" s="352"/>
      <c r="K225" s="352"/>
      <c r="L225" s="352"/>
      <c r="M225" s="352"/>
      <c r="N225" s="352"/>
      <c r="O225" s="352"/>
      <c r="P225" s="114">
        <f t="shared" si="91"/>
        <v>0</v>
      </c>
      <c r="Q225" s="357">
        <v>0</v>
      </c>
      <c r="R225" s="162">
        <f t="shared" si="92"/>
        <v>0</v>
      </c>
      <c r="S225" s="355">
        <v>0</v>
      </c>
      <c r="T225" s="352">
        <v>0</v>
      </c>
      <c r="U225" s="356">
        <v>0</v>
      </c>
      <c r="V225" s="357">
        <f t="shared" si="93"/>
        <v>0</v>
      </c>
      <c r="W225" s="357">
        <f t="shared" si="94"/>
        <v>0</v>
      </c>
      <c r="X225" s="357">
        <f t="shared" si="95"/>
        <v>0</v>
      </c>
      <c r="Y225" s="357">
        <f t="shared" si="96"/>
        <v>0</v>
      </c>
      <c r="Z225" s="353" t="str">
        <f t="shared" si="89"/>
        <v xml:space="preserve"> </v>
      </c>
      <c r="AA225" s="353" t="str">
        <f t="shared" si="90"/>
        <v xml:space="preserve"> </v>
      </c>
    </row>
    <row r="226" spans="1:27" s="338" customFormat="1" ht="12" customHeight="1">
      <c r="A226" s="354">
        <v>47590</v>
      </c>
      <c r="B226" s="354" t="s">
        <v>299</v>
      </c>
      <c r="C226" s="352"/>
      <c r="D226" s="352">
        <v>0</v>
      </c>
      <c r="E226" s="352">
        <v>0</v>
      </c>
      <c r="F226" s="352">
        <v>0</v>
      </c>
      <c r="G226" s="352">
        <v>0</v>
      </c>
      <c r="H226" s="352">
        <v>0</v>
      </c>
      <c r="I226" s="352">
        <v>0</v>
      </c>
      <c r="J226" s="352"/>
      <c r="K226" s="352"/>
      <c r="L226" s="352"/>
      <c r="M226" s="352"/>
      <c r="N226" s="352"/>
      <c r="O226" s="352"/>
      <c r="P226" s="114">
        <f t="shared" si="91"/>
        <v>0</v>
      </c>
      <c r="Q226" s="357">
        <v>484638</v>
      </c>
      <c r="R226" s="162">
        <f t="shared" si="92"/>
        <v>-484638</v>
      </c>
      <c r="S226" s="355">
        <v>484638</v>
      </c>
      <c r="T226" s="352">
        <v>484638</v>
      </c>
      <c r="U226" s="356">
        <v>484638</v>
      </c>
      <c r="V226" s="357">
        <f t="shared" si="93"/>
        <v>0</v>
      </c>
      <c r="W226" s="357">
        <f t="shared" si="94"/>
        <v>0</v>
      </c>
      <c r="X226" s="357">
        <f t="shared" si="95"/>
        <v>484638</v>
      </c>
      <c r="Y226" s="357">
        <f t="shared" si="96"/>
        <v>484638</v>
      </c>
      <c r="Z226" s="353">
        <f t="shared" si="89"/>
        <v>0</v>
      </c>
      <c r="AA226" s="353">
        <f t="shared" si="90"/>
        <v>0</v>
      </c>
    </row>
    <row r="227" spans="1:27" s="338" customFormat="1" ht="12" hidden="1" customHeight="1">
      <c r="A227" s="354">
        <v>47600</v>
      </c>
      <c r="B227" s="354" t="s">
        <v>300</v>
      </c>
      <c r="C227" s="352"/>
      <c r="D227" s="352">
        <v>0</v>
      </c>
      <c r="E227" s="352">
        <v>0</v>
      </c>
      <c r="F227" s="352">
        <v>0</v>
      </c>
      <c r="G227" s="352">
        <v>0</v>
      </c>
      <c r="H227" s="352">
        <v>0</v>
      </c>
      <c r="I227" s="352">
        <v>0</v>
      </c>
      <c r="J227" s="352"/>
      <c r="K227" s="352"/>
      <c r="L227" s="352"/>
      <c r="M227" s="352"/>
      <c r="N227" s="352"/>
      <c r="O227" s="352"/>
      <c r="P227" s="114">
        <f t="shared" si="91"/>
        <v>0</v>
      </c>
      <c r="Q227" s="357">
        <v>0</v>
      </c>
      <c r="R227" s="162">
        <f t="shared" si="92"/>
        <v>0</v>
      </c>
      <c r="S227" s="355">
        <v>0</v>
      </c>
      <c r="T227" s="352">
        <v>0</v>
      </c>
      <c r="U227" s="356">
        <v>0</v>
      </c>
      <c r="V227" s="357">
        <f t="shared" si="93"/>
        <v>0</v>
      </c>
      <c r="W227" s="357">
        <f t="shared" si="94"/>
        <v>0</v>
      </c>
      <c r="X227" s="357">
        <f t="shared" si="95"/>
        <v>0</v>
      </c>
      <c r="Y227" s="357">
        <f t="shared" si="96"/>
        <v>0</v>
      </c>
      <c r="Z227" s="353" t="str">
        <f t="shared" si="89"/>
        <v xml:space="preserve"> </v>
      </c>
      <c r="AA227" s="353" t="str">
        <f t="shared" si="90"/>
        <v xml:space="preserve"> </v>
      </c>
    </row>
    <row r="228" spans="1:27" s="338" customFormat="1" ht="12" hidden="1" customHeight="1">
      <c r="A228" s="354">
        <v>47630</v>
      </c>
      <c r="B228" s="354" t="s">
        <v>301</v>
      </c>
      <c r="C228" s="352"/>
      <c r="D228" s="352">
        <v>0</v>
      </c>
      <c r="E228" s="352">
        <v>0</v>
      </c>
      <c r="F228" s="352">
        <v>0</v>
      </c>
      <c r="G228" s="352">
        <v>0</v>
      </c>
      <c r="H228" s="352">
        <v>0</v>
      </c>
      <c r="I228" s="352">
        <v>0</v>
      </c>
      <c r="J228" s="352"/>
      <c r="K228" s="352"/>
      <c r="L228" s="352"/>
      <c r="M228" s="352"/>
      <c r="N228" s="352"/>
      <c r="O228" s="352"/>
      <c r="P228" s="114">
        <f t="shared" si="91"/>
        <v>0</v>
      </c>
      <c r="Q228" s="357">
        <v>0</v>
      </c>
      <c r="R228" s="162">
        <f t="shared" si="92"/>
        <v>0</v>
      </c>
      <c r="S228" s="355">
        <v>0</v>
      </c>
      <c r="T228" s="352">
        <v>0</v>
      </c>
      <c r="U228" s="356">
        <v>0</v>
      </c>
      <c r="V228" s="357">
        <f t="shared" si="93"/>
        <v>0</v>
      </c>
      <c r="W228" s="357">
        <f t="shared" si="94"/>
        <v>0</v>
      </c>
      <c r="X228" s="357">
        <f t="shared" si="95"/>
        <v>0</v>
      </c>
      <c r="Y228" s="357">
        <f t="shared" si="96"/>
        <v>0</v>
      </c>
      <c r="Z228" s="353" t="str">
        <f t="shared" si="89"/>
        <v xml:space="preserve"> </v>
      </c>
      <c r="AA228" s="353" t="str">
        <f t="shared" si="90"/>
        <v xml:space="preserve"> </v>
      </c>
    </row>
    <row r="229" spans="1:27" s="338" customFormat="1" ht="12" hidden="1" customHeight="1">
      <c r="A229" s="354">
        <v>47640</v>
      </c>
      <c r="B229" s="354" t="s">
        <v>302</v>
      </c>
      <c r="C229" s="352"/>
      <c r="D229" s="352">
        <v>0</v>
      </c>
      <c r="E229" s="352">
        <v>0</v>
      </c>
      <c r="F229" s="352">
        <v>0</v>
      </c>
      <c r="G229" s="352">
        <v>0</v>
      </c>
      <c r="H229" s="352">
        <v>0</v>
      </c>
      <c r="I229" s="352">
        <v>0</v>
      </c>
      <c r="J229" s="352"/>
      <c r="K229" s="352"/>
      <c r="L229" s="352"/>
      <c r="M229" s="352"/>
      <c r="N229" s="352"/>
      <c r="O229" s="352"/>
      <c r="P229" s="114">
        <f t="shared" si="91"/>
        <v>0</v>
      </c>
      <c r="Q229" s="357">
        <v>0</v>
      </c>
      <c r="R229" s="162">
        <f t="shared" si="92"/>
        <v>0</v>
      </c>
      <c r="S229" s="355">
        <v>0</v>
      </c>
      <c r="T229" s="352">
        <v>0</v>
      </c>
      <c r="U229" s="356">
        <v>0</v>
      </c>
      <c r="V229" s="357">
        <f t="shared" si="93"/>
        <v>0</v>
      </c>
      <c r="W229" s="357">
        <f t="shared" si="94"/>
        <v>0</v>
      </c>
      <c r="X229" s="357">
        <f t="shared" si="95"/>
        <v>0</v>
      </c>
      <c r="Y229" s="357">
        <f t="shared" si="96"/>
        <v>0</v>
      </c>
      <c r="Z229" s="353" t="str">
        <f t="shared" si="89"/>
        <v xml:space="preserve"> </v>
      </c>
      <c r="AA229" s="353" t="str">
        <f t="shared" si="90"/>
        <v xml:space="preserve"> </v>
      </c>
    </row>
    <row r="230" spans="1:27" s="338" customFormat="1" ht="12" hidden="1" customHeight="1">
      <c r="A230" s="354">
        <v>47650</v>
      </c>
      <c r="B230" s="354" t="s">
        <v>303</v>
      </c>
      <c r="C230" s="352"/>
      <c r="D230" s="352">
        <v>0</v>
      </c>
      <c r="E230" s="352">
        <v>0</v>
      </c>
      <c r="F230" s="352">
        <v>0</v>
      </c>
      <c r="G230" s="352">
        <v>0</v>
      </c>
      <c r="H230" s="352">
        <v>0</v>
      </c>
      <c r="I230" s="352">
        <v>0</v>
      </c>
      <c r="J230" s="352"/>
      <c r="K230" s="352"/>
      <c r="L230" s="352"/>
      <c r="M230" s="352"/>
      <c r="N230" s="352"/>
      <c r="O230" s="352"/>
      <c r="P230" s="114">
        <f t="shared" si="91"/>
        <v>0</v>
      </c>
      <c r="Q230" s="357">
        <v>0</v>
      </c>
      <c r="R230" s="162">
        <f t="shared" si="92"/>
        <v>0</v>
      </c>
      <c r="S230" s="355">
        <v>0</v>
      </c>
      <c r="T230" s="352">
        <v>0</v>
      </c>
      <c r="U230" s="356">
        <v>0</v>
      </c>
      <c r="V230" s="357">
        <f t="shared" si="93"/>
        <v>0</v>
      </c>
      <c r="W230" s="357">
        <f t="shared" si="94"/>
        <v>0</v>
      </c>
      <c r="X230" s="357">
        <f t="shared" si="95"/>
        <v>0</v>
      </c>
      <c r="Y230" s="357">
        <f t="shared" si="96"/>
        <v>0</v>
      </c>
      <c r="Z230" s="353" t="str">
        <f t="shared" si="89"/>
        <v xml:space="preserve"> </v>
      </c>
      <c r="AA230" s="353" t="str">
        <f t="shared" si="90"/>
        <v xml:space="preserve"> </v>
      </c>
    </row>
    <row r="231" spans="1:27" s="338" customFormat="1" ht="12" hidden="1" customHeight="1">
      <c r="A231" s="354">
        <v>47670</v>
      </c>
      <c r="B231" s="354" t="s">
        <v>304</v>
      </c>
      <c r="C231" s="352"/>
      <c r="D231" s="352">
        <v>0</v>
      </c>
      <c r="E231" s="352">
        <v>0</v>
      </c>
      <c r="F231" s="352">
        <v>0</v>
      </c>
      <c r="G231" s="352">
        <v>0</v>
      </c>
      <c r="H231" s="352">
        <v>0</v>
      </c>
      <c r="I231" s="352">
        <v>0</v>
      </c>
      <c r="J231" s="352"/>
      <c r="K231" s="352"/>
      <c r="L231" s="352"/>
      <c r="M231" s="352"/>
      <c r="N231" s="352"/>
      <c r="O231" s="352"/>
      <c r="P231" s="114">
        <f t="shared" si="91"/>
        <v>0</v>
      </c>
      <c r="Q231" s="357">
        <v>0</v>
      </c>
      <c r="R231" s="162">
        <f t="shared" si="92"/>
        <v>0</v>
      </c>
      <c r="S231" s="355">
        <v>0</v>
      </c>
      <c r="T231" s="352">
        <v>0</v>
      </c>
      <c r="U231" s="356">
        <v>0</v>
      </c>
      <c r="V231" s="357">
        <f t="shared" si="93"/>
        <v>0</v>
      </c>
      <c r="W231" s="357">
        <f t="shared" si="94"/>
        <v>0</v>
      </c>
      <c r="X231" s="357">
        <f t="shared" si="95"/>
        <v>0</v>
      </c>
      <c r="Y231" s="357">
        <f t="shared" si="96"/>
        <v>0</v>
      </c>
      <c r="Z231" s="353" t="str">
        <f t="shared" si="89"/>
        <v xml:space="preserve"> </v>
      </c>
      <c r="AA231" s="353" t="str">
        <f t="shared" si="90"/>
        <v xml:space="preserve"> </v>
      </c>
    </row>
    <row r="232" spans="1:27" s="338" customFormat="1" ht="12" hidden="1" customHeight="1">
      <c r="A232" s="354">
        <v>47990</v>
      </c>
      <c r="B232" s="354" t="s">
        <v>305</v>
      </c>
      <c r="C232" s="352"/>
      <c r="D232" s="352">
        <v>0</v>
      </c>
      <c r="E232" s="352">
        <v>0</v>
      </c>
      <c r="F232" s="352">
        <v>0</v>
      </c>
      <c r="G232" s="352">
        <v>0</v>
      </c>
      <c r="H232" s="352">
        <v>0</v>
      </c>
      <c r="I232" s="352">
        <v>0</v>
      </c>
      <c r="J232" s="352"/>
      <c r="K232" s="352"/>
      <c r="L232" s="352"/>
      <c r="M232" s="352"/>
      <c r="N232" s="352"/>
      <c r="O232" s="352"/>
      <c r="P232" s="114">
        <f t="shared" si="91"/>
        <v>0</v>
      </c>
      <c r="Q232" s="357">
        <v>0</v>
      </c>
      <c r="R232" s="162">
        <f t="shared" si="92"/>
        <v>0</v>
      </c>
      <c r="S232" s="355">
        <v>0</v>
      </c>
      <c r="T232" s="352">
        <v>0</v>
      </c>
      <c r="U232" s="356">
        <v>0</v>
      </c>
      <c r="V232" s="357">
        <f t="shared" si="93"/>
        <v>0</v>
      </c>
      <c r="W232" s="357">
        <f t="shared" si="94"/>
        <v>0</v>
      </c>
      <c r="X232" s="357">
        <f t="shared" si="95"/>
        <v>0</v>
      </c>
      <c r="Y232" s="357">
        <f t="shared" si="96"/>
        <v>0</v>
      </c>
      <c r="Z232" s="353" t="str">
        <f t="shared" si="89"/>
        <v xml:space="preserve"> </v>
      </c>
      <c r="AA232" s="353" t="str">
        <f t="shared" si="90"/>
        <v xml:space="preserve"> </v>
      </c>
    </row>
    <row r="233" spans="1:27" s="338" customFormat="1" ht="12" hidden="1" customHeight="1">
      <c r="A233" s="354">
        <v>47991</v>
      </c>
      <c r="B233" s="354" t="s">
        <v>306</v>
      </c>
      <c r="C233" s="352"/>
      <c r="D233" s="352">
        <v>0</v>
      </c>
      <c r="E233" s="352">
        <v>0</v>
      </c>
      <c r="F233" s="352">
        <v>0</v>
      </c>
      <c r="G233" s="352">
        <v>0</v>
      </c>
      <c r="H233" s="352">
        <v>0</v>
      </c>
      <c r="I233" s="352">
        <v>0</v>
      </c>
      <c r="J233" s="352"/>
      <c r="K233" s="352"/>
      <c r="L233" s="352"/>
      <c r="M233" s="352"/>
      <c r="N233" s="352"/>
      <c r="O233" s="352"/>
      <c r="P233" s="114">
        <f t="shared" si="91"/>
        <v>0</v>
      </c>
      <c r="Q233" s="357">
        <v>0</v>
      </c>
      <c r="R233" s="162">
        <f t="shared" si="92"/>
        <v>0</v>
      </c>
      <c r="S233" s="355">
        <v>0</v>
      </c>
      <c r="T233" s="352">
        <v>0</v>
      </c>
      <c r="U233" s="356">
        <v>0</v>
      </c>
      <c r="V233" s="357">
        <f t="shared" si="93"/>
        <v>0</v>
      </c>
      <c r="W233" s="357">
        <f t="shared" si="94"/>
        <v>0</v>
      </c>
      <c r="X233" s="357">
        <f t="shared" si="95"/>
        <v>0</v>
      </c>
      <c r="Y233" s="357">
        <f t="shared" si="96"/>
        <v>0</v>
      </c>
      <c r="Z233" s="353" t="str">
        <f t="shared" si="89"/>
        <v xml:space="preserve"> </v>
      </c>
      <c r="AA233" s="353" t="str">
        <f t="shared" si="90"/>
        <v xml:space="preserve"> </v>
      </c>
    </row>
    <row r="234" spans="1:27" ht="12" hidden="1" customHeight="1">
      <c r="A234" s="78"/>
      <c r="B234" s="78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14"/>
      <c r="Q234" s="136"/>
      <c r="R234" s="162"/>
      <c r="S234" s="134"/>
      <c r="T234" s="133"/>
      <c r="U234" s="135"/>
      <c r="V234" s="136"/>
      <c r="W234" s="136"/>
      <c r="X234" s="136"/>
      <c r="Y234" s="136"/>
    </row>
    <row r="235" spans="1:27" ht="12" customHeight="1">
      <c r="A235" s="92"/>
      <c r="B235" s="89" t="s">
        <v>617</v>
      </c>
      <c r="C235" s="163">
        <f t="shared" ref="C235:Y235" si="97">SUM(C201:C234)</f>
        <v>0</v>
      </c>
      <c r="D235" s="163">
        <f t="shared" si="97"/>
        <v>0</v>
      </c>
      <c r="E235" s="163">
        <f t="shared" si="97"/>
        <v>0</v>
      </c>
      <c r="F235" s="163">
        <f t="shared" si="97"/>
        <v>0</v>
      </c>
      <c r="G235" s="163">
        <f t="shared" si="97"/>
        <v>0</v>
      </c>
      <c r="H235" s="163">
        <f t="shared" si="97"/>
        <v>25515</v>
      </c>
      <c r="I235" s="163">
        <f t="shared" si="97"/>
        <v>19911.54</v>
      </c>
      <c r="J235" s="163">
        <f t="shared" si="97"/>
        <v>0</v>
      </c>
      <c r="K235" s="163">
        <f t="shared" si="97"/>
        <v>0</v>
      </c>
      <c r="L235" s="163">
        <f t="shared" si="97"/>
        <v>0</v>
      </c>
      <c r="M235" s="163">
        <f t="shared" si="97"/>
        <v>0</v>
      </c>
      <c r="N235" s="163">
        <f t="shared" si="97"/>
        <v>0</v>
      </c>
      <c r="O235" s="163">
        <f t="shared" si="97"/>
        <v>0</v>
      </c>
      <c r="P235" s="164">
        <f t="shared" si="97"/>
        <v>45426.54</v>
      </c>
      <c r="Q235" s="165">
        <f t="shared" si="97"/>
        <v>586195.90933333326</v>
      </c>
      <c r="R235" s="166">
        <f t="shared" si="97"/>
        <v>-540769.36933333334</v>
      </c>
      <c r="S235" s="164">
        <f t="shared" si="97"/>
        <v>1038038.548</v>
      </c>
      <c r="T235" s="163">
        <f t="shared" si="97"/>
        <v>712538.74</v>
      </c>
      <c r="U235" s="167">
        <f t="shared" si="97"/>
        <v>644634.78</v>
      </c>
      <c r="V235" s="165">
        <f t="shared" si="97"/>
        <v>-67903.960000000006</v>
      </c>
      <c r="W235" s="165">
        <f t="shared" si="97"/>
        <v>-393403.76800000004</v>
      </c>
      <c r="X235" s="165">
        <f t="shared" si="97"/>
        <v>992612.00800000003</v>
      </c>
      <c r="Y235" s="165">
        <f t="shared" si="97"/>
        <v>599208.24</v>
      </c>
      <c r="Z235" s="168">
        <f>IFERROR((P235/U235)," ")</f>
        <v>7.0468645827642118E-2</v>
      </c>
      <c r="AA235" s="168">
        <f>IFERROR((P235/S235)," ")</f>
        <v>4.376190083453433E-2</v>
      </c>
    </row>
    <row r="236" spans="1:27" ht="12" customHeight="1">
      <c r="A236" s="92"/>
      <c r="B236" s="92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4"/>
      <c r="Q236" s="136"/>
      <c r="R236" s="162"/>
      <c r="S236" s="134"/>
      <c r="T236" s="133"/>
      <c r="U236" s="135"/>
      <c r="V236" s="136"/>
      <c r="W236" s="136"/>
      <c r="X236" s="136"/>
      <c r="Y236" s="136"/>
    </row>
    <row r="237" spans="1:27" ht="12" hidden="1" customHeight="1">
      <c r="A237" s="92" t="s">
        <v>109</v>
      </c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4"/>
      <c r="Q237" s="136"/>
      <c r="R237" s="162"/>
      <c r="S237" s="134"/>
      <c r="T237" s="133"/>
      <c r="U237" s="135"/>
      <c r="V237" s="136"/>
      <c r="W237" s="136"/>
      <c r="X237" s="136"/>
      <c r="Y237" s="136"/>
    </row>
    <row r="238" spans="1:27" ht="12" hidden="1" customHeight="1">
      <c r="A238" s="78" t="s">
        <v>30</v>
      </c>
      <c r="C238" s="133"/>
      <c r="D238" s="133">
        <v>0</v>
      </c>
      <c r="E238" s="133">
        <v>0</v>
      </c>
      <c r="F238" s="133">
        <v>0</v>
      </c>
      <c r="G238" s="133">
        <v>0</v>
      </c>
      <c r="H238" s="133">
        <v>0</v>
      </c>
      <c r="I238" s="133">
        <v>0</v>
      </c>
      <c r="J238" s="133"/>
      <c r="K238" s="133"/>
      <c r="L238" s="133"/>
      <c r="M238" s="133"/>
      <c r="N238" s="133"/>
      <c r="O238" s="133"/>
      <c r="P238" s="114">
        <f t="shared" ref="P238" si="98">SUM(D238:O238)+SUMIF($P$4,"Yes",C238)</f>
        <v>0</v>
      </c>
      <c r="Q238" s="136">
        <v>0</v>
      </c>
      <c r="R238" s="162">
        <f t="shared" ref="R238" si="99">P238-Q238</f>
        <v>0</v>
      </c>
      <c r="S238" s="134">
        <v>0</v>
      </c>
      <c r="T238" s="133">
        <v>0</v>
      </c>
      <c r="U238" s="135">
        <v>0</v>
      </c>
      <c r="V238" s="136">
        <f t="shared" ref="V238" si="100">U238-T238</f>
        <v>0</v>
      </c>
      <c r="W238" s="136">
        <f t="shared" ref="W238" si="101">U238-S238</f>
        <v>0</v>
      </c>
      <c r="X238" s="136">
        <f t="shared" ref="X238" si="102">S238-P238</f>
        <v>0</v>
      </c>
      <c r="Y238" s="136">
        <f t="shared" ref="Y238" si="103">U238-P238</f>
        <v>0</v>
      </c>
      <c r="Z238" s="94" t="str">
        <f t="shared" ref="Z238:Z249" si="104">IFERROR((P238/U238)," ")</f>
        <v xml:space="preserve"> </v>
      </c>
      <c r="AA238" s="353" t="str">
        <f t="shared" ref="AA238:AA249" si="105">IFERROR((P238/S238)," ")</f>
        <v xml:space="preserve"> </v>
      </c>
    </row>
    <row r="239" spans="1:27" s="338" customFormat="1" ht="12" hidden="1" customHeight="1">
      <c r="A239" s="354">
        <v>49000</v>
      </c>
      <c r="B239" s="338" t="s">
        <v>109</v>
      </c>
      <c r="C239" s="352"/>
      <c r="D239" s="352">
        <v>0</v>
      </c>
      <c r="E239" s="352">
        <v>0</v>
      </c>
      <c r="F239" s="352">
        <v>0</v>
      </c>
      <c r="G239" s="352">
        <v>0</v>
      </c>
      <c r="H239" s="352">
        <v>0</v>
      </c>
      <c r="I239" s="352">
        <v>0</v>
      </c>
      <c r="J239" s="352"/>
      <c r="K239" s="352"/>
      <c r="L239" s="352"/>
      <c r="M239" s="352"/>
      <c r="N239" s="352"/>
      <c r="O239" s="352"/>
      <c r="P239" s="114">
        <f t="shared" ref="P239:P249" si="106">SUM(D239:O239)+SUMIF($P$4,"Yes",C239)</f>
        <v>0</v>
      </c>
      <c r="Q239" s="357">
        <v>0</v>
      </c>
      <c r="R239" s="162">
        <f t="shared" ref="R239:R249" si="107">P239-Q239</f>
        <v>0</v>
      </c>
      <c r="S239" s="355">
        <v>0</v>
      </c>
      <c r="T239" s="352">
        <v>0</v>
      </c>
      <c r="U239" s="356">
        <v>0</v>
      </c>
      <c r="V239" s="357">
        <f t="shared" ref="V239:V249" si="108">U239-T239</f>
        <v>0</v>
      </c>
      <c r="W239" s="357">
        <f t="shared" ref="W239:W249" si="109">U239-S239</f>
        <v>0</v>
      </c>
      <c r="X239" s="357">
        <f t="shared" ref="X239:X249" si="110">S239-P239</f>
        <v>0</v>
      </c>
      <c r="Y239" s="357">
        <f t="shared" ref="Y239:Y249" si="111">U239-P239</f>
        <v>0</v>
      </c>
      <c r="Z239" s="353" t="str">
        <f t="shared" si="104"/>
        <v xml:space="preserve"> </v>
      </c>
      <c r="AA239" s="353" t="str">
        <f t="shared" si="105"/>
        <v xml:space="preserve"> </v>
      </c>
    </row>
    <row r="240" spans="1:27" s="338" customFormat="1" ht="12" hidden="1" customHeight="1">
      <c r="A240" s="354">
        <v>49100</v>
      </c>
      <c r="B240" s="338" t="s">
        <v>307</v>
      </c>
      <c r="C240" s="352"/>
      <c r="D240" s="352">
        <v>0</v>
      </c>
      <c r="E240" s="352">
        <v>0</v>
      </c>
      <c r="F240" s="352">
        <v>0</v>
      </c>
      <c r="G240" s="352">
        <v>0</v>
      </c>
      <c r="H240" s="352">
        <v>0</v>
      </c>
      <c r="I240" s="352">
        <v>0</v>
      </c>
      <c r="J240" s="352"/>
      <c r="K240" s="352"/>
      <c r="L240" s="352"/>
      <c r="M240" s="352"/>
      <c r="N240" s="352"/>
      <c r="O240" s="352"/>
      <c r="P240" s="114">
        <f t="shared" si="106"/>
        <v>0</v>
      </c>
      <c r="Q240" s="357">
        <v>0</v>
      </c>
      <c r="R240" s="162">
        <f t="shared" si="107"/>
        <v>0</v>
      </c>
      <c r="S240" s="355">
        <v>0</v>
      </c>
      <c r="T240" s="352">
        <v>0</v>
      </c>
      <c r="U240" s="356">
        <v>0</v>
      </c>
      <c r="V240" s="357">
        <f t="shared" si="108"/>
        <v>0</v>
      </c>
      <c r="W240" s="357">
        <f t="shared" si="109"/>
        <v>0</v>
      </c>
      <c r="X240" s="357">
        <f t="shared" si="110"/>
        <v>0</v>
      </c>
      <c r="Y240" s="357">
        <f t="shared" si="111"/>
        <v>0</v>
      </c>
      <c r="Z240" s="353" t="str">
        <f t="shared" si="104"/>
        <v xml:space="preserve"> </v>
      </c>
      <c r="AA240" s="353" t="str">
        <f t="shared" si="105"/>
        <v xml:space="preserve"> </v>
      </c>
    </row>
    <row r="241" spans="1:27" s="338" customFormat="1" ht="12" hidden="1" customHeight="1">
      <c r="A241" s="354">
        <v>49200</v>
      </c>
      <c r="B241" s="338" t="s">
        <v>308</v>
      </c>
      <c r="C241" s="352"/>
      <c r="D241" s="352">
        <v>0</v>
      </c>
      <c r="E241" s="352">
        <v>0</v>
      </c>
      <c r="F241" s="352">
        <v>0</v>
      </c>
      <c r="G241" s="352">
        <v>0</v>
      </c>
      <c r="H241" s="352">
        <v>0</v>
      </c>
      <c r="I241" s="352">
        <v>0</v>
      </c>
      <c r="J241" s="352"/>
      <c r="K241" s="352"/>
      <c r="L241" s="352"/>
      <c r="M241" s="352"/>
      <c r="N241" s="352"/>
      <c r="O241" s="352"/>
      <c r="P241" s="114">
        <f t="shared" si="106"/>
        <v>0</v>
      </c>
      <c r="Q241" s="357">
        <v>0</v>
      </c>
      <c r="R241" s="162">
        <f t="shared" si="107"/>
        <v>0</v>
      </c>
      <c r="S241" s="355">
        <v>0</v>
      </c>
      <c r="T241" s="352">
        <v>0</v>
      </c>
      <c r="U241" s="356">
        <v>0</v>
      </c>
      <c r="V241" s="357">
        <f t="shared" si="108"/>
        <v>0</v>
      </c>
      <c r="W241" s="357">
        <f t="shared" si="109"/>
        <v>0</v>
      </c>
      <c r="X241" s="357">
        <f t="shared" si="110"/>
        <v>0</v>
      </c>
      <c r="Y241" s="357">
        <f t="shared" si="111"/>
        <v>0</v>
      </c>
      <c r="Z241" s="353" t="str">
        <f t="shared" si="104"/>
        <v xml:space="preserve"> </v>
      </c>
      <c r="AA241" s="353" t="str">
        <f t="shared" si="105"/>
        <v xml:space="preserve"> </v>
      </c>
    </row>
    <row r="242" spans="1:27" s="338" customFormat="1" ht="12" hidden="1" customHeight="1">
      <c r="A242" s="354">
        <v>49300</v>
      </c>
      <c r="B242" s="338" t="s">
        <v>309</v>
      </c>
      <c r="C242" s="352"/>
      <c r="D242" s="352">
        <v>0</v>
      </c>
      <c r="E242" s="352">
        <v>0</v>
      </c>
      <c r="F242" s="352">
        <v>0</v>
      </c>
      <c r="G242" s="352">
        <v>0</v>
      </c>
      <c r="H242" s="352">
        <v>0</v>
      </c>
      <c r="I242" s="352">
        <v>0</v>
      </c>
      <c r="J242" s="352"/>
      <c r="K242" s="352"/>
      <c r="L242" s="352"/>
      <c r="M242" s="352"/>
      <c r="N242" s="352"/>
      <c r="O242" s="352"/>
      <c r="P242" s="114">
        <f t="shared" si="106"/>
        <v>0</v>
      </c>
      <c r="Q242" s="357">
        <v>0</v>
      </c>
      <c r="R242" s="162">
        <f t="shared" si="107"/>
        <v>0</v>
      </c>
      <c r="S242" s="355">
        <v>0</v>
      </c>
      <c r="T242" s="352">
        <v>0</v>
      </c>
      <c r="U242" s="356">
        <v>0</v>
      </c>
      <c r="V242" s="357">
        <f t="shared" si="108"/>
        <v>0</v>
      </c>
      <c r="W242" s="357">
        <f t="shared" si="109"/>
        <v>0</v>
      </c>
      <c r="X242" s="357">
        <f t="shared" si="110"/>
        <v>0</v>
      </c>
      <c r="Y242" s="357">
        <f t="shared" si="111"/>
        <v>0</v>
      </c>
      <c r="Z242" s="353" t="str">
        <f t="shared" si="104"/>
        <v xml:space="preserve"> </v>
      </c>
      <c r="AA242" s="353" t="str">
        <f t="shared" si="105"/>
        <v xml:space="preserve"> </v>
      </c>
    </row>
    <row r="243" spans="1:27" s="338" customFormat="1" ht="12" hidden="1" customHeight="1">
      <c r="A243" s="354">
        <v>49400</v>
      </c>
      <c r="B243" s="338" t="s">
        <v>310</v>
      </c>
      <c r="C243" s="352"/>
      <c r="D243" s="352">
        <v>0</v>
      </c>
      <c r="E243" s="352">
        <v>0</v>
      </c>
      <c r="F243" s="352">
        <v>0</v>
      </c>
      <c r="G243" s="352">
        <v>0</v>
      </c>
      <c r="H243" s="352">
        <v>0</v>
      </c>
      <c r="I243" s="352">
        <v>0</v>
      </c>
      <c r="J243" s="352"/>
      <c r="K243" s="352"/>
      <c r="L243" s="352"/>
      <c r="M243" s="352"/>
      <c r="N243" s="352"/>
      <c r="O243" s="352"/>
      <c r="P243" s="114">
        <f t="shared" si="106"/>
        <v>0</v>
      </c>
      <c r="Q243" s="357">
        <v>0</v>
      </c>
      <c r="R243" s="162">
        <f t="shared" si="107"/>
        <v>0</v>
      </c>
      <c r="S243" s="355">
        <v>0</v>
      </c>
      <c r="T243" s="352">
        <v>0</v>
      </c>
      <c r="U243" s="356">
        <v>0</v>
      </c>
      <c r="V243" s="357">
        <f t="shared" si="108"/>
        <v>0</v>
      </c>
      <c r="W243" s="357">
        <f t="shared" si="109"/>
        <v>0</v>
      </c>
      <c r="X243" s="357">
        <f t="shared" si="110"/>
        <v>0</v>
      </c>
      <c r="Y243" s="357">
        <f t="shared" si="111"/>
        <v>0</v>
      </c>
      <c r="Z243" s="353" t="str">
        <f t="shared" si="104"/>
        <v xml:space="preserve"> </v>
      </c>
      <c r="AA243" s="353" t="str">
        <f t="shared" si="105"/>
        <v xml:space="preserve"> </v>
      </c>
    </row>
    <row r="244" spans="1:27" s="338" customFormat="1" ht="12" hidden="1" customHeight="1">
      <c r="A244" s="354">
        <v>49500</v>
      </c>
      <c r="B244" s="338" t="s">
        <v>311</v>
      </c>
      <c r="C244" s="352"/>
      <c r="D244" s="352">
        <v>0</v>
      </c>
      <c r="E244" s="352">
        <v>0</v>
      </c>
      <c r="F244" s="352">
        <v>0</v>
      </c>
      <c r="G244" s="352">
        <v>0</v>
      </c>
      <c r="H244" s="352">
        <v>0</v>
      </c>
      <c r="I244" s="352">
        <v>0</v>
      </c>
      <c r="J244" s="352"/>
      <c r="K244" s="352"/>
      <c r="L244" s="352"/>
      <c r="M244" s="352"/>
      <c r="N244" s="352"/>
      <c r="O244" s="352"/>
      <c r="P244" s="114">
        <f t="shared" si="106"/>
        <v>0</v>
      </c>
      <c r="Q244" s="357">
        <v>0</v>
      </c>
      <c r="R244" s="162">
        <f t="shared" si="107"/>
        <v>0</v>
      </c>
      <c r="S244" s="355">
        <v>0</v>
      </c>
      <c r="T244" s="352">
        <v>0</v>
      </c>
      <c r="U244" s="356">
        <v>0</v>
      </c>
      <c r="V244" s="357">
        <f t="shared" si="108"/>
        <v>0</v>
      </c>
      <c r="W244" s="357">
        <f t="shared" si="109"/>
        <v>0</v>
      </c>
      <c r="X244" s="357">
        <f t="shared" si="110"/>
        <v>0</v>
      </c>
      <c r="Y244" s="357">
        <f t="shared" si="111"/>
        <v>0</v>
      </c>
      <c r="Z244" s="353" t="str">
        <f t="shared" si="104"/>
        <v xml:space="preserve"> </v>
      </c>
      <c r="AA244" s="353" t="str">
        <f t="shared" si="105"/>
        <v xml:space="preserve"> </v>
      </c>
    </row>
    <row r="245" spans="1:27" s="338" customFormat="1" ht="12" hidden="1" customHeight="1">
      <c r="A245" s="354">
        <v>49600</v>
      </c>
      <c r="B245" s="338" t="s">
        <v>312</v>
      </c>
      <c r="C245" s="352"/>
      <c r="D245" s="352">
        <v>0</v>
      </c>
      <c r="E245" s="352">
        <v>0</v>
      </c>
      <c r="F245" s="352">
        <v>0</v>
      </c>
      <c r="G245" s="352">
        <v>0</v>
      </c>
      <c r="H245" s="352">
        <v>0</v>
      </c>
      <c r="I245" s="352">
        <v>0</v>
      </c>
      <c r="J245" s="352"/>
      <c r="K245" s="352"/>
      <c r="L245" s="352"/>
      <c r="M245" s="352"/>
      <c r="N245" s="352"/>
      <c r="O245" s="352"/>
      <c r="P245" s="114">
        <f t="shared" si="106"/>
        <v>0</v>
      </c>
      <c r="Q245" s="357">
        <v>0</v>
      </c>
      <c r="R245" s="162">
        <f t="shared" si="107"/>
        <v>0</v>
      </c>
      <c r="S245" s="355">
        <v>0</v>
      </c>
      <c r="T245" s="352">
        <v>0</v>
      </c>
      <c r="U245" s="356">
        <v>0</v>
      </c>
      <c r="V245" s="357">
        <f t="shared" si="108"/>
        <v>0</v>
      </c>
      <c r="W245" s="357">
        <f t="shared" si="109"/>
        <v>0</v>
      </c>
      <c r="X245" s="357">
        <f t="shared" si="110"/>
        <v>0</v>
      </c>
      <c r="Y245" s="357">
        <f t="shared" si="111"/>
        <v>0</v>
      </c>
      <c r="Z245" s="353" t="str">
        <f t="shared" si="104"/>
        <v xml:space="preserve"> </v>
      </c>
      <c r="AA245" s="353" t="str">
        <f t="shared" si="105"/>
        <v xml:space="preserve"> </v>
      </c>
    </row>
    <row r="246" spans="1:27" s="338" customFormat="1" ht="12" hidden="1" customHeight="1">
      <c r="A246" s="354">
        <v>49800</v>
      </c>
      <c r="B246" s="338" t="s">
        <v>313</v>
      </c>
      <c r="C246" s="352"/>
      <c r="D246" s="352">
        <v>0</v>
      </c>
      <c r="E246" s="352">
        <v>0</v>
      </c>
      <c r="F246" s="352">
        <v>0</v>
      </c>
      <c r="G246" s="352">
        <v>0</v>
      </c>
      <c r="H246" s="352">
        <v>0</v>
      </c>
      <c r="I246" s="352">
        <v>0</v>
      </c>
      <c r="J246" s="352"/>
      <c r="K246" s="352"/>
      <c r="L246" s="352"/>
      <c r="M246" s="352"/>
      <c r="N246" s="352"/>
      <c r="O246" s="352"/>
      <c r="P246" s="114">
        <f t="shared" si="106"/>
        <v>0</v>
      </c>
      <c r="Q246" s="357">
        <v>0</v>
      </c>
      <c r="R246" s="162">
        <f t="shared" si="107"/>
        <v>0</v>
      </c>
      <c r="S246" s="355">
        <v>0</v>
      </c>
      <c r="T246" s="352">
        <v>0</v>
      </c>
      <c r="U246" s="356">
        <v>0</v>
      </c>
      <c r="V246" s="357">
        <f t="shared" si="108"/>
        <v>0</v>
      </c>
      <c r="W246" s="357">
        <f t="shared" si="109"/>
        <v>0</v>
      </c>
      <c r="X246" s="357">
        <f t="shared" si="110"/>
        <v>0</v>
      </c>
      <c r="Y246" s="357">
        <f t="shared" si="111"/>
        <v>0</v>
      </c>
      <c r="Z246" s="353" t="str">
        <f t="shared" si="104"/>
        <v xml:space="preserve"> </v>
      </c>
      <c r="AA246" s="353" t="str">
        <f t="shared" si="105"/>
        <v xml:space="preserve"> </v>
      </c>
    </row>
    <row r="247" spans="1:27" s="338" customFormat="1" ht="12" hidden="1" customHeight="1">
      <c r="A247" s="354">
        <v>49950</v>
      </c>
      <c r="B247" s="338" t="s">
        <v>314</v>
      </c>
      <c r="C247" s="352"/>
      <c r="D247" s="352">
        <v>0</v>
      </c>
      <c r="E247" s="352">
        <v>0</v>
      </c>
      <c r="F247" s="352">
        <v>0</v>
      </c>
      <c r="G247" s="352">
        <v>0</v>
      </c>
      <c r="H247" s="352">
        <v>0</v>
      </c>
      <c r="I247" s="352">
        <v>0</v>
      </c>
      <c r="J247" s="352"/>
      <c r="K247" s="352"/>
      <c r="L247" s="352"/>
      <c r="M247" s="352"/>
      <c r="N247" s="352"/>
      <c r="O247" s="352"/>
      <c r="P247" s="114">
        <f t="shared" si="106"/>
        <v>0</v>
      </c>
      <c r="Q247" s="357">
        <v>0</v>
      </c>
      <c r="R247" s="162">
        <f t="shared" si="107"/>
        <v>0</v>
      </c>
      <c r="S247" s="355">
        <v>0</v>
      </c>
      <c r="T247" s="352">
        <v>0</v>
      </c>
      <c r="U247" s="356">
        <v>0</v>
      </c>
      <c r="V247" s="357">
        <f t="shared" si="108"/>
        <v>0</v>
      </c>
      <c r="W247" s="357">
        <f t="shared" si="109"/>
        <v>0</v>
      </c>
      <c r="X247" s="357">
        <f t="shared" si="110"/>
        <v>0</v>
      </c>
      <c r="Y247" s="357">
        <f t="shared" si="111"/>
        <v>0</v>
      </c>
      <c r="Z247" s="353" t="str">
        <f t="shared" si="104"/>
        <v xml:space="preserve"> </v>
      </c>
      <c r="AA247" s="353" t="str">
        <f t="shared" si="105"/>
        <v xml:space="preserve"> </v>
      </c>
    </row>
    <row r="248" spans="1:27" s="338" customFormat="1" ht="12" hidden="1" customHeight="1">
      <c r="A248" s="354">
        <v>49955</v>
      </c>
      <c r="B248" s="338" t="s">
        <v>315</v>
      </c>
      <c r="C248" s="352"/>
      <c r="D248" s="352">
        <v>0</v>
      </c>
      <c r="E248" s="352">
        <v>0</v>
      </c>
      <c r="F248" s="352">
        <v>0</v>
      </c>
      <c r="G248" s="352">
        <v>0</v>
      </c>
      <c r="H248" s="352">
        <v>0</v>
      </c>
      <c r="I248" s="352">
        <v>0</v>
      </c>
      <c r="J248" s="352"/>
      <c r="K248" s="352"/>
      <c r="L248" s="352"/>
      <c r="M248" s="352"/>
      <c r="N248" s="352"/>
      <c r="O248" s="352"/>
      <c r="P248" s="114">
        <f t="shared" si="106"/>
        <v>0</v>
      </c>
      <c r="Q248" s="357">
        <v>0</v>
      </c>
      <c r="R248" s="162">
        <f t="shared" si="107"/>
        <v>0</v>
      </c>
      <c r="S248" s="355">
        <v>0</v>
      </c>
      <c r="T248" s="352">
        <v>0</v>
      </c>
      <c r="U248" s="356">
        <v>0</v>
      </c>
      <c r="V248" s="357">
        <f t="shared" si="108"/>
        <v>0</v>
      </c>
      <c r="W248" s="357">
        <f t="shared" si="109"/>
        <v>0</v>
      </c>
      <c r="X248" s="357">
        <f t="shared" si="110"/>
        <v>0</v>
      </c>
      <c r="Y248" s="357">
        <f t="shared" si="111"/>
        <v>0</v>
      </c>
      <c r="Z248" s="353" t="str">
        <f t="shared" si="104"/>
        <v xml:space="preserve"> </v>
      </c>
      <c r="AA248" s="353" t="str">
        <f t="shared" si="105"/>
        <v xml:space="preserve"> </v>
      </c>
    </row>
    <row r="249" spans="1:27" s="338" customFormat="1" ht="12" hidden="1" customHeight="1">
      <c r="A249" s="354">
        <v>49960</v>
      </c>
      <c r="B249" s="338" t="s">
        <v>316</v>
      </c>
      <c r="C249" s="352"/>
      <c r="D249" s="352">
        <v>0</v>
      </c>
      <c r="E249" s="352">
        <v>0</v>
      </c>
      <c r="F249" s="352">
        <v>0</v>
      </c>
      <c r="G249" s="352">
        <v>0</v>
      </c>
      <c r="H249" s="352">
        <v>0</v>
      </c>
      <c r="I249" s="352">
        <v>0</v>
      </c>
      <c r="J249" s="352"/>
      <c r="K249" s="352"/>
      <c r="L249" s="352"/>
      <c r="M249" s="352"/>
      <c r="N249" s="352"/>
      <c r="O249" s="352"/>
      <c r="P249" s="114">
        <f t="shared" si="106"/>
        <v>0</v>
      </c>
      <c r="Q249" s="357">
        <v>0</v>
      </c>
      <c r="R249" s="162">
        <f t="shared" si="107"/>
        <v>0</v>
      </c>
      <c r="S249" s="355">
        <v>0</v>
      </c>
      <c r="T249" s="352">
        <v>0</v>
      </c>
      <c r="U249" s="356">
        <v>0</v>
      </c>
      <c r="V249" s="357">
        <f t="shared" si="108"/>
        <v>0</v>
      </c>
      <c r="W249" s="357">
        <f t="shared" si="109"/>
        <v>0</v>
      </c>
      <c r="X249" s="357">
        <f t="shared" si="110"/>
        <v>0</v>
      </c>
      <c r="Y249" s="357">
        <f t="shared" si="111"/>
        <v>0</v>
      </c>
      <c r="Z249" s="353" t="str">
        <f t="shared" si="104"/>
        <v xml:space="preserve"> </v>
      </c>
      <c r="AA249" s="353" t="str">
        <f t="shared" si="105"/>
        <v xml:space="preserve"> </v>
      </c>
    </row>
    <row r="250" spans="1:27" ht="12" hidden="1" customHeight="1">
      <c r="A250" s="78"/>
      <c r="B250" s="78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14"/>
      <c r="Q250" s="136"/>
      <c r="R250" s="162"/>
      <c r="S250" s="134"/>
      <c r="T250" s="133"/>
      <c r="U250" s="135"/>
      <c r="V250" s="136"/>
      <c r="W250" s="136"/>
      <c r="X250" s="136"/>
      <c r="Y250" s="136"/>
    </row>
    <row r="251" spans="1:27" ht="12" hidden="1" customHeight="1">
      <c r="A251" s="78"/>
      <c r="B251" s="89" t="s">
        <v>618</v>
      </c>
      <c r="C251" s="163">
        <f t="shared" ref="C251:Y251" si="112">SUM(C238:C250)</f>
        <v>0</v>
      </c>
      <c r="D251" s="163">
        <f t="shared" si="112"/>
        <v>0</v>
      </c>
      <c r="E251" s="163">
        <f t="shared" si="112"/>
        <v>0</v>
      </c>
      <c r="F251" s="163">
        <f t="shared" si="112"/>
        <v>0</v>
      </c>
      <c r="G251" s="163">
        <f t="shared" si="112"/>
        <v>0</v>
      </c>
      <c r="H251" s="163">
        <f t="shared" si="112"/>
        <v>0</v>
      </c>
      <c r="I251" s="163">
        <f t="shared" si="112"/>
        <v>0</v>
      </c>
      <c r="J251" s="163">
        <f t="shared" si="112"/>
        <v>0</v>
      </c>
      <c r="K251" s="163">
        <f t="shared" si="112"/>
        <v>0</v>
      </c>
      <c r="L251" s="163">
        <f t="shared" si="112"/>
        <v>0</v>
      </c>
      <c r="M251" s="163">
        <f t="shared" si="112"/>
        <v>0</v>
      </c>
      <c r="N251" s="163">
        <f t="shared" si="112"/>
        <v>0</v>
      </c>
      <c r="O251" s="163">
        <f t="shared" si="112"/>
        <v>0</v>
      </c>
      <c r="P251" s="164">
        <f t="shared" si="112"/>
        <v>0</v>
      </c>
      <c r="Q251" s="165">
        <f t="shared" si="112"/>
        <v>0</v>
      </c>
      <c r="R251" s="166">
        <f t="shared" si="112"/>
        <v>0</v>
      </c>
      <c r="S251" s="164">
        <f t="shared" si="112"/>
        <v>0</v>
      </c>
      <c r="T251" s="163">
        <f t="shared" si="112"/>
        <v>0</v>
      </c>
      <c r="U251" s="167">
        <f t="shared" si="112"/>
        <v>0</v>
      </c>
      <c r="V251" s="165">
        <f t="shared" si="112"/>
        <v>0</v>
      </c>
      <c r="W251" s="165">
        <f t="shared" si="112"/>
        <v>0</v>
      </c>
      <c r="X251" s="165">
        <f t="shared" si="112"/>
        <v>0</v>
      </c>
      <c r="Y251" s="165">
        <f t="shared" si="112"/>
        <v>0</v>
      </c>
      <c r="Z251" s="168" t="str">
        <f>IFERROR((P251/U251)," ")</f>
        <v xml:space="preserve"> </v>
      </c>
      <c r="AA251" s="168" t="str">
        <f>IFERROR((P251/S251)," ")</f>
        <v xml:space="preserve"> </v>
      </c>
    </row>
    <row r="252" spans="1:27" ht="12" hidden="1" customHeight="1">
      <c r="A252" s="78"/>
      <c r="B252" s="92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4"/>
      <c r="Q252" s="136"/>
      <c r="R252" s="162"/>
      <c r="S252" s="134"/>
      <c r="T252" s="133" t="s">
        <v>30</v>
      </c>
      <c r="U252" s="135"/>
      <c r="V252" s="136"/>
      <c r="W252" s="136"/>
      <c r="X252" s="136"/>
      <c r="Y252" s="136"/>
    </row>
    <row r="253" spans="1:27" s="81" customFormat="1" ht="12" customHeight="1">
      <c r="A253" s="92" t="s">
        <v>47</v>
      </c>
      <c r="B253" s="92"/>
      <c r="C253" s="163">
        <f t="shared" ref="C253:Y253" si="113">SUM(C251,C235,C198,C159,C122)</f>
        <v>0</v>
      </c>
      <c r="D253" s="163">
        <f t="shared" si="113"/>
        <v>197634.63</v>
      </c>
      <c r="E253" s="163">
        <f t="shared" si="113"/>
        <v>421234.56</v>
      </c>
      <c r="F253" s="163">
        <f t="shared" si="113"/>
        <v>421708.35</v>
      </c>
      <c r="G253" s="163">
        <f t="shared" si="113"/>
        <v>634244.38</v>
      </c>
      <c r="H253" s="163">
        <f t="shared" si="113"/>
        <v>484202.86</v>
      </c>
      <c r="I253" s="163">
        <f t="shared" si="113"/>
        <v>354914.76</v>
      </c>
      <c r="J253" s="163">
        <f t="shared" si="113"/>
        <v>0</v>
      </c>
      <c r="K253" s="163">
        <f t="shared" si="113"/>
        <v>0</v>
      </c>
      <c r="L253" s="163">
        <f t="shared" si="113"/>
        <v>0</v>
      </c>
      <c r="M253" s="163">
        <f t="shared" si="113"/>
        <v>0</v>
      </c>
      <c r="N253" s="163">
        <f t="shared" si="113"/>
        <v>0</v>
      </c>
      <c r="O253" s="163">
        <f t="shared" si="113"/>
        <v>0</v>
      </c>
      <c r="P253" s="164">
        <f t="shared" si="113"/>
        <v>2513939.54</v>
      </c>
      <c r="Q253" s="165">
        <f t="shared" si="113"/>
        <v>2703740.0971242925</v>
      </c>
      <c r="R253" s="166">
        <f t="shared" si="113"/>
        <v>-189800.55712429291</v>
      </c>
      <c r="S253" s="164">
        <f t="shared" si="113"/>
        <v>5134409.2415819187</v>
      </c>
      <c r="T253" s="163">
        <f t="shared" si="113"/>
        <v>5136641.0248215441</v>
      </c>
      <c r="U253" s="167">
        <f t="shared" si="113"/>
        <v>5014142.077142857</v>
      </c>
      <c r="V253" s="165">
        <f t="shared" si="113"/>
        <v>-122498.94767868701</v>
      </c>
      <c r="W253" s="165">
        <f t="shared" si="113"/>
        <v>-120267.16443906234</v>
      </c>
      <c r="X253" s="165">
        <f t="shared" si="113"/>
        <v>2620469.7015819196</v>
      </c>
      <c r="Y253" s="165">
        <f t="shared" si="113"/>
        <v>2500202.537142857</v>
      </c>
      <c r="Z253" s="168">
        <f>IFERROR((P253/U253)," ")</f>
        <v>0.50136982584914813</v>
      </c>
      <c r="AA253" s="168">
        <f>IFERROR((P253/S253)," ")</f>
        <v>0.48962585990232671</v>
      </c>
    </row>
    <row r="254" spans="1:27" s="81" customFormat="1" ht="12" customHeight="1">
      <c r="A254" s="92"/>
      <c r="B254" s="9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1"/>
      <c r="Q254" s="144"/>
      <c r="R254" s="169"/>
      <c r="S254" s="90"/>
      <c r="T254" s="91"/>
      <c r="U254" s="91"/>
      <c r="V254" s="144"/>
      <c r="W254" s="144"/>
      <c r="X254" s="144"/>
      <c r="Y254" s="144"/>
      <c r="Z254" s="124"/>
      <c r="AA254" s="124"/>
    </row>
    <row r="255" spans="1:27" s="81" customFormat="1" ht="12" customHeight="1">
      <c r="A255" s="92" t="s">
        <v>48</v>
      </c>
      <c r="B255" s="9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1"/>
      <c r="Q255" s="144"/>
      <c r="R255" s="169"/>
      <c r="S255" s="90"/>
      <c r="T255" s="91"/>
      <c r="U255" s="91"/>
      <c r="V255" s="144"/>
      <c r="W255" s="144"/>
      <c r="X255" s="144"/>
      <c r="Y255" s="144"/>
      <c r="Z255" s="124"/>
      <c r="AA255" s="124"/>
    </row>
    <row r="256" spans="1:27" s="81" customFormat="1" ht="12" customHeight="1">
      <c r="A256" s="92"/>
      <c r="B256" s="9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1"/>
      <c r="Q256" s="144"/>
      <c r="R256" s="169"/>
      <c r="S256" s="141"/>
      <c r="T256" s="142"/>
      <c r="U256" s="142"/>
      <c r="V256" s="144"/>
      <c r="W256" s="144"/>
      <c r="X256" s="144"/>
      <c r="Y256" s="144"/>
      <c r="Z256" s="124"/>
      <c r="AA256" s="124"/>
    </row>
    <row r="257" spans="1:27" ht="12" customHeight="1">
      <c r="A257" s="92" t="s">
        <v>102</v>
      </c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4"/>
      <c r="Q257" s="136"/>
      <c r="R257" s="162"/>
      <c r="S257" s="134"/>
      <c r="T257" s="133"/>
      <c r="U257" s="133"/>
      <c r="V257" s="136"/>
      <c r="W257" s="136"/>
      <c r="X257" s="136"/>
      <c r="Y257" s="136"/>
    </row>
    <row r="258" spans="1:27" ht="12" hidden="1" customHeight="1">
      <c r="A258" s="78" t="s">
        <v>30</v>
      </c>
      <c r="B258" s="78"/>
      <c r="C258" s="133"/>
      <c r="D258" s="133">
        <v>0</v>
      </c>
      <c r="E258" s="133">
        <v>0</v>
      </c>
      <c r="F258" s="133">
        <v>0</v>
      </c>
      <c r="G258" s="133">
        <v>0</v>
      </c>
      <c r="H258" s="133">
        <v>0</v>
      </c>
      <c r="I258" s="133">
        <v>0</v>
      </c>
      <c r="J258" s="133"/>
      <c r="K258" s="133"/>
      <c r="L258" s="133"/>
      <c r="M258" s="133"/>
      <c r="N258" s="133"/>
      <c r="O258" s="133"/>
      <c r="P258" s="114">
        <f t="shared" ref="P258" si="114">SUM(D258:O258)+SUMIF($P$4,"Yes",C258)</f>
        <v>0</v>
      </c>
      <c r="Q258" s="136">
        <v>0</v>
      </c>
      <c r="R258" s="162">
        <f t="shared" ref="R258" si="115">Q258-P258</f>
        <v>0</v>
      </c>
      <c r="S258" s="134">
        <v>0</v>
      </c>
      <c r="T258" s="133">
        <v>0</v>
      </c>
      <c r="U258" s="135">
        <v>0</v>
      </c>
      <c r="V258" s="136">
        <f t="shared" ref="V258" si="116">T258-U258</f>
        <v>0</v>
      </c>
      <c r="W258" s="136">
        <f t="shared" ref="W258" si="117">S258-U258</f>
        <v>0</v>
      </c>
      <c r="X258" s="136">
        <f t="shared" ref="X258" si="118">S258-P258</f>
        <v>0</v>
      </c>
      <c r="Y258" s="136">
        <f t="shared" ref="Y258" si="119">U258-P258</f>
        <v>0</v>
      </c>
      <c r="Z258" s="94" t="str">
        <f t="shared" ref="Z258:Z289" si="120">IFERROR((P258/U258)," ")</f>
        <v xml:space="preserve"> </v>
      </c>
      <c r="AA258" s="353" t="str">
        <f t="shared" ref="AA258:AA289" si="121">IFERROR((P258/S258)," ")</f>
        <v xml:space="preserve"> </v>
      </c>
    </row>
    <row r="259" spans="1:27" s="338" customFormat="1" ht="12" hidden="1" customHeight="1">
      <c r="A259" s="354">
        <v>100</v>
      </c>
      <c r="B259" s="354" t="s">
        <v>317</v>
      </c>
      <c r="C259" s="352"/>
      <c r="D259" s="352">
        <v>0</v>
      </c>
      <c r="E259" s="352">
        <v>0</v>
      </c>
      <c r="F259" s="352">
        <v>0</v>
      </c>
      <c r="G259" s="352">
        <v>0</v>
      </c>
      <c r="H259" s="352">
        <v>0</v>
      </c>
      <c r="I259" s="352">
        <v>0</v>
      </c>
      <c r="J259" s="352"/>
      <c r="K259" s="352"/>
      <c r="L259" s="352"/>
      <c r="M259" s="352"/>
      <c r="N259" s="352"/>
      <c r="O259" s="352"/>
      <c r="P259" s="114">
        <f t="shared" ref="P259:P312" si="122">SUM(D259:O259)+SUMIF($P$4,"Yes",C259)</f>
        <v>0</v>
      </c>
      <c r="Q259" s="357">
        <v>0</v>
      </c>
      <c r="R259" s="162">
        <f t="shared" ref="R259:R312" si="123">Q259-P259</f>
        <v>0</v>
      </c>
      <c r="S259" s="355">
        <v>0</v>
      </c>
      <c r="T259" s="352">
        <v>0</v>
      </c>
      <c r="U259" s="356">
        <v>0</v>
      </c>
      <c r="V259" s="357">
        <f t="shared" ref="V259:V312" si="124">T259-U259</f>
        <v>0</v>
      </c>
      <c r="W259" s="357">
        <f t="shared" ref="W259:W312" si="125">S259-U259</f>
        <v>0</v>
      </c>
      <c r="X259" s="357">
        <f t="shared" ref="X259:X312" si="126">S259-P259</f>
        <v>0</v>
      </c>
      <c r="Y259" s="357">
        <f t="shared" ref="Y259:Y312" si="127">U259-P259</f>
        <v>0</v>
      </c>
      <c r="Z259" s="353" t="str">
        <f t="shared" si="120"/>
        <v xml:space="preserve"> </v>
      </c>
      <c r="AA259" s="353" t="str">
        <f t="shared" si="121"/>
        <v xml:space="preserve"> </v>
      </c>
    </row>
    <row r="260" spans="1:27" s="338" customFormat="1" ht="12" hidden="1" customHeight="1">
      <c r="A260" s="354">
        <v>103</v>
      </c>
      <c r="B260" s="354" t="s">
        <v>318</v>
      </c>
      <c r="C260" s="352"/>
      <c r="D260" s="352">
        <v>0</v>
      </c>
      <c r="E260" s="352">
        <v>0</v>
      </c>
      <c r="F260" s="352">
        <v>0</v>
      </c>
      <c r="G260" s="352">
        <v>0</v>
      </c>
      <c r="H260" s="352">
        <v>0</v>
      </c>
      <c r="I260" s="352">
        <v>0</v>
      </c>
      <c r="J260" s="352"/>
      <c r="K260" s="352"/>
      <c r="L260" s="352"/>
      <c r="M260" s="352"/>
      <c r="N260" s="352"/>
      <c r="O260" s="352"/>
      <c r="P260" s="114">
        <f t="shared" si="122"/>
        <v>0</v>
      </c>
      <c r="Q260" s="357">
        <v>0</v>
      </c>
      <c r="R260" s="162">
        <f t="shared" si="123"/>
        <v>0</v>
      </c>
      <c r="S260" s="355">
        <v>0</v>
      </c>
      <c r="T260" s="352">
        <v>0</v>
      </c>
      <c r="U260" s="356">
        <v>0</v>
      </c>
      <c r="V260" s="357">
        <f t="shared" si="124"/>
        <v>0</v>
      </c>
      <c r="W260" s="357">
        <f t="shared" si="125"/>
        <v>0</v>
      </c>
      <c r="X260" s="357">
        <f t="shared" si="126"/>
        <v>0</v>
      </c>
      <c r="Y260" s="357">
        <f t="shared" si="127"/>
        <v>0</v>
      </c>
      <c r="Z260" s="353" t="str">
        <f t="shared" si="120"/>
        <v xml:space="preserve"> </v>
      </c>
      <c r="AA260" s="353" t="str">
        <f t="shared" si="121"/>
        <v xml:space="preserve"> </v>
      </c>
    </row>
    <row r="261" spans="1:27" s="338" customFormat="1" ht="12" customHeight="1">
      <c r="A261" s="354">
        <v>104</v>
      </c>
      <c r="B261" s="354" t="s">
        <v>319</v>
      </c>
      <c r="C261" s="352"/>
      <c r="D261" s="352">
        <v>8918.57</v>
      </c>
      <c r="E261" s="352">
        <v>8952.66</v>
      </c>
      <c r="F261" s="352">
        <v>8952.66</v>
      </c>
      <c r="G261" s="352">
        <v>8952.66</v>
      </c>
      <c r="H261" s="352">
        <v>10702.66</v>
      </c>
      <c r="I261" s="352">
        <v>8952.66</v>
      </c>
      <c r="J261" s="352"/>
      <c r="K261" s="352"/>
      <c r="L261" s="352"/>
      <c r="M261" s="352"/>
      <c r="N261" s="352"/>
      <c r="O261" s="352"/>
      <c r="P261" s="114">
        <f t="shared" si="122"/>
        <v>55431.87000000001</v>
      </c>
      <c r="Q261" s="357">
        <v>53716.044999999998</v>
      </c>
      <c r="R261" s="162">
        <f t="shared" si="123"/>
        <v>-1715.8250000000116</v>
      </c>
      <c r="S261" s="355">
        <v>107432.09</v>
      </c>
      <c r="T261" s="352">
        <v>107432.09</v>
      </c>
      <c r="U261" s="356">
        <v>107432.09</v>
      </c>
      <c r="V261" s="357">
        <f t="shared" si="124"/>
        <v>0</v>
      </c>
      <c r="W261" s="357">
        <f t="shared" si="125"/>
        <v>0</v>
      </c>
      <c r="X261" s="357">
        <f t="shared" si="126"/>
        <v>52000.219999999987</v>
      </c>
      <c r="Y261" s="357">
        <f t="shared" si="127"/>
        <v>52000.219999999987</v>
      </c>
      <c r="Z261" s="353">
        <f t="shared" si="120"/>
        <v>0.51597125216497242</v>
      </c>
      <c r="AA261" s="353">
        <f t="shared" si="121"/>
        <v>0.51597125216497242</v>
      </c>
    </row>
    <row r="262" spans="1:27" s="338" customFormat="1" ht="12" customHeight="1">
      <c r="A262" s="354">
        <v>105</v>
      </c>
      <c r="B262" s="354" t="s">
        <v>320</v>
      </c>
      <c r="C262" s="352"/>
      <c r="D262" s="352">
        <v>27691.29</v>
      </c>
      <c r="E262" s="352">
        <v>27797.18</v>
      </c>
      <c r="F262" s="352">
        <v>27797.18</v>
      </c>
      <c r="G262" s="352">
        <v>27797.18</v>
      </c>
      <c r="H262" s="352">
        <v>34547.18</v>
      </c>
      <c r="I262" s="352">
        <v>27797.18</v>
      </c>
      <c r="J262" s="352"/>
      <c r="K262" s="352"/>
      <c r="L262" s="352"/>
      <c r="M262" s="352"/>
      <c r="N262" s="352"/>
      <c r="O262" s="352"/>
      <c r="P262" s="114">
        <f t="shared" si="122"/>
        <v>173427.18999999997</v>
      </c>
      <c r="Q262" s="357">
        <v>166782.75</v>
      </c>
      <c r="R262" s="162">
        <f t="shared" si="123"/>
        <v>-6644.4399999999732</v>
      </c>
      <c r="S262" s="355">
        <v>333565.5</v>
      </c>
      <c r="T262" s="352">
        <v>333565.5</v>
      </c>
      <c r="U262" s="356">
        <v>333565.5</v>
      </c>
      <c r="V262" s="357">
        <f t="shared" si="124"/>
        <v>0</v>
      </c>
      <c r="W262" s="357">
        <f t="shared" si="125"/>
        <v>0</v>
      </c>
      <c r="X262" s="357">
        <f t="shared" si="126"/>
        <v>160138.31000000003</v>
      </c>
      <c r="Y262" s="357">
        <f t="shared" si="127"/>
        <v>160138.31000000003</v>
      </c>
      <c r="Z262" s="353">
        <f t="shared" si="120"/>
        <v>0.51991944610578722</v>
      </c>
      <c r="AA262" s="353">
        <f t="shared" si="121"/>
        <v>0.51991944610578722</v>
      </c>
    </row>
    <row r="263" spans="1:27" s="338" customFormat="1" ht="12" customHeight="1">
      <c r="A263" s="354">
        <v>116</v>
      </c>
      <c r="B263" s="354" t="s">
        <v>43</v>
      </c>
      <c r="C263" s="352"/>
      <c r="D263" s="352">
        <v>121984.5</v>
      </c>
      <c r="E263" s="352">
        <v>127464.26</v>
      </c>
      <c r="F263" s="352">
        <v>131724.26</v>
      </c>
      <c r="G263" s="352">
        <v>131464.26</v>
      </c>
      <c r="H263" s="352">
        <v>127464.26</v>
      </c>
      <c r="I263" s="352">
        <v>137725.01</v>
      </c>
      <c r="J263" s="352"/>
      <c r="K263" s="352"/>
      <c r="L263" s="352"/>
      <c r="M263" s="352"/>
      <c r="N263" s="352"/>
      <c r="O263" s="352"/>
      <c r="P263" s="114">
        <f t="shared" si="122"/>
        <v>777826.55</v>
      </c>
      <c r="Q263" s="357">
        <v>766876.99999999802</v>
      </c>
      <c r="R263" s="162">
        <f t="shared" si="123"/>
        <v>-10949.550000002026</v>
      </c>
      <c r="S263" s="355">
        <v>1533754</v>
      </c>
      <c r="T263" s="352">
        <v>1527087.9838709701</v>
      </c>
      <c r="U263" s="356">
        <v>1554487.9838709701</v>
      </c>
      <c r="V263" s="357">
        <f t="shared" si="124"/>
        <v>-27400</v>
      </c>
      <c r="W263" s="357">
        <f t="shared" si="125"/>
        <v>-20733.983870970085</v>
      </c>
      <c r="X263" s="357">
        <f t="shared" si="126"/>
        <v>755927.45</v>
      </c>
      <c r="Y263" s="357">
        <f t="shared" si="127"/>
        <v>776661.43387097004</v>
      </c>
      <c r="Z263" s="353">
        <f t="shared" si="120"/>
        <v>0.50037475880840476</v>
      </c>
      <c r="AA263" s="353">
        <f t="shared" si="121"/>
        <v>0.50713905228609024</v>
      </c>
    </row>
    <row r="264" spans="1:27" s="338" customFormat="1" ht="12" hidden="1" customHeight="1">
      <c r="A264" s="354">
        <v>117</v>
      </c>
      <c r="B264" s="354" t="s">
        <v>262</v>
      </c>
      <c r="C264" s="352"/>
      <c r="D264" s="352">
        <v>0</v>
      </c>
      <c r="E264" s="352">
        <v>0</v>
      </c>
      <c r="F264" s="352">
        <v>0</v>
      </c>
      <c r="G264" s="352">
        <v>0</v>
      </c>
      <c r="H264" s="352">
        <v>0</v>
      </c>
      <c r="I264" s="352">
        <v>0</v>
      </c>
      <c r="J264" s="352"/>
      <c r="K264" s="352"/>
      <c r="L264" s="352"/>
      <c r="M264" s="352"/>
      <c r="N264" s="352"/>
      <c r="O264" s="352"/>
      <c r="P264" s="114">
        <f t="shared" si="122"/>
        <v>0</v>
      </c>
      <c r="Q264" s="357">
        <v>0</v>
      </c>
      <c r="R264" s="162">
        <f t="shared" si="123"/>
        <v>0</v>
      </c>
      <c r="S264" s="355">
        <v>0</v>
      </c>
      <c r="T264" s="352">
        <v>0</v>
      </c>
      <c r="U264" s="356">
        <v>0</v>
      </c>
      <c r="V264" s="357">
        <f t="shared" si="124"/>
        <v>0</v>
      </c>
      <c r="W264" s="357">
        <f t="shared" si="125"/>
        <v>0</v>
      </c>
      <c r="X264" s="357">
        <f t="shared" si="126"/>
        <v>0</v>
      </c>
      <c r="Y264" s="357">
        <f t="shared" si="127"/>
        <v>0</v>
      </c>
      <c r="Z264" s="353" t="str">
        <f t="shared" si="120"/>
        <v xml:space="preserve"> </v>
      </c>
      <c r="AA264" s="353" t="str">
        <f t="shared" si="121"/>
        <v xml:space="preserve"> </v>
      </c>
    </row>
    <row r="265" spans="1:27" s="338" customFormat="1" ht="12" hidden="1" customHeight="1">
      <c r="A265" s="354">
        <v>118</v>
      </c>
      <c r="B265" s="354" t="s">
        <v>321</v>
      </c>
      <c r="C265" s="352"/>
      <c r="D265" s="352">
        <v>0</v>
      </c>
      <c r="E265" s="352">
        <v>0</v>
      </c>
      <c r="F265" s="352">
        <v>0</v>
      </c>
      <c r="G265" s="352">
        <v>0</v>
      </c>
      <c r="H265" s="352">
        <v>0</v>
      </c>
      <c r="I265" s="352">
        <v>0</v>
      </c>
      <c r="J265" s="352"/>
      <c r="K265" s="352"/>
      <c r="L265" s="352"/>
      <c r="M265" s="352"/>
      <c r="N265" s="352"/>
      <c r="O265" s="352"/>
      <c r="P265" s="114">
        <f t="shared" si="122"/>
        <v>0</v>
      </c>
      <c r="Q265" s="357">
        <v>0</v>
      </c>
      <c r="R265" s="162">
        <f t="shared" si="123"/>
        <v>0</v>
      </c>
      <c r="S265" s="355">
        <v>0</v>
      </c>
      <c r="T265" s="352">
        <v>0</v>
      </c>
      <c r="U265" s="356">
        <v>0</v>
      </c>
      <c r="V265" s="357">
        <f t="shared" si="124"/>
        <v>0</v>
      </c>
      <c r="W265" s="357">
        <f t="shared" si="125"/>
        <v>0</v>
      </c>
      <c r="X265" s="357">
        <f t="shared" si="126"/>
        <v>0</v>
      </c>
      <c r="Y265" s="357">
        <f t="shared" si="127"/>
        <v>0</v>
      </c>
      <c r="Z265" s="353" t="str">
        <f t="shared" si="120"/>
        <v xml:space="preserve"> </v>
      </c>
      <c r="AA265" s="353" t="str">
        <f t="shared" si="121"/>
        <v xml:space="preserve"> </v>
      </c>
    </row>
    <row r="266" spans="1:27" s="338" customFormat="1" ht="12" hidden="1" customHeight="1">
      <c r="A266" s="354">
        <v>119</v>
      </c>
      <c r="B266" s="354" t="s">
        <v>322</v>
      </c>
      <c r="C266" s="352"/>
      <c r="D266" s="352">
        <v>0</v>
      </c>
      <c r="E266" s="352">
        <v>0</v>
      </c>
      <c r="F266" s="352">
        <v>0</v>
      </c>
      <c r="G266" s="352">
        <v>0</v>
      </c>
      <c r="H266" s="352">
        <v>0</v>
      </c>
      <c r="I266" s="352">
        <v>0</v>
      </c>
      <c r="J266" s="352"/>
      <c r="K266" s="352"/>
      <c r="L266" s="352"/>
      <c r="M266" s="352"/>
      <c r="N266" s="352"/>
      <c r="O266" s="352"/>
      <c r="P266" s="114">
        <f t="shared" si="122"/>
        <v>0</v>
      </c>
      <c r="Q266" s="357">
        <v>0</v>
      </c>
      <c r="R266" s="162">
        <f t="shared" si="123"/>
        <v>0</v>
      </c>
      <c r="S266" s="355">
        <v>0</v>
      </c>
      <c r="T266" s="352">
        <v>0</v>
      </c>
      <c r="U266" s="356">
        <v>0</v>
      </c>
      <c r="V266" s="357">
        <f t="shared" si="124"/>
        <v>0</v>
      </c>
      <c r="W266" s="357">
        <f t="shared" si="125"/>
        <v>0</v>
      </c>
      <c r="X266" s="357">
        <f t="shared" si="126"/>
        <v>0</v>
      </c>
      <c r="Y266" s="357">
        <f t="shared" si="127"/>
        <v>0</v>
      </c>
      <c r="Z266" s="353" t="str">
        <f t="shared" si="120"/>
        <v xml:space="preserve"> </v>
      </c>
      <c r="AA266" s="353" t="str">
        <f t="shared" si="121"/>
        <v xml:space="preserve"> </v>
      </c>
    </row>
    <row r="267" spans="1:27" s="338" customFormat="1" ht="12" hidden="1" customHeight="1">
      <c r="A267" s="354">
        <v>120</v>
      </c>
      <c r="B267" s="354" t="s">
        <v>323</v>
      </c>
      <c r="C267" s="352"/>
      <c r="D267" s="352">
        <v>0</v>
      </c>
      <c r="E267" s="352">
        <v>0</v>
      </c>
      <c r="F267" s="352">
        <v>0</v>
      </c>
      <c r="G267" s="352">
        <v>0</v>
      </c>
      <c r="H267" s="352">
        <v>0</v>
      </c>
      <c r="I267" s="352">
        <v>0</v>
      </c>
      <c r="J267" s="352"/>
      <c r="K267" s="352"/>
      <c r="L267" s="352"/>
      <c r="M267" s="352"/>
      <c r="N267" s="352"/>
      <c r="O267" s="352"/>
      <c r="P267" s="114">
        <f t="shared" si="122"/>
        <v>0</v>
      </c>
      <c r="Q267" s="357">
        <v>0</v>
      </c>
      <c r="R267" s="162">
        <f t="shared" si="123"/>
        <v>0</v>
      </c>
      <c r="S267" s="355">
        <v>0</v>
      </c>
      <c r="T267" s="352">
        <v>0</v>
      </c>
      <c r="U267" s="356">
        <v>0</v>
      </c>
      <c r="V267" s="357">
        <f t="shared" si="124"/>
        <v>0</v>
      </c>
      <c r="W267" s="357">
        <f t="shared" si="125"/>
        <v>0</v>
      </c>
      <c r="X267" s="357">
        <f t="shared" si="126"/>
        <v>0</v>
      </c>
      <c r="Y267" s="357">
        <f t="shared" si="127"/>
        <v>0</v>
      </c>
      <c r="Z267" s="353" t="str">
        <f t="shared" si="120"/>
        <v xml:space="preserve"> </v>
      </c>
      <c r="AA267" s="353" t="str">
        <f t="shared" si="121"/>
        <v xml:space="preserve"> </v>
      </c>
    </row>
    <row r="268" spans="1:27" s="338" customFormat="1" ht="12" hidden="1" customHeight="1">
      <c r="A268" s="354">
        <v>121</v>
      </c>
      <c r="B268" s="354" t="s">
        <v>324</v>
      </c>
      <c r="C268" s="352"/>
      <c r="D268" s="352">
        <v>0</v>
      </c>
      <c r="E268" s="352">
        <v>0</v>
      </c>
      <c r="F268" s="352">
        <v>0</v>
      </c>
      <c r="G268" s="352">
        <v>0</v>
      </c>
      <c r="H268" s="352">
        <v>0</v>
      </c>
      <c r="I268" s="352">
        <v>0</v>
      </c>
      <c r="J268" s="352"/>
      <c r="K268" s="352"/>
      <c r="L268" s="352"/>
      <c r="M268" s="352"/>
      <c r="N268" s="352"/>
      <c r="O268" s="352"/>
      <c r="P268" s="114">
        <f t="shared" si="122"/>
        <v>0</v>
      </c>
      <c r="Q268" s="357">
        <v>0</v>
      </c>
      <c r="R268" s="162">
        <f t="shared" si="123"/>
        <v>0</v>
      </c>
      <c r="S268" s="355">
        <v>0</v>
      </c>
      <c r="T268" s="352">
        <v>0</v>
      </c>
      <c r="U268" s="356">
        <v>0</v>
      </c>
      <c r="V268" s="357">
        <f t="shared" si="124"/>
        <v>0</v>
      </c>
      <c r="W268" s="357">
        <f t="shared" si="125"/>
        <v>0</v>
      </c>
      <c r="X268" s="357">
        <f t="shared" si="126"/>
        <v>0</v>
      </c>
      <c r="Y268" s="357">
        <f t="shared" si="127"/>
        <v>0</v>
      </c>
      <c r="Z268" s="353" t="str">
        <f t="shared" si="120"/>
        <v xml:space="preserve"> </v>
      </c>
      <c r="AA268" s="353" t="str">
        <f t="shared" si="121"/>
        <v xml:space="preserve"> </v>
      </c>
    </row>
    <row r="269" spans="1:27" s="338" customFormat="1" ht="12" hidden="1" customHeight="1">
      <c r="A269" s="354">
        <v>122</v>
      </c>
      <c r="B269" s="354" t="s">
        <v>325</v>
      </c>
      <c r="C269" s="352"/>
      <c r="D269" s="352">
        <v>0</v>
      </c>
      <c r="E269" s="352">
        <v>0</v>
      </c>
      <c r="F269" s="352">
        <v>0</v>
      </c>
      <c r="G269" s="352">
        <v>0</v>
      </c>
      <c r="H269" s="352">
        <v>0</v>
      </c>
      <c r="I269" s="352">
        <v>0</v>
      </c>
      <c r="J269" s="352"/>
      <c r="K269" s="352"/>
      <c r="L269" s="352"/>
      <c r="M269" s="352"/>
      <c r="N269" s="352"/>
      <c r="O269" s="352"/>
      <c r="P269" s="114">
        <f t="shared" si="122"/>
        <v>0</v>
      </c>
      <c r="Q269" s="357">
        <v>0</v>
      </c>
      <c r="R269" s="162">
        <f t="shared" si="123"/>
        <v>0</v>
      </c>
      <c r="S269" s="355">
        <v>0</v>
      </c>
      <c r="T269" s="352">
        <v>0</v>
      </c>
      <c r="U269" s="356">
        <v>0</v>
      </c>
      <c r="V269" s="357">
        <f t="shared" si="124"/>
        <v>0</v>
      </c>
      <c r="W269" s="357">
        <f t="shared" si="125"/>
        <v>0</v>
      </c>
      <c r="X269" s="357">
        <f t="shared" si="126"/>
        <v>0</v>
      </c>
      <c r="Y269" s="357">
        <f t="shared" si="127"/>
        <v>0</v>
      </c>
      <c r="Z269" s="353" t="str">
        <f t="shared" si="120"/>
        <v xml:space="preserve"> </v>
      </c>
      <c r="AA269" s="353" t="str">
        <f t="shared" si="121"/>
        <v xml:space="preserve"> </v>
      </c>
    </row>
    <row r="270" spans="1:27" s="338" customFormat="1" ht="12" hidden="1" customHeight="1">
      <c r="A270" s="354">
        <v>123</v>
      </c>
      <c r="B270" s="354" t="s">
        <v>326</v>
      </c>
      <c r="C270" s="352"/>
      <c r="D270" s="352">
        <v>0</v>
      </c>
      <c r="E270" s="352">
        <v>0</v>
      </c>
      <c r="F270" s="352">
        <v>0</v>
      </c>
      <c r="G270" s="352">
        <v>0</v>
      </c>
      <c r="H270" s="352">
        <v>0</v>
      </c>
      <c r="I270" s="352">
        <v>0</v>
      </c>
      <c r="J270" s="352"/>
      <c r="K270" s="352"/>
      <c r="L270" s="352"/>
      <c r="M270" s="352"/>
      <c r="N270" s="352"/>
      <c r="O270" s="352"/>
      <c r="P270" s="114">
        <f t="shared" si="122"/>
        <v>0</v>
      </c>
      <c r="Q270" s="357">
        <v>0</v>
      </c>
      <c r="R270" s="162">
        <f t="shared" si="123"/>
        <v>0</v>
      </c>
      <c r="S270" s="355">
        <v>0</v>
      </c>
      <c r="T270" s="352">
        <v>0</v>
      </c>
      <c r="U270" s="356">
        <v>0</v>
      </c>
      <c r="V270" s="357">
        <f t="shared" si="124"/>
        <v>0</v>
      </c>
      <c r="W270" s="357">
        <f t="shared" si="125"/>
        <v>0</v>
      </c>
      <c r="X270" s="357">
        <f t="shared" si="126"/>
        <v>0</v>
      </c>
      <c r="Y270" s="357">
        <f t="shared" si="127"/>
        <v>0</v>
      </c>
      <c r="Z270" s="353" t="str">
        <f t="shared" si="120"/>
        <v xml:space="preserve"> </v>
      </c>
      <c r="AA270" s="353" t="str">
        <f t="shared" si="121"/>
        <v xml:space="preserve"> </v>
      </c>
    </row>
    <row r="271" spans="1:27" s="338" customFormat="1" ht="12" hidden="1" customHeight="1">
      <c r="A271" s="354">
        <v>124</v>
      </c>
      <c r="B271" s="354" t="s">
        <v>327</v>
      </c>
      <c r="C271" s="352"/>
      <c r="D271" s="352">
        <v>0</v>
      </c>
      <c r="E271" s="352">
        <v>0</v>
      </c>
      <c r="F271" s="352">
        <v>0</v>
      </c>
      <c r="G271" s="352">
        <v>0</v>
      </c>
      <c r="H271" s="352">
        <v>0</v>
      </c>
      <c r="I271" s="352">
        <v>0</v>
      </c>
      <c r="J271" s="352"/>
      <c r="K271" s="352"/>
      <c r="L271" s="352"/>
      <c r="M271" s="352"/>
      <c r="N271" s="352"/>
      <c r="O271" s="352"/>
      <c r="P271" s="114">
        <f t="shared" si="122"/>
        <v>0</v>
      </c>
      <c r="Q271" s="357">
        <v>0</v>
      </c>
      <c r="R271" s="162">
        <f t="shared" si="123"/>
        <v>0</v>
      </c>
      <c r="S271" s="355">
        <v>0</v>
      </c>
      <c r="T271" s="352">
        <v>0</v>
      </c>
      <c r="U271" s="356">
        <v>0</v>
      </c>
      <c r="V271" s="357">
        <f t="shared" si="124"/>
        <v>0</v>
      </c>
      <c r="W271" s="357">
        <f t="shared" si="125"/>
        <v>0</v>
      </c>
      <c r="X271" s="357">
        <f t="shared" si="126"/>
        <v>0</v>
      </c>
      <c r="Y271" s="357">
        <f t="shared" si="127"/>
        <v>0</v>
      </c>
      <c r="Z271" s="353" t="str">
        <f t="shared" si="120"/>
        <v xml:space="preserve"> </v>
      </c>
      <c r="AA271" s="353" t="str">
        <f t="shared" si="121"/>
        <v xml:space="preserve"> </v>
      </c>
    </row>
    <row r="272" spans="1:27" s="338" customFormat="1" ht="12" hidden="1" customHeight="1">
      <c r="A272" s="354">
        <v>126</v>
      </c>
      <c r="B272" s="354" t="s">
        <v>328</v>
      </c>
      <c r="C272" s="352"/>
      <c r="D272" s="352">
        <v>0</v>
      </c>
      <c r="E272" s="352">
        <v>0</v>
      </c>
      <c r="F272" s="352">
        <v>0</v>
      </c>
      <c r="G272" s="352">
        <v>0</v>
      </c>
      <c r="H272" s="352">
        <v>0</v>
      </c>
      <c r="I272" s="352">
        <v>0</v>
      </c>
      <c r="J272" s="352"/>
      <c r="K272" s="352"/>
      <c r="L272" s="352"/>
      <c r="M272" s="352"/>
      <c r="N272" s="352"/>
      <c r="O272" s="352"/>
      <c r="P272" s="114">
        <f t="shared" si="122"/>
        <v>0</v>
      </c>
      <c r="Q272" s="357">
        <v>0</v>
      </c>
      <c r="R272" s="162">
        <f t="shared" si="123"/>
        <v>0</v>
      </c>
      <c r="S272" s="355">
        <v>0</v>
      </c>
      <c r="T272" s="352">
        <v>0</v>
      </c>
      <c r="U272" s="356">
        <v>0</v>
      </c>
      <c r="V272" s="357">
        <f t="shared" si="124"/>
        <v>0</v>
      </c>
      <c r="W272" s="357">
        <f t="shared" si="125"/>
        <v>0</v>
      </c>
      <c r="X272" s="357">
        <f t="shared" si="126"/>
        <v>0</v>
      </c>
      <c r="Y272" s="357">
        <f t="shared" si="127"/>
        <v>0</v>
      </c>
      <c r="Z272" s="353" t="str">
        <f t="shared" si="120"/>
        <v xml:space="preserve"> </v>
      </c>
      <c r="AA272" s="353" t="str">
        <f t="shared" si="121"/>
        <v xml:space="preserve"> </v>
      </c>
    </row>
    <row r="273" spans="1:27" s="338" customFormat="1" ht="12" hidden="1" customHeight="1">
      <c r="A273" s="354">
        <v>127</v>
      </c>
      <c r="B273" s="354" t="s">
        <v>329</v>
      </c>
      <c r="C273" s="352"/>
      <c r="D273" s="352">
        <v>0</v>
      </c>
      <c r="E273" s="352">
        <v>0</v>
      </c>
      <c r="F273" s="352">
        <v>0</v>
      </c>
      <c r="G273" s="352">
        <v>0</v>
      </c>
      <c r="H273" s="352">
        <v>0</v>
      </c>
      <c r="I273" s="352">
        <v>0</v>
      </c>
      <c r="J273" s="352"/>
      <c r="K273" s="352"/>
      <c r="L273" s="352"/>
      <c r="M273" s="352"/>
      <c r="N273" s="352"/>
      <c r="O273" s="352"/>
      <c r="P273" s="114">
        <f t="shared" si="122"/>
        <v>0</v>
      </c>
      <c r="Q273" s="357">
        <v>0</v>
      </c>
      <c r="R273" s="162">
        <f t="shared" si="123"/>
        <v>0</v>
      </c>
      <c r="S273" s="355">
        <v>0</v>
      </c>
      <c r="T273" s="352">
        <v>0</v>
      </c>
      <c r="U273" s="356">
        <v>0</v>
      </c>
      <c r="V273" s="357">
        <f t="shared" si="124"/>
        <v>0</v>
      </c>
      <c r="W273" s="357">
        <f t="shared" si="125"/>
        <v>0</v>
      </c>
      <c r="X273" s="357">
        <f t="shared" si="126"/>
        <v>0</v>
      </c>
      <c r="Y273" s="357">
        <f t="shared" si="127"/>
        <v>0</v>
      </c>
      <c r="Z273" s="353" t="str">
        <f t="shared" si="120"/>
        <v xml:space="preserve"> </v>
      </c>
      <c r="AA273" s="353" t="str">
        <f t="shared" si="121"/>
        <v xml:space="preserve"> </v>
      </c>
    </row>
    <row r="274" spans="1:27" s="338" customFormat="1" ht="12" hidden="1" customHeight="1">
      <c r="A274" s="354">
        <v>128</v>
      </c>
      <c r="B274" s="354" t="s">
        <v>330</v>
      </c>
      <c r="C274" s="352"/>
      <c r="D274" s="352">
        <v>0</v>
      </c>
      <c r="E274" s="352">
        <v>0</v>
      </c>
      <c r="F274" s="352">
        <v>0</v>
      </c>
      <c r="G274" s="352">
        <v>0</v>
      </c>
      <c r="H274" s="352">
        <v>0</v>
      </c>
      <c r="I274" s="352">
        <v>0</v>
      </c>
      <c r="J274" s="352"/>
      <c r="K274" s="352"/>
      <c r="L274" s="352"/>
      <c r="M274" s="352"/>
      <c r="N274" s="352"/>
      <c r="O274" s="352"/>
      <c r="P274" s="114">
        <f t="shared" si="122"/>
        <v>0</v>
      </c>
      <c r="Q274" s="357">
        <v>0</v>
      </c>
      <c r="R274" s="162">
        <f t="shared" si="123"/>
        <v>0</v>
      </c>
      <c r="S274" s="355">
        <v>0</v>
      </c>
      <c r="T274" s="352">
        <v>0</v>
      </c>
      <c r="U274" s="356">
        <v>0</v>
      </c>
      <c r="V274" s="357">
        <f t="shared" si="124"/>
        <v>0</v>
      </c>
      <c r="W274" s="357">
        <f t="shared" si="125"/>
        <v>0</v>
      </c>
      <c r="X274" s="357">
        <f t="shared" si="126"/>
        <v>0</v>
      </c>
      <c r="Y274" s="357">
        <f t="shared" si="127"/>
        <v>0</v>
      </c>
      <c r="Z274" s="353" t="str">
        <f t="shared" si="120"/>
        <v xml:space="preserve"> </v>
      </c>
      <c r="AA274" s="353" t="str">
        <f t="shared" si="121"/>
        <v xml:space="preserve"> </v>
      </c>
    </row>
    <row r="275" spans="1:27" s="338" customFormat="1" ht="12" hidden="1" customHeight="1">
      <c r="A275" s="354">
        <v>129</v>
      </c>
      <c r="B275" s="354" t="s">
        <v>331</v>
      </c>
      <c r="C275" s="352"/>
      <c r="D275" s="352">
        <v>0</v>
      </c>
      <c r="E275" s="352">
        <v>0</v>
      </c>
      <c r="F275" s="352">
        <v>0</v>
      </c>
      <c r="G275" s="352">
        <v>0</v>
      </c>
      <c r="H275" s="352">
        <v>0</v>
      </c>
      <c r="I275" s="352">
        <v>0</v>
      </c>
      <c r="J275" s="352"/>
      <c r="K275" s="352"/>
      <c r="L275" s="352"/>
      <c r="M275" s="352"/>
      <c r="N275" s="352"/>
      <c r="O275" s="352"/>
      <c r="P275" s="114">
        <f t="shared" si="122"/>
        <v>0</v>
      </c>
      <c r="Q275" s="357">
        <v>0</v>
      </c>
      <c r="R275" s="162">
        <f t="shared" si="123"/>
        <v>0</v>
      </c>
      <c r="S275" s="355">
        <v>0</v>
      </c>
      <c r="T275" s="352">
        <v>0</v>
      </c>
      <c r="U275" s="356">
        <v>0</v>
      </c>
      <c r="V275" s="357">
        <f t="shared" si="124"/>
        <v>0</v>
      </c>
      <c r="W275" s="357">
        <f t="shared" si="125"/>
        <v>0</v>
      </c>
      <c r="X275" s="357">
        <f t="shared" si="126"/>
        <v>0</v>
      </c>
      <c r="Y275" s="357">
        <f t="shared" si="127"/>
        <v>0</v>
      </c>
      <c r="Z275" s="353" t="str">
        <f t="shared" si="120"/>
        <v xml:space="preserve"> </v>
      </c>
      <c r="AA275" s="353" t="str">
        <f t="shared" si="121"/>
        <v xml:space="preserve"> </v>
      </c>
    </row>
    <row r="276" spans="1:27" s="338" customFormat="1" ht="12" hidden="1" customHeight="1">
      <c r="A276" s="354">
        <v>130</v>
      </c>
      <c r="B276" s="354" t="s">
        <v>332</v>
      </c>
      <c r="C276" s="352"/>
      <c r="D276" s="352">
        <v>0</v>
      </c>
      <c r="E276" s="352">
        <v>0</v>
      </c>
      <c r="F276" s="352">
        <v>0</v>
      </c>
      <c r="G276" s="352">
        <v>0</v>
      </c>
      <c r="H276" s="352">
        <v>0</v>
      </c>
      <c r="I276" s="352">
        <v>0</v>
      </c>
      <c r="J276" s="352"/>
      <c r="K276" s="352"/>
      <c r="L276" s="352"/>
      <c r="M276" s="352"/>
      <c r="N276" s="352"/>
      <c r="O276" s="352"/>
      <c r="P276" s="114">
        <f t="shared" si="122"/>
        <v>0</v>
      </c>
      <c r="Q276" s="357">
        <v>0</v>
      </c>
      <c r="R276" s="162">
        <f t="shared" si="123"/>
        <v>0</v>
      </c>
      <c r="S276" s="355">
        <v>0</v>
      </c>
      <c r="T276" s="352">
        <v>0</v>
      </c>
      <c r="U276" s="356">
        <v>0</v>
      </c>
      <c r="V276" s="357">
        <f t="shared" si="124"/>
        <v>0</v>
      </c>
      <c r="W276" s="357">
        <f t="shared" si="125"/>
        <v>0</v>
      </c>
      <c r="X276" s="357">
        <f t="shared" si="126"/>
        <v>0</v>
      </c>
      <c r="Y276" s="357">
        <f t="shared" si="127"/>
        <v>0</v>
      </c>
      <c r="Z276" s="353" t="str">
        <f t="shared" si="120"/>
        <v xml:space="preserve"> </v>
      </c>
      <c r="AA276" s="353" t="str">
        <f t="shared" si="121"/>
        <v xml:space="preserve"> </v>
      </c>
    </row>
    <row r="277" spans="1:27" s="338" customFormat="1" ht="12" hidden="1" customHeight="1">
      <c r="A277" s="354">
        <v>131</v>
      </c>
      <c r="B277" s="354" t="s">
        <v>333</v>
      </c>
      <c r="C277" s="352"/>
      <c r="D277" s="352">
        <v>0</v>
      </c>
      <c r="E277" s="352">
        <v>0</v>
      </c>
      <c r="F277" s="352">
        <v>0</v>
      </c>
      <c r="G277" s="352">
        <v>0</v>
      </c>
      <c r="H277" s="352">
        <v>0</v>
      </c>
      <c r="I277" s="352">
        <v>0</v>
      </c>
      <c r="J277" s="352"/>
      <c r="K277" s="352"/>
      <c r="L277" s="352"/>
      <c r="M277" s="352"/>
      <c r="N277" s="352"/>
      <c r="O277" s="352"/>
      <c r="P277" s="114">
        <f t="shared" si="122"/>
        <v>0</v>
      </c>
      <c r="Q277" s="357">
        <v>0</v>
      </c>
      <c r="R277" s="162">
        <f t="shared" si="123"/>
        <v>0</v>
      </c>
      <c r="S277" s="355">
        <v>0</v>
      </c>
      <c r="T277" s="352">
        <v>0</v>
      </c>
      <c r="U277" s="356">
        <v>0</v>
      </c>
      <c r="V277" s="357">
        <f t="shared" si="124"/>
        <v>0</v>
      </c>
      <c r="W277" s="357">
        <f t="shared" si="125"/>
        <v>0</v>
      </c>
      <c r="X277" s="357">
        <f t="shared" si="126"/>
        <v>0</v>
      </c>
      <c r="Y277" s="357">
        <f t="shared" si="127"/>
        <v>0</v>
      </c>
      <c r="Z277" s="353" t="str">
        <f t="shared" si="120"/>
        <v xml:space="preserve"> </v>
      </c>
      <c r="AA277" s="353" t="str">
        <f t="shared" si="121"/>
        <v xml:space="preserve"> </v>
      </c>
    </row>
    <row r="278" spans="1:27" s="338" customFormat="1" ht="12" hidden="1" customHeight="1">
      <c r="A278" s="354">
        <v>132</v>
      </c>
      <c r="B278" s="354" t="s">
        <v>334</v>
      </c>
      <c r="C278" s="352"/>
      <c r="D278" s="352">
        <v>0</v>
      </c>
      <c r="E278" s="352">
        <v>0</v>
      </c>
      <c r="F278" s="352">
        <v>0</v>
      </c>
      <c r="G278" s="352">
        <v>0</v>
      </c>
      <c r="H278" s="352">
        <v>0</v>
      </c>
      <c r="I278" s="352">
        <v>0</v>
      </c>
      <c r="J278" s="352"/>
      <c r="K278" s="352"/>
      <c r="L278" s="352"/>
      <c r="M278" s="352"/>
      <c r="N278" s="352"/>
      <c r="O278" s="352"/>
      <c r="P278" s="114">
        <f t="shared" si="122"/>
        <v>0</v>
      </c>
      <c r="Q278" s="357">
        <v>0</v>
      </c>
      <c r="R278" s="162">
        <f t="shared" si="123"/>
        <v>0</v>
      </c>
      <c r="S278" s="355">
        <v>0</v>
      </c>
      <c r="T278" s="352">
        <v>0</v>
      </c>
      <c r="U278" s="356">
        <v>0</v>
      </c>
      <c r="V278" s="357">
        <f t="shared" si="124"/>
        <v>0</v>
      </c>
      <c r="W278" s="357">
        <f t="shared" si="125"/>
        <v>0</v>
      </c>
      <c r="X278" s="357">
        <f t="shared" si="126"/>
        <v>0</v>
      </c>
      <c r="Y278" s="357">
        <f t="shared" si="127"/>
        <v>0</v>
      </c>
      <c r="Z278" s="353" t="str">
        <f t="shared" si="120"/>
        <v xml:space="preserve"> </v>
      </c>
      <c r="AA278" s="353" t="str">
        <f t="shared" si="121"/>
        <v xml:space="preserve"> </v>
      </c>
    </row>
    <row r="279" spans="1:27" s="338" customFormat="1" ht="12" hidden="1" customHeight="1">
      <c r="A279" s="354">
        <v>134</v>
      </c>
      <c r="B279" s="354" t="s">
        <v>335</v>
      </c>
      <c r="C279" s="352"/>
      <c r="D279" s="352">
        <v>0</v>
      </c>
      <c r="E279" s="352">
        <v>0</v>
      </c>
      <c r="F279" s="352">
        <v>0</v>
      </c>
      <c r="G279" s="352">
        <v>0</v>
      </c>
      <c r="H279" s="352">
        <v>0</v>
      </c>
      <c r="I279" s="352">
        <v>0</v>
      </c>
      <c r="J279" s="352"/>
      <c r="K279" s="352"/>
      <c r="L279" s="352"/>
      <c r="M279" s="352"/>
      <c r="N279" s="352"/>
      <c r="O279" s="352"/>
      <c r="P279" s="114">
        <f t="shared" si="122"/>
        <v>0</v>
      </c>
      <c r="Q279" s="357">
        <v>0</v>
      </c>
      <c r="R279" s="162">
        <f t="shared" si="123"/>
        <v>0</v>
      </c>
      <c r="S279" s="355">
        <v>0</v>
      </c>
      <c r="T279" s="352">
        <v>0</v>
      </c>
      <c r="U279" s="356">
        <v>0</v>
      </c>
      <c r="V279" s="357">
        <f t="shared" si="124"/>
        <v>0</v>
      </c>
      <c r="W279" s="357">
        <f t="shared" si="125"/>
        <v>0</v>
      </c>
      <c r="X279" s="357">
        <f t="shared" si="126"/>
        <v>0</v>
      </c>
      <c r="Y279" s="357">
        <f t="shared" si="127"/>
        <v>0</v>
      </c>
      <c r="Z279" s="353" t="str">
        <f t="shared" si="120"/>
        <v xml:space="preserve"> </v>
      </c>
      <c r="AA279" s="353" t="str">
        <f t="shared" si="121"/>
        <v xml:space="preserve"> </v>
      </c>
    </row>
    <row r="280" spans="1:27" s="338" customFormat="1" ht="12" hidden="1" customHeight="1">
      <c r="A280" s="354">
        <v>135</v>
      </c>
      <c r="B280" s="354" t="s">
        <v>336</v>
      </c>
      <c r="C280" s="352"/>
      <c r="D280" s="352">
        <v>0</v>
      </c>
      <c r="E280" s="352">
        <v>0</v>
      </c>
      <c r="F280" s="352">
        <v>0</v>
      </c>
      <c r="G280" s="352">
        <v>0</v>
      </c>
      <c r="H280" s="352">
        <v>0</v>
      </c>
      <c r="I280" s="352">
        <v>0</v>
      </c>
      <c r="J280" s="352"/>
      <c r="K280" s="352"/>
      <c r="L280" s="352"/>
      <c r="M280" s="352"/>
      <c r="N280" s="352"/>
      <c r="O280" s="352"/>
      <c r="P280" s="114">
        <f t="shared" si="122"/>
        <v>0</v>
      </c>
      <c r="Q280" s="357">
        <v>0</v>
      </c>
      <c r="R280" s="162">
        <f t="shared" si="123"/>
        <v>0</v>
      </c>
      <c r="S280" s="355">
        <v>0</v>
      </c>
      <c r="T280" s="352">
        <v>0</v>
      </c>
      <c r="U280" s="356">
        <v>0</v>
      </c>
      <c r="V280" s="357">
        <f t="shared" si="124"/>
        <v>0</v>
      </c>
      <c r="W280" s="357">
        <f t="shared" si="125"/>
        <v>0</v>
      </c>
      <c r="X280" s="357">
        <f t="shared" si="126"/>
        <v>0</v>
      </c>
      <c r="Y280" s="357">
        <f t="shared" si="127"/>
        <v>0</v>
      </c>
      <c r="Z280" s="353" t="str">
        <f t="shared" si="120"/>
        <v xml:space="preserve"> </v>
      </c>
      <c r="AA280" s="353" t="str">
        <f t="shared" si="121"/>
        <v xml:space="preserve"> </v>
      </c>
    </row>
    <row r="281" spans="1:27" s="338" customFormat="1" ht="12" hidden="1" customHeight="1">
      <c r="A281" s="354">
        <v>136</v>
      </c>
      <c r="B281" s="354" t="s">
        <v>337</v>
      </c>
      <c r="C281" s="352"/>
      <c r="D281" s="352">
        <v>0</v>
      </c>
      <c r="E281" s="352">
        <v>0</v>
      </c>
      <c r="F281" s="352">
        <v>0</v>
      </c>
      <c r="G281" s="352">
        <v>0</v>
      </c>
      <c r="H281" s="352">
        <v>0</v>
      </c>
      <c r="I281" s="352">
        <v>0</v>
      </c>
      <c r="J281" s="352"/>
      <c r="K281" s="352"/>
      <c r="L281" s="352"/>
      <c r="M281" s="352"/>
      <c r="N281" s="352"/>
      <c r="O281" s="352"/>
      <c r="P281" s="114">
        <f t="shared" si="122"/>
        <v>0</v>
      </c>
      <c r="Q281" s="357">
        <v>0</v>
      </c>
      <c r="R281" s="162">
        <f t="shared" si="123"/>
        <v>0</v>
      </c>
      <c r="S281" s="355">
        <v>0</v>
      </c>
      <c r="T281" s="352">
        <v>0</v>
      </c>
      <c r="U281" s="356">
        <v>0</v>
      </c>
      <c r="V281" s="357">
        <f t="shared" si="124"/>
        <v>0</v>
      </c>
      <c r="W281" s="357">
        <f t="shared" si="125"/>
        <v>0</v>
      </c>
      <c r="X281" s="357">
        <f t="shared" si="126"/>
        <v>0</v>
      </c>
      <c r="Y281" s="357">
        <f t="shared" si="127"/>
        <v>0</v>
      </c>
      <c r="Z281" s="353" t="str">
        <f t="shared" si="120"/>
        <v xml:space="preserve"> </v>
      </c>
      <c r="AA281" s="353" t="str">
        <f t="shared" si="121"/>
        <v xml:space="preserve"> </v>
      </c>
    </row>
    <row r="282" spans="1:27" s="338" customFormat="1" ht="12" hidden="1" customHeight="1">
      <c r="A282" s="354">
        <v>137</v>
      </c>
      <c r="B282" s="354" t="s">
        <v>338</v>
      </c>
      <c r="C282" s="352"/>
      <c r="D282" s="352">
        <v>0</v>
      </c>
      <c r="E282" s="352">
        <v>0</v>
      </c>
      <c r="F282" s="352">
        <v>0</v>
      </c>
      <c r="G282" s="352">
        <v>0</v>
      </c>
      <c r="H282" s="352">
        <v>0</v>
      </c>
      <c r="I282" s="352">
        <v>0</v>
      </c>
      <c r="J282" s="352"/>
      <c r="K282" s="352"/>
      <c r="L282" s="352"/>
      <c r="M282" s="352"/>
      <c r="N282" s="352"/>
      <c r="O282" s="352"/>
      <c r="P282" s="114">
        <f t="shared" si="122"/>
        <v>0</v>
      </c>
      <c r="Q282" s="357">
        <v>0</v>
      </c>
      <c r="R282" s="162">
        <f t="shared" si="123"/>
        <v>0</v>
      </c>
      <c r="S282" s="355">
        <v>0</v>
      </c>
      <c r="T282" s="352">
        <v>0</v>
      </c>
      <c r="U282" s="356">
        <v>0</v>
      </c>
      <c r="V282" s="357">
        <f t="shared" si="124"/>
        <v>0</v>
      </c>
      <c r="W282" s="357">
        <f t="shared" si="125"/>
        <v>0</v>
      </c>
      <c r="X282" s="357">
        <f t="shared" si="126"/>
        <v>0</v>
      </c>
      <c r="Y282" s="357">
        <f t="shared" si="127"/>
        <v>0</v>
      </c>
      <c r="Z282" s="353" t="str">
        <f t="shared" si="120"/>
        <v xml:space="preserve"> </v>
      </c>
      <c r="AA282" s="353" t="str">
        <f t="shared" si="121"/>
        <v xml:space="preserve"> </v>
      </c>
    </row>
    <row r="283" spans="1:27" s="338" customFormat="1" ht="12" hidden="1" customHeight="1">
      <c r="A283" s="354">
        <v>138</v>
      </c>
      <c r="B283" s="354" t="s">
        <v>339</v>
      </c>
      <c r="C283" s="352"/>
      <c r="D283" s="352">
        <v>0</v>
      </c>
      <c r="E283" s="352">
        <v>0</v>
      </c>
      <c r="F283" s="352">
        <v>0</v>
      </c>
      <c r="G283" s="352">
        <v>0</v>
      </c>
      <c r="H283" s="352">
        <v>0</v>
      </c>
      <c r="I283" s="352">
        <v>0</v>
      </c>
      <c r="J283" s="352"/>
      <c r="K283" s="352"/>
      <c r="L283" s="352"/>
      <c r="M283" s="352"/>
      <c r="N283" s="352"/>
      <c r="O283" s="352"/>
      <c r="P283" s="114">
        <f t="shared" si="122"/>
        <v>0</v>
      </c>
      <c r="Q283" s="357">
        <v>0</v>
      </c>
      <c r="R283" s="162">
        <f t="shared" si="123"/>
        <v>0</v>
      </c>
      <c r="S283" s="355">
        <v>0</v>
      </c>
      <c r="T283" s="352">
        <v>0</v>
      </c>
      <c r="U283" s="356">
        <v>0</v>
      </c>
      <c r="V283" s="357">
        <f t="shared" si="124"/>
        <v>0</v>
      </c>
      <c r="W283" s="357">
        <f t="shared" si="125"/>
        <v>0</v>
      </c>
      <c r="X283" s="357">
        <f t="shared" si="126"/>
        <v>0</v>
      </c>
      <c r="Y283" s="357">
        <f t="shared" si="127"/>
        <v>0</v>
      </c>
      <c r="Z283" s="353" t="str">
        <f t="shared" si="120"/>
        <v xml:space="preserve"> </v>
      </c>
      <c r="AA283" s="353" t="str">
        <f t="shared" si="121"/>
        <v xml:space="preserve"> </v>
      </c>
    </row>
    <row r="284" spans="1:27" s="338" customFormat="1" ht="12" hidden="1" customHeight="1">
      <c r="A284" s="354">
        <v>139</v>
      </c>
      <c r="B284" s="354" t="s">
        <v>340</v>
      </c>
      <c r="C284" s="352"/>
      <c r="D284" s="352">
        <v>0</v>
      </c>
      <c r="E284" s="352">
        <v>0</v>
      </c>
      <c r="F284" s="352">
        <v>0</v>
      </c>
      <c r="G284" s="352">
        <v>0</v>
      </c>
      <c r="H284" s="352">
        <v>0</v>
      </c>
      <c r="I284" s="352">
        <v>0</v>
      </c>
      <c r="J284" s="352"/>
      <c r="K284" s="352"/>
      <c r="L284" s="352"/>
      <c r="M284" s="352"/>
      <c r="N284" s="352"/>
      <c r="O284" s="352"/>
      <c r="P284" s="114">
        <f t="shared" si="122"/>
        <v>0</v>
      </c>
      <c r="Q284" s="357">
        <v>0</v>
      </c>
      <c r="R284" s="162">
        <f t="shared" si="123"/>
        <v>0</v>
      </c>
      <c r="S284" s="355">
        <v>0</v>
      </c>
      <c r="T284" s="352">
        <v>0</v>
      </c>
      <c r="U284" s="356">
        <v>0</v>
      </c>
      <c r="V284" s="357">
        <f t="shared" si="124"/>
        <v>0</v>
      </c>
      <c r="W284" s="357">
        <f t="shared" si="125"/>
        <v>0</v>
      </c>
      <c r="X284" s="357">
        <f t="shared" si="126"/>
        <v>0</v>
      </c>
      <c r="Y284" s="357">
        <f t="shared" si="127"/>
        <v>0</v>
      </c>
      <c r="Z284" s="353" t="str">
        <f t="shared" si="120"/>
        <v xml:space="preserve"> </v>
      </c>
      <c r="AA284" s="353" t="str">
        <f t="shared" si="121"/>
        <v xml:space="preserve"> </v>
      </c>
    </row>
    <row r="285" spans="1:27" s="338" customFormat="1" ht="12" hidden="1" customHeight="1">
      <c r="A285" s="354">
        <v>140</v>
      </c>
      <c r="B285" s="354" t="s">
        <v>341</v>
      </c>
      <c r="C285" s="352"/>
      <c r="D285" s="352">
        <v>0</v>
      </c>
      <c r="E285" s="352">
        <v>0</v>
      </c>
      <c r="F285" s="352">
        <v>0</v>
      </c>
      <c r="G285" s="352">
        <v>0</v>
      </c>
      <c r="H285" s="352">
        <v>0</v>
      </c>
      <c r="I285" s="352">
        <v>0</v>
      </c>
      <c r="J285" s="352"/>
      <c r="K285" s="352"/>
      <c r="L285" s="352"/>
      <c r="M285" s="352"/>
      <c r="N285" s="352"/>
      <c r="O285" s="352"/>
      <c r="P285" s="114">
        <f t="shared" si="122"/>
        <v>0</v>
      </c>
      <c r="Q285" s="357">
        <v>0</v>
      </c>
      <c r="R285" s="162">
        <f t="shared" si="123"/>
        <v>0</v>
      </c>
      <c r="S285" s="355">
        <v>0</v>
      </c>
      <c r="T285" s="352">
        <v>0</v>
      </c>
      <c r="U285" s="356">
        <v>0</v>
      </c>
      <c r="V285" s="357">
        <f t="shared" si="124"/>
        <v>0</v>
      </c>
      <c r="W285" s="357">
        <f t="shared" si="125"/>
        <v>0</v>
      </c>
      <c r="X285" s="357">
        <f t="shared" si="126"/>
        <v>0</v>
      </c>
      <c r="Y285" s="357">
        <f t="shared" si="127"/>
        <v>0</v>
      </c>
      <c r="Z285" s="353" t="str">
        <f t="shared" si="120"/>
        <v xml:space="preserve"> </v>
      </c>
      <c r="AA285" s="353" t="str">
        <f t="shared" si="121"/>
        <v xml:space="preserve"> </v>
      </c>
    </row>
    <row r="286" spans="1:27" s="338" customFormat="1" ht="12" hidden="1" customHeight="1">
      <c r="A286" s="354">
        <v>142</v>
      </c>
      <c r="B286" s="354" t="s">
        <v>342</v>
      </c>
      <c r="C286" s="352"/>
      <c r="D286" s="352">
        <v>0</v>
      </c>
      <c r="E286" s="352">
        <v>0</v>
      </c>
      <c r="F286" s="352">
        <v>0</v>
      </c>
      <c r="G286" s="352">
        <v>0</v>
      </c>
      <c r="H286" s="352">
        <v>0</v>
      </c>
      <c r="I286" s="352">
        <v>0</v>
      </c>
      <c r="J286" s="352"/>
      <c r="K286" s="352"/>
      <c r="L286" s="352"/>
      <c r="M286" s="352"/>
      <c r="N286" s="352"/>
      <c r="O286" s="352"/>
      <c r="P286" s="114">
        <f t="shared" si="122"/>
        <v>0</v>
      </c>
      <c r="Q286" s="357">
        <v>0</v>
      </c>
      <c r="R286" s="162">
        <f t="shared" si="123"/>
        <v>0</v>
      </c>
      <c r="S286" s="355">
        <v>0</v>
      </c>
      <c r="T286" s="352">
        <v>0</v>
      </c>
      <c r="U286" s="356">
        <v>0</v>
      </c>
      <c r="V286" s="357">
        <f t="shared" si="124"/>
        <v>0</v>
      </c>
      <c r="W286" s="357">
        <f t="shared" si="125"/>
        <v>0</v>
      </c>
      <c r="X286" s="357">
        <f t="shared" si="126"/>
        <v>0</v>
      </c>
      <c r="Y286" s="357">
        <f t="shared" si="127"/>
        <v>0</v>
      </c>
      <c r="Z286" s="353" t="str">
        <f t="shared" si="120"/>
        <v xml:space="preserve"> </v>
      </c>
      <c r="AA286" s="353" t="str">
        <f t="shared" si="121"/>
        <v xml:space="preserve"> </v>
      </c>
    </row>
    <row r="287" spans="1:27" s="338" customFormat="1" ht="12" hidden="1" customHeight="1">
      <c r="A287" s="354">
        <v>146</v>
      </c>
      <c r="B287" s="354" t="s">
        <v>343</v>
      </c>
      <c r="C287" s="352"/>
      <c r="D287" s="352">
        <v>0</v>
      </c>
      <c r="E287" s="352">
        <v>0</v>
      </c>
      <c r="F287" s="352">
        <v>0</v>
      </c>
      <c r="G287" s="352">
        <v>0</v>
      </c>
      <c r="H287" s="352">
        <v>0</v>
      </c>
      <c r="I287" s="352">
        <v>0</v>
      </c>
      <c r="J287" s="352"/>
      <c r="K287" s="352"/>
      <c r="L287" s="352"/>
      <c r="M287" s="352"/>
      <c r="N287" s="352"/>
      <c r="O287" s="352"/>
      <c r="P287" s="114">
        <f t="shared" si="122"/>
        <v>0</v>
      </c>
      <c r="Q287" s="357">
        <v>0</v>
      </c>
      <c r="R287" s="162">
        <f t="shared" si="123"/>
        <v>0</v>
      </c>
      <c r="S287" s="355">
        <v>0</v>
      </c>
      <c r="T287" s="352">
        <v>0</v>
      </c>
      <c r="U287" s="356">
        <v>0</v>
      </c>
      <c r="V287" s="357">
        <f t="shared" si="124"/>
        <v>0</v>
      </c>
      <c r="W287" s="357">
        <f t="shared" si="125"/>
        <v>0</v>
      </c>
      <c r="X287" s="357">
        <f t="shared" si="126"/>
        <v>0</v>
      </c>
      <c r="Y287" s="357">
        <f t="shared" si="127"/>
        <v>0</v>
      </c>
      <c r="Z287" s="353" t="str">
        <f t="shared" si="120"/>
        <v xml:space="preserve"> </v>
      </c>
      <c r="AA287" s="353" t="str">
        <f t="shared" si="121"/>
        <v xml:space="preserve"> </v>
      </c>
    </row>
    <row r="288" spans="1:27" s="338" customFormat="1" ht="12" hidden="1" customHeight="1">
      <c r="A288" s="354">
        <v>160</v>
      </c>
      <c r="B288" s="354" t="s">
        <v>344</v>
      </c>
      <c r="C288" s="352"/>
      <c r="D288" s="352">
        <v>0</v>
      </c>
      <c r="E288" s="352">
        <v>0</v>
      </c>
      <c r="F288" s="352">
        <v>0</v>
      </c>
      <c r="G288" s="352">
        <v>0</v>
      </c>
      <c r="H288" s="352">
        <v>0</v>
      </c>
      <c r="I288" s="352">
        <v>0</v>
      </c>
      <c r="J288" s="352"/>
      <c r="K288" s="352"/>
      <c r="L288" s="352"/>
      <c r="M288" s="352"/>
      <c r="N288" s="352"/>
      <c r="O288" s="352"/>
      <c r="P288" s="114">
        <f t="shared" si="122"/>
        <v>0</v>
      </c>
      <c r="Q288" s="357">
        <v>0</v>
      </c>
      <c r="R288" s="162">
        <f t="shared" si="123"/>
        <v>0</v>
      </c>
      <c r="S288" s="355">
        <v>0</v>
      </c>
      <c r="T288" s="352">
        <v>0</v>
      </c>
      <c r="U288" s="356">
        <v>0</v>
      </c>
      <c r="V288" s="357">
        <f t="shared" si="124"/>
        <v>0</v>
      </c>
      <c r="W288" s="357">
        <f t="shared" si="125"/>
        <v>0</v>
      </c>
      <c r="X288" s="357">
        <f t="shared" si="126"/>
        <v>0</v>
      </c>
      <c r="Y288" s="357">
        <f t="shared" si="127"/>
        <v>0</v>
      </c>
      <c r="Z288" s="353" t="str">
        <f t="shared" si="120"/>
        <v xml:space="preserve"> </v>
      </c>
      <c r="AA288" s="353" t="str">
        <f t="shared" si="121"/>
        <v xml:space="preserve"> </v>
      </c>
    </row>
    <row r="289" spans="1:27" s="338" customFormat="1" ht="12" hidden="1" customHeight="1">
      <c r="A289" s="354">
        <v>161</v>
      </c>
      <c r="B289" s="354" t="s">
        <v>345</v>
      </c>
      <c r="C289" s="352"/>
      <c r="D289" s="352">
        <v>0</v>
      </c>
      <c r="E289" s="352">
        <v>0</v>
      </c>
      <c r="F289" s="352">
        <v>0</v>
      </c>
      <c r="G289" s="352">
        <v>0</v>
      </c>
      <c r="H289" s="352">
        <v>0</v>
      </c>
      <c r="I289" s="352">
        <v>0</v>
      </c>
      <c r="J289" s="352"/>
      <c r="K289" s="352"/>
      <c r="L289" s="352"/>
      <c r="M289" s="352"/>
      <c r="N289" s="352"/>
      <c r="O289" s="352"/>
      <c r="P289" s="114">
        <f t="shared" si="122"/>
        <v>0</v>
      </c>
      <c r="Q289" s="357">
        <v>0</v>
      </c>
      <c r="R289" s="162">
        <f t="shared" si="123"/>
        <v>0</v>
      </c>
      <c r="S289" s="355">
        <v>0</v>
      </c>
      <c r="T289" s="352">
        <v>0</v>
      </c>
      <c r="U289" s="356">
        <v>0</v>
      </c>
      <c r="V289" s="357">
        <f t="shared" si="124"/>
        <v>0</v>
      </c>
      <c r="W289" s="357">
        <f t="shared" si="125"/>
        <v>0</v>
      </c>
      <c r="X289" s="357">
        <f t="shared" si="126"/>
        <v>0</v>
      </c>
      <c r="Y289" s="357">
        <f t="shared" si="127"/>
        <v>0</v>
      </c>
      <c r="Z289" s="353" t="str">
        <f t="shared" si="120"/>
        <v xml:space="preserve"> </v>
      </c>
      <c r="AA289" s="353" t="str">
        <f t="shared" si="121"/>
        <v xml:space="preserve"> </v>
      </c>
    </row>
    <row r="290" spans="1:27" s="338" customFormat="1" ht="12" customHeight="1">
      <c r="A290" s="354">
        <v>162</v>
      </c>
      <c r="B290" s="354" t="s">
        <v>346</v>
      </c>
      <c r="C290" s="352"/>
      <c r="D290" s="352">
        <v>21076.560000000001</v>
      </c>
      <c r="E290" s="352">
        <v>22327.18</v>
      </c>
      <c r="F290" s="352">
        <v>23377.18</v>
      </c>
      <c r="G290" s="352">
        <v>22327.18</v>
      </c>
      <c r="H290" s="352">
        <v>25327.18</v>
      </c>
      <c r="I290" s="352">
        <v>21952.18</v>
      </c>
      <c r="J290" s="352"/>
      <c r="K290" s="352"/>
      <c r="L290" s="352"/>
      <c r="M290" s="352"/>
      <c r="N290" s="352"/>
      <c r="O290" s="352"/>
      <c r="P290" s="114">
        <f t="shared" si="122"/>
        <v>136387.46</v>
      </c>
      <c r="Q290" s="357">
        <v>133547.22499999899</v>
      </c>
      <c r="R290" s="162">
        <f t="shared" si="123"/>
        <v>-2840.2350000010047</v>
      </c>
      <c r="S290" s="355">
        <v>267094.45</v>
      </c>
      <c r="T290" s="352">
        <v>267094.45</v>
      </c>
      <c r="U290" s="356">
        <v>264984.234946237</v>
      </c>
      <c r="V290" s="357">
        <f t="shared" si="124"/>
        <v>2110.2150537630077</v>
      </c>
      <c r="W290" s="357">
        <f t="shared" si="125"/>
        <v>2110.2150537630077</v>
      </c>
      <c r="X290" s="357">
        <f t="shared" si="126"/>
        <v>130706.99000000002</v>
      </c>
      <c r="Y290" s="357">
        <f t="shared" si="127"/>
        <v>128596.77494623701</v>
      </c>
      <c r="Z290" s="353">
        <f t="shared" ref="Z290:Z312" si="128">IFERROR((P290/U290)," ")</f>
        <v>0.51470028029279491</v>
      </c>
      <c r="AA290" s="353">
        <f t="shared" ref="AA290:AA312" si="129">IFERROR((P290/S290)," ")</f>
        <v>0.51063382260470025</v>
      </c>
    </row>
    <row r="291" spans="1:27" s="338" customFormat="1" ht="12" hidden="1" customHeight="1">
      <c r="A291" s="354">
        <v>163</v>
      </c>
      <c r="B291" s="354" t="s">
        <v>347</v>
      </c>
      <c r="C291" s="352"/>
      <c r="D291" s="352">
        <v>0</v>
      </c>
      <c r="E291" s="352">
        <v>0</v>
      </c>
      <c r="F291" s="352">
        <v>0</v>
      </c>
      <c r="G291" s="352">
        <v>0</v>
      </c>
      <c r="H291" s="352">
        <v>0</v>
      </c>
      <c r="I291" s="352">
        <v>0</v>
      </c>
      <c r="J291" s="352"/>
      <c r="K291" s="352"/>
      <c r="L291" s="352"/>
      <c r="M291" s="352"/>
      <c r="N291" s="352"/>
      <c r="O291" s="352"/>
      <c r="P291" s="114">
        <f t="shared" si="122"/>
        <v>0</v>
      </c>
      <c r="Q291" s="357">
        <v>0</v>
      </c>
      <c r="R291" s="162">
        <f t="shared" si="123"/>
        <v>0</v>
      </c>
      <c r="S291" s="355">
        <v>0</v>
      </c>
      <c r="T291" s="352">
        <v>0</v>
      </c>
      <c r="U291" s="356">
        <v>0</v>
      </c>
      <c r="V291" s="357">
        <f t="shared" si="124"/>
        <v>0</v>
      </c>
      <c r="W291" s="357">
        <f t="shared" si="125"/>
        <v>0</v>
      </c>
      <c r="X291" s="357">
        <f t="shared" si="126"/>
        <v>0</v>
      </c>
      <c r="Y291" s="357">
        <f t="shared" si="127"/>
        <v>0</v>
      </c>
      <c r="Z291" s="353" t="str">
        <f t="shared" si="128"/>
        <v xml:space="preserve"> </v>
      </c>
      <c r="AA291" s="353" t="str">
        <f t="shared" si="129"/>
        <v xml:space="preserve"> </v>
      </c>
    </row>
    <row r="292" spans="1:27" s="338" customFormat="1" ht="12" hidden="1" customHeight="1">
      <c r="A292" s="354">
        <v>164</v>
      </c>
      <c r="B292" s="354" t="s">
        <v>348</v>
      </c>
      <c r="C292" s="352"/>
      <c r="D292" s="352">
        <v>0</v>
      </c>
      <c r="E292" s="352">
        <v>0</v>
      </c>
      <c r="F292" s="352">
        <v>0</v>
      </c>
      <c r="G292" s="352">
        <v>0</v>
      </c>
      <c r="H292" s="352">
        <v>0</v>
      </c>
      <c r="I292" s="352">
        <v>0</v>
      </c>
      <c r="J292" s="352"/>
      <c r="K292" s="352"/>
      <c r="L292" s="352"/>
      <c r="M292" s="352"/>
      <c r="N292" s="352"/>
      <c r="O292" s="352"/>
      <c r="P292" s="114">
        <f t="shared" si="122"/>
        <v>0</v>
      </c>
      <c r="Q292" s="357">
        <v>0</v>
      </c>
      <c r="R292" s="162">
        <f t="shared" si="123"/>
        <v>0</v>
      </c>
      <c r="S292" s="355">
        <v>0</v>
      </c>
      <c r="T292" s="352">
        <v>0</v>
      </c>
      <c r="U292" s="356">
        <v>0</v>
      </c>
      <c r="V292" s="357">
        <f t="shared" si="124"/>
        <v>0</v>
      </c>
      <c r="W292" s="357">
        <f t="shared" si="125"/>
        <v>0</v>
      </c>
      <c r="X292" s="357">
        <f t="shared" si="126"/>
        <v>0</v>
      </c>
      <c r="Y292" s="357">
        <f t="shared" si="127"/>
        <v>0</v>
      </c>
      <c r="Z292" s="353" t="str">
        <f t="shared" si="128"/>
        <v xml:space="preserve"> </v>
      </c>
      <c r="AA292" s="353" t="str">
        <f t="shared" si="129"/>
        <v xml:space="preserve"> </v>
      </c>
    </row>
    <row r="293" spans="1:27" s="338" customFormat="1" ht="12" hidden="1" customHeight="1">
      <c r="A293" s="354">
        <v>165</v>
      </c>
      <c r="B293" s="354" t="s">
        <v>349</v>
      </c>
      <c r="C293" s="352"/>
      <c r="D293" s="352">
        <v>0</v>
      </c>
      <c r="E293" s="352">
        <v>0</v>
      </c>
      <c r="F293" s="352">
        <v>0</v>
      </c>
      <c r="G293" s="352">
        <v>0</v>
      </c>
      <c r="H293" s="352">
        <v>0</v>
      </c>
      <c r="I293" s="352">
        <v>0</v>
      </c>
      <c r="J293" s="352"/>
      <c r="K293" s="352"/>
      <c r="L293" s="352"/>
      <c r="M293" s="352"/>
      <c r="N293" s="352"/>
      <c r="O293" s="352"/>
      <c r="P293" s="114">
        <f t="shared" si="122"/>
        <v>0</v>
      </c>
      <c r="Q293" s="357">
        <v>0</v>
      </c>
      <c r="R293" s="162">
        <f t="shared" si="123"/>
        <v>0</v>
      </c>
      <c r="S293" s="355">
        <v>0</v>
      </c>
      <c r="T293" s="352">
        <v>0</v>
      </c>
      <c r="U293" s="356">
        <v>0</v>
      </c>
      <c r="V293" s="357">
        <f t="shared" si="124"/>
        <v>0</v>
      </c>
      <c r="W293" s="357">
        <f t="shared" si="125"/>
        <v>0</v>
      </c>
      <c r="X293" s="357">
        <f t="shared" si="126"/>
        <v>0</v>
      </c>
      <c r="Y293" s="357">
        <f t="shared" si="127"/>
        <v>0</v>
      </c>
      <c r="Z293" s="353" t="str">
        <f t="shared" si="128"/>
        <v xml:space="preserve"> </v>
      </c>
      <c r="AA293" s="353" t="str">
        <f t="shared" si="129"/>
        <v xml:space="preserve"> </v>
      </c>
    </row>
    <row r="294" spans="1:27" s="338" customFormat="1" ht="12" hidden="1" customHeight="1">
      <c r="A294" s="354">
        <v>166</v>
      </c>
      <c r="B294" s="354" t="s">
        <v>350</v>
      </c>
      <c r="C294" s="352"/>
      <c r="D294" s="352">
        <v>0</v>
      </c>
      <c r="E294" s="352">
        <v>0</v>
      </c>
      <c r="F294" s="352">
        <v>0</v>
      </c>
      <c r="G294" s="352">
        <v>0</v>
      </c>
      <c r="H294" s="352">
        <v>0</v>
      </c>
      <c r="I294" s="352">
        <v>0</v>
      </c>
      <c r="J294" s="352"/>
      <c r="K294" s="352"/>
      <c r="L294" s="352"/>
      <c r="M294" s="352"/>
      <c r="N294" s="352"/>
      <c r="O294" s="352"/>
      <c r="P294" s="114">
        <f t="shared" si="122"/>
        <v>0</v>
      </c>
      <c r="Q294" s="357">
        <v>0</v>
      </c>
      <c r="R294" s="162">
        <f t="shared" si="123"/>
        <v>0</v>
      </c>
      <c r="S294" s="355">
        <v>0</v>
      </c>
      <c r="T294" s="352">
        <v>0</v>
      </c>
      <c r="U294" s="356">
        <v>0</v>
      </c>
      <c r="V294" s="357">
        <f t="shared" si="124"/>
        <v>0</v>
      </c>
      <c r="W294" s="357">
        <f t="shared" si="125"/>
        <v>0</v>
      </c>
      <c r="X294" s="357">
        <f t="shared" si="126"/>
        <v>0</v>
      </c>
      <c r="Y294" s="357">
        <f t="shared" si="127"/>
        <v>0</v>
      </c>
      <c r="Z294" s="353" t="str">
        <f t="shared" si="128"/>
        <v xml:space="preserve"> </v>
      </c>
      <c r="AA294" s="353" t="str">
        <f t="shared" si="129"/>
        <v xml:space="preserve"> </v>
      </c>
    </row>
    <row r="295" spans="1:27" s="338" customFormat="1" ht="12" hidden="1" customHeight="1">
      <c r="A295" s="354">
        <v>167</v>
      </c>
      <c r="B295" s="354" t="s">
        <v>351</v>
      </c>
      <c r="C295" s="352"/>
      <c r="D295" s="352">
        <v>0</v>
      </c>
      <c r="E295" s="352">
        <v>0</v>
      </c>
      <c r="F295" s="352">
        <v>0</v>
      </c>
      <c r="G295" s="352">
        <v>0</v>
      </c>
      <c r="H295" s="352">
        <v>0</v>
      </c>
      <c r="I295" s="352">
        <v>0</v>
      </c>
      <c r="J295" s="352"/>
      <c r="K295" s="352"/>
      <c r="L295" s="352"/>
      <c r="M295" s="352"/>
      <c r="N295" s="352"/>
      <c r="O295" s="352"/>
      <c r="P295" s="114">
        <f t="shared" si="122"/>
        <v>0</v>
      </c>
      <c r="Q295" s="357">
        <v>0</v>
      </c>
      <c r="R295" s="162">
        <f t="shared" si="123"/>
        <v>0</v>
      </c>
      <c r="S295" s="355">
        <v>0</v>
      </c>
      <c r="T295" s="352">
        <v>0</v>
      </c>
      <c r="U295" s="356">
        <v>0</v>
      </c>
      <c r="V295" s="357">
        <f t="shared" si="124"/>
        <v>0</v>
      </c>
      <c r="W295" s="357">
        <f t="shared" si="125"/>
        <v>0</v>
      </c>
      <c r="X295" s="357">
        <f t="shared" si="126"/>
        <v>0</v>
      </c>
      <c r="Y295" s="357">
        <f t="shared" si="127"/>
        <v>0</v>
      </c>
      <c r="Z295" s="353" t="str">
        <f t="shared" si="128"/>
        <v xml:space="preserve"> </v>
      </c>
      <c r="AA295" s="353" t="str">
        <f t="shared" si="129"/>
        <v xml:space="preserve"> </v>
      </c>
    </row>
    <row r="296" spans="1:27" s="338" customFormat="1" ht="12" hidden="1" customHeight="1">
      <c r="A296" s="354">
        <v>168</v>
      </c>
      <c r="B296" s="354" t="s">
        <v>352</v>
      </c>
      <c r="C296" s="352"/>
      <c r="D296" s="352">
        <v>0</v>
      </c>
      <c r="E296" s="352">
        <v>0</v>
      </c>
      <c r="F296" s="352">
        <v>0</v>
      </c>
      <c r="G296" s="352">
        <v>0</v>
      </c>
      <c r="H296" s="352">
        <v>0</v>
      </c>
      <c r="I296" s="352">
        <v>0</v>
      </c>
      <c r="J296" s="352"/>
      <c r="K296" s="352"/>
      <c r="L296" s="352"/>
      <c r="M296" s="352"/>
      <c r="N296" s="352"/>
      <c r="O296" s="352"/>
      <c r="P296" s="114">
        <f t="shared" si="122"/>
        <v>0</v>
      </c>
      <c r="Q296" s="357">
        <v>0</v>
      </c>
      <c r="R296" s="162">
        <f t="shared" si="123"/>
        <v>0</v>
      </c>
      <c r="S296" s="355">
        <v>0</v>
      </c>
      <c r="T296" s="352">
        <v>0</v>
      </c>
      <c r="U296" s="356">
        <v>0</v>
      </c>
      <c r="V296" s="357">
        <f t="shared" si="124"/>
        <v>0</v>
      </c>
      <c r="W296" s="357">
        <f t="shared" si="125"/>
        <v>0</v>
      </c>
      <c r="X296" s="357">
        <f t="shared" si="126"/>
        <v>0</v>
      </c>
      <c r="Y296" s="357">
        <f t="shared" si="127"/>
        <v>0</v>
      </c>
      <c r="Z296" s="353" t="str">
        <f t="shared" si="128"/>
        <v xml:space="preserve"> </v>
      </c>
      <c r="AA296" s="353" t="str">
        <f t="shared" si="129"/>
        <v xml:space="preserve"> </v>
      </c>
    </row>
    <row r="297" spans="1:27" s="338" customFormat="1" ht="12" hidden="1" customHeight="1">
      <c r="A297" s="354">
        <v>169</v>
      </c>
      <c r="B297" s="354" t="s">
        <v>353</v>
      </c>
      <c r="C297" s="352"/>
      <c r="D297" s="352">
        <v>0</v>
      </c>
      <c r="E297" s="352">
        <v>0</v>
      </c>
      <c r="F297" s="352">
        <v>0</v>
      </c>
      <c r="G297" s="352">
        <v>0</v>
      </c>
      <c r="H297" s="352">
        <v>0</v>
      </c>
      <c r="I297" s="352">
        <v>0</v>
      </c>
      <c r="J297" s="352"/>
      <c r="K297" s="352"/>
      <c r="L297" s="352"/>
      <c r="M297" s="352"/>
      <c r="N297" s="352"/>
      <c r="O297" s="352"/>
      <c r="P297" s="114">
        <f t="shared" si="122"/>
        <v>0</v>
      </c>
      <c r="Q297" s="357">
        <v>0</v>
      </c>
      <c r="R297" s="162">
        <f t="shared" si="123"/>
        <v>0</v>
      </c>
      <c r="S297" s="355">
        <v>0</v>
      </c>
      <c r="T297" s="352">
        <v>0</v>
      </c>
      <c r="U297" s="356">
        <v>0</v>
      </c>
      <c r="V297" s="357">
        <f t="shared" si="124"/>
        <v>0</v>
      </c>
      <c r="W297" s="357">
        <f t="shared" si="125"/>
        <v>0</v>
      </c>
      <c r="X297" s="357">
        <f t="shared" si="126"/>
        <v>0</v>
      </c>
      <c r="Y297" s="357">
        <f t="shared" si="127"/>
        <v>0</v>
      </c>
      <c r="Z297" s="353" t="str">
        <f t="shared" si="128"/>
        <v xml:space="preserve"> </v>
      </c>
      <c r="AA297" s="353" t="str">
        <f t="shared" si="129"/>
        <v xml:space="preserve"> </v>
      </c>
    </row>
    <row r="298" spans="1:27" s="338" customFormat="1" ht="12" hidden="1" customHeight="1">
      <c r="A298" s="354">
        <v>170</v>
      </c>
      <c r="B298" s="354" t="s">
        <v>354</v>
      </c>
      <c r="C298" s="352"/>
      <c r="D298" s="352">
        <v>0</v>
      </c>
      <c r="E298" s="352">
        <v>0</v>
      </c>
      <c r="F298" s="352">
        <v>0</v>
      </c>
      <c r="G298" s="352">
        <v>0</v>
      </c>
      <c r="H298" s="352">
        <v>0</v>
      </c>
      <c r="I298" s="352">
        <v>0</v>
      </c>
      <c r="J298" s="352"/>
      <c r="K298" s="352"/>
      <c r="L298" s="352"/>
      <c r="M298" s="352"/>
      <c r="N298" s="352"/>
      <c r="O298" s="352"/>
      <c r="P298" s="114">
        <f t="shared" si="122"/>
        <v>0</v>
      </c>
      <c r="Q298" s="357">
        <v>0</v>
      </c>
      <c r="R298" s="162">
        <f t="shared" si="123"/>
        <v>0</v>
      </c>
      <c r="S298" s="355">
        <v>0</v>
      </c>
      <c r="T298" s="352">
        <v>0</v>
      </c>
      <c r="U298" s="356">
        <v>0</v>
      </c>
      <c r="V298" s="357">
        <f t="shared" si="124"/>
        <v>0</v>
      </c>
      <c r="W298" s="357">
        <f t="shared" si="125"/>
        <v>0</v>
      </c>
      <c r="X298" s="357">
        <f t="shared" si="126"/>
        <v>0</v>
      </c>
      <c r="Y298" s="357">
        <f t="shared" si="127"/>
        <v>0</v>
      </c>
      <c r="Z298" s="353" t="str">
        <f t="shared" si="128"/>
        <v xml:space="preserve"> </v>
      </c>
      <c r="AA298" s="353" t="str">
        <f t="shared" si="129"/>
        <v xml:space="preserve"> </v>
      </c>
    </row>
    <row r="299" spans="1:27" s="338" customFormat="1" ht="12" hidden="1" customHeight="1">
      <c r="A299" s="354">
        <v>171</v>
      </c>
      <c r="B299" s="354" t="s">
        <v>355</v>
      </c>
      <c r="C299" s="352"/>
      <c r="D299" s="352">
        <v>0</v>
      </c>
      <c r="E299" s="352">
        <v>0</v>
      </c>
      <c r="F299" s="352">
        <v>0</v>
      </c>
      <c r="G299" s="352">
        <v>0</v>
      </c>
      <c r="H299" s="352">
        <v>0</v>
      </c>
      <c r="I299" s="352">
        <v>0</v>
      </c>
      <c r="J299" s="352"/>
      <c r="K299" s="352"/>
      <c r="L299" s="352"/>
      <c r="M299" s="352"/>
      <c r="N299" s="352"/>
      <c r="O299" s="352"/>
      <c r="P299" s="114">
        <f t="shared" si="122"/>
        <v>0</v>
      </c>
      <c r="Q299" s="357">
        <v>0</v>
      </c>
      <c r="R299" s="162">
        <f t="shared" si="123"/>
        <v>0</v>
      </c>
      <c r="S299" s="355">
        <v>0</v>
      </c>
      <c r="T299" s="352">
        <v>0</v>
      </c>
      <c r="U299" s="356">
        <v>0</v>
      </c>
      <c r="V299" s="357">
        <f t="shared" si="124"/>
        <v>0</v>
      </c>
      <c r="W299" s="357">
        <f t="shared" si="125"/>
        <v>0</v>
      </c>
      <c r="X299" s="357">
        <f t="shared" si="126"/>
        <v>0</v>
      </c>
      <c r="Y299" s="357">
        <f t="shared" si="127"/>
        <v>0</v>
      </c>
      <c r="Z299" s="353" t="str">
        <f t="shared" si="128"/>
        <v xml:space="preserve"> </v>
      </c>
      <c r="AA299" s="353" t="str">
        <f t="shared" si="129"/>
        <v xml:space="preserve"> </v>
      </c>
    </row>
    <row r="300" spans="1:27" s="338" customFormat="1" ht="12" hidden="1" customHeight="1">
      <c r="A300" s="354">
        <v>172</v>
      </c>
      <c r="B300" s="354" t="s">
        <v>356</v>
      </c>
      <c r="C300" s="352"/>
      <c r="D300" s="352">
        <v>0</v>
      </c>
      <c r="E300" s="352">
        <v>0</v>
      </c>
      <c r="F300" s="352">
        <v>0</v>
      </c>
      <c r="G300" s="352">
        <v>0</v>
      </c>
      <c r="H300" s="352">
        <v>0</v>
      </c>
      <c r="I300" s="352">
        <v>0</v>
      </c>
      <c r="J300" s="352"/>
      <c r="K300" s="352"/>
      <c r="L300" s="352"/>
      <c r="M300" s="352"/>
      <c r="N300" s="352"/>
      <c r="O300" s="352"/>
      <c r="P300" s="114">
        <f t="shared" si="122"/>
        <v>0</v>
      </c>
      <c r="Q300" s="357">
        <v>0</v>
      </c>
      <c r="R300" s="162">
        <f t="shared" si="123"/>
        <v>0</v>
      </c>
      <c r="S300" s="355">
        <v>0</v>
      </c>
      <c r="T300" s="352">
        <v>0</v>
      </c>
      <c r="U300" s="356">
        <v>0</v>
      </c>
      <c r="V300" s="357">
        <f t="shared" si="124"/>
        <v>0</v>
      </c>
      <c r="W300" s="357">
        <f t="shared" si="125"/>
        <v>0</v>
      </c>
      <c r="X300" s="357">
        <f t="shared" si="126"/>
        <v>0</v>
      </c>
      <c r="Y300" s="357">
        <f t="shared" si="127"/>
        <v>0</v>
      </c>
      <c r="Z300" s="353" t="str">
        <f t="shared" si="128"/>
        <v xml:space="preserve"> </v>
      </c>
      <c r="AA300" s="353" t="str">
        <f t="shared" si="129"/>
        <v xml:space="preserve"> </v>
      </c>
    </row>
    <row r="301" spans="1:27" s="338" customFormat="1" ht="12" hidden="1" customHeight="1">
      <c r="A301" s="354">
        <v>174</v>
      </c>
      <c r="B301" s="354" t="s">
        <v>357</v>
      </c>
      <c r="C301" s="352"/>
      <c r="D301" s="352">
        <v>0</v>
      </c>
      <c r="E301" s="352">
        <v>0</v>
      </c>
      <c r="F301" s="352">
        <v>0</v>
      </c>
      <c r="G301" s="352">
        <v>0</v>
      </c>
      <c r="H301" s="352">
        <v>0</v>
      </c>
      <c r="I301" s="352">
        <v>0</v>
      </c>
      <c r="J301" s="352"/>
      <c r="K301" s="352"/>
      <c r="L301" s="352"/>
      <c r="M301" s="352"/>
      <c r="N301" s="352"/>
      <c r="O301" s="352"/>
      <c r="P301" s="114">
        <f t="shared" si="122"/>
        <v>0</v>
      </c>
      <c r="Q301" s="357">
        <v>0</v>
      </c>
      <c r="R301" s="162">
        <f t="shared" si="123"/>
        <v>0</v>
      </c>
      <c r="S301" s="355">
        <v>0</v>
      </c>
      <c r="T301" s="352">
        <v>0</v>
      </c>
      <c r="U301" s="356">
        <v>0</v>
      </c>
      <c r="V301" s="357">
        <f t="shared" si="124"/>
        <v>0</v>
      </c>
      <c r="W301" s="357">
        <f t="shared" si="125"/>
        <v>0</v>
      </c>
      <c r="X301" s="357">
        <f t="shared" si="126"/>
        <v>0</v>
      </c>
      <c r="Y301" s="357">
        <f t="shared" si="127"/>
        <v>0</v>
      </c>
      <c r="Z301" s="353" t="str">
        <f t="shared" si="128"/>
        <v xml:space="preserve"> </v>
      </c>
      <c r="AA301" s="353" t="str">
        <f t="shared" si="129"/>
        <v xml:space="preserve"> </v>
      </c>
    </row>
    <row r="302" spans="1:27" s="338" customFormat="1" ht="12" hidden="1" customHeight="1">
      <c r="A302" s="354">
        <v>176</v>
      </c>
      <c r="B302" s="354" t="s">
        <v>358</v>
      </c>
      <c r="C302" s="352"/>
      <c r="D302" s="352">
        <v>0</v>
      </c>
      <c r="E302" s="352">
        <v>0</v>
      </c>
      <c r="F302" s="352">
        <v>0</v>
      </c>
      <c r="G302" s="352">
        <v>0</v>
      </c>
      <c r="H302" s="352">
        <v>0</v>
      </c>
      <c r="I302" s="352">
        <v>0</v>
      </c>
      <c r="J302" s="352"/>
      <c r="K302" s="352"/>
      <c r="L302" s="352"/>
      <c r="M302" s="352"/>
      <c r="N302" s="352"/>
      <c r="O302" s="352"/>
      <c r="P302" s="114">
        <f t="shared" si="122"/>
        <v>0</v>
      </c>
      <c r="Q302" s="357">
        <v>0</v>
      </c>
      <c r="R302" s="162">
        <f t="shared" si="123"/>
        <v>0</v>
      </c>
      <c r="S302" s="355">
        <v>0</v>
      </c>
      <c r="T302" s="352">
        <v>0</v>
      </c>
      <c r="U302" s="356">
        <v>0</v>
      </c>
      <c r="V302" s="357">
        <f t="shared" si="124"/>
        <v>0</v>
      </c>
      <c r="W302" s="357">
        <f t="shared" si="125"/>
        <v>0</v>
      </c>
      <c r="X302" s="357">
        <f t="shared" si="126"/>
        <v>0</v>
      </c>
      <c r="Y302" s="357">
        <f t="shared" si="127"/>
        <v>0</v>
      </c>
      <c r="Z302" s="353" t="str">
        <f t="shared" si="128"/>
        <v xml:space="preserve"> </v>
      </c>
      <c r="AA302" s="353" t="str">
        <f t="shared" si="129"/>
        <v xml:space="preserve"> </v>
      </c>
    </row>
    <row r="303" spans="1:27" s="338" customFormat="1" ht="12" hidden="1" customHeight="1">
      <c r="A303" s="354">
        <v>178</v>
      </c>
      <c r="B303" s="354" t="s">
        <v>359</v>
      </c>
      <c r="C303" s="352"/>
      <c r="D303" s="352">
        <v>0</v>
      </c>
      <c r="E303" s="352">
        <v>0</v>
      </c>
      <c r="F303" s="352">
        <v>0</v>
      </c>
      <c r="G303" s="352">
        <v>0</v>
      </c>
      <c r="H303" s="352">
        <v>0</v>
      </c>
      <c r="I303" s="352">
        <v>0</v>
      </c>
      <c r="J303" s="352"/>
      <c r="K303" s="352"/>
      <c r="L303" s="352"/>
      <c r="M303" s="352"/>
      <c r="N303" s="352"/>
      <c r="O303" s="352"/>
      <c r="P303" s="114">
        <f t="shared" si="122"/>
        <v>0</v>
      </c>
      <c r="Q303" s="357">
        <v>0</v>
      </c>
      <c r="R303" s="162">
        <f t="shared" si="123"/>
        <v>0</v>
      </c>
      <c r="S303" s="355">
        <v>0</v>
      </c>
      <c r="T303" s="352">
        <v>0</v>
      </c>
      <c r="U303" s="356">
        <v>0</v>
      </c>
      <c r="V303" s="357">
        <f t="shared" si="124"/>
        <v>0</v>
      </c>
      <c r="W303" s="357">
        <f t="shared" si="125"/>
        <v>0</v>
      </c>
      <c r="X303" s="357">
        <f t="shared" si="126"/>
        <v>0</v>
      </c>
      <c r="Y303" s="357">
        <f t="shared" si="127"/>
        <v>0</v>
      </c>
      <c r="Z303" s="353" t="str">
        <f t="shared" si="128"/>
        <v xml:space="preserve"> </v>
      </c>
      <c r="AA303" s="353" t="str">
        <f t="shared" si="129"/>
        <v xml:space="preserve"> </v>
      </c>
    </row>
    <row r="304" spans="1:27" s="338" customFormat="1" ht="12" hidden="1" customHeight="1">
      <c r="A304" s="354">
        <v>181</v>
      </c>
      <c r="B304" s="354" t="s">
        <v>360</v>
      </c>
      <c r="C304" s="352"/>
      <c r="D304" s="352">
        <v>0</v>
      </c>
      <c r="E304" s="352">
        <v>0</v>
      </c>
      <c r="F304" s="352">
        <v>0</v>
      </c>
      <c r="G304" s="352">
        <v>0</v>
      </c>
      <c r="H304" s="352">
        <v>0</v>
      </c>
      <c r="I304" s="352">
        <v>0</v>
      </c>
      <c r="J304" s="352"/>
      <c r="K304" s="352"/>
      <c r="L304" s="352"/>
      <c r="M304" s="352"/>
      <c r="N304" s="352"/>
      <c r="O304" s="352"/>
      <c r="P304" s="114">
        <f t="shared" si="122"/>
        <v>0</v>
      </c>
      <c r="Q304" s="357">
        <v>0</v>
      </c>
      <c r="R304" s="162">
        <f t="shared" si="123"/>
        <v>0</v>
      </c>
      <c r="S304" s="355">
        <v>0</v>
      </c>
      <c r="T304" s="352">
        <v>0</v>
      </c>
      <c r="U304" s="356">
        <v>0</v>
      </c>
      <c r="V304" s="357">
        <f t="shared" si="124"/>
        <v>0</v>
      </c>
      <c r="W304" s="357">
        <f t="shared" si="125"/>
        <v>0</v>
      </c>
      <c r="X304" s="357">
        <f t="shared" si="126"/>
        <v>0</v>
      </c>
      <c r="Y304" s="357">
        <f t="shared" si="127"/>
        <v>0</v>
      </c>
      <c r="Z304" s="353" t="str">
        <f t="shared" si="128"/>
        <v xml:space="preserve"> </v>
      </c>
      <c r="AA304" s="353" t="str">
        <f t="shared" si="129"/>
        <v xml:space="preserve"> </v>
      </c>
    </row>
    <row r="305" spans="1:27" s="338" customFormat="1" ht="12" customHeight="1">
      <c r="A305" s="354">
        <v>189</v>
      </c>
      <c r="B305" s="354" t="s">
        <v>361</v>
      </c>
      <c r="C305" s="352"/>
      <c r="D305" s="352">
        <v>0</v>
      </c>
      <c r="E305" s="352">
        <v>0</v>
      </c>
      <c r="F305" s="352">
        <v>0</v>
      </c>
      <c r="G305" s="352">
        <v>0</v>
      </c>
      <c r="H305" s="352">
        <v>0</v>
      </c>
      <c r="I305" s="352">
        <v>0</v>
      </c>
      <c r="J305" s="352"/>
      <c r="K305" s="352"/>
      <c r="L305" s="352"/>
      <c r="M305" s="352"/>
      <c r="N305" s="352"/>
      <c r="O305" s="352"/>
      <c r="P305" s="114">
        <f t="shared" si="122"/>
        <v>0</v>
      </c>
      <c r="Q305" s="357">
        <v>6700</v>
      </c>
      <c r="R305" s="162">
        <f t="shared" si="123"/>
        <v>6700</v>
      </c>
      <c r="S305" s="355">
        <v>99400</v>
      </c>
      <c r="T305" s="352">
        <v>119400</v>
      </c>
      <c r="U305" s="356">
        <v>52000</v>
      </c>
      <c r="V305" s="357">
        <f t="shared" si="124"/>
        <v>67400</v>
      </c>
      <c r="W305" s="357">
        <f t="shared" si="125"/>
        <v>47400</v>
      </c>
      <c r="X305" s="357">
        <f t="shared" si="126"/>
        <v>99400</v>
      </c>
      <c r="Y305" s="357">
        <f t="shared" si="127"/>
        <v>52000</v>
      </c>
      <c r="Z305" s="353">
        <f t="shared" si="128"/>
        <v>0</v>
      </c>
      <c r="AA305" s="353">
        <f t="shared" si="129"/>
        <v>0</v>
      </c>
    </row>
    <row r="306" spans="1:27" s="338" customFormat="1" ht="12" hidden="1" customHeight="1">
      <c r="A306" s="354">
        <v>189.1</v>
      </c>
      <c r="B306" s="354" t="s">
        <v>362</v>
      </c>
      <c r="C306" s="352"/>
      <c r="D306" s="352">
        <v>0</v>
      </c>
      <c r="E306" s="352">
        <v>0</v>
      </c>
      <c r="F306" s="352">
        <v>0</v>
      </c>
      <c r="G306" s="352">
        <v>0</v>
      </c>
      <c r="H306" s="352">
        <v>0</v>
      </c>
      <c r="I306" s="352">
        <v>0</v>
      </c>
      <c r="J306" s="352"/>
      <c r="K306" s="352"/>
      <c r="L306" s="352"/>
      <c r="M306" s="352"/>
      <c r="N306" s="352"/>
      <c r="O306" s="352"/>
      <c r="P306" s="114">
        <f t="shared" si="122"/>
        <v>0</v>
      </c>
      <c r="Q306" s="357">
        <v>0</v>
      </c>
      <c r="R306" s="162">
        <f t="shared" si="123"/>
        <v>0</v>
      </c>
      <c r="S306" s="355">
        <v>0</v>
      </c>
      <c r="T306" s="352">
        <v>0</v>
      </c>
      <c r="U306" s="356">
        <v>0</v>
      </c>
      <c r="V306" s="357">
        <f t="shared" si="124"/>
        <v>0</v>
      </c>
      <c r="W306" s="357">
        <f t="shared" si="125"/>
        <v>0</v>
      </c>
      <c r="X306" s="357">
        <f t="shared" si="126"/>
        <v>0</v>
      </c>
      <c r="Y306" s="357">
        <f t="shared" si="127"/>
        <v>0</v>
      </c>
      <c r="Z306" s="353" t="str">
        <f t="shared" si="128"/>
        <v xml:space="preserve"> </v>
      </c>
      <c r="AA306" s="353" t="str">
        <f t="shared" si="129"/>
        <v xml:space="preserve"> </v>
      </c>
    </row>
    <row r="307" spans="1:27" s="338" customFormat="1" ht="12" hidden="1" customHeight="1">
      <c r="A307" s="354">
        <v>189.2</v>
      </c>
      <c r="B307" s="354" t="s">
        <v>363</v>
      </c>
      <c r="C307" s="352"/>
      <c r="D307" s="352">
        <v>0</v>
      </c>
      <c r="E307" s="352">
        <v>0</v>
      </c>
      <c r="F307" s="352">
        <v>0</v>
      </c>
      <c r="G307" s="352">
        <v>0</v>
      </c>
      <c r="H307" s="352">
        <v>0</v>
      </c>
      <c r="I307" s="352">
        <v>0</v>
      </c>
      <c r="J307" s="352"/>
      <c r="K307" s="352"/>
      <c r="L307" s="352"/>
      <c r="M307" s="352"/>
      <c r="N307" s="352"/>
      <c r="O307" s="352"/>
      <c r="P307" s="114">
        <f t="shared" si="122"/>
        <v>0</v>
      </c>
      <c r="Q307" s="357">
        <v>0</v>
      </c>
      <c r="R307" s="162">
        <f t="shared" si="123"/>
        <v>0</v>
      </c>
      <c r="S307" s="355">
        <v>0</v>
      </c>
      <c r="T307" s="352">
        <v>0</v>
      </c>
      <c r="U307" s="356">
        <v>0</v>
      </c>
      <c r="V307" s="357">
        <f t="shared" si="124"/>
        <v>0</v>
      </c>
      <c r="W307" s="357">
        <f t="shared" si="125"/>
        <v>0</v>
      </c>
      <c r="X307" s="357">
        <f t="shared" si="126"/>
        <v>0</v>
      </c>
      <c r="Y307" s="357">
        <f t="shared" si="127"/>
        <v>0</v>
      </c>
      <c r="Z307" s="353" t="str">
        <f t="shared" si="128"/>
        <v xml:space="preserve"> </v>
      </c>
      <c r="AA307" s="353" t="str">
        <f t="shared" si="129"/>
        <v xml:space="preserve"> </v>
      </c>
    </row>
    <row r="308" spans="1:27" s="338" customFormat="1" ht="12" hidden="1" customHeight="1">
      <c r="A308" s="354">
        <v>191</v>
      </c>
      <c r="B308" s="354" t="s">
        <v>364</v>
      </c>
      <c r="C308" s="352"/>
      <c r="D308" s="352">
        <v>0</v>
      </c>
      <c r="E308" s="352">
        <v>0</v>
      </c>
      <c r="F308" s="352">
        <v>0</v>
      </c>
      <c r="G308" s="352">
        <v>0</v>
      </c>
      <c r="H308" s="352">
        <v>0</v>
      </c>
      <c r="I308" s="352">
        <v>0</v>
      </c>
      <c r="J308" s="352"/>
      <c r="K308" s="352"/>
      <c r="L308" s="352"/>
      <c r="M308" s="352"/>
      <c r="N308" s="352"/>
      <c r="O308" s="352"/>
      <c r="P308" s="114">
        <f t="shared" si="122"/>
        <v>0</v>
      </c>
      <c r="Q308" s="357">
        <v>0</v>
      </c>
      <c r="R308" s="162">
        <f t="shared" si="123"/>
        <v>0</v>
      </c>
      <c r="S308" s="355">
        <v>0</v>
      </c>
      <c r="T308" s="352">
        <v>0</v>
      </c>
      <c r="U308" s="356">
        <v>0</v>
      </c>
      <c r="V308" s="357">
        <f t="shared" si="124"/>
        <v>0</v>
      </c>
      <c r="W308" s="357">
        <f t="shared" si="125"/>
        <v>0</v>
      </c>
      <c r="X308" s="357">
        <f t="shared" si="126"/>
        <v>0</v>
      </c>
      <c r="Y308" s="357">
        <f t="shared" si="127"/>
        <v>0</v>
      </c>
      <c r="Z308" s="353" t="str">
        <f t="shared" si="128"/>
        <v xml:space="preserve"> </v>
      </c>
      <c r="AA308" s="353" t="str">
        <f t="shared" si="129"/>
        <v xml:space="preserve"> </v>
      </c>
    </row>
    <row r="309" spans="1:27" s="338" customFormat="1" ht="12" hidden="1" customHeight="1">
      <c r="A309" s="354">
        <v>195</v>
      </c>
      <c r="B309" s="354" t="s">
        <v>365</v>
      </c>
      <c r="C309" s="352"/>
      <c r="D309" s="352">
        <v>0</v>
      </c>
      <c r="E309" s="352">
        <v>0</v>
      </c>
      <c r="F309" s="352">
        <v>0</v>
      </c>
      <c r="G309" s="352">
        <v>0</v>
      </c>
      <c r="H309" s="352">
        <v>0</v>
      </c>
      <c r="I309" s="352">
        <v>0</v>
      </c>
      <c r="J309" s="352"/>
      <c r="K309" s="352"/>
      <c r="L309" s="352"/>
      <c r="M309" s="352"/>
      <c r="N309" s="352"/>
      <c r="O309" s="352"/>
      <c r="P309" s="114">
        <f t="shared" si="122"/>
        <v>0</v>
      </c>
      <c r="Q309" s="357">
        <v>0</v>
      </c>
      <c r="R309" s="162">
        <f t="shared" si="123"/>
        <v>0</v>
      </c>
      <c r="S309" s="355">
        <v>0</v>
      </c>
      <c r="T309" s="352">
        <v>0</v>
      </c>
      <c r="U309" s="356">
        <v>0</v>
      </c>
      <c r="V309" s="357">
        <f t="shared" si="124"/>
        <v>0</v>
      </c>
      <c r="W309" s="357">
        <f t="shared" si="125"/>
        <v>0</v>
      </c>
      <c r="X309" s="357">
        <f t="shared" si="126"/>
        <v>0</v>
      </c>
      <c r="Y309" s="357">
        <f t="shared" si="127"/>
        <v>0</v>
      </c>
      <c r="Z309" s="353" t="str">
        <f t="shared" si="128"/>
        <v xml:space="preserve"> </v>
      </c>
      <c r="AA309" s="353" t="str">
        <f t="shared" si="129"/>
        <v xml:space="preserve"> </v>
      </c>
    </row>
    <row r="310" spans="1:27" s="338" customFormat="1" ht="12" hidden="1" customHeight="1">
      <c r="A310" s="354">
        <v>196</v>
      </c>
      <c r="B310" s="354" t="s">
        <v>366</v>
      </c>
      <c r="C310" s="352"/>
      <c r="D310" s="352">
        <v>0</v>
      </c>
      <c r="E310" s="352">
        <v>0</v>
      </c>
      <c r="F310" s="352">
        <v>0</v>
      </c>
      <c r="G310" s="352">
        <v>0</v>
      </c>
      <c r="H310" s="352">
        <v>0</v>
      </c>
      <c r="I310" s="352">
        <v>0</v>
      </c>
      <c r="J310" s="352"/>
      <c r="K310" s="352"/>
      <c r="L310" s="352"/>
      <c r="M310" s="352"/>
      <c r="N310" s="352"/>
      <c r="O310" s="352"/>
      <c r="P310" s="114">
        <f t="shared" si="122"/>
        <v>0</v>
      </c>
      <c r="Q310" s="357">
        <v>0</v>
      </c>
      <c r="R310" s="162">
        <f t="shared" si="123"/>
        <v>0</v>
      </c>
      <c r="S310" s="355">
        <v>0</v>
      </c>
      <c r="T310" s="352">
        <v>0</v>
      </c>
      <c r="U310" s="356">
        <v>0</v>
      </c>
      <c r="V310" s="357">
        <f t="shared" si="124"/>
        <v>0</v>
      </c>
      <c r="W310" s="357">
        <f t="shared" si="125"/>
        <v>0</v>
      </c>
      <c r="X310" s="357">
        <f t="shared" si="126"/>
        <v>0</v>
      </c>
      <c r="Y310" s="357">
        <f t="shared" si="127"/>
        <v>0</v>
      </c>
      <c r="Z310" s="353" t="str">
        <f t="shared" si="128"/>
        <v xml:space="preserve"> </v>
      </c>
      <c r="AA310" s="353" t="str">
        <f t="shared" si="129"/>
        <v xml:space="preserve"> </v>
      </c>
    </row>
    <row r="311" spans="1:27" s="338" customFormat="1" ht="12" hidden="1" customHeight="1">
      <c r="A311" s="354">
        <v>198</v>
      </c>
      <c r="B311" s="354" t="s">
        <v>367</v>
      </c>
      <c r="C311" s="352"/>
      <c r="D311" s="352">
        <v>0</v>
      </c>
      <c r="E311" s="352">
        <v>0</v>
      </c>
      <c r="F311" s="352">
        <v>0</v>
      </c>
      <c r="G311" s="352">
        <v>0</v>
      </c>
      <c r="H311" s="352">
        <v>0</v>
      </c>
      <c r="I311" s="352">
        <v>0</v>
      </c>
      <c r="J311" s="352"/>
      <c r="K311" s="352"/>
      <c r="L311" s="352"/>
      <c r="M311" s="352"/>
      <c r="N311" s="352"/>
      <c r="O311" s="352"/>
      <c r="P311" s="114">
        <f t="shared" si="122"/>
        <v>0</v>
      </c>
      <c r="Q311" s="357">
        <v>0</v>
      </c>
      <c r="R311" s="162">
        <f t="shared" si="123"/>
        <v>0</v>
      </c>
      <c r="S311" s="355">
        <v>0</v>
      </c>
      <c r="T311" s="352">
        <v>0</v>
      </c>
      <c r="U311" s="356">
        <v>0</v>
      </c>
      <c r="V311" s="357">
        <f t="shared" si="124"/>
        <v>0</v>
      </c>
      <c r="W311" s="357">
        <f t="shared" si="125"/>
        <v>0</v>
      </c>
      <c r="X311" s="357">
        <f t="shared" si="126"/>
        <v>0</v>
      </c>
      <c r="Y311" s="357">
        <f t="shared" si="127"/>
        <v>0</v>
      </c>
      <c r="Z311" s="353" t="str">
        <f t="shared" si="128"/>
        <v xml:space="preserve"> </v>
      </c>
      <c r="AA311" s="353" t="str">
        <f t="shared" si="129"/>
        <v xml:space="preserve"> </v>
      </c>
    </row>
    <row r="312" spans="1:27" s="338" customFormat="1" ht="12" hidden="1" customHeight="1">
      <c r="A312" s="354">
        <v>199</v>
      </c>
      <c r="B312" s="354" t="s">
        <v>368</v>
      </c>
      <c r="C312" s="352"/>
      <c r="D312" s="352">
        <v>0</v>
      </c>
      <c r="E312" s="352">
        <v>0</v>
      </c>
      <c r="F312" s="352">
        <v>0</v>
      </c>
      <c r="G312" s="352">
        <v>0</v>
      </c>
      <c r="H312" s="352">
        <v>0</v>
      </c>
      <c r="I312" s="352">
        <v>0</v>
      </c>
      <c r="J312" s="352"/>
      <c r="K312" s="352"/>
      <c r="L312" s="352"/>
      <c r="M312" s="352"/>
      <c r="N312" s="352"/>
      <c r="O312" s="352"/>
      <c r="P312" s="114">
        <f t="shared" si="122"/>
        <v>0</v>
      </c>
      <c r="Q312" s="357">
        <v>0</v>
      </c>
      <c r="R312" s="162">
        <f t="shared" si="123"/>
        <v>0</v>
      </c>
      <c r="S312" s="355">
        <v>0</v>
      </c>
      <c r="T312" s="352">
        <v>0</v>
      </c>
      <c r="U312" s="356">
        <v>0</v>
      </c>
      <c r="V312" s="357">
        <f t="shared" si="124"/>
        <v>0</v>
      </c>
      <c r="W312" s="357">
        <f t="shared" si="125"/>
        <v>0</v>
      </c>
      <c r="X312" s="357">
        <f t="shared" si="126"/>
        <v>0</v>
      </c>
      <c r="Y312" s="357">
        <f t="shared" si="127"/>
        <v>0</v>
      </c>
      <c r="Z312" s="353" t="str">
        <f t="shared" si="128"/>
        <v xml:space="preserve"> </v>
      </c>
      <c r="AA312" s="353" t="str">
        <f t="shared" si="129"/>
        <v xml:space="preserve"> </v>
      </c>
    </row>
    <row r="313" spans="1:27" ht="12" hidden="1" customHeight="1">
      <c r="A313" s="78"/>
      <c r="B313" s="78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14"/>
      <c r="Q313" s="136"/>
      <c r="R313" s="162"/>
      <c r="S313" s="134"/>
      <c r="T313" s="133"/>
      <c r="U313" s="135"/>
      <c r="V313" s="136"/>
      <c r="W313" s="136"/>
      <c r="X313" s="136"/>
      <c r="Y313" s="136"/>
    </row>
    <row r="314" spans="1:27" ht="12" customHeight="1">
      <c r="A314" s="78"/>
      <c r="B314" s="89" t="s">
        <v>619</v>
      </c>
      <c r="C314" s="163">
        <f t="shared" ref="C314:Y314" si="130">SUM(C258:C313)</f>
        <v>0</v>
      </c>
      <c r="D314" s="163">
        <f t="shared" si="130"/>
        <v>179670.91999999998</v>
      </c>
      <c r="E314" s="163">
        <f t="shared" si="130"/>
        <v>186541.27999999997</v>
      </c>
      <c r="F314" s="163">
        <f t="shared" si="130"/>
        <v>191851.28</v>
      </c>
      <c r="G314" s="163">
        <f t="shared" si="130"/>
        <v>190541.28</v>
      </c>
      <c r="H314" s="163">
        <f t="shared" si="130"/>
        <v>198041.27999999997</v>
      </c>
      <c r="I314" s="163">
        <f t="shared" si="130"/>
        <v>196427.03</v>
      </c>
      <c r="J314" s="163">
        <f t="shared" si="130"/>
        <v>0</v>
      </c>
      <c r="K314" s="163">
        <f t="shared" si="130"/>
        <v>0</v>
      </c>
      <c r="L314" s="163">
        <f t="shared" si="130"/>
        <v>0</v>
      </c>
      <c r="M314" s="163">
        <f t="shared" si="130"/>
        <v>0</v>
      </c>
      <c r="N314" s="163">
        <f t="shared" si="130"/>
        <v>0</v>
      </c>
      <c r="O314" s="163">
        <f t="shared" si="130"/>
        <v>0</v>
      </c>
      <c r="P314" s="164">
        <f t="shared" si="130"/>
        <v>1143073.07</v>
      </c>
      <c r="Q314" s="165">
        <f t="shared" si="130"/>
        <v>1127623.019999997</v>
      </c>
      <c r="R314" s="166">
        <f t="shared" si="130"/>
        <v>-15450.050000003015</v>
      </c>
      <c r="S314" s="164">
        <f t="shared" si="130"/>
        <v>2341246.04</v>
      </c>
      <c r="T314" s="163">
        <f t="shared" si="130"/>
        <v>2354580.0238709701</v>
      </c>
      <c r="U314" s="167">
        <f t="shared" si="130"/>
        <v>2312469.8088172069</v>
      </c>
      <c r="V314" s="165">
        <f t="shared" si="130"/>
        <v>42110.215053763008</v>
      </c>
      <c r="W314" s="165">
        <f t="shared" si="130"/>
        <v>28776.231182792922</v>
      </c>
      <c r="X314" s="165">
        <f t="shared" si="130"/>
        <v>1198172.97</v>
      </c>
      <c r="Y314" s="165">
        <f t="shared" si="130"/>
        <v>1169396.738817207</v>
      </c>
      <c r="Z314" s="168">
        <f t="shared" ref="Z314:Z331" si="131">IFERROR((P314/U314)," ")</f>
        <v>0.49430832162287325</v>
      </c>
      <c r="AA314" s="168">
        <f t="shared" ref="AA314:AA331" si="132">IFERROR((P314/S314)," ")</f>
        <v>0.48823278308673618</v>
      </c>
    </row>
    <row r="315" spans="1:27" ht="12" customHeight="1">
      <c r="A315" s="78"/>
      <c r="B315" s="92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4"/>
      <c r="Q315" s="136"/>
      <c r="R315" s="162"/>
      <c r="S315" s="134"/>
      <c r="T315" s="133"/>
      <c r="U315" s="135"/>
      <c r="V315" s="136"/>
      <c r="W315" s="136"/>
      <c r="X315" s="136"/>
      <c r="Y315" s="136"/>
      <c r="Z315" s="94" t="str">
        <f t="shared" si="131"/>
        <v xml:space="preserve"> </v>
      </c>
      <c r="AA315" s="353" t="str">
        <f t="shared" si="132"/>
        <v xml:space="preserve"> </v>
      </c>
    </row>
    <row r="316" spans="1:27" ht="12" customHeight="1">
      <c r="A316" s="92" t="s">
        <v>103</v>
      </c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4"/>
      <c r="Q316" s="136"/>
      <c r="R316" s="162"/>
      <c r="S316" s="134"/>
      <c r="T316" s="133"/>
      <c r="U316" s="135"/>
      <c r="V316" s="136"/>
      <c r="W316" s="136"/>
      <c r="X316" s="136"/>
      <c r="Y316" s="136"/>
      <c r="Z316" s="94" t="str">
        <f t="shared" si="131"/>
        <v xml:space="preserve"> </v>
      </c>
      <c r="AA316" s="353" t="str">
        <f t="shared" si="132"/>
        <v xml:space="preserve"> </v>
      </c>
    </row>
    <row r="317" spans="1:27" ht="12" hidden="1" customHeight="1">
      <c r="A317" s="78" t="s">
        <v>30</v>
      </c>
      <c r="B317" s="78"/>
      <c r="C317" s="133"/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/>
      <c r="K317" s="133"/>
      <c r="L317" s="133"/>
      <c r="M317" s="133"/>
      <c r="N317" s="133"/>
      <c r="O317" s="133"/>
      <c r="P317" s="114">
        <f t="shared" ref="P317" si="133">SUM(D317:O317)+SUMIF($P$4,"Yes",C317)</f>
        <v>0</v>
      </c>
      <c r="Q317" s="136">
        <v>0</v>
      </c>
      <c r="R317" s="162">
        <f t="shared" ref="R317" si="134">Q317-P317</f>
        <v>0</v>
      </c>
      <c r="S317" s="134">
        <v>0</v>
      </c>
      <c r="T317" s="133">
        <v>0</v>
      </c>
      <c r="U317" s="135">
        <v>0</v>
      </c>
      <c r="V317" s="136">
        <f t="shared" ref="V317" si="135">T317-U317</f>
        <v>0</v>
      </c>
      <c r="W317" s="136">
        <f t="shared" ref="W317" si="136">S317-U317</f>
        <v>0</v>
      </c>
      <c r="X317" s="136">
        <f t="shared" ref="X317" si="137">S317-P317</f>
        <v>0</v>
      </c>
      <c r="Y317" s="136">
        <f t="shared" ref="Y317" si="138">U317-P317</f>
        <v>0</v>
      </c>
      <c r="Z317" s="94" t="str">
        <f t="shared" si="131"/>
        <v xml:space="preserve"> </v>
      </c>
      <c r="AA317" s="353" t="str">
        <f t="shared" si="132"/>
        <v xml:space="preserve"> </v>
      </c>
    </row>
    <row r="318" spans="1:27" s="338" customFormat="1" ht="12" hidden="1" customHeight="1">
      <c r="A318" s="354">
        <v>200</v>
      </c>
      <c r="B318" s="354" t="s">
        <v>369</v>
      </c>
      <c r="C318" s="352"/>
      <c r="D318" s="352">
        <v>0</v>
      </c>
      <c r="E318" s="352">
        <v>0</v>
      </c>
      <c r="F318" s="352">
        <v>0</v>
      </c>
      <c r="G318" s="352">
        <v>0</v>
      </c>
      <c r="H318" s="352">
        <v>0</v>
      </c>
      <c r="I318" s="352">
        <v>0</v>
      </c>
      <c r="J318" s="352"/>
      <c r="K318" s="352"/>
      <c r="L318" s="352"/>
      <c r="M318" s="352"/>
      <c r="N318" s="352"/>
      <c r="O318" s="352"/>
      <c r="P318" s="114">
        <f t="shared" ref="P318:P331" si="139">SUM(D318:O318)+SUMIF($P$4,"Yes",C318)</f>
        <v>0</v>
      </c>
      <c r="Q318" s="357">
        <v>0</v>
      </c>
      <c r="R318" s="162">
        <f t="shared" ref="R318:R331" si="140">Q318-P318</f>
        <v>0</v>
      </c>
      <c r="S318" s="355">
        <v>0</v>
      </c>
      <c r="T318" s="352">
        <v>0</v>
      </c>
      <c r="U318" s="356">
        <v>0</v>
      </c>
      <c r="V318" s="357">
        <f t="shared" ref="V318:V331" si="141">T318-U318</f>
        <v>0</v>
      </c>
      <c r="W318" s="357">
        <f t="shared" ref="W318:W331" si="142">S318-U318</f>
        <v>0</v>
      </c>
      <c r="X318" s="357">
        <f t="shared" ref="X318:X331" si="143">S318-P318</f>
        <v>0</v>
      </c>
      <c r="Y318" s="357">
        <f t="shared" ref="Y318:Y331" si="144">U318-P318</f>
        <v>0</v>
      </c>
      <c r="Z318" s="353" t="str">
        <f t="shared" si="131"/>
        <v xml:space="preserve"> </v>
      </c>
      <c r="AA318" s="353" t="str">
        <f t="shared" si="132"/>
        <v xml:space="preserve"> </v>
      </c>
    </row>
    <row r="319" spans="1:27" s="338" customFormat="1" ht="12" customHeight="1">
      <c r="A319" s="354">
        <v>201</v>
      </c>
      <c r="B319" s="354" t="s">
        <v>370</v>
      </c>
      <c r="C319" s="352"/>
      <c r="D319" s="352">
        <v>11139.6</v>
      </c>
      <c r="E319" s="352">
        <v>11565.56</v>
      </c>
      <c r="F319" s="352">
        <v>11894.78</v>
      </c>
      <c r="G319" s="352">
        <v>11202.08</v>
      </c>
      <c r="H319" s="352">
        <v>11667.08</v>
      </c>
      <c r="I319" s="352">
        <v>11691.41</v>
      </c>
      <c r="J319" s="352"/>
      <c r="K319" s="352"/>
      <c r="L319" s="352"/>
      <c r="M319" s="352"/>
      <c r="N319" s="352"/>
      <c r="O319" s="352"/>
      <c r="P319" s="114">
        <f t="shared" si="139"/>
        <v>69160.510000000009</v>
      </c>
      <c r="Q319" s="357">
        <v>69912.627240000205</v>
      </c>
      <c r="R319" s="162">
        <f t="shared" si="140"/>
        <v>752.11724000019603</v>
      </c>
      <c r="S319" s="355">
        <v>145157.25448</v>
      </c>
      <c r="T319" s="352">
        <v>145983.96148</v>
      </c>
      <c r="U319" s="356">
        <v>143373.128146667</v>
      </c>
      <c r="V319" s="357">
        <f t="shared" si="141"/>
        <v>2610.8333333329938</v>
      </c>
      <c r="W319" s="357">
        <f t="shared" si="142"/>
        <v>1784.1263333329989</v>
      </c>
      <c r="X319" s="357">
        <f t="shared" si="143"/>
        <v>75996.744479999994</v>
      </c>
      <c r="Y319" s="357">
        <f t="shared" si="144"/>
        <v>74212.618146666995</v>
      </c>
      <c r="Z319" s="353">
        <f t="shared" si="131"/>
        <v>0.48238125856646297</v>
      </c>
      <c r="AA319" s="353">
        <f t="shared" si="132"/>
        <v>0.47645231544062483</v>
      </c>
    </row>
    <row r="320" spans="1:27" s="338" customFormat="1" ht="12" hidden="1" customHeight="1">
      <c r="A320" s="354">
        <v>202</v>
      </c>
      <c r="B320" s="354" t="s">
        <v>371</v>
      </c>
      <c r="C320" s="352"/>
      <c r="D320" s="352">
        <v>0</v>
      </c>
      <c r="E320" s="352">
        <v>0</v>
      </c>
      <c r="F320" s="352">
        <v>0</v>
      </c>
      <c r="G320" s="352">
        <v>0</v>
      </c>
      <c r="H320" s="352">
        <v>0</v>
      </c>
      <c r="I320" s="352">
        <v>0</v>
      </c>
      <c r="J320" s="352"/>
      <c r="K320" s="352"/>
      <c r="L320" s="352"/>
      <c r="M320" s="352"/>
      <c r="N320" s="352"/>
      <c r="O320" s="352"/>
      <c r="P320" s="114">
        <f t="shared" si="139"/>
        <v>0</v>
      </c>
      <c r="Q320" s="357">
        <v>0</v>
      </c>
      <c r="R320" s="162">
        <f t="shared" si="140"/>
        <v>0</v>
      </c>
      <c r="S320" s="355">
        <v>0</v>
      </c>
      <c r="T320" s="352">
        <v>0</v>
      </c>
      <c r="U320" s="356">
        <v>0</v>
      </c>
      <c r="V320" s="357">
        <f t="shared" si="141"/>
        <v>0</v>
      </c>
      <c r="W320" s="357">
        <f t="shared" si="142"/>
        <v>0</v>
      </c>
      <c r="X320" s="357">
        <f t="shared" si="143"/>
        <v>0</v>
      </c>
      <c r="Y320" s="357">
        <f t="shared" si="144"/>
        <v>0</v>
      </c>
      <c r="Z320" s="353" t="str">
        <f t="shared" si="131"/>
        <v xml:space="preserve"> </v>
      </c>
      <c r="AA320" s="353" t="str">
        <f t="shared" si="132"/>
        <v xml:space="preserve"> </v>
      </c>
    </row>
    <row r="321" spans="1:27" s="338" customFormat="1" ht="12" customHeight="1">
      <c r="A321" s="354">
        <v>204</v>
      </c>
      <c r="B321" s="354" t="s">
        <v>372</v>
      </c>
      <c r="C321" s="352"/>
      <c r="D321" s="352">
        <v>18745.61</v>
      </c>
      <c r="E321" s="352">
        <v>18511.86</v>
      </c>
      <c r="F321" s="352">
        <v>19418.349999999999</v>
      </c>
      <c r="G321" s="352">
        <v>19284.8</v>
      </c>
      <c r="H321" s="352">
        <v>18648.669999999998</v>
      </c>
      <c r="I321" s="352">
        <v>19927.87</v>
      </c>
      <c r="J321" s="352"/>
      <c r="K321" s="352"/>
      <c r="L321" s="352"/>
      <c r="M321" s="352"/>
      <c r="N321" s="352"/>
      <c r="O321" s="352"/>
      <c r="P321" s="114">
        <f t="shared" si="139"/>
        <v>114537.15999999999</v>
      </c>
      <c r="Q321" s="357">
        <v>110403.72198468</v>
      </c>
      <c r="R321" s="162">
        <f t="shared" si="140"/>
        <v>-4133.4380153199891</v>
      </c>
      <c r="S321" s="355">
        <v>229227.56303600001</v>
      </c>
      <c r="T321" s="352">
        <v>240956.81617294499</v>
      </c>
      <c r="U321" s="356">
        <v>233551.15353853701</v>
      </c>
      <c r="V321" s="357">
        <f t="shared" si="141"/>
        <v>7405.662634407985</v>
      </c>
      <c r="W321" s="357">
        <f t="shared" si="142"/>
        <v>-4323.5905025370012</v>
      </c>
      <c r="X321" s="357">
        <f t="shared" si="143"/>
        <v>114690.40303600002</v>
      </c>
      <c r="Y321" s="357">
        <f t="shared" si="144"/>
        <v>119013.99353853702</v>
      </c>
      <c r="Z321" s="353">
        <f t="shared" si="131"/>
        <v>0.49041573233377689</v>
      </c>
      <c r="AA321" s="353">
        <f t="shared" si="132"/>
        <v>0.49966574038049699</v>
      </c>
    </row>
    <row r="322" spans="1:27" s="338" customFormat="1" ht="12" hidden="1" customHeight="1">
      <c r="A322" s="354">
        <v>205</v>
      </c>
      <c r="B322" s="354" t="s">
        <v>373</v>
      </c>
      <c r="C322" s="352"/>
      <c r="D322" s="352">
        <v>0</v>
      </c>
      <c r="E322" s="352">
        <v>0</v>
      </c>
      <c r="F322" s="352">
        <v>0</v>
      </c>
      <c r="G322" s="352">
        <v>0</v>
      </c>
      <c r="H322" s="352">
        <v>0</v>
      </c>
      <c r="I322" s="352">
        <v>0</v>
      </c>
      <c r="J322" s="352"/>
      <c r="K322" s="352"/>
      <c r="L322" s="352"/>
      <c r="M322" s="352"/>
      <c r="N322" s="352"/>
      <c r="O322" s="352"/>
      <c r="P322" s="114">
        <f t="shared" si="139"/>
        <v>0</v>
      </c>
      <c r="Q322" s="357">
        <v>0</v>
      </c>
      <c r="R322" s="162">
        <f t="shared" si="140"/>
        <v>0</v>
      </c>
      <c r="S322" s="355">
        <v>0</v>
      </c>
      <c r="T322" s="352">
        <v>0</v>
      </c>
      <c r="U322" s="356">
        <v>0</v>
      </c>
      <c r="V322" s="357">
        <f t="shared" si="141"/>
        <v>0</v>
      </c>
      <c r="W322" s="357">
        <f t="shared" si="142"/>
        <v>0</v>
      </c>
      <c r="X322" s="357">
        <f t="shared" si="143"/>
        <v>0</v>
      </c>
      <c r="Y322" s="357">
        <f t="shared" si="144"/>
        <v>0</v>
      </c>
      <c r="Z322" s="353" t="str">
        <f t="shared" si="131"/>
        <v xml:space="preserve"> </v>
      </c>
      <c r="AA322" s="353" t="str">
        <f t="shared" si="132"/>
        <v xml:space="preserve"> </v>
      </c>
    </row>
    <row r="323" spans="1:27" s="338" customFormat="1" ht="12" hidden="1" customHeight="1">
      <c r="A323" s="354">
        <v>206</v>
      </c>
      <c r="B323" s="354" t="s">
        <v>374</v>
      </c>
      <c r="C323" s="352"/>
      <c r="D323" s="352">
        <v>0</v>
      </c>
      <c r="E323" s="352">
        <v>0</v>
      </c>
      <c r="F323" s="352">
        <v>0</v>
      </c>
      <c r="G323" s="352">
        <v>0</v>
      </c>
      <c r="H323" s="352">
        <v>0</v>
      </c>
      <c r="I323" s="352">
        <v>0</v>
      </c>
      <c r="J323" s="352"/>
      <c r="K323" s="352"/>
      <c r="L323" s="352"/>
      <c r="M323" s="352"/>
      <c r="N323" s="352"/>
      <c r="O323" s="352"/>
      <c r="P323" s="114">
        <f t="shared" si="139"/>
        <v>0</v>
      </c>
      <c r="Q323" s="357">
        <v>0</v>
      </c>
      <c r="R323" s="162">
        <f t="shared" si="140"/>
        <v>0</v>
      </c>
      <c r="S323" s="355">
        <v>0</v>
      </c>
      <c r="T323" s="352">
        <v>0</v>
      </c>
      <c r="U323" s="356">
        <v>0</v>
      </c>
      <c r="V323" s="357">
        <f t="shared" si="141"/>
        <v>0</v>
      </c>
      <c r="W323" s="357">
        <f t="shared" si="142"/>
        <v>0</v>
      </c>
      <c r="X323" s="357">
        <f t="shared" si="143"/>
        <v>0</v>
      </c>
      <c r="Y323" s="357">
        <f t="shared" si="144"/>
        <v>0</v>
      </c>
      <c r="Z323" s="353" t="str">
        <f t="shared" si="131"/>
        <v xml:space="preserve"> </v>
      </c>
      <c r="AA323" s="353" t="str">
        <f t="shared" si="132"/>
        <v xml:space="preserve"> </v>
      </c>
    </row>
    <row r="324" spans="1:27" s="338" customFormat="1" ht="12" customHeight="1">
      <c r="A324" s="354">
        <v>207</v>
      </c>
      <c r="B324" s="354" t="s">
        <v>375</v>
      </c>
      <c r="C324" s="352"/>
      <c r="D324" s="352">
        <v>0</v>
      </c>
      <c r="E324" s="352">
        <v>68225.16</v>
      </c>
      <c r="F324" s="352">
        <v>0</v>
      </c>
      <c r="G324" s="352">
        <v>28121.88</v>
      </c>
      <c r="H324" s="352">
        <v>66543.259999999995</v>
      </c>
      <c r="I324" s="352">
        <v>88103.73</v>
      </c>
      <c r="J324" s="352"/>
      <c r="K324" s="352"/>
      <c r="L324" s="352"/>
      <c r="M324" s="352"/>
      <c r="N324" s="352"/>
      <c r="O324" s="352"/>
      <c r="P324" s="114">
        <f t="shared" si="139"/>
        <v>250994.02999999997</v>
      </c>
      <c r="Q324" s="357">
        <v>116379.916363636</v>
      </c>
      <c r="R324" s="162">
        <f t="shared" si="140"/>
        <v>-134614.11363636397</v>
      </c>
      <c r="S324" s="355">
        <v>256035.81599999999</v>
      </c>
      <c r="T324" s="352">
        <v>256035.81599999999</v>
      </c>
      <c r="U324" s="356">
        <v>256035.81599999999</v>
      </c>
      <c r="V324" s="357">
        <f t="shared" si="141"/>
        <v>0</v>
      </c>
      <c r="W324" s="357">
        <f t="shared" si="142"/>
        <v>0</v>
      </c>
      <c r="X324" s="357">
        <f t="shared" si="143"/>
        <v>5041.7860000000219</v>
      </c>
      <c r="Y324" s="357">
        <f t="shared" si="144"/>
        <v>5041.7860000000219</v>
      </c>
      <c r="Z324" s="353">
        <f t="shared" si="131"/>
        <v>0.98030827843242052</v>
      </c>
      <c r="AA324" s="353">
        <f t="shared" si="132"/>
        <v>0.98030827843242052</v>
      </c>
    </row>
    <row r="325" spans="1:27" s="338" customFormat="1" ht="12" hidden="1" customHeight="1">
      <c r="A325" s="354">
        <v>208</v>
      </c>
      <c r="B325" s="354" t="s">
        <v>376</v>
      </c>
      <c r="C325" s="352"/>
      <c r="D325" s="352">
        <v>0</v>
      </c>
      <c r="E325" s="352">
        <v>0</v>
      </c>
      <c r="F325" s="352">
        <v>0</v>
      </c>
      <c r="G325" s="352">
        <v>0</v>
      </c>
      <c r="H325" s="352">
        <v>0</v>
      </c>
      <c r="I325" s="352">
        <v>0</v>
      </c>
      <c r="J325" s="352"/>
      <c r="K325" s="352"/>
      <c r="L325" s="352"/>
      <c r="M325" s="352"/>
      <c r="N325" s="352"/>
      <c r="O325" s="352"/>
      <c r="P325" s="114">
        <f t="shared" si="139"/>
        <v>0</v>
      </c>
      <c r="Q325" s="357">
        <v>0</v>
      </c>
      <c r="R325" s="162">
        <f t="shared" si="140"/>
        <v>0</v>
      </c>
      <c r="S325" s="355">
        <v>0</v>
      </c>
      <c r="T325" s="352">
        <v>0</v>
      </c>
      <c r="U325" s="356">
        <v>0</v>
      </c>
      <c r="V325" s="357">
        <f t="shared" si="141"/>
        <v>0</v>
      </c>
      <c r="W325" s="357">
        <f t="shared" si="142"/>
        <v>0</v>
      </c>
      <c r="X325" s="357">
        <f t="shared" si="143"/>
        <v>0</v>
      </c>
      <c r="Y325" s="357">
        <f t="shared" si="144"/>
        <v>0</v>
      </c>
      <c r="Z325" s="353" t="str">
        <f t="shared" si="131"/>
        <v xml:space="preserve"> </v>
      </c>
      <c r="AA325" s="353" t="str">
        <f t="shared" si="132"/>
        <v xml:space="preserve"> </v>
      </c>
    </row>
    <row r="326" spans="1:27" s="338" customFormat="1" ht="12" hidden="1" customHeight="1">
      <c r="A326" s="354">
        <v>209</v>
      </c>
      <c r="B326" s="354" t="s">
        <v>377</v>
      </c>
      <c r="C326" s="352"/>
      <c r="D326" s="352">
        <v>0</v>
      </c>
      <c r="E326" s="352">
        <v>0</v>
      </c>
      <c r="F326" s="352">
        <v>0</v>
      </c>
      <c r="G326" s="352">
        <v>0</v>
      </c>
      <c r="H326" s="352">
        <v>0</v>
      </c>
      <c r="I326" s="352">
        <v>0</v>
      </c>
      <c r="J326" s="352"/>
      <c r="K326" s="352"/>
      <c r="L326" s="352"/>
      <c r="M326" s="352"/>
      <c r="N326" s="352"/>
      <c r="O326" s="352"/>
      <c r="P326" s="114">
        <f t="shared" si="139"/>
        <v>0</v>
      </c>
      <c r="Q326" s="357">
        <v>0</v>
      </c>
      <c r="R326" s="162">
        <f t="shared" si="140"/>
        <v>0</v>
      </c>
      <c r="S326" s="355">
        <v>0</v>
      </c>
      <c r="T326" s="352">
        <v>0</v>
      </c>
      <c r="U326" s="356">
        <v>0</v>
      </c>
      <c r="V326" s="357">
        <f t="shared" si="141"/>
        <v>0</v>
      </c>
      <c r="W326" s="357">
        <f t="shared" si="142"/>
        <v>0</v>
      </c>
      <c r="X326" s="357">
        <f t="shared" si="143"/>
        <v>0</v>
      </c>
      <c r="Y326" s="357">
        <f t="shared" si="144"/>
        <v>0</v>
      </c>
      <c r="Z326" s="353" t="str">
        <f t="shared" si="131"/>
        <v xml:space="preserve"> </v>
      </c>
      <c r="AA326" s="353" t="str">
        <f t="shared" si="132"/>
        <v xml:space="preserve"> </v>
      </c>
    </row>
    <row r="327" spans="1:27" s="338" customFormat="1" ht="12" customHeight="1">
      <c r="A327" s="354">
        <v>210</v>
      </c>
      <c r="B327" s="354" t="s">
        <v>378</v>
      </c>
      <c r="C327" s="352"/>
      <c r="D327" s="352">
        <v>51.4</v>
      </c>
      <c r="E327" s="352">
        <v>84.46</v>
      </c>
      <c r="F327" s="352">
        <v>15.09</v>
      </c>
      <c r="G327" s="352">
        <v>0</v>
      </c>
      <c r="H327" s="352">
        <v>0</v>
      </c>
      <c r="I327" s="352">
        <v>0</v>
      </c>
      <c r="J327" s="352"/>
      <c r="K327" s="352"/>
      <c r="L327" s="352"/>
      <c r="M327" s="352"/>
      <c r="N327" s="352"/>
      <c r="O327" s="352"/>
      <c r="P327" s="114">
        <f t="shared" si="139"/>
        <v>150.94999999999999</v>
      </c>
      <c r="Q327" s="357">
        <v>1858.5</v>
      </c>
      <c r="R327" s="162">
        <f t="shared" si="140"/>
        <v>1707.55</v>
      </c>
      <c r="S327" s="355">
        <v>3717</v>
      </c>
      <c r="T327" s="352">
        <v>3735.4722122434</v>
      </c>
      <c r="U327" s="356">
        <v>3819.9494849706698</v>
      </c>
      <c r="V327" s="357">
        <f t="shared" si="141"/>
        <v>-84.477272727269792</v>
      </c>
      <c r="W327" s="357">
        <f t="shared" si="142"/>
        <v>-102.9494849706698</v>
      </c>
      <c r="X327" s="357">
        <f t="shared" si="143"/>
        <v>3566.05</v>
      </c>
      <c r="Y327" s="357">
        <f t="shared" si="144"/>
        <v>3668.99948497067</v>
      </c>
      <c r="Z327" s="353">
        <f t="shared" si="131"/>
        <v>3.9516229362168913E-2</v>
      </c>
      <c r="AA327" s="353">
        <f t="shared" si="132"/>
        <v>4.0610707559860099E-2</v>
      </c>
    </row>
    <row r="328" spans="1:27" s="338" customFormat="1" ht="12" customHeight="1">
      <c r="A328" s="354">
        <v>212</v>
      </c>
      <c r="B328" s="354" t="s">
        <v>379</v>
      </c>
      <c r="C328" s="352"/>
      <c r="D328" s="352">
        <v>2605.23</v>
      </c>
      <c r="E328" s="352">
        <v>2704.84</v>
      </c>
      <c r="F328" s="352">
        <v>2781.84</v>
      </c>
      <c r="G328" s="352">
        <v>2619.84</v>
      </c>
      <c r="H328" s="352">
        <v>2728.59</v>
      </c>
      <c r="I328" s="352">
        <v>2734.28</v>
      </c>
      <c r="J328" s="352"/>
      <c r="K328" s="352"/>
      <c r="L328" s="352"/>
      <c r="M328" s="352"/>
      <c r="N328" s="352"/>
      <c r="O328" s="352"/>
      <c r="P328" s="114">
        <f t="shared" si="139"/>
        <v>16174.62</v>
      </c>
      <c r="Q328" s="357">
        <v>16350.533789999899</v>
      </c>
      <c r="R328" s="162">
        <f t="shared" si="140"/>
        <v>175.91378999989865</v>
      </c>
      <c r="S328" s="355">
        <v>33948.067580000003</v>
      </c>
      <c r="T328" s="352">
        <v>34141.410346129</v>
      </c>
      <c r="U328" s="356">
        <v>33530.812227849499</v>
      </c>
      <c r="V328" s="357">
        <f t="shared" si="141"/>
        <v>610.59811827950034</v>
      </c>
      <c r="W328" s="357">
        <f t="shared" si="142"/>
        <v>417.25535215050331</v>
      </c>
      <c r="X328" s="357">
        <f t="shared" si="143"/>
        <v>17773.44758</v>
      </c>
      <c r="Y328" s="357">
        <f t="shared" si="144"/>
        <v>17356.192227849497</v>
      </c>
      <c r="Z328" s="353">
        <f t="shared" si="131"/>
        <v>0.48238079919119697</v>
      </c>
      <c r="AA328" s="353">
        <f t="shared" si="132"/>
        <v>0.47645186171153486</v>
      </c>
    </row>
    <row r="329" spans="1:27" s="338" customFormat="1" ht="12" hidden="1" customHeight="1">
      <c r="A329" s="354">
        <v>214</v>
      </c>
      <c r="B329" s="354" t="s">
        <v>380</v>
      </c>
      <c r="C329" s="352"/>
      <c r="D329" s="352">
        <v>0</v>
      </c>
      <c r="E329" s="352">
        <v>0</v>
      </c>
      <c r="F329" s="352">
        <v>0</v>
      </c>
      <c r="G329" s="352">
        <v>0</v>
      </c>
      <c r="H329" s="352">
        <v>0</v>
      </c>
      <c r="I329" s="352">
        <v>0</v>
      </c>
      <c r="J329" s="352"/>
      <c r="K329" s="352"/>
      <c r="L329" s="352"/>
      <c r="M329" s="352"/>
      <c r="N329" s="352"/>
      <c r="O329" s="352"/>
      <c r="P329" s="114">
        <f t="shared" si="139"/>
        <v>0</v>
      </c>
      <c r="Q329" s="357">
        <v>0</v>
      </c>
      <c r="R329" s="162">
        <f t="shared" si="140"/>
        <v>0</v>
      </c>
      <c r="S329" s="355">
        <v>0</v>
      </c>
      <c r="T329" s="352">
        <v>0</v>
      </c>
      <c r="U329" s="356">
        <v>0</v>
      </c>
      <c r="V329" s="357">
        <f t="shared" si="141"/>
        <v>0</v>
      </c>
      <c r="W329" s="357">
        <f t="shared" si="142"/>
        <v>0</v>
      </c>
      <c r="X329" s="357">
        <f t="shared" si="143"/>
        <v>0</v>
      </c>
      <c r="Y329" s="357">
        <f t="shared" si="144"/>
        <v>0</v>
      </c>
      <c r="Z329" s="353" t="str">
        <f t="shared" si="131"/>
        <v xml:space="preserve"> </v>
      </c>
      <c r="AA329" s="353" t="str">
        <f t="shared" si="132"/>
        <v xml:space="preserve"> </v>
      </c>
    </row>
    <row r="330" spans="1:27" s="338" customFormat="1" ht="12" hidden="1" customHeight="1">
      <c r="A330" s="354">
        <v>215</v>
      </c>
      <c r="B330" s="354" t="s">
        <v>381</v>
      </c>
      <c r="C330" s="352"/>
      <c r="D330" s="352">
        <v>0</v>
      </c>
      <c r="E330" s="352">
        <v>0</v>
      </c>
      <c r="F330" s="352">
        <v>0</v>
      </c>
      <c r="G330" s="352">
        <v>0</v>
      </c>
      <c r="H330" s="352">
        <v>0</v>
      </c>
      <c r="I330" s="352">
        <v>0</v>
      </c>
      <c r="J330" s="352"/>
      <c r="K330" s="352"/>
      <c r="L330" s="352"/>
      <c r="M330" s="352"/>
      <c r="N330" s="352"/>
      <c r="O330" s="352"/>
      <c r="P330" s="114">
        <f t="shared" si="139"/>
        <v>0</v>
      </c>
      <c r="Q330" s="357">
        <v>0</v>
      </c>
      <c r="R330" s="162">
        <f t="shared" si="140"/>
        <v>0</v>
      </c>
      <c r="S330" s="355">
        <v>0</v>
      </c>
      <c r="T330" s="352">
        <v>0</v>
      </c>
      <c r="U330" s="356">
        <v>0</v>
      </c>
      <c r="V330" s="357">
        <f t="shared" si="141"/>
        <v>0</v>
      </c>
      <c r="W330" s="357">
        <f t="shared" si="142"/>
        <v>0</v>
      </c>
      <c r="X330" s="357">
        <f t="shared" si="143"/>
        <v>0</v>
      </c>
      <c r="Y330" s="357">
        <f t="shared" si="144"/>
        <v>0</v>
      </c>
      <c r="Z330" s="353" t="str">
        <f t="shared" si="131"/>
        <v xml:space="preserve"> </v>
      </c>
      <c r="AA330" s="353" t="str">
        <f t="shared" si="132"/>
        <v xml:space="preserve"> </v>
      </c>
    </row>
    <row r="331" spans="1:27" s="338" customFormat="1" ht="12" hidden="1" customHeight="1">
      <c r="A331" s="354">
        <v>299</v>
      </c>
      <c r="B331" s="354" t="s">
        <v>382</v>
      </c>
      <c r="C331" s="352"/>
      <c r="D331" s="352">
        <v>0</v>
      </c>
      <c r="E331" s="352">
        <v>0</v>
      </c>
      <c r="F331" s="352">
        <v>0</v>
      </c>
      <c r="G331" s="352">
        <v>0</v>
      </c>
      <c r="H331" s="352">
        <v>0</v>
      </c>
      <c r="I331" s="352">
        <v>0</v>
      </c>
      <c r="J331" s="352"/>
      <c r="K331" s="352"/>
      <c r="L331" s="352"/>
      <c r="M331" s="352"/>
      <c r="N331" s="352"/>
      <c r="O331" s="352"/>
      <c r="P331" s="114">
        <f t="shared" si="139"/>
        <v>0</v>
      </c>
      <c r="Q331" s="357">
        <v>0</v>
      </c>
      <c r="R331" s="162">
        <f t="shared" si="140"/>
        <v>0</v>
      </c>
      <c r="S331" s="355">
        <v>0</v>
      </c>
      <c r="T331" s="352">
        <v>0</v>
      </c>
      <c r="U331" s="356">
        <v>0</v>
      </c>
      <c r="V331" s="357">
        <f t="shared" si="141"/>
        <v>0</v>
      </c>
      <c r="W331" s="357">
        <f t="shared" si="142"/>
        <v>0</v>
      </c>
      <c r="X331" s="357">
        <f t="shared" si="143"/>
        <v>0</v>
      </c>
      <c r="Y331" s="357">
        <f t="shared" si="144"/>
        <v>0</v>
      </c>
      <c r="Z331" s="353" t="str">
        <f t="shared" si="131"/>
        <v xml:space="preserve"> </v>
      </c>
      <c r="AA331" s="353" t="str">
        <f t="shared" si="132"/>
        <v xml:space="preserve"> </v>
      </c>
    </row>
    <row r="332" spans="1:27" ht="12" hidden="1" customHeight="1">
      <c r="A332" s="78"/>
      <c r="B332" s="78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14"/>
      <c r="Q332" s="136"/>
      <c r="R332" s="162"/>
      <c r="S332" s="134"/>
      <c r="T332" s="133"/>
      <c r="U332" s="135"/>
      <c r="V332" s="136"/>
      <c r="W332" s="136"/>
      <c r="X332" s="136"/>
      <c r="Y332" s="136"/>
    </row>
    <row r="333" spans="1:27" s="81" customFormat="1" ht="12" customHeight="1">
      <c r="A333" s="78"/>
      <c r="B333" s="89" t="s">
        <v>620</v>
      </c>
      <c r="C333" s="163">
        <f t="shared" ref="C333:Y333" si="145">SUM(C317:C332)</f>
        <v>0</v>
      </c>
      <c r="D333" s="163">
        <f t="shared" si="145"/>
        <v>32541.84</v>
      </c>
      <c r="E333" s="163">
        <f t="shared" si="145"/>
        <v>101091.88</v>
      </c>
      <c r="F333" s="163">
        <f t="shared" si="145"/>
        <v>34110.06</v>
      </c>
      <c r="G333" s="163">
        <f t="shared" si="145"/>
        <v>61228.599999999991</v>
      </c>
      <c r="H333" s="163">
        <f t="shared" si="145"/>
        <v>99587.599999999991</v>
      </c>
      <c r="I333" s="163">
        <f t="shared" si="145"/>
        <v>122457.29</v>
      </c>
      <c r="J333" s="163">
        <f t="shared" si="145"/>
        <v>0</v>
      </c>
      <c r="K333" s="163">
        <f t="shared" si="145"/>
        <v>0</v>
      </c>
      <c r="L333" s="163">
        <f t="shared" si="145"/>
        <v>0</v>
      </c>
      <c r="M333" s="163">
        <f t="shared" si="145"/>
        <v>0</v>
      </c>
      <c r="N333" s="163">
        <f t="shared" si="145"/>
        <v>0</v>
      </c>
      <c r="O333" s="163">
        <f t="shared" si="145"/>
        <v>0</v>
      </c>
      <c r="P333" s="164">
        <f t="shared" si="145"/>
        <v>451017.26999999996</v>
      </c>
      <c r="Q333" s="165">
        <f t="shared" si="145"/>
        <v>314905.29937831615</v>
      </c>
      <c r="R333" s="166">
        <f t="shared" si="145"/>
        <v>-136111.97062168387</v>
      </c>
      <c r="S333" s="164">
        <f t="shared" si="145"/>
        <v>668085.70109600003</v>
      </c>
      <c r="T333" s="163">
        <f t="shared" si="145"/>
        <v>680853.47621131735</v>
      </c>
      <c r="U333" s="167">
        <f t="shared" si="145"/>
        <v>670310.85939802416</v>
      </c>
      <c r="V333" s="165">
        <f t="shared" si="145"/>
        <v>10542.616813293209</v>
      </c>
      <c r="W333" s="165">
        <f t="shared" si="145"/>
        <v>-2225.1583020241687</v>
      </c>
      <c r="X333" s="165">
        <f t="shared" si="145"/>
        <v>217068.43109600004</v>
      </c>
      <c r="Y333" s="165">
        <f t="shared" si="145"/>
        <v>219293.58939802423</v>
      </c>
      <c r="Z333" s="168">
        <f t="shared" ref="Z333:Z364" si="146">IFERROR((P333/U333)," ")</f>
        <v>0.67284792373054814</v>
      </c>
      <c r="AA333" s="168">
        <f t="shared" ref="AA333:AA364" si="147">IFERROR((P333/S333)," ")</f>
        <v>0.67508894331985025</v>
      </c>
    </row>
    <row r="334" spans="1:27" ht="12" customHeight="1">
      <c r="A334" s="78"/>
      <c r="B334" s="78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4"/>
      <c r="Q334" s="136"/>
      <c r="R334" s="162"/>
      <c r="S334" s="134"/>
      <c r="T334" s="133"/>
      <c r="U334" s="135"/>
      <c r="V334" s="136"/>
      <c r="W334" s="136"/>
      <c r="X334" s="136"/>
      <c r="Y334" s="136"/>
      <c r="Z334" s="94" t="str">
        <f t="shared" si="146"/>
        <v xml:space="preserve"> </v>
      </c>
      <c r="AA334" s="353" t="str">
        <f t="shared" si="147"/>
        <v xml:space="preserve"> </v>
      </c>
    </row>
    <row r="335" spans="1:27" s="81" customFormat="1" ht="12" customHeight="1">
      <c r="A335" s="92" t="s">
        <v>104</v>
      </c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1"/>
      <c r="Q335" s="144"/>
      <c r="R335" s="169"/>
      <c r="S335" s="141"/>
      <c r="T335" s="142"/>
      <c r="U335" s="143"/>
      <c r="V335" s="144"/>
      <c r="W335" s="144"/>
      <c r="X335" s="144"/>
      <c r="Y335" s="144"/>
      <c r="Z335" s="124" t="str">
        <f t="shared" si="146"/>
        <v xml:space="preserve"> </v>
      </c>
      <c r="AA335" s="124" t="str">
        <f t="shared" si="147"/>
        <v xml:space="preserve"> </v>
      </c>
    </row>
    <row r="336" spans="1:27" ht="12" hidden="1" customHeight="1">
      <c r="A336" s="78" t="s">
        <v>30</v>
      </c>
      <c r="B336" s="78"/>
      <c r="C336" s="170"/>
      <c r="D336" s="133">
        <v>0</v>
      </c>
      <c r="E336" s="133">
        <v>0</v>
      </c>
      <c r="F336" s="133">
        <v>0</v>
      </c>
      <c r="G336" s="133">
        <v>0</v>
      </c>
      <c r="H336" s="133">
        <v>0</v>
      </c>
      <c r="I336" s="133">
        <v>0</v>
      </c>
      <c r="J336" s="133"/>
      <c r="K336" s="133"/>
      <c r="L336" s="133"/>
      <c r="M336" s="133"/>
      <c r="N336" s="133"/>
      <c r="O336" s="133"/>
      <c r="P336" s="114">
        <f t="shared" ref="P336" si="148">SUM(D336:O336)+SUMIF($P$4,"Yes",C336)</f>
        <v>0</v>
      </c>
      <c r="Q336" s="136">
        <v>0</v>
      </c>
      <c r="R336" s="162">
        <f t="shared" ref="R336" si="149">Q336-P336</f>
        <v>0</v>
      </c>
      <c r="S336" s="134">
        <v>0</v>
      </c>
      <c r="T336" s="133">
        <v>0</v>
      </c>
      <c r="U336" s="135">
        <v>0</v>
      </c>
      <c r="V336" s="136">
        <f t="shared" ref="V336" si="150">T336-U336</f>
        <v>0</v>
      </c>
      <c r="W336" s="136">
        <f t="shared" ref="W336" si="151">S336-U336</f>
        <v>0</v>
      </c>
      <c r="X336" s="136">
        <f t="shared" ref="X336" si="152">S336-P336</f>
        <v>0</v>
      </c>
      <c r="Y336" s="136">
        <f t="shared" ref="Y336" si="153">U336-P336</f>
        <v>0</v>
      </c>
      <c r="Z336" s="94" t="str">
        <f t="shared" si="146"/>
        <v xml:space="preserve"> </v>
      </c>
      <c r="AA336" s="353" t="str">
        <f t="shared" si="147"/>
        <v xml:space="preserve"> </v>
      </c>
    </row>
    <row r="337" spans="1:27" s="338" customFormat="1" ht="12" hidden="1" customHeight="1">
      <c r="A337" s="354">
        <v>300</v>
      </c>
      <c r="B337" s="354" t="s">
        <v>104</v>
      </c>
      <c r="C337" s="170"/>
      <c r="D337" s="352">
        <v>0</v>
      </c>
      <c r="E337" s="352">
        <v>0</v>
      </c>
      <c r="F337" s="352">
        <v>0</v>
      </c>
      <c r="G337" s="352">
        <v>0</v>
      </c>
      <c r="H337" s="352">
        <v>0</v>
      </c>
      <c r="I337" s="352">
        <v>0</v>
      </c>
      <c r="J337" s="352"/>
      <c r="K337" s="352"/>
      <c r="L337" s="352"/>
      <c r="M337" s="352"/>
      <c r="N337" s="352"/>
      <c r="O337" s="352"/>
      <c r="P337" s="114">
        <f t="shared" ref="P337:P400" si="154">SUM(D337:O337)+SUMIF($P$4,"Yes",C337)</f>
        <v>0</v>
      </c>
      <c r="Q337" s="357">
        <v>0</v>
      </c>
      <c r="R337" s="162">
        <f t="shared" ref="R337:R400" si="155">Q337-P337</f>
        <v>0</v>
      </c>
      <c r="S337" s="355">
        <v>0</v>
      </c>
      <c r="T337" s="352">
        <v>0</v>
      </c>
      <c r="U337" s="356">
        <v>0</v>
      </c>
      <c r="V337" s="357">
        <f t="shared" ref="V337:V400" si="156">T337-U337</f>
        <v>0</v>
      </c>
      <c r="W337" s="357">
        <f t="shared" ref="W337:W400" si="157">S337-U337</f>
        <v>0</v>
      </c>
      <c r="X337" s="357">
        <f t="shared" ref="X337:X400" si="158">S337-P337</f>
        <v>0</v>
      </c>
      <c r="Y337" s="357">
        <f t="shared" ref="Y337:Y400" si="159">U337-P337</f>
        <v>0</v>
      </c>
      <c r="Z337" s="353" t="str">
        <f t="shared" si="146"/>
        <v xml:space="preserve"> </v>
      </c>
      <c r="AA337" s="353" t="str">
        <f t="shared" si="147"/>
        <v xml:space="preserve"> </v>
      </c>
    </row>
    <row r="338" spans="1:27" s="338" customFormat="1" ht="12" hidden="1" customHeight="1">
      <c r="A338" s="354">
        <v>301</v>
      </c>
      <c r="B338" s="354" t="s">
        <v>383</v>
      </c>
      <c r="C338" s="170"/>
      <c r="D338" s="352">
        <v>0</v>
      </c>
      <c r="E338" s="352">
        <v>0</v>
      </c>
      <c r="F338" s="352">
        <v>0</v>
      </c>
      <c r="G338" s="352">
        <v>0</v>
      </c>
      <c r="H338" s="352">
        <v>0</v>
      </c>
      <c r="I338" s="352">
        <v>0</v>
      </c>
      <c r="J338" s="352"/>
      <c r="K338" s="352"/>
      <c r="L338" s="352"/>
      <c r="M338" s="352"/>
      <c r="N338" s="352"/>
      <c r="O338" s="352"/>
      <c r="P338" s="114">
        <f t="shared" si="154"/>
        <v>0</v>
      </c>
      <c r="Q338" s="357">
        <v>0</v>
      </c>
      <c r="R338" s="162">
        <f t="shared" si="155"/>
        <v>0</v>
      </c>
      <c r="S338" s="355">
        <v>0</v>
      </c>
      <c r="T338" s="352">
        <v>0</v>
      </c>
      <c r="U338" s="356">
        <v>0</v>
      </c>
      <c r="V338" s="357">
        <f t="shared" si="156"/>
        <v>0</v>
      </c>
      <c r="W338" s="357">
        <f t="shared" si="157"/>
        <v>0</v>
      </c>
      <c r="X338" s="357">
        <f t="shared" si="158"/>
        <v>0</v>
      </c>
      <c r="Y338" s="357">
        <f t="shared" si="159"/>
        <v>0</v>
      </c>
      <c r="Z338" s="353" t="str">
        <f t="shared" si="146"/>
        <v xml:space="preserve"> </v>
      </c>
      <c r="AA338" s="353" t="str">
        <f t="shared" si="147"/>
        <v xml:space="preserve"> </v>
      </c>
    </row>
    <row r="339" spans="1:27" s="338" customFormat="1" ht="12" customHeight="1">
      <c r="A339" s="354">
        <v>302</v>
      </c>
      <c r="B339" s="354" t="s">
        <v>384</v>
      </c>
      <c r="C339" s="170"/>
      <c r="D339" s="352">
        <v>1.45</v>
      </c>
      <c r="E339" s="352">
        <v>0</v>
      </c>
      <c r="F339" s="352">
        <v>20</v>
      </c>
      <c r="G339" s="352">
        <v>7.28</v>
      </c>
      <c r="H339" s="352">
        <v>5618.62</v>
      </c>
      <c r="I339" s="352">
        <v>225.89</v>
      </c>
      <c r="J339" s="352"/>
      <c r="K339" s="352"/>
      <c r="L339" s="352"/>
      <c r="M339" s="352"/>
      <c r="N339" s="352"/>
      <c r="O339" s="352"/>
      <c r="P339" s="114">
        <f t="shared" si="154"/>
        <v>5873.24</v>
      </c>
      <c r="Q339" s="357">
        <v>4750</v>
      </c>
      <c r="R339" s="162">
        <f t="shared" si="155"/>
        <v>-1123.2399999999998</v>
      </c>
      <c r="S339" s="355">
        <v>9500</v>
      </c>
      <c r="T339" s="352">
        <v>9500</v>
      </c>
      <c r="U339" s="356">
        <v>11373.24</v>
      </c>
      <c r="V339" s="357">
        <f t="shared" si="156"/>
        <v>-1873.2399999999998</v>
      </c>
      <c r="W339" s="357">
        <f t="shared" si="157"/>
        <v>-1873.2399999999998</v>
      </c>
      <c r="X339" s="357">
        <f t="shared" si="158"/>
        <v>3626.76</v>
      </c>
      <c r="Y339" s="357">
        <f t="shared" si="159"/>
        <v>5500</v>
      </c>
      <c r="Z339" s="353">
        <f t="shared" si="146"/>
        <v>0.51640869268563749</v>
      </c>
      <c r="AA339" s="353">
        <f t="shared" si="147"/>
        <v>0.61823578947368418</v>
      </c>
    </row>
    <row r="340" spans="1:27" s="338" customFormat="1" ht="12" hidden="1" customHeight="1">
      <c r="A340" s="354">
        <v>304</v>
      </c>
      <c r="B340" s="354" t="s">
        <v>385</v>
      </c>
      <c r="C340" s="170"/>
      <c r="D340" s="352">
        <v>0</v>
      </c>
      <c r="E340" s="352">
        <v>0</v>
      </c>
      <c r="F340" s="352">
        <v>0</v>
      </c>
      <c r="G340" s="352">
        <v>0</v>
      </c>
      <c r="H340" s="352">
        <v>0</v>
      </c>
      <c r="I340" s="352">
        <v>0</v>
      </c>
      <c r="J340" s="352"/>
      <c r="K340" s="352"/>
      <c r="L340" s="352"/>
      <c r="M340" s="352"/>
      <c r="N340" s="352"/>
      <c r="O340" s="352"/>
      <c r="P340" s="114">
        <f t="shared" si="154"/>
        <v>0</v>
      </c>
      <c r="Q340" s="357">
        <v>0</v>
      </c>
      <c r="R340" s="162">
        <f t="shared" si="155"/>
        <v>0</v>
      </c>
      <c r="S340" s="355">
        <v>0</v>
      </c>
      <c r="T340" s="352">
        <v>0</v>
      </c>
      <c r="U340" s="356">
        <v>0</v>
      </c>
      <c r="V340" s="357">
        <f t="shared" si="156"/>
        <v>0</v>
      </c>
      <c r="W340" s="357">
        <f t="shared" si="157"/>
        <v>0</v>
      </c>
      <c r="X340" s="357">
        <f t="shared" si="158"/>
        <v>0</v>
      </c>
      <c r="Y340" s="357">
        <f t="shared" si="159"/>
        <v>0</v>
      </c>
      <c r="Z340" s="353" t="str">
        <f t="shared" si="146"/>
        <v xml:space="preserve"> </v>
      </c>
      <c r="AA340" s="353" t="str">
        <f t="shared" si="147"/>
        <v xml:space="preserve"> </v>
      </c>
    </row>
    <row r="341" spans="1:27" s="338" customFormat="1" ht="12" customHeight="1">
      <c r="A341" s="354">
        <v>305</v>
      </c>
      <c r="B341" s="354" t="s">
        <v>386</v>
      </c>
      <c r="C341" s="170"/>
      <c r="D341" s="352">
        <v>0</v>
      </c>
      <c r="E341" s="352">
        <v>0</v>
      </c>
      <c r="F341" s="352">
        <v>0</v>
      </c>
      <c r="G341" s="352">
        <v>5500</v>
      </c>
      <c r="H341" s="352">
        <v>0</v>
      </c>
      <c r="I341" s="352">
        <v>10000</v>
      </c>
      <c r="J341" s="352"/>
      <c r="K341" s="352"/>
      <c r="L341" s="352"/>
      <c r="M341" s="352"/>
      <c r="N341" s="352"/>
      <c r="O341" s="352"/>
      <c r="P341" s="114">
        <f t="shared" si="154"/>
        <v>15500</v>
      </c>
      <c r="Q341" s="357">
        <v>0</v>
      </c>
      <c r="R341" s="162">
        <f t="shared" si="155"/>
        <v>-15500</v>
      </c>
      <c r="S341" s="355">
        <v>15500</v>
      </c>
      <c r="T341" s="352">
        <v>15500</v>
      </c>
      <c r="U341" s="356">
        <v>15500</v>
      </c>
      <c r="V341" s="357">
        <f t="shared" si="156"/>
        <v>0</v>
      </c>
      <c r="W341" s="357">
        <f t="shared" si="157"/>
        <v>0</v>
      </c>
      <c r="X341" s="357">
        <f t="shared" si="158"/>
        <v>0</v>
      </c>
      <c r="Y341" s="357">
        <f t="shared" si="159"/>
        <v>0</v>
      </c>
      <c r="Z341" s="353">
        <f t="shared" si="146"/>
        <v>1</v>
      </c>
      <c r="AA341" s="353">
        <f t="shared" si="147"/>
        <v>1</v>
      </c>
    </row>
    <row r="342" spans="1:27" s="338" customFormat="1" ht="12" customHeight="1">
      <c r="A342" s="354">
        <v>306</v>
      </c>
      <c r="B342" s="354" t="s">
        <v>387</v>
      </c>
      <c r="C342" s="170"/>
      <c r="D342" s="352">
        <v>130.72999999999999</v>
      </c>
      <c r="E342" s="352">
        <v>40</v>
      </c>
      <c r="F342" s="352">
        <v>40</v>
      </c>
      <c r="G342" s="352">
        <v>210</v>
      </c>
      <c r="H342" s="352">
        <v>75</v>
      </c>
      <c r="I342" s="352">
        <v>40</v>
      </c>
      <c r="J342" s="352"/>
      <c r="K342" s="352"/>
      <c r="L342" s="352"/>
      <c r="M342" s="352"/>
      <c r="N342" s="352"/>
      <c r="O342" s="352"/>
      <c r="P342" s="114">
        <f t="shared" si="154"/>
        <v>535.73</v>
      </c>
      <c r="Q342" s="357">
        <v>450</v>
      </c>
      <c r="R342" s="162">
        <f t="shared" si="155"/>
        <v>-85.730000000000018</v>
      </c>
      <c r="S342" s="355">
        <v>900</v>
      </c>
      <c r="T342" s="352">
        <v>900</v>
      </c>
      <c r="U342" s="356">
        <v>900</v>
      </c>
      <c r="V342" s="357">
        <f t="shared" si="156"/>
        <v>0</v>
      </c>
      <c r="W342" s="357">
        <f t="shared" si="157"/>
        <v>0</v>
      </c>
      <c r="X342" s="357">
        <f t="shared" si="158"/>
        <v>364.27</v>
      </c>
      <c r="Y342" s="357">
        <f t="shared" si="159"/>
        <v>364.27</v>
      </c>
      <c r="Z342" s="353">
        <f t="shared" si="146"/>
        <v>0.59525555555555554</v>
      </c>
      <c r="AA342" s="353">
        <f t="shared" si="147"/>
        <v>0.59525555555555554</v>
      </c>
    </row>
    <row r="343" spans="1:27" s="338" customFormat="1" ht="12" hidden="1" customHeight="1">
      <c r="A343" s="354">
        <v>307</v>
      </c>
      <c r="B343" s="354" t="s">
        <v>388</v>
      </c>
      <c r="C343" s="170"/>
      <c r="D343" s="352">
        <v>0</v>
      </c>
      <c r="E343" s="352">
        <v>0</v>
      </c>
      <c r="F343" s="352">
        <v>0</v>
      </c>
      <c r="G343" s="352">
        <v>0</v>
      </c>
      <c r="H343" s="352">
        <v>0</v>
      </c>
      <c r="I343" s="352">
        <v>0</v>
      </c>
      <c r="J343" s="352"/>
      <c r="K343" s="352"/>
      <c r="L343" s="352"/>
      <c r="M343" s="352"/>
      <c r="N343" s="352"/>
      <c r="O343" s="352"/>
      <c r="P343" s="114">
        <f t="shared" si="154"/>
        <v>0</v>
      </c>
      <c r="Q343" s="357">
        <v>0</v>
      </c>
      <c r="R343" s="162">
        <f t="shared" si="155"/>
        <v>0</v>
      </c>
      <c r="S343" s="355">
        <v>0</v>
      </c>
      <c r="T343" s="352">
        <v>0</v>
      </c>
      <c r="U343" s="356">
        <v>0</v>
      </c>
      <c r="V343" s="357">
        <f t="shared" si="156"/>
        <v>0</v>
      </c>
      <c r="W343" s="357">
        <f t="shared" si="157"/>
        <v>0</v>
      </c>
      <c r="X343" s="357">
        <f t="shared" si="158"/>
        <v>0</v>
      </c>
      <c r="Y343" s="357">
        <f t="shared" si="159"/>
        <v>0</v>
      </c>
      <c r="Z343" s="353" t="str">
        <f t="shared" si="146"/>
        <v xml:space="preserve"> </v>
      </c>
      <c r="AA343" s="353" t="str">
        <f t="shared" si="147"/>
        <v xml:space="preserve"> </v>
      </c>
    </row>
    <row r="344" spans="1:27" s="338" customFormat="1" ht="12" customHeight="1">
      <c r="A344" s="354">
        <v>308</v>
      </c>
      <c r="B344" s="354" t="s">
        <v>389</v>
      </c>
      <c r="C344" s="170"/>
      <c r="D344" s="352">
        <v>0</v>
      </c>
      <c r="E344" s="352">
        <v>0</v>
      </c>
      <c r="F344" s="352">
        <v>0</v>
      </c>
      <c r="G344" s="352">
        <v>0</v>
      </c>
      <c r="H344" s="352">
        <v>0</v>
      </c>
      <c r="I344" s="352">
        <v>0</v>
      </c>
      <c r="J344" s="352"/>
      <c r="K344" s="352"/>
      <c r="L344" s="352"/>
      <c r="M344" s="352"/>
      <c r="N344" s="352"/>
      <c r="O344" s="352"/>
      <c r="P344" s="114">
        <f t="shared" si="154"/>
        <v>0</v>
      </c>
      <c r="Q344" s="357">
        <v>4852.1681818181796</v>
      </c>
      <c r="R344" s="162">
        <f t="shared" si="155"/>
        <v>4852.1681818181796</v>
      </c>
      <c r="S344" s="355">
        <v>10674.77</v>
      </c>
      <c r="T344" s="352">
        <v>5337.3850000000002</v>
      </c>
      <c r="U344" s="356">
        <v>5337.3850000000002</v>
      </c>
      <c r="V344" s="357">
        <f t="shared" si="156"/>
        <v>0</v>
      </c>
      <c r="W344" s="357">
        <f t="shared" si="157"/>
        <v>5337.3850000000002</v>
      </c>
      <c r="X344" s="357">
        <f t="shared" si="158"/>
        <v>10674.77</v>
      </c>
      <c r="Y344" s="357">
        <f t="shared" si="159"/>
        <v>5337.3850000000002</v>
      </c>
      <c r="Z344" s="353">
        <f t="shared" si="146"/>
        <v>0</v>
      </c>
      <c r="AA344" s="353">
        <f t="shared" si="147"/>
        <v>0</v>
      </c>
    </row>
    <row r="345" spans="1:27" s="338" customFormat="1" ht="12" hidden="1" customHeight="1">
      <c r="A345" s="354">
        <v>308.10000000000002</v>
      </c>
      <c r="B345" s="354" t="s">
        <v>390</v>
      </c>
      <c r="C345" s="170"/>
      <c r="D345" s="352">
        <v>0</v>
      </c>
      <c r="E345" s="352">
        <v>0</v>
      </c>
      <c r="F345" s="352">
        <v>0</v>
      </c>
      <c r="G345" s="352">
        <v>0</v>
      </c>
      <c r="H345" s="352">
        <v>0</v>
      </c>
      <c r="I345" s="352">
        <v>0</v>
      </c>
      <c r="J345" s="352"/>
      <c r="K345" s="352"/>
      <c r="L345" s="352"/>
      <c r="M345" s="352"/>
      <c r="N345" s="352"/>
      <c r="O345" s="352"/>
      <c r="P345" s="114">
        <f t="shared" si="154"/>
        <v>0</v>
      </c>
      <c r="Q345" s="357">
        <v>0</v>
      </c>
      <c r="R345" s="162">
        <f t="shared" si="155"/>
        <v>0</v>
      </c>
      <c r="S345" s="355">
        <v>0</v>
      </c>
      <c r="T345" s="352">
        <v>0</v>
      </c>
      <c r="U345" s="356">
        <v>0</v>
      </c>
      <c r="V345" s="357">
        <f t="shared" si="156"/>
        <v>0</v>
      </c>
      <c r="W345" s="357">
        <f t="shared" si="157"/>
        <v>0</v>
      </c>
      <c r="X345" s="357">
        <f t="shared" si="158"/>
        <v>0</v>
      </c>
      <c r="Y345" s="357">
        <f t="shared" si="159"/>
        <v>0</v>
      </c>
      <c r="Z345" s="353" t="str">
        <f t="shared" si="146"/>
        <v xml:space="preserve"> </v>
      </c>
      <c r="AA345" s="353" t="str">
        <f t="shared" si="147"/>
        <v xml:space="preserve"> </v>
      </c>
    </row>
    <row r="346" spans="1:27" s="338" customFormat="1" ht="12" hidden="1" customHeight="1">
      <c r="A346" s="354">
        <v>308.2</v>
      </c>
      <c r="B346" s="354" t="s">
        <v>391</v>
      </c>
      <c r="C346" s="170"/>
      <c r="D346" s="352">
        <v>0</v>
      </c>
      <c r="E346" s="352">
        <v>0</v>
      </c>
      <c r="F346" s="352">
        <v>0</v>
      </c>
      <c r="G346" s="352">
        <v>0</v>
      </c>
      <c r="H346" s="352">
        <v>0</v>
      </c>
      <c r="I346" s="352">
        <v>0</v>
      </c>
      <c r="J346" s="352"/>
      <c r="K346" s="352"/>
      <c r="L346" s="352"/>
      <c r="M346" s="352"/>
      <c r="N346" s="352"/>
      <c r="O346" s="352"/>
      <c r="P346" s="114">
        <f t="shared" si="154"/>
        <v>0</v>
      </c>
      <c r="Q346" s="357">
        <v>0</v>
      </c>
      <c r="R346" s="162">
        <f t="shared" si="155"/>
        <v>0</v>
      </c>
      <c r="S346" s="355">
        <v>0</v>
      </c>
      <c r="T346" s="352">
        <v>0</v>
      </c>
      <c r="U346" s="356">
        <v>0</v>
      </c>
      <c r="V346" s="357">
        <f t="shared" si="156"/>
        <v>0</v>
      </c>
      <c r="W346" s="357">
        <f t="shared" si="157"/>
        <v>0</v>
      </c>
      <c r="X346" s="357">
        <f t="shared" si="158"/>
        <v>0</v>
      </c>
      <c r="Y346" s="357">
        <f t="shared" si="159"/>
        <v>0</v>
      </c>
      <c r="Z346" s="353" t="str">
        <f t="shared" si="146"/>
        <v xml:space="preserve"> </v>
      </c>
      <c r="AA346" s="353" t="str">
        <f t="shared" si="147"/>
        <v xml:space="preserve"> </v>
      </c>
    </row>
    <row r="347" spans="1:27" s="338" customFormat="1" ht="12" hidden="1" customHeight="1">
      <c r="A347" s="354">
        <v>308.3</v>
      </c>
      <c r="B347" s="354" t="s">
        <v>392</v>
      </c>
      <c r="C347" s="170"/>
      <c r="D347" s="352">
        <v>0</v>
      </c>
      <c r="E347" s="352">
        <v>0</v>
      </c>
      <c r="F347" s="352">
        <v>0</v>
      </c>
      <c r="G347" s="352">
        <v>0</v>
      </c>
      <c r="H347" s="352">
        <v>0</v>
      </c>
      <c r="I347" s="352">
        <v>0</v>
      </c>
      <c r="J347" s="352"/>
      <c r="K347" s="352"/>
      <c r="L347" s="352"/>
      <c r="M347" s="352"/>
      <c r="N347" s="352"/>
      <c r="O347" s="352"/>
      <c r="P347" s="114">
        <f t="shared" si="154"/>
        <v>0</v>
      </c>
      <c r="Q347" s="357">
        <v>0</v>
      </c>
      <c r="R347" s="162">
        <f t="shared" si="155"/>
        <v>0</v>
      </c>
      <c r="S347" s="355">
        <v>0</v>
      </c>
      <c r="T347" s="352">
        <v>0</v>
      </c>
      <c r="U347" s="356">
        <v>0</v>
      </c>
      <c r="V347" s="357">
        <f t="shared" si="156"/>
        <v>0</v>
      </c>
      <c r="W347" s="357">
        <f t="shared" si="157"/>
        <v>0</v>
      </c>
      <c r="X347" s="357">
        <f t="shared" si="158"/>
        <v>0</v>
      </c>
      <c r="Y347" s="357">
        <f t="shared" si="159"/>
        <v>0</v>
      </c>
      <c r="Z347" s="353" t="str">
        <f t="shared" si="146"/>
        <v xml:space="preserve"> </v>
      </c>
      <c r="AA347" s="353" t="str">
        <f t="shared" si="147"/>
        <v xml:space="preserve"> </v>
      </c>
    </row>
    <row r="348" spans="1:27" s="338" customFormat="1" ht="12" hidden="1" customHeight="1">
      <c r="A348" s="354">
        <v>308.39999999999998</v>
      </c>
      <c r="B348" s="354" t="s">
        <v>393</v>
      </c>
      <c r="C348" s="170"/>
      <c r="D348" s="352">
        <v>0</v>
      </c>
      <c r="E348" s="352">
        <v>0</v>
      </c>
      <c r="F348" s="352">
        <v>0</v>
      </c>
      <c r="G348" s="352">
        <v>0</v>
      </c>
      <c r="H348" s="352">
        <v>0</v>
      </c>
      <c r="I348" s="352">
        <v>0</v>
      </c>
      <c r="J348" s="352"/>
      <c r="K348" s="352"/>
      <c r="L348" s="352"/>
      <c r="M348" s="352"/>
      <c r="N348" s="352"/>
      <c r="O348" s="352"/>
      <c r="P348" s="114">
        <f t="shared" si="154"/>
        <v>0</v>
      </c>
      <c r="Q348" s="357">
        <v>0</v>
      </c>
      <c r="R348" s="162">
        <f t="shared" si="155"/>
        <v>0</v>
      </c>
      <c r="S348" s="355">
        <v>0</v>
      </c>
      <c r="T348" s="352">
        <v>0</v>
      </c>
      <c r="U348" s="356">
        <v>0</v>
      </c>
      <c r="V348" s="357">
        <f t="shared" si="156"/>
        <v>0</v>
      </c>
      <c r="W348" s="357">
        <f t="shared" si="157"/>
        <v>0</v>
      </c>
      <c r="X348" s="357">
        <f t="shared" si="158"/>
        <v>0</v>
      </c>
      <c r="Y348" s="357">
        <f t="shared" si="159"/>
        <v>0</v>
      </c>
      <c r="Z348" s="353" t="str">
        <f t="shared" si="146"/>
        <v xml:space="preserve"> </v>
      </c>
      <c r="AA348" s="353" t="str">
        <f t="shared" si="147"/>
        <v xml:space="preserve"> </v>
      </c>
    </row>
    <row r="349" spans="1:27" s="338" customFormat="1" ht="12" hidden="1" customHeight="1">
      <c r="A349" s="354">
        <v>308.5</v>
      </c>
      <c r="B349" s="354" t="s">
        <v>394</v>
      </c>
      <c r="C349" s="170"/>
      <c r="D349" s="352">
        <v>0</v>
      </c>
      <c r="E349" s="352">
        <v>0</v>
      </c>
      <c r="F349" s="352">
        <v>0</v>
      </c>
      <c r="G349" s="352">
        <v>0</v>
      </c>
      <c r="H349" s="352">
        <v>0</v>
      </c>
      <c r="I349" s="352">
        <v>0</v>
      </c>
      <c r="J349" s="352"/>
      <c r="K349" s="352"/>
      <c r="L349" s="352"/>
      <c r="M349" s="352"/>
      <c r="N349" s="352"/>
      <c r="O349" s="352"/>
      <c r="P349" s="114">
        <f t="shared" si="154"/>
        <v>0</v>
      </c>
      <c r="Q349" s="357">
        <v>0</v>
      </c>
      <c r="R349" s="162">
        <f t="shared" si="155"/>
        <v>0</v>
      </c>
      <c r="S349" s="355">
        <v>0</v>
      </c>
      <c r="T349" s="352">
        <v>0</v>
      </c>
      <c r="U349" s="356">
        <v>0</v>
      </c>
      <c r="V349" s="357">
        <f t="shared" si="156"/>
        <v>0</v>
      </c>
      <c r="W349" s="357">
        <f t="shared" si="157"/>
        <v>0</v>
      </c>
      <c r="X349" s="357">
        <f t="shared" si="158"/>
        <v>0</v>
      </c>
      <c r="Y349" s="357">
        <f t="shared" si="159"/>
        <v>0</v>
      </c>
      <c r="Z349" s="353" t="str">
        <f t="shared" si="146"/>
        <v xml:space="preserve"> </v>
      </c>
      <c r="AA349" s="353" t="str">
        <f t="shared" si="147"/>
        <v xml:space="preserve"> </v>
      </c>
    </row>
    <row r="350" spans="1:27" s="338" customFormat="1" ht="12" hidden="1" customHeight="1">
      <c r="A350" s="354">
        <v>308.60000000000002</v>
      </c>
      <c r="B350" s="354" t="s">
        <v>395</v>
      </c>
      <c r="C350" s="170"/>
      <c r="D350" s="352">
        <v>0</v>
      </c>
      <c r="E350" s="352">
        <v>0</v>
      </c>
      <c r="F350" s="352">
        <v>0</v>
      </c>
      <c r="G350" s="352">
        <v>0</v>
      </c>
      <c r="H350" s="352">
        <v>0</v>
      </c>
      <c r="I350" s="352">
        <v>0</v>
      </c>
      <c r="J350" s="352"/>
      <c r="K350" s="352"/>
      <c r="L350" s="352"/>
      <c r="M350" s="352"/>
      <c r="N350" s="352"/>
      <c r="O350" s="352"/>
      <c r="P350" s="114">
        <f t="shared" si="154"/>
        <v>0</v>
      </c>
      <c r="Q350" s="357">
        <v>0</v>
      </c>
      <c r="R350" s="162">
        <f t="shared" si="155"/>
        <v>0</v>
      </c>
      <c r="S350" s="355">
        <v>0</v>
      </c>
      <c r="T350" s="352">
        <v>0</v>
      </c>
      <c r="U350" s="356">
        <v>0</v>
      </c>
      <c r="V350" s="357">
        <f t="shared" si="156"/>
        <v>0</v>
      </c>
      <c r="W350" s="357">
        <f t="shared" si="157"/>
        <v>0</v>
      </c>
      <c r="X350" s="357">
        <f t="shared" si="158"/>
        <v>0</v>
      </c>
      <c r="Y350" s="357">
        <f t="shared" si="159"/>
        <v>0</v>
      </c>
      <c r="Z350" s="353" t="str">
        <f t="shared" si="146"/>
        <v xml:space="preserve"> </v>
      </c>
      <c r="AA350" s="353" t="str">
        <f t="shared" si="147"/>
        <v xml:space="preserve"> </v>
      </c>
    </row>
    <row r="351" spans="1:27" s="338" customFormat="1" ht="12" hidden="1" customHeight="1">
      <c r="A351" s="354">
        <v>309</v>
      </c>
      <c r="B351" s="354" t="s">
        <v>396</v>
      </c>
      <c r="C351" s="170"/>
      <c r="D351" s="352">
        <v>0</v>
      </c>
      <c r="E351" s="352">
        <v>0</v>
      </c>
      <c r="F351" s="352">
        <v>0</v>
      </c>
      <c r="G351" s="352">
        <v>0</v>
      </c>
      <c r="H351" s="352">
        <v>0</v>
      </c>
      <c r="I351" s="352">
        <v>0</v>
      </c>
      <c r="J351" s="352"/>
      <c r="K351" s="352"/>
      <c r="L351" s="352"/>
      <c r="M351" s="352"/>
      <c r="N351" s="352"/>
      <c r="O351" s="352"/>
      <c r="P351" s="114">
        <f t="shared" si="154"/>
        <v>0</v>
      </c>
      <c r="Q351" s="357">
        <v>0</v>
      </c>
      <c r="R351" s="162">
        <f t="shared" si="155"/>
        <v>0</v>
      </c>
      <c r="S351" s="355">
        <v>0</v>
      </c>
      <c r="T351" s="352">
        <v>0</v>
      </c>
      <c r="U351" s="356">
        <v>0</v>
      </c>
      <c r="V351" s="357">
        <f t="shared" si="156"/>
        <v>0</v>
      </c>
      <c r="W351" s="357">
        <f t="shared" si="157"/>
        <v>0</v>
      </c>
      <c r="X351" s="357">
        <f t="shared" si="158"/>
        <v>0</v>
      </c>
      <c r="Y351" s="357">
        <f t="shared" si="159"/>
        <v>0</v>
      </c>
      <c r="Z351" s="353" t="str">
        <f t="shared" si="146"/>
        <v xml:space="preserve"> </v>
      </c>
      <c r="AA351" s="353" t="str">
        <f t="shared" si="147"/>
        <v xml:space="preserve"> </v>
      </c>
    </row>
    <row r="352" spans="1:27" s="338" customFormat="1" ht="12" hidden="1" customHeight="1">
      <c r="A352" s="354">
        <v>310</v>
      </c>
      <c r="B352" s="354" t="s">
        <v>397</v>
      </c>
      <c r="C352" s="170"/>
      <c r="D352" s="352">
        <v>0</v>
      </c>
      <c r="E352" s="352">
        <v>0</v>
      </c>
      <c r="F352" s="352">
        <v>0</v>
      </c>
      <c r="G352" s="352">
        <v>0</v>
      </c>
      <c r="H352" s="352">
        <v>0</v>
      </c>
      <c r="I352" s="352">
        <v>0</v>
      </c>
      <c r="J352" s="352"/>
      <c r="K352" s="352"/>
      <c r="L352" s="352"/>
      <c r="M352" s="352"/>
      <c r="N352" s="352"/>
      <c r="O352" s="352"/>
      <c r="P352" s="114">
        <f t="shared" si="154"/>
        <v>0</v>
      </c>
      <c r="Q352" s="357">
        <v>0</v>
      </c>
      <c r="R352" s="162">
        <f t="shared" si="155"/>
        <v>0</v>
      </c>
      <c r="S352" s="355">
        <v>0</v>
      </c>
      <c r="T352" s="352">
        <v>0</v>
      </c>
      <c r="U352" s="356">
        <v>0</v>
      </c>
      <c r="V352" s="357">
        <f t="shared" si="156"/>
        <v>0</v>
      </c>
      <c r="W352" s="357">
        <f t="shared" si="157"/>
        <v>0</v>
      </c>
      <c r="X352" s="357">
        <f t="shared" si="158"/>
        <v>0</v>
      </c>
      <c r="Y352" s="357">
        <f t="shared" si="159"/>
        <v>0</v>
      </c>
      <c r="Z352" s="353" t="str">
        <f t="shared" si="146"/>
        <v xml:space="preserve"> </v>
      </c>
      <c r="AA352" s="353" t="str">
        <f t="shared" si="147"/>
        <v xml:space="preserve"> </v>
      </c>
    </row>
    <row r="353" spans="1:27" s="338" customFormat="1" ht="12" hidden="1" customHeight="1">
      <c r="A353" s="354">
        <v>311</v>
      </c>
      <c r="B353" s="354" t="s">
        <v>398</v>
      </c>
      <c r="C353" s="170"/>
      <c r="D353" s="352">
        <v>0</v>
      </c>
      <c r="E353" s="352">
        <v>0</v>
      </c>
      <c r="F353" s="352">
        <v>0</v>
      </c>
      <c r="G353" s="352">
        <v>0</v>
      </c>
      <c r="H353" s="352">
        <v>0</v>
      </c>
      <c r="I353" s="352">
        <v>0</v>
      </c>
      <c r="J353" s="352"/>
      <c r="K353" s="352"/>
      <c r="L353" s="352"/>
      <c r="M353" s="352"/>
      <c r="N353" s="352"/>
      <c r="O353" s="352"/>
      <c r="P353" s="114">
        <f t="shared" si="154"/>
        <v>0</v>
      </c>
      <c r="Q353" s="357">
        <v>0</v>
      </c>
      <c r="R353" s="162">
        <f t="shared" si="155"/>
        <v>0</v>
      </c>
      <c r="S353" s="355">
        <v>0</v>
      </c>
      <c r="T353" s="352">
        <v>0</v>
      </c>
      <c r="U353" s="356">
        <v>0</v>
      </c>
      <c r="V353" s="357">
        <f t="shared" si="156"/>
        <v>0</v>
      </c>
      <c r="W353" s="357">
        <f t="shared" si="157"/>
        <v>0</v>
      </c>
      <c r="X353" s="357">
        <f t="shared" si="158"/>
        <v>0</v>
      </c>
      <c r="Y353" s="357">
        <f t="shared" si="159"/>
        <v>0</v>
      </c>
      <c r="Z353" s="353" t="str">
        <f t="shared" si="146"/>
        <v xml:space="preserve"> </v>
      </c>
      <c r="AA353" s="353" t="str">
        <f t="shared" si="147"/>
        <v xml:space="preserve"> </v>
      </c>
    </row>
    <row r="354" spans="1:27" s="338" customFormat="1" ht="12" hidden="1" customHeight="1">
      <c r="A354" s="354">
        <v>312</v>
      </c>
      <c r="B354" s="354" t="s">
        <v>399</v>
      </c>
      <c r="C354" s="170"/>
      <c r="D354" s="352">
        <v>0</v>
      </c>
      <c r="E354" s="352">
        <v>0</v>
      </c>
      <c r="F354" s="352">
        <v>0</v>
      </c>
      <c r="G354" s="352">
        <v>0</v>
      </c>
      <c r="H354" s="352">
        <v>0</v>
      </c>
      <c r="I354" s="352">
        <v>0</v>
      </c>
      <c r="J354" s="352"/>
      <c r="K354" s="352"/>
      <c r="L354" s="352"/>
      <c r="M354" s="352"/>
      <c r="N354" s="352"/>
      <c r="O354" s="352"/>
      <c r="P354" s="114">
        <f t="shared" si="154"/>
        <v>0</v>
      </c>
      <c r="Q354" s="357">
        <v>0</v>
      </c>
      <c r="R354" s="162">
        <f t="shared" si="155"/>
        <v>0</v>
      </c>
      <c r="S354" s="355">
        <v>0</v>
      </c>
      <c r="T354" s="352">
        <v>0</v>
      </c>
      <c r="U354" s="356">
        <v>0</v>
      </c>
      <c r="V354" s="357">
        <f t="shared" si="156"/>
        <v>0</v>
      </c>
      <c r="W354" s="357">
        <f t="shared" si="157"/>
        <v>0</v>
      </c>
      <c r="X354" s="357">
        <f t="shared" si="158"/>
        <v>0</v>
      </c>
      <c r="Y354" s="357">
        <f t="shared" si="159"/>
        <v>0</v>
      </c>
      <c r="Z354" s="353" t="str">
        <f t="shared" si="146"/>
        <v xml:space="preserve"> </v>
      </c>
      <c r="AA354" s="353" t="str">
        <f t="shared" si="147"/>
        <v xml:space="preserve"> </v>
      </c>
    </row>
    <row r="355" spans="1:27" s="338" customFormat="1" ht="12" customHeight="1">
      <c r="A355" s="354">
        <v>312.10000000000002</v>
      </c>
      <c r="B355" s="354" t="s">
        <v>400</v>
      </c>
      <c r="C355" s="170"/>
      <c r="D355" s="352">
        <v>7500</v>
      </c>
      <c r="E355" s="352">
        <v>0</v>
      </c>
      <c r="F355" s="352">
        <v>0</v>
      </c>
      <c r="G355" s="352">
        <v>7500</v>
      </c>
      <c r="H355" s="352">
        <v>0</v>
      </c>
      <c r="I355" s="352">
        <v>0</v>
      </c>
      <c r="J355" s="352"/>
      <c r="K355" s="352"/>
      <c r="L355" s="352"/>
      <c r="M355" s="352"/>
      <c r="N355" s="352"/>
      <c r="O355" s="352"/>
      <c r="P355" s="114">
        <f t="shared" si="154"/>
        <v>15000</v>
      </c>
      <c r="Q355" s="357">
        <v>15000</v>
      </c>
      <c r="R355" s="162">
        <f t="shared" si="155"/>
        <v>0</v>
      </c>
      <c r="S355" s="355">
        <v>15000</v>
      </c>
      <c r="T355" s="352">
        <v>15000</v>
      </c>
      <c r="U355" s="356">
        <v>15000</v>
      </c>
      <c r="V355" s="357">
        <f t="shared" si="156"/>
        <v>0</v>
      </c>
      <c r="W355" s="357">
        <f t="shared" si="157"/>
        <v>0</v>
      </c>
      <c r="X355" s="357">
        <f t="shared" si="158"/>
        <v>0</v>
      </c>
      <c r="Y355" s="357">
        <f t="shared" si="159"/>
        <v>0</v>
      </c>
      <c r="Z355" s="353">
        <f t="shared" si="146"/>
        <v>1</v>
      </c>
      <c r="AA355" s="353">
        <f t="shared" si="147"/>
        <v>1</v>
      </c>
    </row>
    <row r="356" spans="1:27" s="338" customFormat="1" ht="12" hidden="1" customHeight="1">
      <c r="A356" s="354">
        <v>312.2</v>
      </c>
      <c r="B356" s="354" t="s">
        <v>401</v>
      </c>
      <c r="C356" s="170"/>
      <c r="D356" s="352">
        <v>0</v>
      </c>
      <c r="E356" s="352">
        <v>0</v>
      </c>
      <c r="F356" s="352">
        <v>0</v>
      </c>
      <c r="G356" s="352">
        <v>0</v>
      </c>
      <c r="H356" s="352">
        <v>0</v>
      </c>
      <c r="I356" s="352">
        <v>0</v>
      </c>
      <c r="J356" s="352"/>
      <c r="K356" s="352"/>
      <c r="L356" s="352"/>
      <c r="M356" s="352"/>
      <c r="N356" s="352"/>
      <c r="O356" s="352"/>
      <c r="P356" s="114">
        <f t="shared" si="154"/>
        <v>0</v>
      </c>
      <c r="Q356" s="357">
        <v>0</v>
      </c>
      <c r="R356" s="162">
        <f t="shared" si="155"/>
        <v>0</v>
      </c>
      <c r="S356" s="355">
        <v>0</v>
      </c>
      <c r="T356" s="352">
        <v>0</v>
      </c>
      <c r="U356" s="356">
        <v>0</v>
      </c>
      <c r="V356" s="357">
        <f t="shared" si="156"/>
        <v>0</v>
      </c>
      <c r="W356" s="357">
        <f t="shared" si="157"/>
        <v>0</v>
      </c>
      <c r="X356" s="357">
        <f t="shared" si="158"/>
        <v>0</v>
      </c>
      <c r="Y356" s="357">
        <f t="shared" si="159"/>
        <v>0</v>
      </c>
      <c r="Z356" s="353" t="str">
        <f t="shared" si="146"/>
        <v xml:space="preserve"> </v>
      </c>
      <c r="AA356" s="353" t="str">
        <f t="shared" si="147"/>
        <v xml:space="preserve"> </v>
      </c>
    </row>
    <row r="357" spans="1:27" s="338" customFormat="1" ht="12" hidden="1" customHeight="1">
      <c r="A357" s="354">
        <v>312.3</v>
      </c>
      <c r="B357" s="354" t="s">
        <v>402</v>
      </c>
      <c r="C357" s="170"/>
      <c r="D357" s="352">
        <v>0</v>
      </c>
      <c r="E357" s="352">
        <v>0</v>
      </c>
      <c r="F357" s="352">
        <v>0</v>
      </c>
      <c r="G357" s="352">
        <v>0</v>
      </c>
      <c r="H357" s="352">
        <v>0</v>
      </c>
      <c r="I357" s="352">
        <v>0</v>
      </c>
      <c r="J357" s="352"/>
      <c r="K357" s="352"/>
      <c r="L357" s="352"/>
      <c r="M357" s="352"/>
      <c r="N357" s="352"/>
      <c r="O357" s="352"/>
      <c r="P357" s="114">
        <f t="shared" si="154"/>
        <v>0</v>
      </c>
      <c r="Q357" s="357">
        <v>0</v>
      </c>
      <c r="R357" s="162">
        <f t="shared" si="155"/>
        <v>0</v>
      </c>
      <c r="S357" s="355">
        <v>0</v>
      </c>
      <c r="T357" s="352">
        <v>0</v>
      </c>
      <c r="U357" s="356">
        <v>0</v>
      </c>
      <c r="V357" s="357">
        <f t="shared" si="156"/>
        <v>0</v>
      </c>
      <c r="W357" s="357">
        <f t="shared" si="157"/>
        <v>0</v>
      </c>
      <c r="X357" s="357">
        <f t="shared" si="158"/>
        <v>0</v>
      </c>
      <c r="Y357" s="357">
        <f t="shared" si="159"/>
        <v>0</v>
      </c>
      <c r="Z357" s="353" t="str">
        <f t="shared" si="146"/>
        <v xml:space="preserve"> </v>
      </c>
      <c r="AA357" s="353" t="str">
        <f t="shared" si="147"/>
        <v xml:space="preserve"> </v>
      </c>
    </row>
    <row r="358" spans="1:27" s="338" customFormat="1" ht="12" hidden="1" customHeight="1">
      <c r="A358" s="354">
        <v>312.39999999999998</v>
      </c>
      <c r="B358" s="354" t="s">
        <v>403</v>
      </c>
      <c r="C358" s="170"/>
      <c r="D358" s="352">
        <v>0</v>
      </c>
      <c r="E358" s="352">
        <v>0</v>
      </c>
      <c r="F358" s="352">
        <v>0</v>
      </c>
      <c r="G358" s="352">
        <v>0</v>
      </c>
      <c r="H358" s="352">
        <v>0</v>
      </c>
      <c r="I358" s="352">
        <v>0</v>
      </c>
      <c r="J358" s="352"/>
      <c r="K358" s="352"/>
      <c r="L358" s="352"/>
      <c r="M358" s="352"/>
      <c r="N358" s="352"/>
      <c r="O358" s="352"/>
      <c r="P358" s="114">
        <f t="shared" si="154"/>
        <v>0</v>
      </c>
      <c r="Q358" s="357">
        <v>0</v>
      </c>
      <c r="R358" s="162">
        <f t="shared" si="155"/>
        <v>0</v>
      </c>
      <c r="S358" s="355">
        <v>0</v>
      </c>
      <c r="T358" s="352">
        <v>0</v>
      </c>
      <c r="U358" s="356">
        <v>0</v>
      </c>
      <c r="V358" s="357">
        <f t="shared" si="156"/>
        <v>0</v>
      </c>
      <c r="W358" s="357">
        <f t="shared" si="157"/>
        <v>0</v>
      </c>
      <c r="X358" s="357">
        <f t="shared" si="158"/>
        <v>0</v>
      </c>
      <c r="Y358" s="357">
        <f t="shared" si="159"/>
        <v>0</v>
      </c>
      <c r="Z358" s="353" t="str">
        <f t="shared" si="146"/>
        <v xml:space="preserve"> </v>
      </c>
      <c r="AA358" s="353" t="str">
        <f t="shared" si="147"/>
        <v xml:space="preserve"> </v>
      </c>
    </row>
    <row r="359" spans="1:27" s="338" customFormat="1" ht="12" hidden="1" customHeight="1">
      <c r="A359" s="354">
        <v>312.5</v>
      </c>
      <c r="B359" s="354" t="s">
        <v>404</v>
      </c>
      <c r="C359" s="170"/>
      <c r="D359" s="352">
        <v>0</v>
      </c>
      <c r="E359" s="352">
        <v>0</v>
      </c>
      <c r="F359" s="352">
        <v>0</v>
      </c>
      <c r="G359" s="352">
        <v>0</v>
      </c>
      <c r="H359" s="352">
        <v>0</v>
      </c>
      <c r="I359" s="352">
        <v>0</v>
      </c>
      <c r="J359" s="352"/>
      <c r="K359" s="352"/>
      <c r="L359" s="352"/>
      <c r="M359" s="352"/>
      <c r="N359" s="352"/>
      <c r="O359" s="352"/>
      <c r="P359" s="114">
        <f t="shared" si="154"/>
        <v>0</v>
      </c>
      <c r="Q359" s="357">
        <v>0</v>
      </c>
      <c r="R359" s="162">
        <f t="shared" si="155"/>
        <v>0</v>
      </c>
      <c r="S359" s="355">
        <v>0</v>
      </c>
      <c r="T359" s="352">
        <v>0</v>
      </c>
      <c r="U359" s="356">
        <v>0</v>
      </c>
      <c r="V359" s="357">
        <f t="shared" si="156"/>
        <v>0</v>
      </c>
      <c r="W359" s="357">
        <f t="shared" si="157"/>
        <v>0</v>
      </c>
      <c r="X359" s="357">
        <f t="shared" si="158"/>
        <v>0</v>
      </c>
      <c r="Y359" s="357">
        <f t="shared" si="159"/>
        <v>0</v>
      </c>
      <c r="Z359" s="353" t="str">
        <f t="shared" si="146"/>
        <v xml:space="preserve"> </v>
      </c>
      <c r="AA359" s="353" t="str">
        <f t="shared" si="147"/>
        <v xml:space="preserve"> </v>
      </c>
    </row>
    <row r="360" spans="1:27" s="338" customFormat="1" ht="12" hidden="1" customHeight="1">
      <c r="A360" s="354">
        <v>312.60000000000002</v>
      </c>
      <c r="B360" s="354" t="s">
        <v>222</v>
      </c>
      <c r="C360" s="170"/>
      <c r="D360" s="352">
        <v>0</v>
      </c>
      <c r="E360" s="352">
        <v>0</v>
      </c>
      <c r="F360" s="352">
        <v>0</v>
      </c>
      <c r="G360" s="352">
        <v>0</v>
      </c>
      <c r="H360" s="352">
        <v>0</v>
      </c>
      <c r="I360" s="352">
        <v>0</v>
      </c>
      <c r="J360" s="352"/>
      <c r="K360" s="352"/>
      <c r="L360" s="352"/>
      <c r="M360" s="352"/>
      <c r="N360" s="352"/>
      <c r="O360" s="352"/>
      <c r="P360" s="114">
        <f t="shared" si="154"/>
        <v>0</v>
      </c>
      <c r="Q360" s="357">
        <v>0</v>
      </c>
      <c r="R360" s="162">
        <f t="shared" si="155"/>
        <v>0</v>
      </c>
      <c r="S360" s="355">
        <v>0</v>
      </c>
      <c r="T360" s="352">
        <v>0</v>
      </c>
      <c r="U360" s="356">
        <v>0</v>
      </c>
      <c r="V360" s="357">
        <f t="shared" si="156"/>
        <v>0</v>
      </c>
      <c r="W360" s="357">
        <f t="shared" si="157"/>
        <v>0</v>
      </c>
      <c r="X360" s="357">
        <f t="shared" si="158"/>
        <v>0</v>
      </c>
      <c r="Y360" s="357">
        <f t="shared" si="159"/>
        <v>0</v>
      </c>
      <c r="Z360" s="353" t="str">
        <f t="shared" si="146"/>
        <v xml:space="preserve"> </v>
      </c>
      <c r="AA360" s="353" t="str">
        <f t="shared" si="147"/>
        <v xml:space="preserve"> </v>
      </c>
    </row>
    <row r="361" spans="1:27" s="338" customFormat="1" ht="12" hidden="1" customHeight="1">
      <c r="A361" s="354">
        <v>313</v>
      </c>
      <c r="B361" s="354" t="s">
        <v>405</v>
      </c>
      <c r="C361" s="170"/>
      <c r="D361" s="352">
        <v>0</v>
      </c>
      <c r="E361" s="352">
        <v>0</v>
      </c>
      <c r="F361" s="352">
        <v>0</v>
      </c>
      <c r="G361" s="352">
        <v>0</v>
      </c>
      <c r="H361" s="352">
        <v>0</v>
      </c>
      <c r="I361" s="352">
        <v>0</v>
      </c>
      <c r="J361" s="352"/>
      <c r="K361" s="352"/>
      <c r="L361" s="352"/>
      <c r="M361" s="352"/>
      <c r="N361" s="352"/>
      <c r="O361" s="352"/>
      <c r="P361" s="114">
        <f t="shared" si="154"/>
        <v>0</v>
      </c>
      <c r="Q361" s="357">
        <v>0</v>
      </c>
      <c r="R361" s="162">
        <f t="shared" si="155"/>
        <v>0</v>
      </c>
      <c r="S361" s="355">
        <v>0</v>
      </c>
      <c r="T361" s="352">
        <v>0</v>
      </c>
      <c r="U361" s="356">
        <v>0</v>
      </c>
      <c r="V361" s="357">
        <f t="shared" si="156"/>
        <v>0</v>
      </c>
      <c r="W361" s="357">
        <f t="shared" si="157"/>
        <v>0</v>
      </c>
      <c r="X361" s="357">
        <f t="shared" si="158"/>
        <v>0</v>
      </c>
      <c r="Y361" s="357">
        <f t="shared" si="159"/>
        <v>0</v>
      </c>
      <c r="Z361" s="353" t="str">
        <f t="shared" si="146"/>
        <v xml:space="preserve"> </v>
      </c>
      <c r="AA361" s="353" t="str">
        <f t="shared" si="147"/>
        <v xml:space="preserve"> </v>
      </c>
    </row>
    <row r="362" spans="1:27" s="338" customFormat="1" ht="12" hidden="1" customHeight="1">
      <c r="A362" s="354">
        <v>314</v>
      </c>
      <c r="B362" s="354" t="s">
        <v>406</v>
      </c>
      <c r="C362" s="170"/>
      <c r="D362" s="352">
        <v>0</v>
      </c>
      <c r="E362" s="352">
        <v>0</v>
      </c>
      <c r="F362" s="352">
        <v>0</v>
      </c>
      <c r="G362" s="352">
        <v>0</v>
      </c>
      <c r="H362" s="352">
        <v>0</v>
      </c>
      <c r="I362" s="352">
        <v>0</v>
      </c>
      <c r="J362" s="352"/>
      <c r="K362" s="352"/>
      <c r="L362" s="352"/>
      <c r="M362" s="352"/>
      <c r="N362" s="352"/>
      <c r="O362" s="352"/>
      <c r="P362" s="114">
        <f t="shared" si="154"/>
        <v>0</v>
      </c>
      <c r="Q362" s="357">
        <v>0</v>
      </c>
      <c r="R362" s="162">
        <f t="shared" si="155"/>
        <v>0</v>
      </c>
      <c r="S362" s="355">
        <v>0</v>
      </c>
      <c r="T362" s="352">
        <v>0</v>
      </c>
      <c r="U362" s="356">
        <v>0</v>
      </c>
      <c r="V362" s="357">
        <f t="shared" si="156"/>
        <v>0</v>
      </c>
      <c r="W362" s="357">
        <f t="shared" si="157"/>
        <v>0</v>
      </c>
      <c r="X362" s="357">
        <f t="shared" si="158"/>
        <v>0</v>
      </c>
      <c r="Y362" s="357">
        <f t="shared" si="159"/>
        <v>0</v>
      </c>
      <c r="Z362" s="353" t="str">
        <f t="shared" si="146"/>
        <v xml:space="preserve"> </v>
      </c>
      <c r="AA362" s="353" t="str">
        <f t="shared" si="147"/>
        <v xml:space="preserve"> </v>
      </c>
    </row>
    <row r="363" spans="1:27" s="338" customFormat="1" ht="12" hidden="1" customHeight="1">
      <c r="A363" s="354">
        <v>315</v>
      </c>
      <c r="B363" s="354" t="s">
        <v>407</v>
      </c>
      <c r="C363" s="170"/>
      <c r="D363" s="352">
        <v>0</v>
      </c>
      <c r="E363" s="352">
        <v>0</v>
      </c>
      <c r="F363" s="352">
        <v>0</v>
      </c>
      <c r="G363" s="352">
        <v>0</v>
      </c>
      <c r="H363" s="352">
        <v>0</v>
      </c>
      <c r="I363" s="352">
        <v>0</v>
      </c>
      <c r="J363" s="352"/>
      <c r="K363" s="352"/>
      <c r="L363" s="352"/>
      <c r="M363" s="352"/>
      <c r="N363" s="352"/>
      <c r="O363" s="352"/>
      <c r="P363" s="114">
        <f t="shared" si="154"/>
        <v>0</v>
      </c>
      <c r="Q363" s="357">
        <v>0</v>
      </c>
      <c r="R363" s="162">
        <f t="shared" si="155"/>
        <v>0</v>
      </c>
      <c r="S363" s="355">
        <v>0</v>
      </c>
      <c r="T363" s="352">
        <v>0</v>
      </c>
      <c r="U363" s="356">
        <v>0</v>
      </c>
      <c r="V363" s="357">
        <f t="shared" si="156"/>
        <v>0</v>
      </c>
      <c r="W363" s="357">
        <f t="shared" si="157"/>
        <v>0</v>
      </c>
      <c r="X363" s="357">
        <f t="shared" si="158"/>
        <v>0</v>
      </c>
      <c r="Y363" s="357">
        <f t="shared" si="159"/>
        <v>0</v>
      </c>
      <c r="Z363" s="353" t="str">
        <f t="shared" si="146"/>
        <v xml:space="preserve"> </v>
      </c>
      <c r="AA363" s="353" t="str">
        <f t="shared" si="147"/>
        <v xml:space="preserve"> </v>
      </c>
    </row>
    <row r="364" spans="1:27" s="338" customFormat="1" ht="12" customHeight="1">
      <c r="A364" s="354">
        <v>316</v>
      </c>
      <c r="B364" s="354" t="s">
        <v>408</v>
      </c>
      <c r="C364" s="170"/>
      <c r="D364" s="352">
        <v>0</v>
      </c>
      <c r="E364" s="352">
        <v>898.75</v>
      </c>
      <c r="F364" s="352">
        <v>6023.75</v>
      </c>
      <c r="G364" s="352">
        <v>12327.5</v>
      </c>
      <c r="H364" s="352">
        <v>7722.75</v>
      </c>
      <c r="I364" s="352">
        <v>18646.75</v>
      </c>
      <c r="J364" s="352"/>
      <c r="K364" s="352"/>
      <c r="L364" s="352"/>
      <c r="M364" s="352"/>
      <c r="N364" s="352"/>
      <c r="O364" s="352"/>
      <c r="P364" s="114">
        <f t="shared" si="154"/>
        <v>45619.5</v>
      </c>
      <c r="Q364" s="357">
        <v>32823.599999999999</v>
      </c>
      <c r="R364" s="162">
        <f t="shared" si="155"/>
        <v>-12795.900000000001</v>
      </c>
      <c r="S364" s="355">
        <v>82059</v>
      </c>
      <c r="T364" s="352">
        <v>85966.571428571406</v>
      </c>
      <c r="U364" s="356">
        <v>85966.571428571406</v>
      </c>
      <c r="V364" s="357">
        <f t="shared" si="156"/>
        <v>0</v>
      </c>
      <c r="W364" s="357">
        <f t="shared" si="157"/>
        <v>-3907.5714285714057</v>
      </c>
      <c r="X364" s="357">
        <f t="shared" si="158"/>
        <v>36439.5</v>
      </c>
      <c r="Y364" s="357">
        <f t="shared" si="159"/>
        <v>40347.071428571406</v>
      </c>
      <c r="Z364" s="353">
        <f t="shared" si="146"/>
        <v>0.53066557432623329</v>
      </c>
      <c r="AA364" s="353">
        <f t="shared" si="147"/>
        <v>0.55593536357986328</v>
      </c>
    </row>
    <row r="365" spans="1:27" s="338" customFormat="1" ht="12" hidden="1" customHeight="1">
      <c r="A365" s="354">
        <v>317</v>
      </c>
      <c r="B365" s="354" t="s">
        <v>409</v>
      </c>
      <c r="C365" s="170"/>
      <c r="D365" s="352">
        <v>0</v>
      </c>
      <c r="E365" s="352">
        <v>0</v>
      </c>
      <c r="F365" s="352">
        <v>0</v>
      </c>
      <c r="G365" s="352">
        <v>0</v>
      </c>
      <c r="H365" s="352">
        <v>0</v>
      </c>
      <c r="I365" s="352">
        <v>0</v>
      </c>
      <c r="J365" s="352"/>
      <c r="K365" s="352"/>
      <c r="L365" s="352"/>
      <c r="M365" s="352"/>
      <c r="N365" s="352"/>
      <c r="O365" s="352"/>
      <c r="P365" s="114">
        <f t="shared" si="154"/>
        <v>0</v>
      </c>
      <c r="Q365" s="357">
        <v>0</v>
      </c>
      <c r="R365" s="162">
        <f t="shared" si="155"/>
        <v>0</v>
      </c>
      <c r="S365" s="355">
        <v>0</v>
      </c>
      <c r="T365" s="352">
        <v>0</v>
      </c>
      <c r="U365" s="356">
        <v>0</v>
      </c>
      <c r="V365" s="357">
        <f t="shared" si="156"/>
        <v>0</v>
      </c>
      <c r="W365" s="357">
        <f t="shared" si="157"/>
        <v>0</v>
      </c>
      <c r="X365" s="357">
        <f t="shared" si="158"/>
        <v>0</v>
      </c>
      <c r="Y365" s="357">
        <f t="shared" si="159"/>
        <v>0</v>
      </c>
      <c r="Z365" s="353" t="str">
        <f t="shared" ref="Z365:Z396" si="160">IFERROR((P365/U365)," ")</f>
        <v xml:space="preserve"> </v>
      </c>
      <c r="AA365" s="353" t="str">
        <f t="shared" ref="AA365:AA396" si="161">IFERROR((P365/S365)," ")</f>
        <v xml:space="preserve"> </v>
      </c>
    </row>
    <row r="366" spans="1:27" s="338" customFormat="1" ht="12" customHeight="1">
      <c r="A366" s="354">
        <v>320</v>
      </c>
      <c r="B366" s="354" t="s">
        <v>410</v>
      </c>
      <c r="C366" s="170"/>
      <c r="D366" s="352">
        <v>0</v>
      </c>
      <c r="E366" s="352">
        <v>0</v>
      </c>
      <c r="F366" s="352">
        <v>0</v>
      </c>
      <c r="G366" s="352">
        <v>0</v>
      </c>
      <c r="H366" s="352">
        <v>0</v>
      </c>
      <c r="I366" s="352">
        <v>0</v>
      </c>
      <c r="J366" s="352"/>
      <c r="K366" s="352"/>
      <c r="L366" s="352"/>
      <c r="M366" s="352"/>
      <c r="N366" s="352"/>
      <c r="O366" s="352"/>
      <c r="P366" s="114">
        <f t="shared" si="154"/>
        <v>0</v>
      </c>
      <c r="Q366" s="357">
        <v>1716.99999999999</v>
      </c>
      <c r="R366" s="162">
        <f t="shared" si="155"/>
        <v>1716.99999999999</v>
      </c>
      <c r="S366" s="355">
        <v>1717</v>
      </c>
      <c r="T366" s="352">
        <v>1717</v>
      </c>
      <c r="U366" s="356">
        <v>1717</v>
      </c>
      <c r="V366" s="357">
        <f t="shared" si="156"/>
        <v>0</v>
      </c>
      <c r="W366" s="357">
        <f t="shared" si="157"/>
        <v>0</v>
      </c>
      <c r="X366" s="357">
        <f t="shared" si="158"/>
        <v>1717</v>
      </c>
      <c r="Y366" s="357">
        <f t="shared" si="159"/>
        <v>1717</v>
      </c>
      <c r="Z366" s="353">
        <f t="shared" si="160"/>
        <v>0</v>
      </c>
      <c r="AA366" s="353">
        <f t="shared" si="161"/>
        <v>0</v>
      </c>
    </row>
    <row r="367" spans="1:27" s="338" customFormat="1" ht="12" hidden="1" customHeight="1">
      <c r="A367" s="354">
        <v>321</v>
      </c>
      <c r="B367" s="354" t="s">
        <v>411</v>
      </c>
      <c r="C367" s="170"/>
      <c r="D367" s="352">
        <v>0</v>
      </c>
      <c r="E367" s="352">
        <v>0</v>
      </c>
      <c r="F367" s="352">
        <v>0</v>
      </c>
      <c r="G367" s="352">
        <v>0</v>
      </c>
      <c r="H367" s="352">
        <v>0</v>
      </c>
      <c r="I367" s="352">
        <v>0</v>
      </c>
      <c r="J367" s="352"/>
      <c r="K367" s="352"/>
      <c r="L367" s="352"/>
      <c r="M367" s="352"/>
      <c r="N367" s="352"/>
      <c r="O367" s="352"/>
      <c r="P367" s="114">
        <f t="shared" si="154"/>
        <v>0</v>
      </c>
      <c r="Q367" s="357">
        <v>0</v>
      </c>
      <c r="R367" s="162">
        <f t="shared" si="155"/>
        <v>0</v>
      </c>
      <c r="S367" s="355">
        <v>0</v>
      </c>
      <c r="T367" s="352">
        <v>0</v>
      </c>
      <c r="U367" s="356">
        <v>0</v>
      </c>
      <c r="V367" s="357">
        <f t="shared" si="156"/>
        <v>0</v>
      </c>
      <c r="W367" s="357">
        <f t="shared" si="157"/>
        <v>0</v>
      </c>
      <c r="X367" s="357">
        <f t="shared" si="158"/>
        <v>0</v>
      </c>
      <c r="Y367" s="357">
        <f t="shared" si="159"/>
        <v>0</v>
      </c>
      <c r="Z367" s="353" t="str">
        <f t="shared" si="160"/>
        <v xml:space="preserve"> </v>
      </c>
      <c r="AA367" s="353" t="str">
        <f t="shared" si="161"/>
        <v xml:space="preserve"> </v>
      </c>
    </row>
    <row r="368" spans="1:27" s="338" customFormat="1" ht="12" customHeight="1">
      <c r="A368" s="354">
        <v>322</v>
      </c>
      <c r="B368" s="354" t="s">
        <v>412</v>
      </c>
      <c r="C368" s="170"/>
      <c r="D368" s="352">
        <v>0</v>
      </c>
      <c r="E368" s="352">
        <v>750</v>
      </c>
      <c r="F368" s="352">
        <v>0</v>
      </c>
      <c r="G368" s="352">
        <v>2600</v>
      </c>
      <c r="H368" s="352">
        <v>0</v>
      </c>
      <c r="I368" s="352">
        <v>0</v>
      </c>
      <c r="J368" s="352"/>
      <c r="K368" s="352"/>
      <c r="L368" s="352"/>
      <c r="M368" s="352"/>
      <c r="N368" s="352"/>
      <c r="O368" s="352"/>
      <c r="P368" s="114">
        <f t="shared" si="154"/>
        <v>3350</v>
      </c>
      <c r="Q368" s="357">
        <v>11666.666666666701</v>
      </c>
      <c r="R368" s="162">
        <f t="shared" si="155"/>
        <v>8316.6666666667006</v>
      </c>
      <c r="S368" s="355">
        <v>35000</v>
      </c>
      <c r="T368" s="352">
        <v>35000</v>
      </c>
      <c r="U368" s="356">
        <v>35000</v>
      </c>
      <c r="V368" s="357">
        <f t="shared" si="156"/>
        <v>0</v>
      </c>
      <c r="W368" s="357">
        <f t="shared" si="157"/>
        <v>0</v>
      </c>
      <c r="X368" s="357">
        <f t="shared" si="158"/>
        <v>31650</v>
      </c>
      <c r="Y368" s="357">
        <f t="shared" si="159"/>
        <v>31650</v>
      </c>
      <c r="Z368" s="353">
        <f t="shared" si="160"/>
        <v>9.571428571428571E-2</v>
      </c>
      <c r="AA368" s="353">
        <f t="shared" si="161"/>
        <v>9.571428571428571E-2</v>
      </c>
    </row>
    <row r="369" spans="1:27" s="338" customFormat="1" ht="12" customHeight="1">
      <c r="A369" s="354">
        <v>324</v>
      </c>
      <c r="B369" s="354" t="s">
        <v>413</v>
      </c>
      <c r="C369" s="170"/>
      <c r="D369" s="352">
        <v>5979.17</v>
      </c>
      <c r="E369" s="352">
        <v>5979.17</v>
      </c>
      <c r="F369" s="352">
        <v>5979.17</v>
      </c>
      <c r="G369" s="352">
        <v>5979.17</v>
      </c>
      <c r="H369" s="352">
        <v>5979.17</v>
      </c>
      <c r="I369" s="352">
        <v>5979.17</v>
      </c>
      <c r="J369" s="352"/>
      <c r="K369" s="352"/>
      <c r="L369" s="352"/>
      <c r="M369" s="352"/>
      <c r="N369" s="352"/>
      <c r="O369" s="352"/>
      <c r="P369" s="114">
        <f t="shared" si="154"/>
        <v>35875.019999999997</v>
      </c>
      <c r="Q369" s="357">
        <v>35875</v>
      </c>
      <c r="R369" s="162">
        <f t="shared" si="155"/>
        <v>-1.9999999996798579E-2</v>
      </c>
      <c r="S369" s="355">
        <v>71750</v>
      </c>
      <c r="T369" s="352">
        <v>71750</v>
      </c>
      <c r="U369" s="356">
        <v>71750</v>
      </c>
      <c r="V369" s="357">
        <f t="shared" si="156"/>
        <v>0</v>
      </c>
      <c r="W369" s="357">
        <f t="shared" si="157"/>
        <v>0</v>
      </c>
      <c r="X369" s="357">
        <f t="shared" si="158"/>
        <v>35874.980000000003</v>
      </c>
      <c r="Y369" s="357">
        <f t="shared" si="159"/>
        <v>35874.980000000003</v>
      </c>
      <c r="Z369" s="353">
        <f t="shared" si="160"/>
        <v>0.50000027874564457</v>
      </c>
      <c r="AA369" s="353">
        <f t="shared" si="161"/>
        <v>0.50000027874564457</v>
      </c>
    </row>
    <row r="370" spans="1:27" s="338" customFormat="1" ht="12" customHeight="1">
      <c r="A370" s="354">
        <v>325</v>
      </c>
      <c r="B370" s="354" t="s">
        <v>414</v>
      </c>
      <c r="C370" s="170"/>
      <c r="D370" s="352">
        <v>0</v>
      </c>
      <c r="E370" s="352">
        <v>0</v>
      </c>
      <c r="F370" s="352">
        <v>0</v>
      </c>
      <c r="G370" s="352">
        <v>17500</v>
      </c>
      <c r="H370" s="352">
        <v>0</v>
      </c>
      <c r="I370" s="352">
        <v>0</v>
      </c>
      <c r="J370" s="352"/>
      <c r="K370" s="352"/>
      <c r="L370" s="352"/>
      <c r="M370" s="352"/>
      <c r="N370" s="352"/>
      <c r="O370" s="352"/>
      <c r="P370" s="114">
        <f t="shared" si="154"/>
        <v>17500</v>
      </c>
      <c r="Q370" s="357">
        <v>17500</v>
      </c>
      <c r="R370" s="162">
        <f t="shared" si="155"/>
        <v>0</v>
      </c>
      <c r="S370" s="355">
        <v>35000</v>
      </c>
      <c r="T370" s="352">
        <v>35000</v>
      </c>
      <c r="U370" s="356">
        <v>35000</v>
      </c>
      <c r="V370" s="357">
        <f t="shared" si="156"/>
        <v>0</v>
      </c>
      <c r="W370" s="357">
        <f t="shared" si="157"/>
        <v>0</v>
      </c>
      <c r="X370" s="357">
        <f t="shared" si="158"/>
        <v>17500</v>
      </c>
      <c r="Y370" s="357">
        <f t="shared" si="159"/>
        <v>17500</v>
      </c>
      <c r="Z370" s="353">
        <f t="shared" si="160"/>
        <v>0.5</v>
      </c>
      <c r="AA370" s="353">
        <f t="shared" si="161"/>
        <v>0.5</v>
      </c>
    </row>
    <row r="371" spans="1:27" s="338" customFormat="1" ht="12" hidden="1" customHeight="1">
      <c r="A371" s="354">
        <v>328</v>
      </c>
      <c r="B371" s="354" t="s">
        <v>415</v>
      </c>
      <c r="C371" s="170"/>
      <c r="D371" s="352">
        <v>0</v>
      </c>
      <c r="E371" s="352">
        <v>0</v>
      </c>
      <c r="F371" s="352">
        <v>0</v>
      </c>
      <c r="G371" s="352">
        <v>0</v>
      </c>
      <c r="H371" s="352">
        <v>0</v>
      </c>
      <c r="I371" s="352">
        <v>0</v>
      </c>
      <c r="J371" s="352"/>
      <c r="K371" s="352"/>
      <c r="L371" s="352"/>
      <c r="M371" s="352"/>
      <c r="N371" s="352"/>
      <c r="O371" s="352"/>
      <c r="P371" s="114">
        <f t="shared" si="154"/>
        <v>0</v>
      </c>
      <c r="Q371" s="357">
        <v>0</v>
      </c>
      <c r="R371" s="162">
        <f t="shared" si="155"/>
        <v>0</v>
      </c>
      <c r="S371" s="355">
        <v>0</v>
      </c>
      <c r="T371" s="352">
        <v>0</v>
      </c>
      <c r="U371" s="356">
        <v>0</v>
      </c>
      <c r="V371" s="357">
        <f t="shared" si="156"/>
        <v>0</v>
      </c>
      <c r="W371" s="357">
        <f t="shared" si="157"/>
        <v>0</v>
      </c>
      <c r="X371" s="357">
        <f t="shared" si="158"/>
        <v>0</v>
      </c>
      <c r="Y371" s="357">
        <f t="shared" si="159"/>
        <v>0</v>
      </c>
      <c r="Z371" s="353" t="str">
        <f t="shared" si="160"/>
        <v xml:space="preserve"> </v>
      </c>
      <c r="AA371" s="353" t="str">
        <f t="shared" si="161"/>
        <v xml:space="preserve"> </v>
      </c>
    </row>
    <row r="372" spans="1:27" s="338" customFormat="1" ht="12" customHeight="1">
      <c r="A372" s="354">
        <v>328.1</v>
      </c>
      <c r="B372" s="354" t="s">
        <v>416</v>
      </c>
      <c r="C372" s="170"/>
      <c r="D372" s="352">
        <v>13150</v>
      </c>
      <c r="E372" s="352">
        <v>3840.09</v>
      </c>
      <c r="F372" s="352">
        <v>0</v>
      </c>
      <c r="G372" s="352">
        <v>1500</v>
      </c>
      <c r="H372" s="352">
        <v>1500</v>
      </c>
      <c r="I372" s="352">
        <v>3840.09</v>
      </c>
      <c r="J372" s="352"/>
      <c r="K372" s="352"/>
      <c r="L372" s="352"/>
      <c r="M372" s="352"/>
      <c r="N372" s="352"/>
      <c r="O372" s="352"/>
      <c r="P372" s="114">
        <f t="shared" si="154"/>
        <v>23830.18</v>
      </c>
      <c r="Q372" s="357">
        <v>31158</v>
      </c>
      <c r="R372" s="162">
        <f t="shared" si="155"/>
        <v>7327.82</v>
      </c>
      <c r="S372" s="355">
        <v>62316</v>
      </c>
      <c r="T372" s="352">
        <v>36490</v>
      </c>
      <c r="U372" s="356">
        <v>36490</v>
      </c>
      <c r="V372" s="357">
        <f t="shared" si="156"/>
        <v>0</v>
      </c>
      <c r="W372" s="357">
        <f t="shared" si="157"/>
        <v>25826</v>
      </c>
      <c r="X372" s="357">
        <f t="shared" si="158"/>
        <v>38485.82</v>
      </c>
      <c r="Y372" s="357">
        <f t="shared" si="159"/>
        <v>12659.82</v>
      </c>
      <c r="Z372" s="353">
        <f t="shared" si="160"/>
        <v>0.65306056453822969</v>
      </c>
      <c r="AA372" s="353">
        <f t="shared" si="161"/>
        <v>0.38240869118685411</v>
      </c>
    </row>
    <row r="373" spans="1:27" s="338" customFormat="1" ht="12" customHeight="1">
      <c r="A373" s="354">
        <v>328.2</v>
      </c>
      <c r="B373" s="354" t="s">
        <v>417</v>
      </c>
      <c r="C373" s="170"/>
      <c r="D373" s="352">
        <v>0</v>
      </c>
      <c r="E373" s="352">
        <v>625</v>
      </c>
      <c r="F373" s="352">
        <v>0</v>
      </c>
      <c r="G373" s="352">
        <v>500</v>
      </c>
      <c r="H373" s="352">
        <v>625</v>
      </c>
      <c r="I373" s="352">
        <v>500</v>
      </c>
      <c r="J373" s="352"/>
      <c r="K373" s="352"/>
      <c r="L373" s="352"/>
      <c r="M373" s="352"/>
      <c r="N373" s="352"/>
      <c r="O373" s="352"/>
      <c r="P373" s="114">
        <f t="shared" si="154"/>
        <v>2250</v>
      </c>
      <c r="Q373" s="357">
        <v>4500</v>
      </c>
      <c r="R373" s="162">
        <f t="shared" si="155"/>
        <v>2250</v>
      </c>
      <c r="S373" s="355">
        <v>9000</v>
      </c>
      <c r="T373" s="352">
        <v>9000</v>
      </c>
      <c r="U373" s="356">
        <v>9000</v>
      </c>
      <c r="V373" s="357">
        <f t="shared" si="156"/>
        <v>0</v>
      </c>
      <c r="W373" s="357">
        <f t="shared" si="157"/>
        <v>0</v>
      </c>
      <c r="X373" s="357">
        <f t="shared" si="158"/>
        <v>6750</v>
      </c>
      <c r="Y373" s="357">
        <f t="shared" si="159"/>
        <v>6750</v>
      </c>
      <c r="Z373" s="353">
        <f t="shared" si="160"/>
        <v>0.25</v>
      </c>
      <c r="AA373" s="353">
        <f t="shared" si="161"/>
        <v>0.25</v>
      </c>
    </row>
    <row r="374" spans="1:27" s="338" customFormat="1" ht="12" customHeight="1">
      <c r="A374" s="354">
        <v>328.3</v>
      </c>
      <c r="B374" s="354" t="s">
        <v>418</v>
      </c>
      <c r="C374" s="170"/>
      <c r="D374" s="352">
        <v>0</v>
      </c>
      <c r="E374" s="352">
        <v>0</v>
      </c>
      <c r="F374" s="352">
        <v>207</v>
      </c>
      <c r="G374" s="352">
        <v>69</v>
      </c>
      <c r="H374" s="352">
        <v>0</v>
      </c>
      <c r="I374" s="352">
        <v>69</v>
      </c>
      <c r="J374" s="352"/>
      <c r="K374" s="352"/>
      <c r="L374" s="352"/>
      <c r="M374" s="352"/>
      <c r="N374" s="352"/>
      <c r="O374" s="352"/>
      <c r="P374" s="114">
        <f t="shared" si="154"/>
        <v>345</v>
      </c>
      <c r="Q374" s="357">
        <v>414</v>
      </c>
      <c r="R374" s="162">
        <f t="shared" si="155"/>
        <v>69</v>
      </c>
      <c r="S374" s="355">
        <v>828</v>
      </c>
      <c r="T374" s="352">
        <v>828</v>
      </c>
      <c r="U374" s="356">
        <v>828</v>
      </c>
      <c r="V374" s="357">
        <f t="shared" si="156"/>
        <v>0</v>
      </c>
      <c r="W374" s="357">
        <f t="shared" si="157"/>
        <v>0</v>
      </c>
      <c r="X374" s="357">
        <f t="shared" si="158"/>
        <v>483</v>
      </c>
      <c r="Y374" s="357">
        <f t="shared" si="159"/>
        <v>483</v>
      </c>
      <c r="Z374" s="353">
        <f t="shared" si="160"/>
        <v>0.41666666666666669</v>
      </c>
      <c r="AA374" s="353">
        <f t="shared" si="161"/>
        <v>0.41666666666666669</v>
      </c>
    </row>
    <row r="375" spans="1:27" s="338" customFormat="1" ht="12" hidden="1" customHeight="1">
      <c r="A375" s="354">
        <v>328.4</v>
      </c>
      <c r="B375" s="354" t="s">
        <v>419</v>
      </c>
      <c r="C375" s="170"/>
      <c r="D375" s="352">
        <v>0</v>
      </c>
      <c r="E375" s="352">
        <v>0</v>
      </c>
      <c r="F375" s="352">
        <v>0</v>
      </c>
      <c r="G375" s="352">
        <v>0</v>
      </c>
      <c r="H375" s="352">
        <v>0</v>
      </c>
      <c r="I375" s="352">
        <v>0</v>
      </c>
      <c r="J375" s="352"/>
      <c r="K375" s="352"/>
      <c r="L375" s="352"/>
      <c r="M375" s="352"/>
      <c r="N375" s="352"/>
      <c r="O375" s="352"/>
      <c r="P375" s="114">
        <f t="shared" si="154"/>
        <v>0</v>
      </c>
      <c r="Q375" s="357">
        <v>0</v>
      </c>
      <c r="R375" s="162">
        <f t="shared" si="155"/>
        <v>0</v>
      </c>
      <c r="S375" s="355">
        <v>0</v>
      </c>
      <c r="T375" s="352">
        <v>0</v>
      </c>
      <c r="U375" s="356">
        <v>0</v>
      </c>
      <c r="V375" s="357">
        <f t="shared" si="156"/>
        <v>0</v>
      </c>
      <c r="W375" s="357">
        <f t="shared" si="157"/>
        <v>0</v>
      </c>
      <c r="X375" s="357">
        <f t="shared" si="158"/>
        <v>0</v>
      </c>
      <c r="Y375" s="357">
        <f t="shared" si="159"/>
        <v>0</v>
      </c>
      <c r="Z375" s="353" t="str">
        <f t="shared" si="160"/>
        <v xml:space="preserve"> </v>
      </c>
      <c r="AA375" s="353" t="str">
        <f t="shared" si="161"/>
        <v xml:space="preserve"> </v>
      </c>
    </row>
    <row r="376" spans="1:27" s="338" customFormat="1" ht="12" hidden="1" customHeight="1">
      <c r="A376" s="354">
        <v>328.5</v>
      </c>
      <c r="B376" s="354" t="s">
        <v>420</v>
      </c>
      <c r="C376" s="170"/>
      <c r="D376" s="352">
        <v>0</v>
      </c>
      <c r="E376" s="352">
        <v>0</v>
      </c>
      <c r="F376" s="352">
        <v>0</v>
      </c>
      <c r="G376" s="352">
        <v>0</v>
      </c>
      <c r="H376" s="352">
        <v>0</v>
      </c>
      <c r="I376" s="352">
        <v>0</v>
      </c>
      <c r="J376" s="352"/>
      <c r="K376" s="352"/>
      <c r="L376" s="352"/>
      <c r="M376" s="352"/>
      <c r="N376" s="352"/>
      <c r="O376" s="352"/>
      <c r="P376" s="114">
        <f t="shared" si="154"/>
        <v>0</v>
      </c>
      <c r="Q376" s="357">
        <v>0</v>
      </c>
      <c r="R376" s="162">
        <f t="shared" si="155"/>
        <v>0</v>
      </c>
      <c r="S376" s="355">
        <v>0</v>
      </c>
      <c r="T376" s="352">
        <v>0</v>
      </c>
      <c r="U376" s="356">
        <v>0</v>
      </c>
      <c r="V376" s="357">
        <f t="shared" si="156"/>
        <v>0</v>
      </c>
      <c r="W376" s="357">
        <f t="shared" si="157"/>
        <v>0</v>
      </c>
      <c r="X376" s="357">
        <f t="shared" si="158"/>
        <v>0</v>
      </c>
      <c r="Y376" s="357">
        <f t="shared" si="159"/>
        <v>0</v>
      </c>
      <c r="Z376" s="353" t="str">
        <f t="shared" si="160"/>
        <v xml:space="preserve"> </v>
      </c>
      <c r="AA376" s="353" t="str">
        <f t="shared" si="161"/>
        <v xml:space="preserve"> </v>
      </c>
    </row>
    <row r="377" spans="1:27" s="338" customFormat="1" ht="12" hidden="1" customHeight="1">
      <c r="A377" s="354">
        <v>329</v>
      </c>
      <c r="B377" s="354" t="s">
        <v>421</v>
      </c>
      <c r="C377" s="170"/>
      <c r="D377" s="352">
        <v>0</v>
      </c>
      <c r="E377" s="352">
        <v>0</v>
      </c>
      <c r="F377" s="352">
        <v>0</v>
      </c>
      <c r="G377" s="352">
        <v>0</v>
      </c>
      <c r="H377" s="352">
        <v>0</v>
      </c>
      <c r="I377" s="352">
        <v>0</v>
      </c>
      <c r="J377" s="352"/>
      <c r="K377" s="352"/>
      <c r="L377" s="352"/>
      <c r="M377" s="352"/>
      <c r="N377" s="352"/>
      <c r="O377" s="352"/>
      <c r="P377" s="114">
        <f t="shared" si="154"/>
        <v>0</v>
      </c>
      <c r="Q377" s="357">
        <v>0</v>
      </c>
      <c r="R377" s="162">
        <f t="shared" si="155"/>
        <v>0</v>
      </c>
      <c r="S377" s="355">
        <v>0</v>
      </c>
      <c r="T377" s="352">
        <v>0</v>
      </c>
      <c r="U377" s="356">
        <v>0</v>
      </c>
      <c r="V377" s="357">
        <f t="shared" si="156"/>
        <v>0</v>
      </c>
      <c r="W377" s="357">
        <f t="shared" si="157"/>
        <v>0</v>
      </c>
      <c r="X377" s="357">
        <f t="shared" si="158"/>
        <v>0</v>
      </c>
      <c r="Y377" s="357">
        <f t="shared" si="159"/>
        <v>0</v>
      </c>
      <c r="Z377" s="353" t="str">
        <f t="shared" si="160"/>
        <v xml:space="preserve"> </v>
      </c>
      <c r="AA377" s="353" t="str">
        <f t="shared" si="161"/>
        <v xml:space="preserve"> </v>
      </c>
    </row>
    <row r="378" spans="1:27" s="338" customFormat="1" ht="12" hidden="1" customHeight="1">
      <c r="A378" s="354">
        <v>330</v>
      </c>
      <c r="B378" s="354" t="s">
        <v>422</v>
      </c>
      <c r="C378" s="170"/>
      <c r="D378" s="352">
        <v>0</v>
      </c>
      <c r="E378" s="352">
        <v>0</v>
      </c>
      <c r="F378" s="352">
        <v>0</v>
      </c>
      <c r="G378" s="352">
        <v>0</v>
      </c>
      <c r="H378" s="352">
        <v>0</v>
      </c>
      <c r="I378" s="352">
        <v>0</v>
      </c>
      <c r="J378" s="352"/>
      <c r="K378" s="352"/>
      <c r="L378" s="352"/>
      <c r="M378" s="352"/>
      <c r="N378" s="352"/>
      <c r="O378" s="352"/>
      <c r="P378" s="114">
        <f t="shared" si="154"/>
        <v>0</v>
      </c>
      <c r="Q378" s="357">
        <v>0</v>
      </c>
      <c r="R378" s="162">
        <f t="shared" si="155"/>
        <v>0</v>
      </c>
      <c r="S378" s="355">
        <v>0</v>
      </c>
      <c r="T378" s="352">
        <v>0</v>
      </c>
      <c r="U378" s="356">
        <v>0</v>
      </c>
      <c r="V378" s="357">
        <f t="shared" si="156"/>
        <v>0</v>
      </c>
      <c r="W378" s="357">
        <f t="shared" si="157"/>
        <v>0</v>
      </c>
      <c r="X378" s="357">
        <f t="shared" si="158"/>
        <v>0</v>
      </c>
      <c r="Y378" s="357">
        <f t="shared" si="159"/>
        <v>0</v>
      </c>
      <c r="Z378" s="353" t="str">
        <f t="shared" si="160"/>
        <v xml:space="preserve"> </v>
      </c>
      <c r="AA378" s="353" t="str">
        <f t="shared" si="161"/>
        <v xml:space="preserve"> </v>
      </c>
    </row>
    <row r="379" spans="1:27" s="338" customFormat="1" ht="12" customHeight="1">
      <c r="A379" s="354">
        <v>331</v>
      </c>
      <c r="B379" s="354" t="s">
        <v>423</v>
      </c>
      <c r="C379" s="170"/>
      <c r="D379" s="352">
        <v>0</v>
      </c>
      <c r="E379" s="352">
        <v>0</v>
      </c>
      <c r="F379" s="352">
        <v>0</v>
      </c>
      <c r="G379" s="352">
        <v>0</v>
      </c>
      <c r="H379" s="352">
        <v>0</v>
      </c>
      <c r="I379" s="352">
        <v>0</v>
      </c>
      <c r="J379" s="352"/>
      <c r="K379" s="352"/>
      <c r="L379" s="352"/>
      <c r="M379" s="352"/>
      <c r="N379" s="352"/>
      <c r="O379" s="352"/>
      <c r="P379" s="114">
        <f t="shared" si="154"/>
        <v>0</v>
      </c>
      <c r="Q379" s="357">
        <v>5000</v>
      </c>
      <c r="R379" s="162">
        <f t="shared" si="155"/>
        <v>5000</v>
      </c>
      <c r="S379" s="355">
        <v>5000</v>
      </c>
      <c r="T379" s="352">
        <v>5000</v>
      </c>
      <c r="U379" s="356">
        <v>5000</v>
      </c>
      <c r="V379" s="357">
        <f t="shared" si="156"/>
        <v>0</v>
      </c>
      <c r="W379" s="357">
        <f t="shared" si="157"/>
        <v>0</v>
      </c>
      <c r="X379" s="357">
        <f t="shared" si="158"/>
        <v>5000</v>
      </c>
      <c r="Y379" s="357">
        <f t="shared" si="159"/>
        <v>5000</v>
      </c>
      <c r="Z379" s="353">
        <f t="shared" si="160"/>
        <v>0</v>
      </c>
      <c r="AA379" s="353">
        <f t="shared" si="161"/>
        <v>0</v>
      </c>
    </row>
    <row r="380" spans="1:27" s="338" customFormat="1" ht="12" hidden="1" customHeight="1">
      <c r="A380" s="354">
        <v>333</v>
      </c>
      <c r="B380" s="354" t="s">
        <v>424</v>
      </c>
      <c r="C380" s="170"/>
      <c r="D380" s="352">
        <v>0</v>
      </c>
      <c r="E380" s="352">
        <v>0</v>
      </c>
      <c r="F380" s="352">
        <v>0</v>
      </c>
      <c r="G380" s="352">
        <v>0</v>
      </c>
      <c r="H380" s="352">
        <v>0</v>
      </c>
      <c r="I380" s="352">
        <v>0</v>
      </c>
      <c r="J380" s="352"/>
      <c r="K380" s="352"/>
      <c r="L380" s="352"/>
      <c r="M380" s="352"/>
      <c r="N380" s="352"/>
      <c r="O380" s="352"/>
      <c r="P380" s="114">
        <f t="shared" si="154"/>
        <v>0</v>
      </c>
      <c r="Q380" s="357">
        <v>0</v>
      </c>
      <c r="R380" s="162">
        <f t="shared" si="155"/>
        <v>0</v>
      </c>
      <c r="S380" s="355">
        <v>0</v>
      </c>
      <c r="T380" s="352">
        <v>0</v>
      </c>
      <c r="U380" s="356">
        <v>0</v>
      </c>
      <c r="V380" s="357">
        <f t="shared" si="156"/>
        <v>0</v>
      </c>
      <c r="W380" s="357">
        <f t="shared" si="157"/>
        <v>0</v>
      </c>
      <c r="X380" s="357">
        <f t="shared" si="158"/>
        <v>0</v>
      </c>
      <c r="Y380" s="357">
        <f t="shared" si="159"/>
        <v>0</v>
      </c>
      <c r="Z380" s="353" t="str">
        <f t="shared" si="160"/>
        <v xml:space="preserve"> </v>
      </c>
      <c r="AA380" s="353" t="str">
        <f t="shared" si="161"/>
        <v xml:space="preserve"> </v>
      </c>
    </row>
    <row r="381" spans="1:27" s="338" customFormat="1" ht="12" hidden="1" customHeight="1">
      <c r="A381" s="354">
        <v>334</v>
      </c>
      <c r="B381" s="354" t="s">
        <v>425</v>
      </c>
      <c r="C381" s="170"/>
      <c r="D381" s="352">
        <v>0</v>
      </c>
      <c r="E381" s="352">
        <v>0</v>
      </c>
      <c r="F381" s="352">
        <v>0</v>
      </c>
      <c r="G381" s="352">
        <v>0</v>
      </c>
      <c r="H381" s="352">
        <v>0</v>
      </c>
      <c r="I381" s="352">
        <v>0</v>
      </c>
      <c r="J381" s="352"/>
      <c r="K381" s="352"/>
      <c r="L381" s="352"/>
      <c r="M381" s="352"/>
      <c r="N381" s="352"/>
      <c r="O381" s="352"/>
      <c r="P381" s="114">
        <f t="shared" si="154"/>
        <v>0</v>
      </c>
      <c r="Q381" s="357">
        <v>0</v>
      </c>
      <c r="R381" s="162">
        <f t="shared" si="155"/>
        <v>0</v>
      </c>
      <c r="S381" s="355">
        <v>0</v>
      </c>
      <c r="T381" s="352">
        <v>0</v>
      </c>
      <c r="U381" s="356">
        <v>0</v>
      </c>
      <c r="V381" s="357">
        <f t="shared" si="156"/>
        <v>0</v>
      </c>
      <c r="W381" s="357">
        <f t="shared" si="157"/>
        <v>0</v>
      </c>
      <c r="X381" s="357">
        <f t="shared" si="158"/>
        <v>0</v>
      </c>
      <c r="Y381" s="357">
        <f t="shared" si="159"/>
        <v>0</v>
      </c>
      <c r="Z381" s="353" t="str">
        <f t="shared" si="160"/>
        <v xml:space="preserve"> </v>
      </c>
      <c r="AA381" s="353" t="str">
        <f t="shared" si="161"/>
        <v xml:space="preserve"> </v>
      </c>
    </row>
    <row r="382" spans="1:27" s="338" customFormat="1" ht="12" customHeight="1">
      <c r="A382" s="354">
        <v>335</v>
      </c>
      <c r="B382" s="354" t="s">
        <v>426</v>
      </c>
      <c r="C382" s="170"/>
      <c r="D382" s="352">
        <v>1134.3</v>
      </c>
      <c r="E382" s="352">
        <v>1831.28</v>
      </c>
      <c r="F382" s="352">
        <v>0</v>
      </c>
      <c r="G382" s="352">
        <v>0</v>
      </c>
      <c r="H382" s="352">
        <v>0</v>
      </c>
      <c r="I382" s="352">
        <v>0</v>
      </c>
      <c r="J382" s="352"/>
      <c r="K382" s="352"/>
      <c r="L382" s="352"/>
      <c r="M382" s="352"/>
      <c r="N382" s="352"/>
      <c r="O382" s="352"/>
      <c r="P382" s="114">
        <f t="shared" si="154"/>
        <v>2965.58</v>
      </c>
      <c r="Q382" s="357">
        <v>15000</v>
      </c>
      <c r="R382" s="162">
        <f t="shared" si="155"/>
        <v>12034.42</v>
      </c>
      <c r="S382" s="355">
        <v>30000</v>
      </c>
      <c r="T382" s="352">
        <v>30000</v>
      </c>
      <c r="U382" s="356">
        <v>10000</v>
      </c>
      <c r="V382" s="357">
        <f t="shared" si="156"/>
        <v>20000</v>
      </c>
      <c r="W382" s="357">
        <f t="shared" si="157"/>
        <v>20000</v>
      </c>
      <c r="X382" s="357">
        <f t="shared" si="158"/>
        <v>27034.42</v>
      </c>
      <c r="Y382" s="357">
        <f t="shared" si="159"/>
        <v>7034.42</v>
      </c>
      <c r="Z382" s="353">
        <f t="shared" si="160"/>
        <v>0.29655799999999999</v>
      </c>
      <c r="AA382" s="353">
        <f t="shared" si="161"/>
        <v>9.8852666666666658E-2</v>
      </c>
    </row>
    <row r="383" spans="1:27" s="338" customFormat="1" ht="12" customHeight="1">
      <c r="A383" s="354">
        <v>336</v>
      </c>
      <c r="B383" s="354" t="s">
        <v>427</v>
      </c>
      <c r="C383" s="170"/>
      <c r="D383" s="352">
        <v>0</v>
      </c>
      <c r="E383" s="352">
        <v>0</v>
      </c>
      <c r="F383" s="352">
        <v>0</v>
      </c>
      <c r="G383" s="352">
        <v>0</v>
      </c>
      <c r="H383" s="352">
        <v>0</v>
      </c>
      <c r="I383" s="352">
        <v>0</v>
      </c>
      <c r="J383" s="352"/>
      <c r="K383" s="352"/>
      <c r="L383" s="352"/>
      <c r="M383" s="352"/>
      <c r="N383" s="352"/>
      <c r="O383" s="352"/>
      <c r="P383" s="114">
        <f t="shared" si="154"/>
        <v>0</v>
      </c>
      <c r="Q383" s="357">
        <v>2514.54</v>
      </c>
      <c r="R383" s="162">
        <f t="shared" si="155"/>
        <v>2514.54</v>
      </c>
      <c r="S383" s="355">
        <v>5029.08</v>
      </c>
      <c r="T383" s="352">
        <v>5029.08</v>
      </c>
      <c r="U383" s="356">
        <v>0</v>
      </c>
      <c r="V383" s="357">
        <f t="shared" si="156"/>
        <v>5029.08</v>
      </c>
      <c r="W383" s="357">
        <f t="shared" si="157"/>
        <v>5029.08</v>
      </c>
      <c r="X383" s="357">
        <f t="shared" si="158"/>
        <v>5029.08</v>
      </c>
      <c r="Y383" s="357">
        <f t="shared" si="159"/>
        <v>0</v>
      </c>
      <c r="Z383" s="353" t="str">
        <f t="shared" si="160"/>
        <v xml:space="preserve"> </v>
      </c>
      <c r="AA383" s="353">
        <f t="shared" si="161"/>
        <v>0</v>
      </c>
    </row>
    <row r="384" spans="1:27" s="338" customFormat="1" ht="12" hidden="1" customHeight="1">
      <c r="A384" s="354">
        <v>337</v>
      </c>
      <c r="B384" s="354" t="s">
        <v>428</v>
      </c>
      <c r="C384" s="170"/>
      <c r="D384" s="352">
        <v>0</v>
      </c>
      <c r="E384" s="352">
        <v>0</v>
      </c>
      <c r="F384" s="352">
        <v>0</v>
      </c>
      <c r="G384" s="352">
        <v>0</v>
      </c>
      <c r="H384" s="352">
        <v>0</v>
      </c>
      <c r="I384" s="352">
        <v>0</v>
      </c>
      <c r="J384" s="352"/>
      <c r="K384" s="352"/>
      <c r="L384" s="352"/>
      <c r="M384" s="352"/>
      <c r="N384" s="352"/>
      <c r="O384" s="352"/>
      <c r="P384" s="114">
        <f t="shared" si="154"/>
        <v>0</v>
      </c>
      <c r="Q384" s="357">
        <v>0</v>
      </c>
      <c r="R384" s="162">
        <f t="shared" si="155"/>
        <v>0</v>
      </c>
      <c r="S384" s="355">
        <v>0</v>
      </c>
      <c r="T384" s="352">
        <v>0</v>
      </c>
      <c r="U384" s="356">
        <v>0</v>
      </c>
      <c r="V384" s="357">
        <f t="shared" si="156"/>
        <v>0</v>
      </c>
      <c r="W384" s="357">
        <f t="shared" si="157"/>
        <v>0</v>
      </c>
      <c r="X384" s="357">
        <f t="shared" si="158"/>
        <v>0</v>
      </c>
      <c r="Y384" s="357">
        <f t="shared" si="159"/>
        <v>0</v>
      </c>
      <c r="Z384" s="353" t="str">
        <f t="shared" si="160"/>
        <v xml:space="preserve"> </v>
      </c>
      <c r="AA384" s="353" t="str">
        <f t="shared" si="161"/>
        <v xml:space="preserve"> </v>
      </c>
    </row>
    <row r="385" spans="1:27" s="338" customFormat="1" ht="12" hidden="1" customHeight="1">
      <c r="A385" s="354">
        <v>338</v>
      </c>
      <c r="B385" s="354" t="s">
        <v>429</v>
      </c>
      <c r="C385" s="170"/>
      <c r="D385" s="352">
        <v>0</v>
      </c>
      <c r="E385" s="352">
        <v>0</v>
      </c>
      <c r="F385" s="352">
        <v>0</v>
      </c>
      <c r="G385" s="352">
        <v>0</v>
      </c>
      <c r="H385" s="352">
        <v>0</v>
      </c>
      <c r="I385" s="352">
        <v>0</v>
      </c>
      <c r="J385" s="352"/>
      <c r="K385" s="352"/>
      <c r="L385" s="352"/>
      <c r="M385" s="352"/>
      <c r="N385" s="352"/>
      <c r="O385" s="352"/>
      <c r="P385" s="114">
        <f t="shared" si="154"/>
        <v>0</v>
      </c>
      <c r="Q385" s="357">
        <v>0</v>
      </c>
      <c r="R385" s="162">
        <f t="shared" si="155"/>
        <v>0</v>
      </c>
      <c r="S385" s="355">
        <v>0</v>
      </c>
      <c r="T385" s="352">
        <v>0</v>
      </c>
      <c r="U385" s="356">
        <v>0</v>
      </c>
      <c r="V385" s="357">
        <f t="shared" si="156"/>
        <v>0</v>
      </c>
      <c r="W385" s="357">
        <f t="shared" si="157"/>
        <v>0</v>
      </c>
      <c r="X385" s="357">
        <f t="shared" si="158"/>
        <v>0</v>
      </c>
      <c r="Y385" s="357">
        <f t="shared" si="159"/>
        <v>0</v>
      </c>
      <c r="Z385" s="353" t="str">
        <f t="shared" si="160"/>
        <v xml:space="preserve"> </v>
      </c>
      <c r="AA385" s="353" t="str">
        <f t="shared" si="161"/>
        <v xml:space="preserve"> </v>
      </c>
    </row>
    <row r="386" spans="1:27" s="338" customFormat="1" ht="12" hidden="1" customHeight="1">
      <c r="A386" s="354">
        <v>339</v>
      </c>
      <c r="B386" s="354" t="s">
        <v>430</v>
      </c>
      <c r="C386" s="170"/>
      <c r="D386" s="352">
        <v>0</v>
      </c>
      <c r="E386" s="352">
        <v>0</v>
      </c>
      <c r="F386" s="352">
        <v>0</v>
      </c>
      <c r="G386" s="352">
        <v>0</v>
      </c>
      <c r="H386" s="352">
        <v>0</v>
      </c>
      <c r="I386" s="352">
        <v>0</v>
      </c>
      <c r="J386" s="352"/>
      <c r="K386" s="352"/>
      <c r="L386" s="352"/>
      <c r="M386" s="352"/>
      <c r="N386" s="352"/>
      <c r="O386" s="352"/>
      <c r="P386" s="114">
        <f t="shared" si="154"/>
        <v>0</v>
      </c>
      <c r="Q386" s="357">
        <v>0</v>
      </c>
      <c r="R386" s="162">
        <f t="shared" si="155"/>
        <v>0</v>
      </c>
      <c r="S386" s="355">
        <v>0</v>
      </c>
      <c r="T386" s="352">
        <v>0</v>
      </c>
      <c r="U386" s="356">
        <v>0</v>
      </c>
      <c r="V386" s="357">
        <f t="shared" si="156"/>
        <v>0</v>
      </c>
      <c r="W386" s="357">
        <f t="shared" si="157"/>
        <v>0</v>
      </c>
      <c r="X386" s="357">
        <f t="shared" si="158"/>
        <v>0</v>
      </c>
      <c r="Y386" s="357">
        <f t="shared" si="159"/>
        <v>0</v>
      </c>
      <c r="Z386" s="353" t="str">
        <f t="shared" si="160"/>
        <v xml:space="preserve"> </v>
      </c>
      <c r="AA386" s="353" t="str">
        <f t="shared" si="161"/>
        <v xml:space="preserve"> </v>
      </c>
    </row>
    <row r="387" spans="1:27" s="338" customFormat="1" ht="12" hidden="1" customHeight="1">
      <c r="A387" s="354">
        <v>340</v>
      </c>
      <c r="B387" s="354" t="s">
        <v>431</v>
      </c>
      <c r="C387" s="170"/>
      <c r="D387" s="352">
        <v>0</v>
      </c>
      <c r="E387" s="352">
        <v>0</v>
      </c>
      <c r="F387" s="352">
        <v>0</v>
      </c>
      <c r="G387" s="352">
        <v>0</v>
      </c>
      <c r="H387" s="352">
        <v>0</v>
      </c>
      <c r="I387" s="352">
        <v>0</v>
      </c>
      <c r="J387" s="352"/>
      <c r="K387" s="352"/>
      <c r="L387" s="352"/>
      <c r="M387" s="352"/>
      <c r="N387" s="352"/>
      <c r="O387" s="352"/>
      <c r="P387" s="114">
        <f t="shared" si="154"/>
        <v>0</v>
      </c>
      <c r="Q387" s="357">
        <v>0</v>
      </c>
      <c r="R387" s="162">
        <f t="shared" si="155"/>
        <v>0</v>
      </c>
      <c r="S387" s="355">
        <v>0</v>
      </c>
      <c r="T387" s="352">
        <v>0</v>
      </c>
      <c r="U387" s="356">
        <v>0</v>
      </c>
      <c r="V387" s="357">
        <f t="shared" si="156"/>
        <v>0</v>
      </c>
      <c r="W387" s="357">
        <f t="shared" si="157"/>
        <v>0</v>
      </c>
      <c r="X387" s="357">
        <f t="shared" si="158"/>
        <v>0</v>
      </c>
      <c r="Y387" s="357">
        <f t="shared" si="159"/>
        <v>0</v>
      </c>
      <c r="Z387" s="353" t="str">
        <f t="shared" si="160"/>
        <v xml:space="preserve"> </v>
      </c>
      <c r="AA387" s="353" t="str">
        <f t="shared" si="161"/>
        <v xml:space="preserve"> </v>
      </c>
    </row>
    <row r="388" spans="1:27" s="338" customFormat="1" ht="12" customHeight="1">
      <c r="A388" s="354">
        <v>342</v>
      </c>
      <c r="B388" s="354" t="s">
        <v>432</v>
      </c>
      <c r="C388" s="170"/>
      <c r="D388" s="352">
        <v>0</v>
      </c>
      <c r="E388" s="352">
        <v>0</v>
      </c>
      <c r="F388" s="352">
        <v>4998</v>
      </c>
      <c r="G388" s="352">
        <v>2410.8000000000002</v>
      </c>
      <c r="H388" s="352">
        <v>0</v>
      </c>
      <c r="I388" s="352">
        <v>0</v>
      </c>
      <c r="J388" s="352"/>
      <c r="K388" s="352"/>
      <c r="L388" s="352"/>
      <c r="M388" s="352"/>
      <c r="N388" s="352"/>
      <c r="O388" s="352"/>
      <c r="P388" s="114">
        <f t="shared" si="154"/>
        <v>7408.8</v>
      </c>
      <c r="Q388" s="357">
        <v>46970</v>
      </c>
      <c r="R388" s="162">
        <f t="shared" si="155"/>
        <v>39561.199999999997</v>
      </c>
      <c r="S388" s="355">
        <v>117425</v>
      </c>
      <c r="T388" s="352">
        <v>32420</v>
      </c>
      <c r="U388" s="356">
        <v>7408.8</v>
      </c>
      <c r="V388" s="357">
        <f t="shared" si="156"/>
        <v>25011.200000000001</v>
      </c>
      <c r="W388" s="357">
        <f t="shared" si="157"/>
        <v>110016.2</v>
      </c>
      <c r="X388" s="357">
        <f t="shared" si="158"/>
        <v>110016.2</v>
      </c>
      <c r="Y388" s="357">
        <f t="shared" si="159"/>
        <v>0</v>
      </c>
      <c r="Z388" s="353">
        <f t="shared" si="160"/>
        <v>1</v>
      </c>
      <c r="AA388" s="353">
        <f t="shared" si="161"/>
        <v>6.3093889716840532E-2</v>
      </c>
    </row>
    <row r="389" spans="1:27" s="338" customFormat="1" ht="12" customHeight="1">
      <c r="A389" s="354">
        <v>343</v>
      </c>
      <c r="B389" s="354" t="s">
        <v>433</v>
      </c>
      <c r="C389" s="170"/>
      <c r="D389" s="352">
        <v>0</v>
      </c>
      <c r="E389" s="352">
        <v>0</v>
      </c>
      <c r="F389" s="352">
        <v>7649.56</v>
      </c>
      <c r="G389" s="352">
        <v>3996.08</v>
      </c>
      <c r="H389" s="352">
        <v>0</v>
      </c>
      <c r="I389" s="352">
        <v>0</v>
      </c>
      <c r="J389" s="352"/>
      <c r="K389" s="352"/>
      <c r="L389" s="352"/>
      <c r="M389" s="352"/>
      <c r="N389" s="352"/>
      <c r="O389" s="352"/>
      <c r="P389" s="114">
        <f t="shared" si="154"/>
        <v>11645.64</v>
      </c>
      <c r="Q389" s="357">
        <v>74075.111999999994</v>
      </c>
      <c r="R389" s="162">
        <f t="shared" si="155"/>
        <v>62429.471999999994</v>
      </c>
      <c r="S389" s="355">
        <v>185187.78</v>
      </c>
      <c r="T389" s="352">
        <v>51090</v>
      </c>
      <c r="U389" s="356">
        <v>11645.64</v>
      </c>
      <c r="V389" s="357">
        <f t="shared" si="156"/>
        <v>39444.36</v>
      </c>
      <c r="W389" s="357">
        <f t="shared" si="157"/>
        <v>173542.14</v>
      </c>
      <c r="X389" s="357">
        <f t="shared" si="158"/>
        <v>173542.14</v>
      </c>
      <c r="Y389" s="357">
        <f t="shared" si="159"/>
        <v>0</v>
      </c>
      <c r="Z389" s="353">
        <f t="shared" si="160"/>
        <v>1</v>
      </c>
      <c r="AA389" s="353">
        <f t="shared" si="161"/>
        <v>6.2885574847325237E-2</v>
      </c>
    </row>
    <row r="390" spans="1:27" s="338" customFormat="1" ht="12" customHeight="1">
      <c r="A390" s="354">
        <v>344</v>
      </c>
      <c r="B390" s="354" t="s">
        <v>434</v>
      </c>
      <c r="C390" s="170"/>
      <c r="D390" s="352">
        <v>0</v>
      </c>
      <c r="E390" s="352">
        <v>0</v>
      </c>
      <c r="F390" s="352">
        <v>0</v>
      </c>
      <c r="G390" s="352">
        <v>0</v>
      </c>
      <c r="H390" s="352">
        <v>0</v>
      </c>
      <c r="I390" s="352">
        <v>0</v>
      </c>
      <c r="J390" s="352"/>
      <c r="K390" s="352"/>
      <c r="L390" s="352"/>
      <c r="M390" s="352"/>
      <c r="N390" s="352"/>
      <c r="O390" s="352"/>
      <c r="P390" s="114">
        <f t="shared" si="154"/>
        <v>0</v>
      </c>
      <c r="Q390" s="357">
        <v>22330.76</v>
      </c>
      <c r="R390" s="162">
        <f t="shared" si="155"/>
        <v>22330.76</v>
      </c>
      <c r="S390" s="355">
        <v>55826.9</v>
      </c>
      <c r="T390" s="352">
        <v>0</v>
      </c>
      <c r="U390" s="356">
        <v>0</v>
      </c>
      <c r="V390" s="357">
        <f t="shared" si="156"/>
        <v>0</v>
      </c>
      <c r="W390" s="357">
        <f t="shared" si="157"/>
        <v>55826.9</v>
      </c>
      <c r="X390" s="357">
        <f t="shared" si="158"/>
        <v>55826.9</v>
      </c>
      <c r="Y390" s="357">
        <f t="shared" si="159"/>
        <v>0</v>
      </c>
      <c r="Z390" s="353" t="str">
        <f t="shared" si="160"/>
        <v xml:space="preserve"> </v>
      </c>
      <c r="AA390" s="353">
        <f t="shared" si="161"/>
        <v>0</v>
      </c>
    </row>
    <row r="391" spans="1:27" s="338" customFormat="1" ht="12" hidden="1" customHeight="1">
      <c r="A391" s="354">
        <v>345</v>
      </c>
      <c r="B391" s="354" t="s">
        <v>435</v>
      </c>
      <c r="C391" s="170"/>
      <c r="D391" s="352">
        <v>0</v>
      </c>
      <c r="E391" s="352">
        <v>0</v>
      </c>
      <c r="F391" s="352">
        <v>0</v>
      </c>
      <c r="G391" s="352">
        <v>0</v>
      </c>
      <c r="H391" s="352">
        <v>0</v>
      </c>
      <c r="I391" s="352">
        <v>0</v>
      </c>
      <c r="J391" s="352"/>
      <c r="K391" s="352"/>
      <c r="L391" s="352"/>
      <c r="M391" s="352"/>
      <c r="N391" s="352"/>
      <c r="O391" s="352"/>
      <c r="P391" s="114">
        <f t="shared" si="154"/>
        <v>0</v>
      </c>
      <c r="Q391" s="357">
        <v>0</v>
      </c>
      <c r="R391" s="162">
        <f t="shared" si="155"/>
        <v>0</v>
      </c>
      <c r="S391" s="355">
        <v>0</v>
      </c>
      <c r="T391" s="352">
        <v>0</v>
      </c>
      <c r="U391" s="356">
        <v>0</v>
      </c>
      <c r="V391" s="357">
        <f t="shared" si="156"/>
        <v>0</v>
      </c>
      <c r="W391" s="357">
        <f t="shared" si="157"/>
        <v>0</v>
      </c>
      <c r="X391" s="357">
        <f t="shared" si="158"/>
        <v>0</v>
      </c>
      <c r="Y391" s="357">
        <f t="shared" si="159"/>
        <v>0</v>
      </c>
      <c r="Z391" s="353" t="str">
        <f t="shared" si="160"/>
        <v xml:space="preserve"> </v>
      </c>
      <c r="AA391" s="353" t="str">
        <f t="shared" si="161"/>
        <v xml:space="preserve"> </v>
      </c>
    </row>
    <row r="392" spans="1:27" s="338" customFormat="1" ht="12" customHeight="1">
      <c r="A392" s="354">
        <v>348</v>
      </c>
      <c r="B392" s="354" t="s">
        <v>436</v>
      </c>
      <c r="C392" s="170"/>
      <c r="D392" s="352">
        <v>274.61</v>
      </c>
      <c r="E392" s="352">
        <v>89.55</v>
      </c>
      <c r="F392" s="352">
        <v>72.59</v>
      </c>
      <c r="G392" s="352">
        <v>59.36</v>
      </c>
      <c r="H392" s="352">
        <v>120.22</v>
      </c>
      <c r="I392" s="352">
        <v>69.95</v>
      </c>
      <c r="J392" s="352"/>
      <c r="K392" s="352"/>
      <c r="L392" s="352"/>
      <c r="M392" s="352"/>
      <c r="N392" s="352"/>
      <c r="O392" s="352"/>
      <c r="P392" s="114">
        <f t="shared" si="154"/>
        <v>686.28000000000009</v>
      </c>
      <c r="Q392" s="357">
        <v>514</v>
      </c>
      <c r="R392" s="162">
        <f t="shared" si="155"/>
        <v>-172.28000000000009</v>
      </c>
      <c r="S392" s="355">
        <v>1028</v>
      </c>
      <c r="T392" s="352">
        <v>1094.7532467532501</v>
      </c>
      <c r="U392" s="356">
        <v>1094.7532467532501</v>
      </c>
      <c r="V392" s="357">
        <f t="shared" si="156"/>
        <v>0</v>
      </c>
      <c r="W392" s="357">
        <f t="shared" si="157"/>
        <v>-66.753246753250096</v>
      </c>
      <c r="X392" s="357">
        <f t="shared" si="158"/>
        <v>341.71999999999991</v>
      </c>
      <c r="Y392" s="357">
        <f t="shared" si="159"/>
        <v>408.47324675325001</v>
      </c>
      <c r="Z392" s="353">
        <f t="shared" si="160"/>
        <v>0.6268809907943419</v>
      </c>
      <c r="AA392" s="353">
        <f t="shared" si="161"/>
        <v>0.66758754863813241</v>
      </c>
    </row>
    <row r="393" spans="1:27" s="338" customFormat="1" ht="12" hidden="1" customHeight="1">
      <c r="A393" s="354">
        <v>349</v>
      </c>
      <c r="B393" s="354" t="s">
        <v>437</v>
      </c>
      <c r="C393" s="170"/>
      <c r="D393" s="352">
        <v>0</v>
      </c>
      <c r="E393" s="352">
        <v>0</v>
      </c>
      <c r="F393" s="352">
        <v>0</v>
      </c>
      <c r="G393" s="352">
        <v>0</v>
      </c>
      <c r="H393" s="352">
        <v>0</v>
      </c>
      <c r="I393" s="352">
        <v>0</v>
      </c>
      <c r="J393" s="352"/>
      <c r="K393" s="352"/>
      <c r="L393" s="352"/>
      <c r="M393" s="352"/>
      <c r="N393" s="352"/>
      <c r="O393" s="352"/>
      <c r="P393" s="114">
        <f t="shared" si="154"/>
        <v>0</v>
      </c>
      <c r="Q393" s="357">
        <v>0</v>
      </c>
      <c r="R393" s="162">
        <f t="shared" si="155"/>
        <v>0</v>
      </c>
      <c r="S393" s="355">
        <v>0</v>
      </c>
      <c r="T393" s="352">
        <v>0</v>
      </c>
      <c r="U393" s="356">
        <v>0</v>
      </c>
      <c r="V393" s="357">
        <f t="shared" si="156"/>
        <v>0</v>
      </c>
      <c r="W393" s="357">
        <f t="shared" si="157"/>
        <v>0</v>
      </c>
      <c r="X393" s="357">
        <f t="shared" si="158"/>
        <v>0</v>
      </c>
      <c r="Y393" s="357">
        <f t="shared" si="159"/>
        <v>0</v>
      </c>
      <c r="Z393" s="353" t="str">
        <f t="shared" si="160"/>
        <v xml:space="preserve"> </v>
      </c>
      <c r="AA393" s="353" t="str">
        <f t="shared" si="161"/>
        <v xml:space="preserve"> </v>
      </c>
    </row>
    <row r="394" spans="1:27" s="338" customFormat="1" ht="12" hidden="1" customHeight="1">
      <c r="A394" s="354">
        <v>351</v>
      </c>
      <c r="B394" s="354" t="s">
        <v>438</v>
      </c>
      <c r="C394" s="170"/>
      <c r="D394" s="352">
        <v>0</v>
      </c>
      <c r="E394" s="352">
        <v>0</v>
      </c>
      <c r="F394" s="352">
        <v>0</v>
      </c>
      <c r="G394" s="352">
        <v>0</v>
      </c>
      <c r="H394" s="352">
        <v>0</v>
      </c>
      <c r="I394" s="352">
        <v>0</v>
      </c>
      <c r="J394" s="352"/>
      <c r="K394" s="352"/>
      <c r="L394" s="352"/>
      <c r="M394" s="352"/>
      <c r="N394" s="352"/>
      <c r="O394" s="352"/>
      <c r="P394" s="114">
        <f t="shared" si="154"/>
        <v>0</v>
      </c>
      <c r="Q394" s="357">
        <v>0</v>
      </c>
      <c r="R394" s="162">
        <f t="shared" si="155"/>
        <v>0</v>
      </c>
      <c r="S394" s="355">
        <v>0</v>
      </c>
      <c r="T394" s="352">
        <v>0</v>
      </c>
      <c r="U394" s="356">
        <v>0</v>
      </c>
      <c r="V394" s="357">
        <f t="shared" si="156"/>
        <v>0</v>
      </c>
      <c r="W394" s="357">
        <f t="shared" si="157"/>
        <v>0</v>
      </c>
      <c r="X394" s="357">
        <f t="shared" si="158"/>
        <v>0</v>
      </c>
      <c r="Y394" s="357">
        <f t="shared" si="159"/>
        <v>0</v>
      </c>
      <c r="Z394" s="353" t="str">
        <f t="shared" si="160"/>
        <v xml:space="preserve"> </v>
      </c>
      <c r="AA394" s="353" t="str">
        <f t="shared" si="161"/>
        <v xml:space="preserve"> </v>
      </c>
    </row>
    <row r="395" spans="1:27" s="338" customFormat="1" ht="12" hidden="1" customHeight="1">
      <c r="A395" s="354">
        <v>351.1</v>
      </c>
      <c r="B395" s="354" t="s">
        <v>439</v>
      </c>
      <c r="C395" s="170"/>
      <c r="D395" s="352">
        <v>0</v>
      </c>
      <c r="E395" s="352">
        <v>0</v>
      </c>
      <c r="F395" s="352">
        <v>0</v>
      </c>
      <c r="G395" s="352">
        <v>0</v>
      </c>
      <c r="H395" s="352">
        <v>0</v>
      </c>
      <c r="I395" s="352">
        <v>0</v>
      </c>
      <c r="J395" s="352"/>
      <c r="K395" s="352"/>
      <c r="L395" s="352"/>
      <c r="M395" s="352"/>
      <c r="N395" s="352"/>
      <c r="O395" s="352"/>
      <c r="P395" s="114">
        <f t="shared" si="154"/>
        <v>0</v>
      </c>
      <c r="Q395" s="357">
        <v>0</v>
      </c>
      <c r="R395" s="162">
        <f t="shared" si="155"/>
        <v>0</v>
      </c>
      <c r="S395" s="355">
        <v>0</v>
      </c>
      <c r="T395" s="352">
        <v>0</v>
      </c>
      <c r="U395" s="356">
        <v>0</v>
      </c>
      <c r="V395" s="357">
        <f t="shared" si="156"/>
        <v>0</v>
      </c>
      <c r="W395" s="357">
        <f t="shared" si="157"/>
        <v>0</v>
      </c>
      <c r="X395" s="357">
        <f t="shared" si="158"/>
        <v>0</v>
      </c>
      <c r="Y395" s="357">
        <f t="shared" si="159"/>
        <v>0</v>
      </c>
      <c r="Z395" s="353" t="str">
        <f t="shared" si="160"/>
        <v xml:space="preserve"> </v>
      </c>
      <c r="AA395" s="353" t="str">
        <f t="shared" si="161"/>
        <v xml:space="preserve"> </v>
      </c>
    </row>
    <row r="396" spans="1:27" s="338" customFormat="1" ht="12" hidden="1" customHeight="1">
      <c r="A396" s="354">
        <v>354</v>
      </c>
      <c r="B396" s="354" t="s">
        <v>440</v>
      </c>
      <c r="C396" s="170"/>
      <c r="D396" s="352">
        <v>0</v>
      </c>
      <c r="E396" s="352">
        <v>0</v>
      </c>
      <c r="F396" s="352">
        <v>0</v>
      </c>
      <c r="G396" s="352">
        <v>0</v>
      </c>
      <c r="H396" s="352">
        <v>0</v>
      </c>
      <c r="I396" s="352">
        <v>0</v>
      </c>
      <c r="J396" s="352"/>
      <c r="K396" s="352"/>
      <c r="L396" s="352"/>
      <c r="M396" s="352"/>
      <c r="N396" s="352"/>
      <c r="O396" s="352"/>
      <c r="P396" s="114">
        <f t="shared" si="154"/>
        <v>0</v>
      </c>
      <c r="Q396" s="357">
        <v>0</v>
      </c>
      <c r="R396" s="162">
        <f t="shared" si="155"/>
        <v>0</v>
      </c>
      <c r="S396" s="355">
        <v>0</v>
      </c>
      <c r="T396" s="352">
        <v>0</v>
      </c>
      <c r="U396" s="356">
        <v>0</v>
      </c>
      <c r="V396" s="357">
        <f t="shared" si="156"/>
        <v>0</v>
      </c>
      <c r="W396" s="357">
        <f t="shared" si="157"/>
        <v>0</v>
      </c>
      <c r="X396" s="357">
        <f t="shared" si="158"/>
        <v>0</v>
      </c>
      <c r="Y396" s="357">
        <f t="shared" si="159"/>
        <v>0</v>
      </c>
      <c r="Z396" s="353" t="str">
        <f t="shared" si="160"/>
        <v xml:space="preserve"> </v>
      </c>
      <c r="AA396" s="353" t="str">
        <f t="shared" si="161"/>
        <v xml:space="preserve"> </v>
      </c>
    </row>
    <row r="397" spans="1:27" s="338" customFormat="1" ht="12" hidden="1" customHeight="1">
      <c r="A397" s="354">
        <v>355</v>
      </c>
      <c r="B397" s="354" t="s">
        <v>441</v>
      </c>
      <c r="C397" s="170"/>
      <c r="D397" s="352">
        <v>0</v>
      </c>
      <c r="E397" s="352">
        <v>0</v>
      </c>
      <c r="F397" s="352">
        <v>0</v>
      </c>
      <c r="G397" s="352">
        <v>0</v>
      </c>
      <c r="H397" s="352">
        <v>0</v>
      </c>
      <c r="I397" s="352">
        <v>0</v>
      </c>
      <c r="J397" s="352"/>
      <c r="K397" s="352"/>
      <c r="L397" s="352"/>
      <c r="M397" s="352"/>
      <c r="N397" s="352"/>
      <c r="O397" s="352"/>
      <c r="P397" s="114">
        <f t="shared" si="154"/>
        <v>0</v>
      </c>
      <c r="Q397" s="357">
        <v>0</v>
      </c>
      <c r="R397" s="162">
        <f t="shared" si="155"/>
        <v>0</v>
      </c>
      <c r="S397" s="355">
        <v>0</v>
      </c>
      <c r="T397" s="352">
        <v>0</v>
      </c>
      <c r="U397" s="356">
        <v>0</v>
      </c>
      <c r="V397" s="357">
        <f t="shared" si="156"/>
        <v>0</v>
      </c>
      <c r="W397" s="357">
        <f t="shared" si="157"/>
        <v>0</v>
      </c>
      <c r="X397" s="357">
        <f t="shared" si="158"/>
        <v>0</v>
      </c>
      <c r="Y397" s="357">
        <f t="shared" si="159"/>
        <v>0</v>
      </c>
      <c r="Z397" s="353" t="str">
        <f t="shared" ref="Z397:Z428" si="162">IFERROR((P397/U397)," ")</f>
        <v xml:space="preserve"> </v>
      </c>
      <c r="AA397" s="353" t="str">
        <f t="shared" ref="AA397:AA428" si="163">IFERROR((P397/S397)," ")</f>
        <v xml:space="preserve"> </v>
      </c>
    </row>
    <row r="398" spans="1:27" s="338" customFormat="1" ht="12" hidden="1" customHeight="1">
      <c r="A398" s="354">
        <v>356</v>
      </c>
      <c r="B398" s="354" t="s">
        <v>442</v>
      </c>
      <c r="C398" s="170"/>
      <c r="D398" s="352">
        <v>0</v>
      </c>
      <c r="E398" s="352">
        <v>0</v>
      </c>
      <c r="F398" s="352">
        <v>0</v>
      </c>
      <c r="G398" s="352">
        <v>0</v>
      </c>
      <c r="H398" s="352">
        <v>0</v>
      </c>
      <c r="I398" s="352">
        <v>0</v>
      </c>
      <c r="J398" s="352"/>
      <c r="K398" s="352"/>
      <c r="L398" s="352"/>
      <c r="M398" s="352"/>
      <c r="N398" s="352"/>
      <c r="O398" s="352"/>
      <c r="P398" s="114">
        <f t="shared" si="154"/>
        <v>0</v>
      </c>
      <c r="Q398" s="357">
        <v>0</v>
      </c>
      <c r="R398" s="162">
        <f t="shared" si="155"/>
        <v>0</v>
      </c>
      <c r="S398" s="355">
        <v>0</v>
      </c>
      <c r="T398" s="352">
        <v>0</v>
      </c>
      <c r="U398" s="356">
        <v>0</v>
      </c>
      <c r="V398" s="357">
        <f t="shared" si="156"/>
        <v>0</v>
      </c>
      <c r="W398" s="357">
        <f t="shared" si="157"/>
        <v>0</v>
      </c>
      <c r="X398" s="357">
        <f t="shared" si="158"/>
        <v>0</v>
      </c>
      <c r="Y398" s="357">
        <f t="shared" si="159"/>
        <v>0</v>
      </c>
      <c r="Z398" s="353" t="str">
        <f t="shared" si="162"/>
        <v xml:space="preserve"> </v>
      </c>
      <c r="AA398" s="353" t="str">
        <f t="shared" si="163"/>
        <v xml:space="preserve"> </v>
      </c>
    </row>
    <row r="399" spans="1:27" s="338" customFormat="1" ht="12" hidden="1" customHeight="1">
      <c r="A399" s="354">
        <v>359</v>
      </c>
      <c r="B399" s="354" t="s">
        <v>443</v>
      </c>
      <c r="C399" s="170"/>
      <c r="D399" s="352">
        <v>0</v>
      </c>
      <c r="E399" s="352">
        <v>0</v>
      </c>
      <c r="F399" s="352">
        <v>0</v>
      </c>
      <c r="G399" s="352">
        <v>0</v>
      </c>
      <c r="H399" s="352">
        <v>0</v>
      </c>
      <c r="I399" s="352">
        <v>0</v>
      </c>
      <c r="J399" s="352"/>
      <c r="K399" s="352"/>
      <c r="L399" s="352"/>
      <c r="M399" s="352"/>
      <c r="N399" s="352"/>
      <c r="O399" s="352"/>
      <c r="P399" s="114">
        <f t="shared" si="154"/>
        <v>0</v>
      </c>
      <c r="Q399" s="357">
        <v>0</v>
      </c>
      <c r="R399" s="162">
        <f t="shared" si="155"/>
        <v>0</v>
      </c>
      <c r="S399" s="355">
        <v>0</v>
      </c>
      <c r="T399" s="352">
        <v>0</v>
      </c>
      <c r="U399" s="356">
        <v>0</v>
      </c>
      <c r="V399" s="357">
        <f t="shared" si="156"/>
        <v>0</v>
      </c>
      <c r="W399" s="357">
        <f t="shared" si="157"/>
        <v>0</v>
      </c>
      <c r="X399" s="357">
        <f t="shared" si="158"/>
        <v>0</v>
      </c>
      <c r="Y399" s="357">
        <f t="shared" si="159"/>
        <v>0</v>
      </c>
      <c r="Z399" s="353" t="str">
        <f t="shared" si="162"/>
        <v xml:space="preserve"> </v>
      </c>
      <c r="AA399" s="353" t="str">
        <f t="shared" si="163"/>
        <v xml:space="preserve"> </v>
      </c>
    </row>
    <row r="400" spans="1:27" s="338" customFormat="1" ht="12" customHeight="1">
      <c r="A400" s="354">
        <v>361</v>
      </c>
      <c r="B400" s="354" t="s">
        <v>444</v>
      </c>
      <c r="C400" s="170"/>
      <c r="D400" s="352">
        <v>0</v>
      </c>
      <c r="E400" s="352">
        <v>0</v>
      </c>
      <c r="F400" s="352">
        <v>0</v>
      </c>
      <c r="G400" s="352">
        <v>0</v>
      </c>
      <c r="H400" s="352">
        <v>0</v>
      </c>
      <c r="I400" s="352">
        <v>0</v>
      </c>
      <c r="J400" s="352"/>
      <c r="K400" s="352"/>
      <c r="L400" s="352"/>
      <c r="M400" s="352"/>
      <c r="N400" s="352"/>
      <c r="O400" s="352"/>
      <c r="P400" s="114">
        <f t="shared" si="154"/>
        <v>0</v>
      </c>
      <c r="Q400" s="357">
        <v>428.45</v>
      </c>
      <c r="R400" s="162">
        <f t="shared" si="155"/>
        <v>428.45</v>
      </c>
      <c r="S400" s="355">
        <v>428.45</v>
      </c>
      <c r="T400" s="352">
        <v>428.45</v>
      </c>
      <c r="U400" s="356">
        <v>428.45</v>
      </c>
      <c r="V400" s="357">
        <f t="shared" si="156"/>
        <v>0</v>
      </c>
      <c r="W400" s="357">
        <f t="shared" si="157"/>
        <v>0</v>
      </c>
      <c r="X400" s="357">
        <f t="shared" si="158"/>
        <v>428.45</v>
      </c>
      <c r="Y400" s="357">
        <f t="shared" si="159"/>
        <v>428.45</v>
      </c>
      <c r="Z400" s="353">
        <f t="shared" si="162"/>
        <v>0</v>
      </c>
      <c r="AA400" s="353">
        <f t="shared" si="163"/>
        <v>0</v>
      </c>
    </row>
    <row r="401" spans="1:27" s="338" customFormat="1" ht="12" hidden="1" customHeight="1">
      <c r="A401" s="354">
        <v>362</v>
      </c>
      <c r="B401" s="354" t="s">
        <v>445</v>
      </c>
      <c r="C401" s="170"/>
      <c r="D401" s="352">
        <v>0</v>
      </c>
      <c r="E401" s="352">
        <v>0</v>
      </c>
      <c r="F401" s="352">
        <v>0</v>
      </c>
      <c r="G401" s="352">
        <v>0</v>
      </c>
      <c r="H401" s="352">
        <v>0</v>
      </c>
      <c r="I401" s="352">
        <v>0</v>
      </c>
      <c r="J401" s="352"/>
      <c r="K401" s="352"/>
      <c r="L401" s="352"/>
      <c r="M401" s="352"/>
      <c r="N401" s="352"/>
      <c r="O401" s="352"/>
      <c r="P401" s="114">
        <f t="shared" ref="P401:P440" si="164">SUM(D401:O401)+SUMIF($P$4,"Yes",C401)</f>
        <v>0</v>
      </c>
      <c r="Q401" s="357">
        <v>0</v>
      </c>
      <c r="R401" s="162">
        <f t="shared" ref="R401:R440" si="165">Q401-P401</f>
        <v>0</v>
      </c>
      <c r="S401" s="355">
        <v>0</v>
      </c>
      <c r="T401" s="352">
        <v>0</v>
      </c>
      <c r="U401" s="356">
        <v>0</v>
      </c>
      <c r="V401" s="357">
        <f t="shared" ref="V401:V440" si="166">T401-U401</f>
        <v>0</v>
      </c>
      <c r="W401" s="357">
        <f t="shared" ref="W401:W440" si="167">S401-U401</f>
        <v>0</v>
      </c>
      <c r="X401" s="357">
        <f t="shared" ref="X401:X440" si="168">S401-P401</f>
        <v>0</v>
      </c>
      <c r="Y401" s="357">
        <f t="shared" ref="Y401:Y440" si="169">U401-P401</f>
        <v>0</v>
      </c>
      <c r="Z401" s="353" t="str">
        <f t="shared" si="162"/>
        <v xml:space="preserve"> </v>
      </c>
      <c r="AA401" s="353" t="str">
        <f t="shared" si="163"/>
        <v xml:space="preserve"> </v>
      </c>
    </row>
    <row r="402" spans="1:27" s="338" customFormat="1" ht="12" hidden="1" customHeight="1">
      <c r="A402" s="354">
        <v>367</v>
      </c>
      <c r="B402" s="354" t="s">
        <v>446</v>
      </c>
      <c r="C402" s="170"/>
      <c r="D402" s="352">
        <v>0</v>
      </c>
      <c r="E402" s="352">
        <v>0</v>
      </c>
      <c r="F402" s="352">
        <v>0</v>
      </c>
      <c r="G402" s="352">
        <v>0</v>
      </c>
      <c r="H402" s="352">
        <v>0</v>
      </c>
      <c r="I402" s="352">
        <v>0</v>
      </c>
      <c r="J402" s="352"/>
      <c r="K402" s="352"/>
      <c r="L402" s="352"/>
      <c r="M402" s="352"/>
      <c r="N402" s="352"/>
      <c r="O402" s="352"/>
      <c r="P402" s="114">
        <f t="shared" si="164"/>
        <v>0</v>
      </c>
      <c r="Q402" s="357">
        <v>0</v>
      </c>
      <c r="R402" s="162">
        <f t="shared" si="165"/>
        <v>0</v>
      </c>
      <c r="S402" s="355">
        <v>0</v>
      </c>
      <c r="T402" s="352">
        <v>0</v>
      </c>
      <c r="U402" s="356">
        <v>0</v>
      </c>
      <c r="V402" s="357">
        <f t="shared" si="166"/>
        <v>0</v>
      </c>
      <c r="W402" s="357">
        <f t="shared" si="167"/>
        <v>0</v>
      </c>
      <c r="X402" s="357">
        <f t="shared" si="168"/>
        <v>0</v>
      </c>
      <c r="Y402" s="357">
        <f t="shared" si="169"/>
        <v>0</v>
      </c>
      <c r="Z402" s="353" t="str">
        <f t="shared" si="162"/>
        <v xml:space="preserve"> </v>
      </c>
      <c r="AA402" s="353" t="str">
        <f t="shared" si="163"/>
        <v xml:space="preserve"> </v>
      </c>
    </row>
    <row r="403" spans="1:27" s="338" customFormat="1" ht="12" hidden="1" customHeight="1">
      <c r="A403" s="354">
        <v>369</v>
      </c>
      <c r="B403" s="354" t="s">
        <v>447</v>
      </c>
      <c r="C403" s="170"/>
      <c r="D403" s="352">
        <v>0</v>
      </c>
      <c r="E403" s="352">
        <v>0</v>
      </c>
      <c r="F403" s="352">
        <v>0</v>
      </c>
      <c r="G403" s="352">
        <v>0</v>
      </c>
      <c r="H403" s="352">
        <v>0</v>
      </c>
      <c r="I403" s="352">
        <v>0</v>
      </c>
      <c r="J403" s="352"/>
      <c r="K403" s="352"/>
      <c r="L403" s="352"/>
      <c r="M403" s="352"/>
      <c r="N403" s="352"/>
      <c r="O403" s="352"/>
      <c r="P403" s="114">
        <f t="shared" si="164"/>
        <v>0</v>
      </c>
      <c r="Q403" s="357">
        <v>0</v>
      </c>
      <c r="R403" s="162">
        <f t="shared" si="165"/>
        <v>0</v>
      </c>
      <c r="S403" s="355">
        <v>0</v>
      </c>
      <c r="T403" s="352">
        <v>0</v>
      </c>
      <c r="U403" s="356">
        <v>0</v>
      </c>
      <c r="V403" s="357">
        <f t="shared" si="166"/>
        <v>0</v>
      </c>
      <c r="W403" s="357">
        <f t="shared" si="167"/>
        <v>0</v>
      </c>
      <c r="X403" s="357">
        <f t="shared" si="168"/>
        <v>0</v>
      </c>
      <c r="Y403" s="357">
        <f t="shared" si="169"/>
        <v>0</v>
      </c>
      <c r="Z403" s="353" t="str">
        <f t="shared" si="162"/>
        <v xml:space="preserve"> </v>
      </c>
      <c r="AA403" s="353" t="str">
        <f t="shared" si="163"/>
        <v xml:space="preserve"> </v>
      </c>
    </row>
    <row r="404" spans="1:27" s="338" customFormat="1" ht="12" hidden="1" customHeight="1">
      <c r="A404" s="354">
        <v>370</v>
      </c>
      <c r="B404" s="354" t="s">
        <v>448</v>
      </c>
      <c r="C404" s="170"/>
      <c r="D404" s="352">
        <v>0</v>
      </c>
      <c r="E404" s="352">
        <v>0</v>
      </c>
      <c r="F404" s="352">
        <v>0</v>
      </c>
      <c r="G404" s="352">
        <v>0</v>
      </c>
      <c r="H404" s="352">
        <v>0</v>
      </c>
      <c r="I404" s="352">
        <v>0</v>
      </c>
      <c r="J404" s="352"/>
      <c r="K404" s="352"/>
      <c r="L404" s="352"/>
      <c r="M404" s="352"/>
      <c r="N404" s="352"/>
      <c r="O404" s="352"/>
      <c r="P404" s="114">
        <f t="shared" si="164"/>
        <v>0</v>
      </c>
      <c r="Q404" s="357">
        <v>0</v>
      </c>
      <c r="R404" s="162">
        <f t="shared" si="165"/>
        <v>0</v>
      </c>
      <c r="S404" s="355">
        <v>0</v>
      </c>
      <c r="T404" s="352">
        <v>0</v>
      </c>
      <c r="U404" s="356">
        <v>0</v>
      </c>
      <c r="V404" s="357">
        <f t="shared" si="166"/>
        <v>0</v>
      </c>
      <c r="W404" s="357">
        <f t="shared" si="167"/>
        <v>0</v>
      </c>
      <c r="X404" s="357">
        <f t="shared" si="168"/>
        <v>0</v>
      </c>
      <c r="Y404" s="357">
        <f t="shared" si="169"/>
        <v>0</v>
      </c>
      <c r="Z404" s="353" t="str">
        <f t="shared" si="162"/>
        <v xml:space="preserve"> </v>
      </c>
      <c r="AA404" s="353" t="str">
        <f t="shared" si="163"/>
        <v xml:space="preserve"> </v>
      </c>
    </row>
    <row r="405" spans="1:27" s="338" customFormat="1" ht="12" customHeight="1">
      <c r="A405" s="354">
        <v>375</v>
      </c>
      <c r="B405" s="354" t="s">
        <v>449</v>
      </c>
      <c r="C405" s="170"/>
      <c r="D405" s="352">
        <v>3000</v>
      </c>
      <c r="E405" s="352">
        <v>0</v>
      </c>
      <c r="F405" s="352">
        <v>0</v>
      </c>
      <c r="G405" s="352">
        <v>0</v>
      </c>
      <c r="H405" s="352">
        <v>0</v>
      </c>
      <c r="I405" s="352">
        <v>0</v>
      </c>
      <c r="J405" s="352"/>
      <c r="K405" s="352"/>
      <c r="L405" s="352"/>
      <c r="M405" s="352"/>
      <c r="N405" s="352"/>
      <c r="O405" s="352"/>
      <c r="P405" s="114">
        <f t="shared" si="164"/>
        <v>3000</v>
      </c>
      <c r="Q405" s="357">
        <v>9600</v>
      </c>
      <c r="R405" s="162">
        <f t="shared" si="165"/>
        <v>6600</v>
      </c>
      <c r="S405" s="355">
        <v>9600</v>
      </c>
      <c r="T405" s="352">
        <v>9600</v>
      </c>
      <c r="U405" s="356">
        <v>9600</v>
      </c>
      <c r="V405" s="357">
        <f t="shared" si="166"/>
        <v>0</v>
      </c>
      <c r="W405" s="357">
        <f t="shared" si="167"/>
        <v>0</v>
      </c>
      <c r="X405" s="357">
        <f t="shared" si="168"/>
        <v>6600</v>
      </c>
      <c r="Y405" s="357">
        <f t="shared" si="169"/>
        <v>6600</v>
      </c>
      <c r="Z405" s="353">
        <f t="shared" si="162"/>
        <v>0.3125</v>
      </c>
      <c r="AA405" s="353">
        <f t="shared" si="163"/>
        <v>0.3125</v>
      </c>
    </row>
    <row r="406" spans="1:27" s="338" customFormat="1" ht="12" customHeight="1">
      <c r="A406" s="354">
        <v>377</v>
      </c>
      <c r="B406" s="354" t="s">
        <v>192</v>
      </c>
      <c r="C406" s="170"/>
      <c r="D406" s="352">
        <v>0</v>
      </c>
      <c r="E406" s="352">
        <v>0</v>
      </c>
      <c r="F406" s="352">
        <v>0</v>
      </c>
      <c r="G406" s="352">
        <v>0</v>
      </c>
      <c r="H406" s="352">
        <v>0</v>
      </c>
      <c r="I406" s="352">
        <v>0</v>
      </c>
      <c r="J406" s="352"/>
      <c r="K406" s="352"/>
      <c r="L406" s="352"/>
      <c r="M406" s="352"/>
      <c r="N406" s="352"/>
      <c r="O406" s="352"/>
      <c r="P406" s="114">
        <f t="shared" si="164"/>
        <v>0</v>
      </c>
      <c r="Q406" s="357">
        <v>8333.3333333333394</v>
      </c>
      <c r="R406" s="162">
        <f t="shared" si="165"/>
        <v>8333.3333333333394</v>
      </c>
      <c r="S406" s="355">
        <v>25000</v>
      </c>
      <c r="T406" s="352">
        <v>5000</v>
      </c>
      <c r="U406" s="356">
        <v>5000</v>
      </c>
      <c r="V406" s="357">
        <f t="shared" si="166"/>
        <v>0</v>
      </c>
      <c r="W406" s="357">
        <f t="shared" si="167"/>
        <v>20000</v>
      </c>
      <c r="X406" s="357">
        <f t="shared" si="168"/>
        <v>25000</v>
      </c>
      <c r="Y406" s="357">
        <f t="shared" si="169"/>
        <v>5000</v>
      </c>
      <c r="Z406" s="353">
        <f t="shared" si="162"/>
        <v>0</v>
      </c>
      <c r="AA406" s="353">
        <f t="shared" si="163"/>
        <v>0</v>
      </c>
    </row>
    <row r="407" spans="1:27" s="338" customFormat="1" ht="12" customHeight="1">
      <c r="A407" s="354">
        <v>378</v>
      </c>
      <c r="B407" s="354" t="s">
        <v>450</v>
      </c>
      <c r="C407" s="170"/>
      <c r="D407" s="352">
        <v>0</v>
      </c>
      <c r="E407" s="352">
        <v>1230.79</v>
      </c>
      <c r="F407" s="352">
        <v>0</v>
      </c>
      <c r="G407" s="352">
        <v>0</v>
      </c>
      <c r="H407" s="352">
        <v>2283.1999999999998</v>
      </c>
      <c r="I407" s="352">
        <v>300</v>
      </c>
      <c r="J407" s="352"/>
      <c r="K407" s="352"/>
      <c r="L407" s="352"/>
      <c r="M407" s="352"/>
      <c r="N407" s="352"/>
      <c r="O407" s="352"/>
      <c r="P407" s="114">
        <f t="shared" si="164"/>
        <v>3813.99</v>
      </c>
      <c r="Q407" s="357">
        <v>13483</v>
      </c>
      <c r="R407" s="162">
        <f t="shared" si="165"/>
        <v>9669.01</v>
      </c>
      <c r="S407" s="355">
        <v>26966</v>
      </c>
      <c r="T407" s="352">
        <v>26966</v>
      </c>
      <c r="U407" s="356">
        <v>26966</v>
      </c>
      <c r="V407" s="357">
        <f t="shared" si="166"/>
        <v>0</v>
      </c>
      <c r="W407" s="357">
        <f t="shared" si="167"/>
        <v>0</v>
      </c>
      <c r="X407" s="357">
        <f t="shared" si="168"/>
        <v>23152.010000000002</v>
      </c>
      <c r="Y407" s="357">
        <f t="shared" si="169"/>
        <v>23152.010000000002</v>
      </c>
      <c r="Z407" s="353">
        <f t="shared" si="162"/>
        <v>0.14143699473410962</v>
      </c>
      <c r="AA407" s="353">
        <f t="shared" si="163"/>
        <v>0.14143699473410962</v>
      </c>
    </row>
    <row r="408" spans="1:27" s="338" customFormat="1" ht="12" hidden="1" customHeight="1">
      <c r="A408" s="354">
        <v>379</v>
      </c>
      <c r="B408" s="354" t="s">
        <v>451</v>
      </c>
      <c r="C408" s="170"/>
      <c r="D408" s="352">
        <v>0</v>
      </c>
      <c r="E408" s="352">
        <v>0</v>
      </c>
      <c r="F408" s="352">
        <v>0</v>
      </c>
      <c r="G408" s="352">
        <v>0</v>
      </c>
      <c r="H408" s="352">
        <v>0</v>
      </c>
      <c r="I408" s="352">
        <v>0</v>
      </c>
      <c r="J408" s="352"/>
      <c r="K408" s="352"/>
      <c r="L408" s="352"/>
      <c r="M408" s="352"/>
      <c r="N408" s="352"/>
      <c r="O408" s="352"/>
      <c r="P408" s="114">
        <f t="shared" si="164"/>
        <v>0</v>
      </c>
      <c r="Q408" s="357">
        <v>0</v>
      </c>
      <c r="R408" s="162">
        <f t="shared" si="165"/>
        <v>0</v>
      </c>
      <c r="S408" s="355">
        <v>0</v>
      </c>
      <c r="T408" s="352">
        <v>0</v>
      </c>
      <c r="U408" s="356">
        <v>0</v>
      </c>
      <c r="V408" s="357">
        <f t="shared" si="166"/>
        <v>0</v>
      </c>
      <c r="W408" s="357">
        <f t="shared" si="167"/>
        <v>0</v>
      </c>
      <c r="X408" s="357">
        <f t="shared" si="168"/>
        <v>0</v>
      </c>
      <c r="Y408" s="357">
        <f t="shared" si="169"/>
        <v>0</v>
      </c>
      <c r="Z408" s="353" t="str">
        <f t="shared" si="162"/>
        <v xml:space="preserve"> </v>
      </c>
      <c r="AA408" s="353" t="str">
        <f t="shared" si="163"/>
        <v xml:space="preserve"> </v>
      </c>
    </row>
    <row r="409" spans="1:27" s="338" customFormat="1" ht="12" hidden="1" customHeight="1">
      <c r="A409" s="354">
        <v>380</v>
      </c>
      <c r="B409" s="354" t="s">
        <v>452</v>
      </c>
      <c r="C409" s="170"/>
      <c r="D409" s="352">
        <v>0</v>
      </c>
      <c r="E409" s="352">
        <v>0</v>
      </c>
      <c r="F409" s="352">
        <v>0</v>
      </c>
      <c r="G409" s="352">
        <v>0</v>
      </c>
      <c r="H409" s="352">
        <v>0</v>
      </c>
      <c r="I409" s="352">
        <v>0</v>
      </c>
      <c r="J409" s="352"/>
      <c r="K409" s="352"/>
      <c r="L409" s="352"/>
      <c r="M409" s="352"/>
      <c r="N409" s="352"/>
      <c r="O409" s="352"/>
      <c r="P409" s="114">
        <f t="shared" si="164"/>
        <v>0</v>
      </c>
      <c r="Q409" s="357">
        <v>0</v>
      </c>
      <c r="R409" s="162">
        <f t="shared" si="165"/>
        <v>0</v>
      </c>
      <c r="S409" s="355">
        <v>0</v>
      </c>
      <c r="T409" s="352">
        <v>0</v>
      </c>
      <c r="U409" s="356">
        <v>0</v>
      </c>
      <c r="V409" s="357">
        <f t="shared" si="166"/>
        <v>0</v>
      </c>
      <c r="W409" s="357">
        <f t="shared" si="167"/>
        <v>0</v>
      </c>
      <c r="X409" s="357">
        <f t="shared" si="168"/>
        <v>0</v>
      </c>
      <c r="Y409" s="357">
        <f t="shared" si="169"/>
        <v>0</v>
      </c>
      <c r="Z409" s="353" t="str">
        <f t="shared" si="162"/>
        <v xml:space="preserve"> </v>
      </c>
      <c r="AA409" s="353" t="str">
        <f t="shared" si="163"/>
        <v xml:space="preserve"> </v>
      </c>
    </row>
    <row r="410" spans="1:27" s="338" customFormat="1" ht="12" customHeight="1">
      <c r="A410" s="354">
        <v>383</v>
      </c>
      <c r="B410" s="354" t="s">
        <v>453</v>
      </c>
      <c r="C410" s="170"/>
      <c r="D410" s="352">
        <v>277.7</v>
      </c>
      <c r="E410" s="352">
        <v>268.89999999999998</v>
      </c>
      <c r="F410" s="352">
        <v>268.89999999999998</v>
      </c>
      <c r="G410" s="352">
        <v>283.89999999999998</v>
      </c>
      <c r="H410" s="352">
        <v>270.45</v>
      </c>
      <c r="I410" s="352">
        <v>272</v>
      </c>
      <c r="J410" s="352"/>
      <c r="K410" s="352"/>
      <c r="L410" s="352"/>
      <c r="M410" s="352"/>
      <c r="N410" s="352"/>
      <c r="O410" s="352"/>
      <c r="P410" s="114">
        <f t="shared" si="164"/>
        <v>1641.85</v>
      </c>
      <c r="Q410" s="357">
        <v>2065.06249999999</v>
      </c>
      <c r="R410" s="162">
        <f t="shared" si="165"/>
        <v>423.21249999999009</v>
      </c>
      <c r="S410" s="355">
        <v>4130.125</v>
      </c>
      <c r="T410" s="352">
        <v>4124.7620967741996</v>
      </c>
      <c r="U410" s="356">
        <v>4085.1787634408602</v>
      </c>
      <c r="V410" s="357">
        <f t="shared" si="166"/>
        <v>39.583333333339397</v>
      </c>
      <c r="W410" s="357">
        <f t="shared" si="167"/>
        <v>44.946236559139834</v>
      </c>
      <c r="X410" s="357">
        <f t="shared" si="168"/>
        <v>2488.2750000000001</v>
      </c>
      <c r="Y410" s="357">
        <f t="shared" si="169"/>
        <v>2443.3287634408603</v>
      </c>
      <c r="Z410" s="353">
        <f t="shared" si="162"/>
        <v>0.40190407692639235</v>
      </c>
      <c r="AA410" s="353">
        <f t="shared" si="163"/>
        <v>0.39753034109137131</v>
      </c>
    </row>
    <row r="411" spans="1:27" s="338" customFormat="1" ht="12" customHeight="1">
      <c r="A411" s="354">
        <v>384</v>
      </c>
      <c r="B411" s="354" t="s">
        <v>454</v>
      </c>
      <c r="C411" s="170"/>
      <c r="D411" s="352">
        <v>155.74</v>
      </c>
      <c r="E411" s="352">
        <v>6706.56</v>
      </c>
      <c r="F411" s="352">
        <v>-11392.62</v>
      </c>
      <c r="G411" s="352">
        <v>6320</v>
      </c>
      <c r="H411" s="352">
        <v>0</v>
      </c>
      <c r="I411" s="352">
        <v>26682.87</v>
      </c>
      <c r="J411" s="352"/>
      <c r="K411" s="352"/>
      <c r="L411" s="352"/>
      <c r="M411" s="352"/>
      <c r="N411" s="352"/>
      <c r="O411" s="352"/>
      <c r="P411" s="114">
        <f t="shared" si="164"/>
        <v>28472.55</v>
      </c>
      <c r="Q411" s="357">
        <v>0</v>
      </c>
      <c r="R411" s="162">
        <f t="shared" si="165"/>
        <v>-28472.55</v>
      </c>
      <c r="S411" s="355">
        <v>0</v>
      </c>
      <c r="T411" s="352">
        <v>1789.68</v>
      </c>
      <c r="U411" s="356">
        <v>28472.55</v>
      </c>
      <c r="V411" s="357">
        <f t="shared" si="166"/>
        <v>-26682.87</v>
      </c>
      <c r="W411" s="357">
        <f t="shared" si="167"/>
        <v>-28472.55</v>
      </c>
      <c r="X411" s="357">
        <f t="shared" si="168"/>
        <v>-28472.55</v>
      </c>
      <c r="Y411" s="357">
        <f t="shared" si="169"/>
        <v>0</v>
      </c>
      <c r="Z411" s="353">
        <f t="shared" si="162"/>
        <v>1</v>
      </c>
      <c r="AA411" s="353" t="str">
        <f t="shared" si="163"/>
        <v xml:space="preserve"> </v>
      </c>
    </row>
    <row r="412" spans="1:27" s="338" customFormat="1" ht="12" customHeight="1">
      <c r="A412" s="354">
        <v>385</v>
      </c>
      <c r="B412" s="354" t="s">
        <v>455</v>
      </c>
      <c r="C412" s="170"/>
      <c r="D412" s="352">
        <v>19.95</v>
      </c>
      <c r="E412" s="352">
        <v>19.95</v>
      </c>
      <c r="F412" s="352">
        <v>643.44000000000005</v>
      </c>
      <c r="G412" s="352">
        <v>19.95</v>
      </c>
      <c r="H412" s="352">
        <v>19.95</v>
      </c>
      <c r="I412" s="352">
        <v>19.95</v>
      </c>
      <c r="J412" s="352"/>
      <c r="K412" s="352"/>
      <c r="L412" s="352"/>
      <c r="M412" s="352"/>
      <c r="N412" s="352"/>
      <c r="O412" s="352"/>
      <c r="P412" s="114">
        <f t="shared" si="164"/>
        <v>743.19000000000017</v>
      </c>
      <c r="Q412" s="357">
        <v>3750</v>
      </c>
      <c r="R412" s="162">
        <f t="shared" si="165"/>
        <v>3006.81</v>
      </c>
      <c r="S412" s="355">
        <v>7500</v>
      </c>
      <c r="T412" s="352">
        <v>7500</v>
      </c>
      <c r="U412" s="356">
        <v>5000</v>
      </c>
      <c r="V412" s="357">
        <f t="shared" si="166"/>
        <v>2500</v>
      </c>
      <c r="W412" s="357">
        <f t="shared" si="167"/>
        <v>2500</v>
      </c>
      <c r="X412" s="357">
        <f t="shared" si="168"/>
        <v>6756.8099999999995</v>
      </c>
      <c r="Y412" s="357">
        <f t="shared" si="169"/>
        <v>4256.8099999999995</v>
      </c>
      <c r="Z412" s="353">
        <f t="shared" si="162"/>
        <v>0.14863800000000002</v>
      </c>
      <c r="AA412" s="353">
        <f t="shared" si="163"/>
        <v>9.9092000000000027E-2</v>
      </c>
    </row>
    <row r="413" spans="1:27" s="338" customFormat="1" ht="12" customHeight="1">
      <c r="A413" s="354">
        <v>386</v>
      </c>
      <c r="B413" s="354" t="s">
        <v>456</v>
      </c>
      <c r="C413" s="170"/>
      <c r="D413" s="352">
        <v>0</v>
      </c>
      <c r="E413" s="352">
        <v>0</v>
      </c>
      <c r="F413" s="352">
        <v>0</v>
      </c>
      <c r="G413" s="352">
        <v>0</v>
      </c>
      <c r="H413" s="352">
        <v>0</v>
      </c>
      <c r="I413" s="352">
        <v>0</v>
      </c>
      <c r="J413" s="352"/>
      <c r="K413" s="352"/>
      <c r="L413" s="352"/>
      <c r="M413" s="352"/>
      <c r="N413" s="352"/>
      <c r="O413" s="352"/>
      <c r="P413" s="114">
        <f t="shared" si="164"/>
        <v>0</v>
      </c>
      <c r="Q413" s="357">
        <v>0</v>
      </c>
      <c r="R413" s="162">
        <f t="shared" si="165"/>
        <v>0</v>
      </c>
      <c r="S413" s="355">
        <v>1560</v>
      </c>
      <c r="T413" s="352">
        <v>0</v>
      </c>
      <c r="U413" s="356">
        <v>0</v>
      </c>
      <c r="V413" s="357">
        <f t="shared" si="166"/>
        <v>0</v>
      </c>
      <c r="W413" s="357">
        <f t="shared" si="167"/>
        <v>1560</v>
      </c>
      <c r="X413" s="357">
        <f t="shared" si="168"/>
        <v>1560</v>
      </c>
      <c r="Y413" s="357">
        <f t="shared" si="169"/>
        <v>0</v>
      </c>
      <c r="Z413" s="353" t="str">
        <f t="shared" si="162"/>
        <v xml:space="preserve"> </v>
      </c>
      <c r="AA413" s="353">
        <f t="shared" si="163"/>
        <v>0</v>
      </c>
    </row>
    <row r="414" spans="1:27" s="338" customFormat="1" ht="12" customHeight="1">
      <c r="A414" s="354">
        <v>387</v>
      </c>
      <c r="B414" s="354" t="s">
        <v>457</v>
      </c>
      <c r="C414" s="170"/>
      <c r="D414" s="352">
        <v>0</v>
      </c>
      <c r="E414" s="352">
        <v>0</v>
      </c>
      <c r="F414" s="352">
        <v>0</v>
      </c>
      <c r="G414" s="352">
        <v>0</v>
      </c>
      <c r="H414" s="352">
        <v>0</v>
      </c>
      <c r="I414" s="352">
        <v>0</v>
      </c>
      <c r="J414" s="352"/>
      <c r="K414" s="352"/>
      <c r="L414" s="352"/>
      <c r="M414" s="352"/>
      <c r="N414" s="352"/>
      <c r="O414" s="352"/>
      <c r="P414" s="114">
        <f t="shared" si="164"/>
        <v>0</v>
      </c>
      <c r="Q414" s="357">
        <v>1475</v>
      </c>
      <c r="R414" s="162">
        <f t="shared" si="165"/>
        <v>1475</v>
      </c>
      <c r="S414" s="355">
        <v>3245</v>
      </c>
      <c r="T414" s="352">
        <v>3245</v>
      </c>
      <c r="U414" s="356">
        <v>3245</v>
      </c>
      <c r="V414" s="357">
        <f t="shared" si="166"/>
        <v>0</v>
      </c>
      <c r="W414" s="357">
        <f t="shared" si="167"/>
        <v>0</v>
      </c>
      <c r="X414" s="357">
        <f t="shared" si="168"/>
        <v>3245</v>
      </c>
      <c r="Y414" s="357">
        <f t="shared" si="169"/>
        <v>3245</v>
      </c>
      <c r="Z414" s="353">
        <f t="shared" si="162"/>
        <v>0</v>
      </c>
      <c r="AA414" s="353">
        <f t="shared" si="163"/>
        <v>0</v>
      </c>
    </row>
    <row r="415" spans="1:27" s="338" customFormat="1" ht="12" hidden="1" customHeight="1">
      <c r="A415" s="354">
        <v>387.1</v>
      </c>
      <c r="B415" s="354" t="s">
        <v>458</v>
      </c>
      <c r="C415" s="170"/>
      <c r="D415" s="352">
        <v>0</v>
      </c>
      <c r="E415" s="352">
        <v>0</v>
      </c>
      <c r="F415" s="352">
        <v>0</v>
      </c>
      <c r="G415" s="352">
        <v>0</v>
      </c>
      <c r="H415" s="352">
        <v>0</v>
      </c>
      <c r="I415" s="352">
        <v>0</v>
      </c>
      <c r="J415" s="352"/>
      <c r="K415" s="352"/>
      <c r="L415" s="352"/>
      <c r="M415" s="352"/>
      <c r="N415" s="352"/>
      <c r="O415" s="352"/>
      <c r="P415" s="114">
        <f t="shared" si="164"/>
        <v>0</v>
      </c>
      <c r="Q415" s="357">
        <v>0</v>
      </c>
      <c r="R415" s="162">
        <f t="shared" si="165"/>
        <v>0</v>
      </c>
      <c r="S415" s="355">
        <v>0</v>
      </c>
      <c r="T415" s="352">
        <v>0</v>
      </c>
      <c r="U415" s="356">
        <v>0</v>
      </c>
      <c r="V415" s="357">
        <f t="shared" si="166"/>
        <v>0</v>
      </c>
      <c r="W415" s="357">
        <f t="shared" si="167"/>
        <v>0</v>
      </c>
      <c r="X415" s="357">
        <f t="shared" si="168"/>
        <v>0</v>
      </c>
      <c r="Y415" s="357">
        <f t="shared" si="169"/>
        <v>0</v>
      </c>
      <c r="Z415" s="353" t="str">
        <f t="shared" si="162"/>
        <v xml:space="preserve"> </v>
      </c>
      <c r="AA415" s="353" t="str">
        <f t="shared" si="163"/>
        <v xml:space="preserve"> </v>
      </c>
    </row>
    <row r="416" spans="1:27" s="338" customFormat="1" ht="12" hidden="1" customHeight="1">
      <c r="A416" s="354">
        <v>387.2</v>
      </c>
      <c r="B416" s="354" t="s">
        <v>459</v>
      </c>
      <c r="C416" s="170"/>
      <c r="D416" s="352">
        <v>0</v>
      </c>
      <c r="E416" s="352">
        <v>0</v>
      </c>
      <c r="F416" s="352">
        <v>0</v>
      </c>
      <c r="G416" s="352">
        <v>0</v>
      </c>
      <c r="H416" s="352">
        <v>0</v>
      </c>
      <c r="I416" s="352">
        <v>0</v>
      </c>
      <c r="J416" s="352"/>
      <c r="K416" s="352"/>
      <c r="L416" s="352"/>
      <c r="M416" s="352"/>
      <c r="N416" s="352"/>
      <c r="O416" s="352"/>
      <c r="P416" s="114">
        <f t="shared" si="164"/>
        <v>0</v>
      </c>
      <c r="Q416" s="357">
        <v>0</v>
      </c>
      <c r="R416" s="162">
        <f t="shared" si="165"/>
        <v>0</v>
      </c>
      <c r="S416" s="355">
        <v>0</v>
      </c>
      <c r="T416" s="352">
        <v>0</v>
      </c>
      <c r="U416" s="356">
        <v>0</v>
      </c>
      <c r="V416" s="357">
        <f t="shared" si="166"/>
        <v>0</v>
      </c>
      <c r="W416" s="357">
        <f t="shared" si="167"/>
        <v>0</v>
      </c>
      <c r="X416" s="357">
        <f t="shared" si="168"/>
        <v>0</v>
      </c>
      <c r="Y416" s="357">
        <f t="shared" si="169"/>
        <v>0</v>
      </c>
      <c r="Z416" s="353" t="str">
        <f t="shared" si="162"/>
        <v xml:space="preserve"> </v>
      </c>
      <c r="AA416" s="353" t="str">
        <f t="shared" si="163"/>
        <v xml:space="preserve"> </v>
      </c>
    </row>
    <row r="417" spans="1:27" s="338" customFormat="1" ht="12" customHeight="1">
      <c r="A417" s="354">
        <v>388</v>
      </c>
      <c r="B417" s="354" t="s">
        <v>460</v>
      </c>
      <c r="C417" s="170"/>
      <c r="D417" s="352">
        <v>0</v>
      </c>
      <c r="E417" s="352">
        <v>0</v>
      </c>
      <c r="F417" s="352">
        <v>0</v>
      </c>
      <c r="G417" s="352">
        <v>892.02</v>
      </c>
      <c r="H417" s="352">
        <v>54.55</v>
      </c>
      <c r="I417" s="352">
        <v>0</v>
      </c>
      <c r="J417" s="352"/>
      <c r="K417" s="352"/>
      <c r="L417" s="352"/>
      <c r="M417" s="352"/>
      <c r="N417" s="352"/>
      <c r="O417" s="352"/>
      <c r="P417" s="114">
        <f t="shared" si="164"/>
        <v>946.56999999999994</v>
      </c>
      <c r="Q417" s="357">
        <v>3000</v>
      </c>
      <c r="R417" s="162">
        <f t="shared" si="165"/>
        <v>2053.4300000000003</v>
      </c>
      <c r="S417" s="355">
        <v>6000</v>
      </c>
      <c r="T417" s="352">
        <v>6000</v>
      </c>
      <c r="U417" s="356">
        <v>6000</v>
      </c>
      <c r="V417" s="357">
        <f t="shared" si="166"/>
        <v>0</v>
      </c>
      <c r="W417" s="357">
        <f t="shared" si="167"/>
        <v>0</v>
      </c>
      <c r="X417" s="357">
        <f t="shared" si="168"/>
        <v>5053.43</v>
      </c>
      <c r="Y417" s="357">
        <f t="shared" si="169"/>
        <v>5053.43</v>
      </c>
      <c r="Z417" s="353">
        <f t="shared" si="162"/>
        <v>0.15776166666666666</v>
      </c>
      <c r="AA417" s="353">
        <f t="shared" si="163"/>
        <v>0.15776166666666666</v>
      </c>
    </row>
    <row r="418" spans="1:27" s="338" customFormat="1" ht="12" customHeight="1">
      <c r="A418" s="354">
        <v>388.1</v>
      </c>
      <c r="B418" s="354" t="s">
        <v>461</v>
      </c>
      <c r="C418" s="170"/>
      <c r="D418" s="352">
        <v>0</v>
      </c>
      <c r="E418" s="352">
        <v>0</v>
      </c>
      <c r="F418" s="352">
        <v>0</v>
      </c>
      <c r="G418" s="352">
        <v>0</v>
      </c>
      <c r="H418" s="352">
        <v>0</v>
      </c>
      <c r="I418" s="352">
        <v>0</v>
      </c>
      <c r="J418" s="352"/>
      <c r="K418" s="352"/>
      <c r="L418" s="352"/>
      <c r="M418" s="352"/>
      <c r="N418" s="352"/>
      <c r="O418" s="352"/>
      <c r="P418" s="114">
        <f t="shared" si="164"/>
        <v>0</v>
      </c>
      <c r="Q418" s="357">
        <v>2727.2727272727202</v>
      </c>
      <c r="R418" s="162">
        <f t="shared" si="165"/>
        <v>2727.2727272727202</v>
      </c>
      <c r="S418" s="355">
        <v>6000</v>
      </c>
      <c r="T418" s="352">
        <v>6000</v>
      </c>
      <c r="U418" s="356">
        <v>6000</v>
      </c>
      <c r="V418" s="357">
        <f t="shared" si="166"/>
        <v>0</v>
      </c>
      <c r="W418" s="357">
        <f t="shared" si="167"/>
        <v>0</v>
      </c>
      <c r="X418" s="357">
        <f t="shared" si="168"/>
        <v>6000</v>
      </c>
      <c r="Y418" s="357">
        <f t="shared" si="169"/>
        <v>6000</v>
      </c>
      <c r="Z418" s="353">
        <f t="shared" si="162"/>
        <v>0</v>
      </c>
      <c r="AA418" s="353">
        <f t="shared" si="163"/>
        <v>0</v>
      </c>
    </row>
    <row r="419" spans="1:27" s="338" customFormat="1" ht="12" hidden="1" customHeight="1">
      <c r="A419" s="354">
        <v>388.2</v>
      </c>
      <c r="B419" s="354" t="s">
        <v>462</v>
      </c>
      <c r="C419" s="170"/>
      <c r="D419" s="352">
        <v>0</v>
      </c>
      <c r="E419" s="352">
        <v>0</v>
      </c>
      <c r="F419" s="352">
        <v>0</v>
      </c>
      <c r="G419" s="352">
        <v>0</v>
      </c>
      <c r="H419" s="352">
        <v>0</v>
      </c>
      <c r="I419" s="352">
        <v>0</v>
      </c>
      <c r="J419" s="352"/>
      <c r="K419" s="352"/>
      <c r="L419" s="352"/>
      <c r="M419" s="352"/>
      <c r="N419" s="352"/>
      <c r="O419" s="352"/>
      <c r="P419" s="114">
        <f t="shared" si="164"/>
        <v>0</v>
      </c>
      <c r="Q419" s="357">
        <v>0</v>
      </c>
      <c r="R419" s="162">
        <f t="shared" si="165"/>
        <v>0</v>
      </c>
      <c r="S419" s="355">
        <v>0</v>
      </c>
      <c r="T419" s="352">
        <v>0</v>
      </c>
      <c r="U419" s="356">
        <v>0</v>
      </c>
      <c r="V419" s="357">
        <f t="shared" si="166"/>
        <v>0</v>
      </c>
      <c r="W419" s="357">
        <f t="shared" si="167"/>
        <v>0</v>
      </c>
      <c r="X419" s="357">
        <f t="shared" si="168"/>
        <v>0</v>
      </c>
      <c r="Y419" s="357">
        <f t="shared" si="169"/>
        <v>0</v>
      </c>
      <c r="Z419" s="353" t="str">
        <f t="shared" si="162"/>
        <v xml:space="preserve"> </v>
      </c>
      <c r="AA419" s="353" t="str">
        <f t="shared" si="163"/>
        <v xml:space="preserve"> </v>
      </c>
    </row>
    <row r="420" spans="1:27" s="338" customFormat="1" ht="12" customHeight="1">
      <c r="A420" s="354">
        <v>388.3</v>
      </c>
      <c r="B420" s="354" t="s">
        <v>463</v>
      </c>
      <c r="C420" s="170"/>
      <c r="D420" s="352">
        <v>0</v>
      </c>
      <c r="E420" s="352">
        <v>0</v>
      </c>
      <c r="F420" s="352">
        <v>0</v>
      </c>
      <c r="G420" s="352">
        <v>0</v>
      </c>
      <c r="H420" s="352">
        <v>0</v>
      </c>
      <c r="I420" s="352">
        <v>0</v>
      </c>
      <c r="J420" s="352"/>
      <c r="K420" s="352"/>
      <c r="L420" s="352"/>
      <c r="M420" s="352"/>
      <c r="N420" s="352"/>
      <c r="O420" s="352"/>
      <c r="P420" s="114">
        <f t="shared" si="164"/>
        <v>0</v>
      </c>
      <c r="Q420" s="357">
        <v>4419.1409090909101</v>
      </c>
      <c r="R420" s="162">
        <f t="shared" si="165"/>
        <v>4419.1409090909101</v>
      </c>
      <c r="S420" s="355">
        <v>9722.11</v>
      </c>
      <c r="T420" s="352">
        <v>500</v>
      </c>
      <c r="U420" s="356">
        <v>500</v>
      </c>
      <c r="V420" s="357">
        <f t="shared" si="166"/>
        <v>0</v>
      </c>
      <c r="W420" s="357">
        <f t="shared" si="167"/>
        <v>9222.11</v>
      </c>
      <c r="X420" s="357">
        <f t="shared" si="168"/>
        <v>9722.11</v>
      </c>
      <c r="Y420" s="357">
        <f t="shared" si="169"/>
        <v>500</v>
      </c>
      <c r="Z420" s="353">
        <f t="shared" si="162"/>
        <v>0</v>
      </c>
      <c r="AA420" s="353">
        <f t="shared" si="163"/>
        <v>0</v>
      </c>
    </row>
    <row r="421" spans="1:27" s="338" customFormat="1" ht="12" hidden="1" customHeight="1">
      <c r="A421" s="354">
        <v>388.4</v>
      </c>
      <c r="B421" s="354" t="s">
        <v>464</v>
      </c>
      <c r="C421" s="170"/>
      <c r="D421" s="352">
        <v>0</v>
      </c>
      <c r="E421" s="352">
        <v>0</v>
      </c>
      <c r="F421" s="352">
        <v>0</v>
      </c>
      <c r="G421" s="352">
        <v>0</v>
      </c>
      <c r="H421" s="352">
        <v>0</v>
      </c>
      <c r="I421" s="352">
        <v>0</v>
      </c>
      <c r="J421" s="352"/>
      <c r="K421" s="352"/>
      <c r="L421" s="352"/>
      <c r="M421" s="352"/>
      <c r="N421" s="352"/>
      <c r="O421" s="352"/>
      <c r="P421" s="114">
        <f t="shared" si="164"/>
        <v>0</v>
      </c>
      <c r="Q421" s="357">
        <v>0</v>
      </c>
      <c r="R421" s="162">
        <f t="shared" si="165"/>
        <v>0</v>
      </c>
      <c r="S421" s="355">
        <v>0</v>
      </c>
      <c r="T421" s="352">
        <v>0</v>
      </c>
      <c r="U421" s="356">
        <v>0</v>
      </c>
      <c r="V421" s="357">
        <f t="shared" si="166"/>
        <v>0</v>
      </c>
      <c r="W421" s="357">
        <f t="shared" si="167"/>
        <v>0</v>
      </c>
      <c r="X421" s="357">
        <f t="shared" si="168"/>
        <v>0</v>
      </c>
      <c r="Y421" s="357">
        <f t="shared" si="169"/>
        <v>0</v>
      </c>
      <c r="Z421" s="353" t="str">
        <f t="shared" si="162"/>
        <v xml:space="preserve"> </v>
      </c>
      <c r="AA421" s="353" t="str">
        <f t="shared" si="163"/>
        <v xml:space="preserve"> </v>
      </c>
    </row>
    <row r="422" spans="1:27" s="338" customFormat="1" ht="12" hidden="1" customHeight="1">
      <c r="A422" s="354">
        <v>388.5</v>
      </c>
      <c r="B422" s="354" t="s">
        <v>465</v>
      </c>
      <c r="C422" s="170"/>
      <c r="D422" s="352">
        <v>0</v>
      </c>
      <c r="E422" s="352">
        <v>0</v>
      </c>
      <c r="F422" s="352">
        <v>0</v>
      </c>
      <c r="G422" s="352">
        <v>0</v>
      </c>
      <c r="H422" s="352">
        <v>0</v>
      </c>
      <c r="I422" s="352">
        <v>0</v>
      </c>
      <c r="J422" s="352"/>
      <c r="K422" s="352"/>
      <c r="L422" s="352"/>
      <c r="M422" s="352"/>
      <c r="N422" s="352"/>
      <c r="O422" s="352"/>
      <c r="P422" s="114">
        <f t="shared" si="164"/>
        <v>0</v>
      </c>
      <c r="Q422" s="357">
        <v>0</v>
      </c>
      <c r="R422" s="162">
        <f t="shared" si="165"/>
        <v>0</v>
      </c>
      <c r="S422" s="355">
        <v>0</v>
      </c>
      <c r="T422" s="352">
        <v>0</v>
      </c>
      <c r="U422" s="356">
        <v>0</v>
      </c>
      <c r="V422" s="357">
        <f t="shared" si="166"/>
        <v>0</v>
      </c>
      <c r="W422" s="357">
        <f t="shared" si="167"/>
        <v>0</v>
      </c>
      <c r="X422" s="357">
        <f t="shared" si="168"/>
        <v>0</v>
      </c>
      <c r="Y422" s="357">
        <f t="shared" si="169"/>
        <v>0</v>
      </c>
      <c r="Z422" s="353" t="str">
        <f t="shared" si="162"/>
        <v xml:space="preserve"> </v>
      </c>
      <c r="AA422" s="353" t="str">
        <f t="shared" si="163"/>
        <v xml:space="preserve"> </v>
      </c>
    </row>
    <row r="423" spans="1:27" s="338" customFormat="1" ht="12" hidden="1" customHeight="1">
      <c r="A423" s="354">
        <v>388.6</v>
      </c>
      <c r="B423" s="354" t="s">
        <v>466</v>
      </c>
      <c r="C423" s="170"/>
      <c r="D423" s="352">
        <v>0</v>
      </c>
      <c r="E423" s="352">
        <v>0</v>
      </c>
      <c r="F423" s="352">
        <v>0</v>
      </c>
      <c r="G423" s="352">
        <v>0</v>
      </c>
      <c r="H423" s="352">
        <v>0</v>
      </c>
      <c r="I423" s="352">
        <v>0</v>
      </c>
      <c r="J423" s="352"/>
      <c r="K423" s="352"/>
      <c r="L423" s="352"/>
      <c r="M423" s="352"/>
      <c r="N423" s="352"/>
      <c r="O423" s="352"/>
      <c r="P423" s="114">
        <f t="shared" si="164"/>
        <v>0</v>
      </c>
      <c r="Q423" s="357">
        <v>0</v>
      </c>
      <c r="R423" s="162">
        <f t="shared" si="165"/>
        <v>0</v>
      </c>
      <c r="S423" s="355">
        <v>0</v>
      </c>
      <c r="T423" s="352">
        <v>0</v>
      </c>
      <c r="U423" s="356">
        <v>0</v>
      </c>
      <c r="V423" s="357">
        <f t="shared" si="166"/>
        <v>0</v>
      </c>
      <c r="W423" s="357">
        <f t="shared" si="167"/>
        <v>0</v>
      </c>
      <c r="X423" s="357">
        <f t="shared" si="168"/>
        <v>0</v>
      </c>
      <c r="Y423" s="357">
        <f t="shared" si="169"/>
        <v>0</v>
      </c>
      <c r="Z423" s="353" t="str">
        <f t="shared" si="162"/>
        <v xml:space="preserve"> </v>
      </c>
      <c r="AA423" s="353" t="str">
        <f t="shared" si="163"/>
        <v xml:space="preserve"> </v>
      </c>
    </row>
    <row r="424" spans="1:27" s="338" customFormat="1" ht="12" hidden="1" customHeight="1">
      <c r="A424" s="354">
        <v>389</v>
      </c>
      <c r="B424" s="354" t="s">
        <v>467</v>
      </c>
      <c r="C424" s="170"/>
      <c r="D424" s="352">
        <v>0</v>
      </c>
      <c r="E424" s="352">
        <v>0</v>
      </c>
      <c r="F424" s="352">
        <v>0</v>
      </c>
      <c r="G424" s="352">
        <v>0</v>
      </c>
      <c r="H424" s="352">
        <v>0</v>
      </c>
      <c r="I424" s="352">
        <v>0</v>
      </c>
      <c r="J424" s="352"/>
      <c r="K424" s="352"/>
      <c r="L424" s="352"/>
      <c r="M424" s="352"/>
      <c r="N424" s="352"/>
      <c r="O424" s="352"/>
      <c r="P424" s="114">
        <f t="shared" si="164"/>
        <v>0</v>
      </c>
      <c r="Q424" s="357">
        <v>0</v>
      </c>
      <c r="R424" s="162">
        <f t="shared" si="165"/>
        <v>0</v>
      </c>
      <c r="S424" s="355">
        <v>0</v>
      </c>
      <c r="T424" s="352">
        <v>0</v>
      </c>
      <c r="U424" s="356">
        <v>0</v>
      </c>
      <c r="V424" s="357">
        <f t="shared" si="166"/>
        <v>0</v>
      </c>
      <c r="W424" s="357">
        <f t="shared" si="167"/>
        <v>0</v>
      </c>
      <c r="X424" s="357">
        <f t="shared" si="168"/>
        <v>0</v>
      </c>
      <c r="Y424" s="357">
        <f t="shared" si="169"/>
        <v>0</v>
      </c>
      <c r="Z424" s="353" t="str">
        <f t="shared" si="162"/>
        <v xml:space="preserve"> </v>
      </c>
      <c r="AA424" s="353" t="str">
        <f t="shared" si="163"/>
        <v xml:space="preserve"> </v>
      </c>
    </row>
    <row r="425" spans="1:27" s="338" customFormat="1" ht="12" customHeight="1">
      <c r="A425" s="354">
        <v>390</v>
      </c>
      <c r="B425" s="354" t="s">
        <v>468</v>
      </c>
      <c r="C425" s="170"/>
      <c r="D425" s="352">
        <v>0</v>
      </c>
      <c r="E425" s="352">
        <v>0</v>
      </c>
      <c r="F425" s="352">
        <v>6250</v>
      </c>
      <c r="G425" s="352">
        <v>0</v>
      </c>
      <c r="H425" s="352">
        <v>0</v>
      </c>
      <c r="I425" s="352">
        <v>500</v>
      </c>
      <c r="J425" s="352"/>
      <c r="K425" s="352"/>
      <c r="L425" s="352"/>
      <c r="M425" s="352"/>
      <c r="N425" s="352"/>
      <c r="O425" s="352"/>
      <c r="P425" s="114">
        <f t="shared" si="164"/>
        <v>6750</v>
      </c>
      <c r="Q425" s="357">
        <v>5998.25</v>
      </c>
      <c r="R425" s="162">
        <f t="shared" si="165"/>
        <v>-751.75</v>
      </c>
      <c r="S425" s="355">
        <v>5998.25</v>
      </c>
      <c r="T425" s="352">
        <v>6250</v>
      </c>
      <c r="U425" s="356">
        <v>6750</v>
      </c>
      <c r="V425" s="357">
        <f t="shared" si="166"/>
        <v>-500</v>
      </c>
      <c r="W425" s="357">
        <f t="shared" si="167"/>
        <v>-751.75</v>
      </c>
      <c r="X425" s="357">
        <f t="shared" si="168"/>
        <v>-751.75</v>
      </c>
      <c r="Y425" s="357">
        <f t="shared" si="169"/>
        <v>0</v>
      </c>
      <c r="Z425" s="353">
        <f t="shared" si="162"/>
        <v>1</v>
      </c>
      <c r="AA425" s="353">
        <f t="shared" si="163"/>
        <v>1.1253282207310467</v>
      </c>
    </row>
    <row r="426" spans="1:27" s="338" customFormat="1" ht="12" hidden="1" customHeight="1">
      <c r="A426" s="354">
        <v>390.1</v>
      </c>
      <c r="B426" s="354" t="s">
        <v>469</v>
      </c>
      <c r="C426" s="170"/>
      <c r="D426" s="352">
        <v>0</v>
      </c>
      <c r="E426" s="352">
        <v>0</v>
      </c>
      <c r="F426" s="352">
        <v>0</v>
      </c>
      <c r="G426" s="352">
        <v>0</v>
      </c>
      <c r="H426" s="352">
        <v>0</v>
      </c>
      <c r="I426" s="352">
        <v>0</v>
      </c>
      <c r="J426" s="352"/>
      <c r="K426" s="352"/>
      <c r="L426" s="352"/>
      <c r="M426" s="352"/>
      <c r="N426" s="352"/>
      <c r="O426" s="352"/>
      <c r="P426" s="114">
        <f t="shared" si="164"/>
        <v>0</v>
      </c>
      <c r="Q426" s="357">
        <v>0</v>
      </c>
      <c r="R426" s="162">
        <f t="shared" si="165"/>
        <v>0</v>
      </c>
      <c r="S426" s="355">
        <v>0</v>
      </c>
      <c r="T426" s="352">
        <v>0</v>
      </c>
      <c r="U426" s="356">
        <v>0</v>
      </c>
      <c r="V426" s="357">
        <f t="shared" si="166"/>
        <v>0</v>
      </c>
      <c r="W426" s="357">
        <f t="shared" si="167"/>
        <v>0</v>
      </c>
      <c r="X426" s="357">
        <f t="shared" si="168"/>
        <v>0</v>
      </c>
      <c r="Y426" s="357">
        <f t="shared" si="169"/>
        <v>0</v>
      </c>
      <c r="Z426" s="353" t="str">
        <f t="shared" si="162"/>
        <v xml:space="preserve"> </v>
      </c>
      <c r="AA426" s="353" t="str">
        <f t="shared" si="163"/>
        <v xml:space="preserve"> </v>
      </c>
    </row>
    <row r="427" spans="1:27" s="338" customFormat="1" ht="12" hidden="1" customHeight="1">
      <c r="A427" s="354">
        <v>390.2</v>
      </c>
      <c r="B427" s="354" t="s">
        <v>470</v>
      </c>
      <c r="C427" s="170"/>
      <c r="D427" s="352">
        <v>0</v>
      </c>
      <c r="E427" s="352">
        <v>0</v>
      </c>
      <c r="F427" s="352">
        <v>0</v>
      </c>
      <c r="G427" s="352">
        <v>0</v>
      </c>
      <c r="H427" s="352">
        <v>0</v>
      </c>
      <c r="I427" s="352">
        <v>0</v>
      </c>
      <c r="J427" s="352"/>
      <c r="K427" s="352"/>
      <c r="L427" s="352"/>
      <c r="M427" s="352"/>
      <c r="N427" s="352"/>
      <c r="O427" s="352"/>
      <c r="P427" s="114">
        <f t="shared" si="164"/>
        <v>0</v>
      </c>
      <c r="Q427" s="357">
        <v>0</v>
      </c>
      <c r="R427" s="162">
        <f t="shared" si="165"/>
        <v>0</v>
      </c>
      <c r="S427" s="355">
        <v>0</v>
      </c>
      <c r="T427" s="352">
        <v>0</v>
      </c>
      <c r="U427" s="356">
        <v>0</v>
      </c>
      <c r="V427" s="357">
        <f t="shared" si="166"/>
        <v>0</v>
      </c>
      <c r="W427" s="357">
        <f t="shared" si="167"/>
        <v>0</v>
      </c>
      <c r="X427" s="357">
        <f t="shared" si="168"/>
        <v>0</v>
      </c>
      <c r="Y427" s="357">
        <f t="shared" si="169"/>
        <v>0</v>
      </c>
      <c r="Z427" s="353" t="str">
        <f t="shared" si="162"/>
        <v xml:space="preserve"> </v>
      </c>
      <c r="AA427" s="353" t="str">
        <f t="shared" si="163"/>
        <v xml:space="preserve"> </v>
      </c>
    </row>
    <row r="428" spans="1:27" s="338" customFormat="1" ht="12" hidden="1" customHeight="1">
      <c r="A428" s="354">
        <v>390.3</v>
      </c>
      <c r="B428" s="354" t="s">
        <v>471</v>
      </c>
      <c r="C428" s="170"/>
      <c r="D428" s="352">
        <v>0</v>
      </c>
      <c r="E428" s="352">
        <v>0</v>
      </c>
      <c r="F428" s="352">
        <v>0</v>
      </c>
      <c r="G428" s="352">
        <v>0</v>
      </c>
      <c r="H428" s="352">
        <v>0</v>
      </c>
      <c r="I428" s="352">
        <v>0</v>
      </c>
      <c r="J428" s="352"/>
      <c r="K428" s="352"/>
      <c r="L428" s="352"/>
      <c r="M428" s="352"/>
      <c r="N428" s="352"/>
      <c r="O428" s="352"/>
      <c r="P428" s="114">
        <f t="shared" si="164"/>
        <v>0</v>
      </c>
      <c r="Q428" s="357">
        <v>0</v>
      </c>
      <c r="R428" s="162">
        <f t="shared" si="165"/>
        <v>0</v>
      </c>
      <c r="S428" s="355">
        <v>0</v>
      </c>
      <c r="T428" s="352">
        <v>0</v>
      </c>
      <c r="U428" s="356">
        <v>0</v>
      </c>
      <c r="V428" s="357">
        <f t="shared" si="166"/>
        <v>0</v>
      </c>
      <c r="W428" s="357">
        <f t="shared" si="167"/>
        <v>0</v>
      </c>
      <c r="X428" s="357">
        <f t="shared" si="168"/>
        <v>0</v>
      </c>
      <c r="Y428" s="357">
        <f t="shared" si="169"/>
        <v>0</v>
      </c>
      <c r="Z428" s="353" t="str">
        <f t="shared" si="162"/>
        <v xml:space="preserve"> </v>
      </c>
      <c r="AA428" s="353" t="str">
        <f t="shared" si="163"/>
        <v xml:space="preserve"> </v>
      </c>
    </row>
    <row r="429" spans="1:27" s="338" customFormat="1" ht="12" hidden="1" customHeight="1">
      <c r="A429" s="354">
        <v>390.4</v>
      </c>
      <c r="B429" s="354" t="s">
        <v>472</v>
      </c>
      <c r="C429" s="170"/>
      <c r="D429" s="352">
        <v>0</v>
      </c>
      <c r="E429" s="352">
        <v>0</v>
      </c>
      <c r="F429" s="352">
        <v>0</v>
      </c>
      <c r="G429" s="352">
        <v>0</v>
      </c>
      <c r="H429" s="352">
        <v>0</v>
      </c>
      <c r="I429" s="352">
        <v>0</v>
      </c>
      <c r="J429" s="352"/>
      <c r="K429" s="352"/>
      <c r="L429" s="352"/>
      <c r="M429" s="352"/>
      <c r="N429" s="352"/>
      <c r="O429" s="352"/>
      <c r="P429" s="114">
        <f t="shared" si="164"/>
        <v>0</v>
      </c>
      <c r="Q429" s="357">
        <v>0</v>
      </c>
      <c r="R429" s="162">
        <f t="shared" si="165"/>
        <v>0</v>
      </c>
      <c r="S429" s="355">
        <v>0</v>
      </c>
      <c r="T429" s="352">
        <v>0</v>
      </c>
      <c r="U429" s="356">
        <v>0</v>
      </c>
      <c r="V429" s="357">
        <f t="shared" si="166"/>
        <v>0</v>
      </c>
      <c r="W429" s="357">
        <f t="shared" si="167"/>
        <v>0</v>
      </c>
      <c r="X429" s="357">
        <f t="shared" si="168"/>
        <v>0</v>
      </c>
      <c r="Y429" s="357">
        <f t="shared" si="169"/>
        <v>0</v>
      </c>
      <c r="Z429" s="353" t="str">
        <f t="shared" ref="Z429:Z440" si="170">IFERROR((P429/U429)," ")</f>
        <v xml:space="preserve"> </v>
      </c>
      <c r="AA429" s="353" t="str">
        <f t="shared" ref="AA429:AA440" si="171">IFERROR((P429/S429)," ")</f>
        <v xml:space="preserve"> </v>
      </c>
    </row>
    <row r="430" spans="1:27" s="338" customFormat="1" ht="12" hidden="1" customHeight="1">
      <c r="A430" s="354">
        <v>390.5</v>
      </c>
      <c r="B430" s="354" t="s">
        <v>473</v>
      </c>
      <c r="C430" s="170"/>
      <c r="D430" s="352">
        <v>0</v>
      </c>
      <c r="E430" s="352">
        <v>0</v>
      </c>
      <c r="F430" s="352">
        <v>0</v>
      </c>
      <c r="G430" s="352">
        <v>0</v>
      </c>
      <c r="H430" s="352">
        <v>0</v>
      </c>
      <c r="I430" s="352">
        <v>0</v>
      </c>
      <c r="J430" s="352"/>
      <c r="K430" s="352"/>
      <c r="L430" s="352"/>
      <c r="M430" s="352"/>
      <c r="N430" s="352"/>
      <c r="O430" s="352"/>
      <c r="P430" s="114">
        <f t="shared" si="164"/>
        <v>0</v>
      </c>
      <c r="Q430" s="357">
        <v>0</v>
      </c>
      <c r="R430" s="162">
        <f t="shared" si="165"/>
        <v>0</v>
      </c>
      <c r="S430" s="355">
        <v>0</v>
      </c>
      <c r="T430" s="352">
        <v>0</v>
      </c>
      <c r="U430" s="356">
        <v>0</v>
      </c>
      <c r="V430" s="357">
        <f t="shared" si="166"/>
        <v>0</v>
      </c>
      <c r="W430" s="357">
        <f t="shared" si="167"/>
        <v>0</v>
      </c>
      <c r="X430" s="357">
        <f t="shared" si="168"/>
        <v>0</v>
      </c>
      <c r="Y430" s="357">
        <f t="shared" si="169"/>
        <v>0</v>
      </c>
      <c r="Z430" s="353" t="str">
        <f t="shared" si="170"/>
        <v xml:space="preserve"> </v>
      </c>
      <c r="AA430" s="353" t="str">
        <f t="shared" si="171"/>
        <v xml:space="preserve"> </v>
      </c>
    </row>
    <row r="431" spans="1:27" s="338" customFormat="1" ht="12" customHeight="1">
      <c r="A431" s="354">
        <v>391</v>
      </c>
      <c r="B431" s="354" t="s">
        <v>474</v>
      </c>
      <c r="C431" s="170"/>
      <c r="D431" s="352">
        <v>9.99</v>
      </c>
      <c r="E431" s="352">
        <v>8249.99</v>
      </c>
      <c r="F431" s="352">
        <v>8826.2800000000007</v>
      </c>
      <c r="G431" s="352">
        <v>1200.56</v>
      </c>
      <c r="H431" s="352">
        <v>1878.48</v>
      </c>
      <c r="I431" s="352">
        <v>11086.5</v>
      </c>
      <c r="J431" s="352"/>
      <c r="K431" s="352"/>
      <c r="L431" s="352"/>
      <c r="M431" s="352"/>
      <c r="N431" s="352"/>
      <c r="O431" s="352"/>
      <c r="P431" s="114">
        <f t="shared" si="164"/>
        <v>31251.800000000003</v>
      </c>
      <c r="Q431" s="357">
        <v>22440</v>
      </c>
      <c r="R431" s="162">
        <f t="shared" si="165"/>
        <v>-8811.8000000000029</v>
      </c>
      <c r="S431" s="355">
        <v>44880</v>
      </c>
      <c r="T431" s="352">
        <v>44880</v>
      </c>
      <c r="U431" s="356">
        <v>44880</v>
      </c>
      <c r="V431" s="357">
        <f t="shared" si="166"/>
        <v>0</v>
      </c>
      <c r="W431" s="357">
        <f t="shared" si="167"/>
        <v>0</v>
      </c>
      <c r="X431" s="357">
        <f t="shared" si="168"/>
        <v>13628.199999999997</v>
      </c>
      <c r="Y431" s="357">
        <f t="shared" si="169"/>
        <v>13628.199999999997</v>
      </c>
      <c r="Z431" s="353">
        <f t="shared" si="170"/>
        <v>0.69634135472370773</v>
      </c>
      <c r="AA431" s="353">
        <f t="shared" si="171"/>
        <v>0.69634135472370773</v>
      </c>
    </row>
    <row r="432" spans="1:27" s="338" customFormat="1" ht="12" hidden="1" customHeight="1">
      <c r="A432" s="354">
        <v>392</v>
      </c>
      <c r="B432" s="354" t="s">
        <v>475</v>
      </c>
      <c r="C432" s="170"/>
      <c r="D432" s="352">
        <v>0</v>
      </c>
      <c r="E432" s="352">
        <v>0</v>
      </c>
      <c r="F432" s="352">
        <v>0</v>
      </c>
      <c r="G432" s="352">
        <v>0</v>
      </c>
      <c r="H432" s="352">
        <v>0</v>
      </c>
      <c r="I432" s="352">
        <v>0</v>
      </c>
      <c r="J432" s="352"/>
      <c r="K432" s="352"/>
      <c r="L432" s="352"/>
      <c r="M432" s="352"/>
      <c r="N432" s="352"/>
      <c r="O432" s="352"/>
      <c r="P432" s="114">
        <f t="shared" si="164"/>
        <v>0</v>
      </c>
      <c r="Q432" s="357">
        <v>0</v>
      </c>
      <c r="R432" s="162">
        <f t="shared" si="165"/>
        <v>0</v>
      </c>
      <c r="S432" s="355">
        <v>0</v>
      </c>
      <c r="T432" s="352">
        <v>0</v>
      </c>
      <c r="U432" s="356">
        <v>0</v>
      </c>
      <c r="V432" s="357">
        <f t="shared" si="166"/>
        <v>0</v>
      </c>
      <c r="W432" s="357">
        <f t="shared" si="167"/>
        <v>0</v>
      </c>
      <c r="X432" s="357">
        <f t="shared" si="168"/>
        <v>0</v>
      </c>
      <c r="Y432" s="357">
        <f t="shared" si="169"/>
        <v>0</v>
      </c>
      <c r="Z432" s="353" t="str">
        <f t="shared" si="170"/>
        <v xml:space="preserve"> </v>
      </c>
      <c r="AA432" s="353" t="str">
        <f t="shared" si="171"/>
        <v xml:space="preserve"> </v>
      </c>
    </row>
    <row r="433" spans="1:27" s="338" customFormat="1" ht="12" customHeight="1">
      <c r="A433" s="354">
        <v>393</v>
      </c>
      <c r="B433" s="354" t="s">
        <v>476</v>
      </c>
      <c r="C433" s="170"/>
      <c r="D433" s="352">
        <v>0</v>
      </c>
      <c r="E433" s="352">
        <v>0</v>
      </c>
      <c r="F433" s="352">
        <v>0</v>
      </c>
      <c r="G433" s="352">
        <v>0</v>
      </c>
      <c r="H433" s="352">
        <v>0</v>
      </c>
      <c r="I433" s="352">
        <v>0</v>
      </c>
      <c r="J433" s="352"/>
      <c r="K433" s="352"/>
      <c r="L433" s="352"/>
      <c r="M433" s="352"/>
      <c r="N433" s="352"/>
      <c r="O433" s="352"/>
      <c r="P433" s="114">
        <f t="shared" si="164"/>
        <v>0</v>
      </c>
      <c r="Q433" s="357">
        <v>112000</v>
      </c>
      <c r="R433" s="162">
        <f t="shared" si="165"/>
        <v>112000</v>
      </c>
      <c r="S433" s="355">
        <v>280000</v>
      </c>
      <c r="T433" s="352">
        <v>140000</v>
      </c>
      <c r="U433" s="356">
        <v>0</v>
      </c>
      <c r="V433" s="357">
        <f t="shared" si="166"/>
        <v>140000</v>
      </c>
      <c r="W433" s="357">
        <f t="shared" si="167"/>
        <v>280000</v>
      </c>
      <c r="X433" s="357">
        <f t="shared" si="168"/>
        <v>280000</v>
      </c>
      <c r="Y433" s="357">
        <f t="shared" si="169"/>
        <v>0</v>
      </c>
      <c r="Z433" s="353" t="str">
        <f t="shared" si="170"/>
        <v xml:space="preserve"> </v>
      </c>
      <c r="AA433" s="353">
        <f t="shared" si="171"/>
        <v>0</v>
      </c>
    </row>
    <row r="434" spans="1:27" s="338" customFormat="1" ht="12" hidden="1" customHeight="1">
      <c r="A434" s="354">
        <v>394</v>
      </c>
      <c r="B434" s="354" t="s">
        <v>477</v>
      </c>
      <c r="C434" s="170"/>
      <c r="D434" s="352">
        <v>0</v>
      </c>
      <c r="E434" s="352">
        <v>0</v>
      </c>
      <c r="F434" s="352">
        <v>0</v>
      </c>
      <c r="G434" s="352">
        <v>0</v>
      </c>
      <c r="H434" s="352">
        <v>0</v>
      </c>
      <c r="I434" s="352">
        <v>0</v>
      </c>
      <c r="J434" s="352"/>
      <c r="K434" s="352"/>
      <c r="L434" s="352"/>
      <c r="M434" s="352"/>
      <c r="N434" s="352"/>
      <c r="O434" s="352"/>
      <c r="P434" s="114">
        <f t="shared" si="164"/>
        <v>0</v>
      </c>
      <c r="Q434" s="357">
        <v>0</v>
      </c>
      <c r="R434" s="162">
        <f t="shared" si="165"/>
        <v>0</v>
      </c>
      <c r="S434" s="355">
        <v>0</v>
      </c>
      <c r="T434" s="352">
        <v>0</v>
      </c>
      <c r="U434" s="356">
        <v>0</v>
      </c>
      <c r="V434" s="357">
        <f t="shared" si="166"/>
        <v>0</v>
      </c>
      <c r="W434" s="357">
        <f t="shared" si="167"/>
        <v>0</v>
      </c>
      <c r="X434" s="357">
        <f t="shared" si="168"/>
        <v>0</v>
      </c>
      <c r="Y434" s="357">
        <f t="shared" si="169"/>
        <v>0</v>
      </c>
      <c r="Z434" s="353" t="str">
        <f t="shared" si="170"/>
        <v xml:space="preserve"> </v>
      </c>
      <c r="AA434" s="353" t="str">
        <f t="shared" si="171"/>
        <v xml:space="preserve"> </v>
      </c>
    </row>
    <row r="435" spans="1:27" s="338" customFormat="1" ht="12" hidden="1" customHeight="1">
      <c r="A435" s="354">
        <v>399</v>
      </c>
      <c r="B435" s="354" t="s">
        <v>478</v>
      </c>
      <c r="C435" s="170"/>
      <c r="D435" s="352">
        <v>0</v>
      </c>
      <c r="E435" s="352">
        <v>0</v>
      </c>
      <c r="F435" s="352">
        <v>0</v>
      </c>
      <c r="G435" s="352">
        <v>0</v>
      </c>
      <c r="H435" s="352">
        <v>0</v>
      </c>
      <c r="I435" s="352">
        <v>0</v>
      </c>
      <c r="J435" s="352"/>
      <c r="K435" s="352"/>
      <c r="L435" s="352"/>
      <c r="M435" s="352"/>
      <c r="N435" s="352"/>
      <c r="O435" s="352"/>
      <c r="P435" s="114">
        <f t="shared" si="164"/>
        <v>0</v>
      </c>
      <c r="Q435" s="357">
        <v>0</v>
      </c>
      <c r="R435" s="162">
        <f t="shared" si="165"/>
        <v>0</v>
      </c>
      <c r="S435" s="355">
        <v>0</v>
      </c>
      <c r="T435" s="352">
        <v>0</v>
      </c>
      <c r="U435" s="356">
        <v>0</v>
      </c>
      <c r="V435" s="357">
        <f t="shared" si="166"/>
        <v>0</v>
      </c>
      <c r="W435" s="357">
        <f t="shared" si="167"/>
        <v>0</v>
      </c>
      <c r="X435" s="357">
        <f t="shared" si="168"/>
        <v>0</v>
      </c>
      <c r="Y435" s="357">
        <f t="shared" si="169"/>
        <v>0</v>
      </c>
      <c r="Z435" s="353" t="str">
        <f t="shared" si="170"/>
        <v xml:space="preserve"> </v>
      </c>
      <c r="AA435" s="353" t="str">
        <f t="shared" si="171"/>
        <v xml:space="preserve"> </v>
      </c>
    </row>
    <row r="436" spans="1:27" s="338" customFormat="1" ht="12" hidden="1" customHeight="1">
      <c r="A436" s="354">
        <v>399.1</v>
      </c>
      <c r="B436" s="354" t="s">
        <v>479</v>
      </c>
      <c r="C436" s="170"/>
      <c r="D436" s="352">
        <v>0</v>
      </c>
      <c r="E436" s="352">
        <v>0</v>
      </c>
      <c r="F436" s="352">
        <v>0</v>
      </c>
      <c r="G436" s="352">
        <v>0</v>
      </c>
      <c r="H436" s="352">
        <v>0</v>
      </c>
      <c r="I436" s="352">
        <v>0</v>
      </c>
      <c r="J436" s="352"/>
      <c r="K436" s="352"/>
      <c r="L436" s="352"/>
      <c r="M436" s="352"/>
      <c r="N436" s="352"/>
      <c r="O436" s="352"/>
      <c r="P436" s="114">
        <f t="shared" si="164"/>
        <v>0</v>
      </c>
      <c r="Q436" s="357">
        <v>0</v>
      </c>
      <c r="R436" s="162">
        <f t="shared" si="165"/>
        <v>0</v>
      </c>
      <c r="S436" s="355">
        <v>0</v>
      </c>
      <c r="T436" s="352">
        <v>0</v>
      </c>
      <c r="U436" s="356">
        <v>0</v>
      </c>
      <c r="V436" s="357">
        <f t="shared" si="166"/>
        <v>0</v>
      </c>
      <c r="W436" s="357">
        <f t="shared" si="167"/>
        <v>0</v>
      </c>
      <c r="X436" s="357">
        <f t="shared" si="168"/>
        <v>0</v>
      </c>
      <c r="Y436" s="357">
        <f t="shared" si="169"/>
        <v>0</v>
      </c>
      <c r="Z436" s="353" t="str">
        <f t="shared" si="170"/>
        <v xml:space="preserve"> </v>
      </c>
      <c r="AA436" s="353" t="str">
        <f t="shared" si="171"/>
        <v xml:space="preserve"> </v>
      </c>
    </row>
    <row r="437" spans="1:27" s="338" customFormat="1" ht="12" customHeight="1">
      <c r="A437" s="354">
        <v>399.2</v>
      </c>
      <c r="B437" s="354" t="s">
        <v>480</v>
      </c>
      <c r="C437" s="170"/>
      <c r="D437" s="352">
        <v>0</v>
      </c>
      <c r="E437" s="352">
        <v>0</v>
      </c>
      <c r="F437" s="352">
        <v>36000</v>
      </c>
      <c r="G437" s="352">
        <v>0</v>
      </c>
      <c r="H437" s="352">
        <v>0</v>
      </c>
      <c r="I437" s="352">
        <v>0</v>
      </c>
      <c r="J437" s="352"/>
      <c r="K437" s="352"/>
      <c r="L437" s="352"/>
      <c r="M437" s="352"/>
      <c r="N437" s="352"/>
      <c r="O437" s="352"/>
      <c r="P437" s="114">
        <f t="shared" si="164"/>
        <v>36000</v>
      </c>
      <c r="Q437" s="357">
        <v>30000</v>
      </c>
      <c r="R437" s="162">
        <f t="shared" si="165"/>
        <v>-6000</v>
      </c>
      <c r="S437" s="355">
        <v>30000</v>
      </c>
      <c r="T437" s="352">
        <v>36000</v>
      </c>
      <c r="U437" s="356">
        <v>36000</v>
      </c>
      <c r="V437" s="357">
        <f t="shared" si="166"/>
        <v>0</v>
      </c>
      <c r="W437" s="357">
        <f t="shared" si="167"/>
        <v>-6000</v>
      </c>
      <c r="X437" s="357">
        <f t="shared" si="168"/>
        <v>-6000</v>
      </c>
      <c r="Y437" s="357">
        <f t="shared" si="169"/>
        <v>0</v>
      </c>
      <c r="Z437" s="353">
        <f t="shared" si="170"/>
        <v>1</v>
      </c>
      <c r="AA437" s="353">
        <f t="shared" si="171"/>
        <v>1.2</v>
      </c>
    </row>
    <row r="438" spans="1:27" s="338" customFormat="1" ht="12" hidden="1" customHeight="1">
      <c r="A438" s="354">
        <v>399.3</v>
      </c>
      <c r="B438" s="354" t="s">
        <v>481</v>
      </c>
      <c r="C438" s="170"/>
      <c r="D438" s="352">
        <v>0</v>
      </c>
      <c r="E438" s="352">
        <v>0</v>
      </c>
      <c r="F438" s="352">
        <v>0</v>
      </c>
      <c r="G438" s="352">
        <v>0</v>
      </c>
      <c r="H438" s="352">
        <v>0</v>
      </c>
      <c r="I438" s="352">
        <v>0</v>
      </c>
      <c r="J438" s="352"/>
      <c r="K438" s="352"/>
      <c r="L438" s="352"/>
      <c r="M438" s="352"/>
      <c r="N438" s="352"/>
      <c r="O438" s="352"/>
      <c r="P438" s="114">
        <f t="shared" si="164"/>
        <v>0</v>
      </c>
      <c r="Q438" s="357">
        <v>0</v>
      </c>
      <c r="R438" s="162">
        <f t="shared" si="165"/>
        <v>0</v>
      </c>
      <c r="S438" s="355">
        <v>0</v>
      </c>
      <c r="T438" s="352">
        <v>0</v>
      </c>
      <c r="U438" s="356">
        <v>0</v>
      </c>
      <c r="V438" s="357">
        <f t="shared" si="166"/>
        <v>0</v>
      </c>
      <c r="W438" s="357">
        <f t="shared" si="167"/>
        <v>0</v>
      </c>
      <c r="X438" s="357">
        <f t="shared" si="168"/>
        <v>0</v>
      </c>
      <c r="Y438" s="357">
        <f t="shared" si="169"/>
        <v>0</v>
      </c>
      <c r="Z438" s="353" t="str">
        <f t="shared" si="170"/>
        <v xml:space="preserve"> </v>
      </c>
      <c r="AA438" s="353" t="str">
        <f t="shared" si="171"/>
        <v xml:space="preserve"> </v>
      </c>
    </row>
    <row r="439" spans="1:27" s="338" customFormat="1" ht="12" hidden="1" customHeight="1">
      <c r="A439" s="354">
        <v>399.4</v>
      </c>
      <c r="B439" s="354" t="s">
        <v>482</v>
      </c>
      <c r="C439" s="170"/>
      <c r="D439" s="352">
        <v>0</v>
      </c>
      <c r="E439" s="352">
        <v>0</v>
      </c>
      <c r="F439" s="352">
        <v>0</v>
      </c>
      <c r="G439" s="352">
        <v>0</v>
      </c>
      <c r="H439" s="352">
        <v>0</v>
      </c>
      <c r="I439" s="352">
        <v>0</v>
      </c>
      <c r="J439" s="352"/>
      <c r="K439" s="352"/>
      <c r="L439" s="352"/>
      <c r="M439" s="352"/>
      <c r="N439" s="352"/>
      <c r="O439" s="352"/>
      <c r="P439" s="114">
        <f t="shared" si="164"/>
        <v>0</v>
      </c>
      <c r="Q439" s="357">
        <v>0</v>
      </c>
      <c r="R439" s="162">
        <f t="shared" si="165"/>
        <v>0</v>
      </c>
      <c r="S439" s="355">
        <v>0</v>
      </c>
      <c r="T439" s="352">
        <v>0</v>
      </c>
      <c r="U439" s="356">
        <v>0</v>
      </c>
      <c r="V439" s="357">
        <f t="shared" si="166"/>
        <v>0</v>
      </c>
      <c r="W439" s="357">
        <f t="shared" si="167"/>
        <v>0</v>
      </c>
      <c r="X439" s="357">
        <f t="shared" si="168"/>
        <v>0</v>
      </c>
      <c r="Y439" s="357">
        <f t="shared" si="169"/>
        <v>0</v>
      </c>
      <c r="Z439" s="353" t="str">
        <f t="shared" si="170"/>
        <v xml:space="preserve"> </v>
      </c>
      <c r="AA439" s="353" t="str">
        <f t="shared" si="171"/>
        <v xml:space="preserve"> </v>
      </c>
    </row>
    <row r="440" spans="1:27" s="338" customFormat="1" ht="12" hidden="1" customHeight="1">
      <c r="A440" s="354">
        <v>399.5</v>
      </c>
      <c r="B440" s="354" t="s">
        <v>483</v>
      </c>
      <c r="C440" s="170"/>
      <c r="D440" s="352">
        <v>0</v>
      </c>
      <c r="E440" s="352">
        <v>0</v>
      </c>
      <c r="F440" s="352">
        <v>0</v>
      </c>
      <c r="G440" s="352">
        <v>0</v>
      </c>
      <c r="H440" s="352">
        <v>0</v>
      </c>
      <c r="I440" s="352">
        <v>0</v>
      </c>
      <c r="J440" s="352"/>
      <c r="K440" s="352"/>
      <c r="L440" s="352"/>
      <c r="M440" s="352"/>
      <c r="N440" s="352"/>
      <c r="O440" s="352"/>
      <c r="P440" s="114">
        <f t="shared" si="164"/>
        <v>0</v>
      </c>
      <c r="Q440" s="357">
        <v>0</v>
      </c>
      <c r="R440" s="162">
        <f t="shared" si="165"/>
        <v>0</v>
      </c>
      <c r="S440" s="355">
        <v>0</v>
      </c>
      <c r="T440" s="352">
        <v>0</v>
      </c>
      <c r="U440" s="356">
        <v>0</v>
      </c>
      <c r="V440" s="357">
        <f t="shared" si="166"/>
        <v>0</v>
      </c>
      <c r="W440" s="357">
        <f t="shared" si="167"/>
        <v>0</v>
      </c>
      <c r="X440" s="357">
        <f t="shared" si="168"/>
        <v>0</v>
      </c>
      <c r="Y440" s="357">
        <f t="shared" si="169"/>
        <v>0</v>
      </c>
      <c r="Z440" s="353" t="str">
        <f t="shared" si="170"/>
        <v xml:space="preserve"> </v>
      </c>
      <c r="AA440" s="353" t="str">
        <f t="shared" si="171"/>
        <v xml:space="preserve"> </v>
      </c>
    </row>
    <row r="441" spans="1:27" s="47" customFormat="1" ht="12" hidden="1" customHeight="1">
      <c r="A441" s="78"/>
      <c r="B441" s="78"/>
      <c r="C441" s="170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14"/>
      <c r="Q441" s="136"/>
      <c r="R441" s="162"/>
      <c r="S441" s="134"/>
      <c r="T441" s="133"/>
      <c r="U441" s="135"/>
      <c r="V441" s="136"/>
      <c r="W441" s="136"/>
      <c r="X441" s="136"/>
      <c r="Y441" s="136"/>
      <c r="Z441" s="94"/>
      <c r="AA441" s="353"/>
    </row>
    <row r="442" spans="1:27" s="81" customFormat="1" ht="12" customHeight="1">
      <c r="A442" s="78"/>
      <c r="B442" s="89" t="s">
        <v>621</v>
      </c>
      <c r="C442" s="171">
        <f t="shared" ref="C442:Y442" si="172">SUM(C336:C441)</f>
        <v>0</v>
      </c>
      <c r="D442" s="171">
        <f t="shared" si="172"/>
        <v>31633.640000000003</v>
      </c>
      <c r="E442" s="171">
        <f t="shared" si="172"/>
        <v>30530.03</v>
      </c>
      <c r="F442" s="171">
        <f t="shared" si="172"/>
        <v>65586.070000000007</v>
      </c>
      <c r="G442" s="171">
        <f t="shared" si="172"/>
        <v>68875.62</v>
      </c>
      <c r="H442" s="171">
        <f t="shared" si="172"/>
        <v>26147.390000000003</v>
      </c>
      <c r="I442" s="171">
        <f t="shared" si="172"/>
        <v>78232.169999999984</v>
      </c>
      <c r="J442" s="171">
        <f t="shared" si="172"/>
        <v>0</v>
      </c>
      <c r="K442" s="171">
        <f t="shared" si="172"/>
        <v>0</v>
      </c>
      <c r="L442" s="171">
        <f t="shared" si="172"/>
        <v>0</v>
      </c>
      <c r="M442" s="171">
        <f t="shared" si="172"/>
        <v>0</v>
      </c>
      <c r="N442" s="171">
        <f t="shared" si="172"/>
        <v>0</v>
      </c>
      <c r="O442" s="171">
        <f t="shared" si="172"/>
        <v>0</v>
      </c>
      <c r="P442" s="172">
        <f t="shared" si="172"/>
        <v>301004.91999999993</v>
      </c>
      <c r="Q442" s="173">
        <f t="shared" si="172"/>
        <v>546830.35631818185</v>
      </c>
      <c r="R442" s="174">
        <f t="shared" si="172"/>
        <v>245825.4363181818</v>
      </c>
      <c r="S442" s="172">
        <f t="shared" si="172"/>
        <v>1209771.4649999999</v>
      </c>
      <c r="T442" s="171">
        <f t="shared" si="172"/>
        <v>744906.68177209888</v>
      </c>
      <c r="U442" s="175">
        <f t="shared" si="172"/>
        <v>541938.56843876559</v>
      </c>
      <c r="V442" s="173">
        <f t="shared" si="172"/>
        <v>202968.11333333334</v>
      </c>
      <c r="W442" s="173">
        <f t="shared" si="172"/>
        <v>667832.89656123449</v>
      </c>
      <c r="X442" s="173">
        <f t="shared" si="172"/>
        <v>908766.54499999993</v>
      </c>
      <c r="Y442" s="173">
        <f t="shared" si="172"/>
        <v>240933.64843876555</v>
      </c>
      <c r="Z442" s="168">
        <f>IFERROR((P442/U442)," ")</f>
        <v>0.55542258390493371</v>
      </c>
      <c r="AA442" s="168">
        <f>IFERROR((P442/S442)," ")</f>
        <v>0.24881139017442436</v>
      </c>
    </row>
    <row r="443" spans="1:27" s="81" customFormat="1" ht="12" customHeight="1">
      <c r="A443" s="78"/>
      <c r="B443" s="92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34"/>
      <c r="Q443" s="136"/>
      <c r="R443" s="162"/>
      <c r="S443" s="134"/>
      <c r="T443" s="133" t="s">
        <v>30</v>
      </c>
      <c r="U443" s="135"/>
      <c r="V443" s="136"/>
      <c r="W443" s="136"/>
      <c r="X443" s="136"/>
      <c r="Y443" s="136"/>
      <c r="Z443" s="94"/>
      <c r="AA443" s="353"/>
    </row>
    <row r="444" spans="1:27" ht="12" customHeight="1">
      <c r="A444" s="92" t="s">
        <v>105</v>
      </c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4"/>
      <c r="Q444" s="136"/>
      <c r="R444" s="162"/>
      <c r="S444" s="134"/>
      <c r="T444" s="133"/>
      <c r="U444" s="135"/>
      <c r="V444" s="136"/>
      <c r="W444" s="136"/>
      <c r="X444" s="136"/>
      <c r="Y444" s="136"/>
    </row>
    <row r="445" spans="1:27" ht="12" hidden="1" customHeight="1">
      <c r="A445" s="78" t="s">
        <v>30</v>
      </c>
      <c r="B445" s="78"/>
      <c r="C445" s="133"/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/>
      <c r="K445" s="133"/>
      <c r="L445" s="133"/>
      <c r="M445" s="133"/>
      <c r="N445" s="133"/>
      <c r="O445" s="133"/>
      <c r="P445" s="114">
        <f t="shared" ref="P445" si="173">SUM(D445:O445)+SUMIF($P$4,"Yes",C445)</f>
        <v>0</v>
      </c>
      <c r="Q445" s="136">
        <v>0</v>
      </c>
      <c r="R445" s="162">
        <f t="shared" ref="R445" si="174">Q445-P445</f>
        <v>0</v>
      </c>
      <c r="S445" s="134">
        <v>0</v>
      </c>
      <c r="T445" s="133">
        <v>0</v>
      </c>
      <c r="U445" s="135">
        <v>0</v>
      </c>
      <c r="V445" s="136">
        <f t="shared" ref="V445" si="175">T445-U445</f>
        <v>0</v>
      </c>
      <c r="W445" s="136">
        <f t="shared" ref="W445" si="176">S445-U445</f>
        <v>0</v>
      </c>
      <c r="X445" s="136">
        <f t="shared" ref="X445" si="177">S445-P445</f>
        <v>0</v>
      </c>
      <c r="Y445" s="136">
        <f t="shared" ref="Y445" si="178">U445-P445</f>
        <v>0</v>
      </c>
      <c r="Z445" s="94" t="str">
        <f t="shared" ref="Z445:Z476" si="179">IFERROR((P445/U445)," ")</f>
        <v xml:space="preserve"> </v>
      </c>
      <c r="AA445" s="353" t="str">
        <f t="shared" ref="AA445:AA476" si="180">IFERROR((P445/S445)," ")</f>
        <v xml:space="preserve"> </v>
      </c>
    </row>
    <row r="446" spans="1:27" s="338" customFormat="1" ht="12" hidden="1" customHeight="1">
      <c r="A446" s="354">
        <v>400</v>
      </c>
      <c r="B446" s="354" t="s">
        <v>105</v>
      </c>
      <c r="C446" s="352"/>
      <c r="D446" s="352">
        <v>0</v>
      </c>
      <c r="E446" s="352">
        <v>0</v>
      </c>
      <c r="F446" s="352">
        <v>0</v>
      </c>
      <c r="G446" s="352">
        <v>0</v>
      </c>
      <c r="H446" s="352">
        <v>0</v>
      </c>
      <c r="I446" s="352">
        <v>0</v>
      </c>
      <c r="J446" s="352"/>
      <c r="K446" s="352"/>
      <c r="L446" s="352"/>
      <c r="M446" s="352"/>
      <c r="N446" s="352"/>
      <c r="O446" s="352"/>
      <c r="P446" s="114">
        <f t="shared" ref="P446:P509" si="181">SUM(D446:O446)+SUMIF($P$4,"Yes",C446)</f>
        <v>0</v>
      </c>
      <c r="Q446" s="357">
        <v>0</v>
      </c>
      <c r="R446" s="162">
        <f t="shared" ref="R446:R509" si="182">Q446-P446</f>
        <v>0</v>
      </c>
      <c r="S446" s="355">
        <v>0</v>
      </c>
      <c r="T446" s="352">
        <v>0</v>
      </c>
      <c r="U446" s="356">
        <v>0</v>
      </c>
      <c r="V446" s="357">
        <f t="shared" ref="V446:V509" si="183">T446-U446</f>
        <v>0</v>
      </c>
      <c r="W446" s="357">
        <f t="shared" ref="W446:W509" si="184">S446-U446</f>
        <v>0</v>
      </c>
      <c r="X446" s="357">
        <f t="shared" ref="X446:X509" si="185">S446-P446</f>
        <v>0</v>
      </c>
      <c r="Y446" s="357">
        <f t="shared" ref="Y446:Y509" si="186">U446-P446</f>
        <v>0</v>
      </c>
      <c r="Z446" s="353" t="str">
        <f t="shared" si="179"/>
        <v xml:space="preserve"> </v>
      </c>
      <c r="AA446" s="353" t="str">
        <f t="shared" si="180"/>
        <v xml:space="preserve"> </v>
      </c>
    </row>
    <row r="447" spans="1:27" s="338" customFormat="1" ht="12" hidden="1" customHeight="1">
      <c r="A447" s="354">
        <v>406</v>
      </c>
      <c r="B447" s="354" t="s">
        <v>484</v>
      </c>
      <c r="C447" s="352"/>
      <c r="D447" s="352">
        <v>0</v>
      </c>
      <c r="E447" s="352">
        <v>0</v>
      </c>
      <c r="F447" s="352">
        <v>0</v>
      </c>
      <c r="G447" s="352">
        <v>0</v>
      </c>
      <c r="H447" s="352">
        <v>0</v>
      </c>
      <c r="I447" s="352">
        <v>0</v>
      </c>
      <c r="J447" s="352"/>
      <c r="K447" s="352"/>
      <c r="L447" s="352"/>
      <c r="M447" s="352"/>
      <c r="N447" s="352"/>
      <c r="O447" s="352"/>
      <c r="P447" s="114">
        <f t="shared" si="181"/>
        <v>0</v>
      </c>
      <c r="Q447" s="357">
        <v>0</v>
      </c>
      <c r="R447" s="162">
        <f t="shared" si="182"/>
        <v>0</v>
      </c>
      <c r="S447" s="355">
        <v>0</v>
      </c>
      <c r="T447" s="352">
        <v>0</v>
      </c>
      <c r="U447" s="356">
        <v>0</v>
      </c>
      <c r="V447" s="357">
        <f t="shared" si="183"/>
        <v>0</v>
      </c>
      <c r="W447" s="357">
        <f t="shared" si="184"/>
        <v>0</v>
      </c>
      <c r="X447" s="357">
        <f t="shared" si="185"/>
        <v>0</v>
      </c>
      <c r="Y447" s="357">
        <f t="shared" si="186"/>
        <v>0</v>
      </c>
      <c r="Z447" s="353" t="str">
        <f t="shared" si="179"/>
        <v xml:space="preserve"> </v>
      </c>
      <c r="AA447" s="353" t="str">
        <f t="shared" si="180"/>
        <v xml:space="preserve"> </v>
      </c>
    </row>
    <row r="448" spans="1:27" s="338" customFormat="1" ht="12" customHeight="1">
      <c r="A448" s="354">
        <v>410</v>
      </c>
      <c r="B448" s="354" t="s">
        <v>485</v>
      </c>
      <c r="C448" s="352"/>
      <c r="D448" s="352">
        <v>1100</v>
      </c>
      <c r="E448" s="352">
        <v>0</v>
      </c>
      <c r="F448" s="352">
        <v>0</v>
      </c>
      <c r="G448" s="352">
        <v>0</v>
      </c>
      <c r="H448" s="352">
        <v>0</v>
      </c>
      <c r="I448" s="352">
        <v>0</v>
      </c>
      <c r="J448" s="352"/>
      <c r="K448" s="352"/>
      <c r="L448" s="352"/>
      <c r="M448" s="352"/>
      <c r="N448" s="352"/>
      <c r="O448" s="352"/>
      <c r="P448" s="114">
        <f t="shared" si="181"/>
        <v>1100</v>
      </c>
      <c r="Q448" s="357">
        <v>4959.74999999998</v>
      </c>
      <c r="R448" s="162">
        <f t="shared" si="182"/>
        <v>3859.74999999998</v>
      </c>
      <c r="S448" s="355">
        <v>9919.4999999999709</v>
      </c>
      <c r="T448" s="352">
        <v>2600</v>
      </c>
      <c r="U448" s="356">
        <v>2600</v>
      </c>
      <c r="V448" s="357">
        <f t="shared" si="183"/>
        <v>0</v>
      </c>
      <c r="W448" s="357">
        <f t="shared" si="184"/>
        <v>7319.4999999999709</v>
      </c>
      <c r="X448" s="357">
        <f t="shared" si="185"/>
        <v>8819.4999999999709</v>
      </c>
      <c r="Y448" s="357">
        <f t="shared" si="186"/>
        <v>1500</v>
      </c>
      <c r="Z448" s="353">
        <f t="shared" si="179"/>
        <v>0.42307692307692307</v>
      </c>
      <c r="AA448" s="353">
        <f t="shared" si="180"/>
        <v>0.11089268612329282</v>
      </c>
    </row>
    <row r="449" spans="1:27" s="338" customFormat="1" ht="12" hidden="1" customHeight="1">
      <c r="A449" s="354">
        <v>411</v>
      </c>
      <c r="B449" s="354" t="s">
        <v>486</v>
      </c>
      <c r="C449" s="352"/>
      <c r="D449" s="352">
        <v>0</v>
      </c>
      <c r="E449" s="352">
        <v>0</v>
      </c>
      <c r="F449" s="352">
        <v>0</v>
      </c>
      <c r="G449" s="352">
        <v>0</v>
      </c>
      <c r="H449" s="352">
        <v>0</v>
      </c>
      <c r="I449" s="352">
        <v>0</v>
      </c>
      <c r="J449" s="352"/>
      <c r="K449" s="352"/>
      <c r="L449" s="352"/>
      <c r="M449" s="352"/>
      <c r="N449" s="352"/>
      <c r="O449" s="352"/>
      <c r="P449" s="114">
        <f t="shared" si="181"/>
        <v>0</v>
      </c>
      <c r="Q449" s="357">
        <v>0</v>
      </c>
      <c r="R449" s="162">
        <f t="shared" si="182"/>
        <v>0</v>
      </c>
      <c r="S449" s="355">
        <v>0</v>
      </c>
      <c r="T449" s="352">
        <v>0</v>
      </c>
      <c r="U449" s="356">
        <v>0</v>
      </c>
      <c r="V449" s="357">
        <f t="shared" si="183"/>
        <v>0</v>
      </c>
      <c r="W449" s="357">
        <f t="shared" si="184"/>
        <v>0</v>
      </c>
      <c r="X449" s="357">
        <f t="shared" si="185"/>
        <v>0</v>
      </c>
      <c r="Y449" s="357">
        <f t="shared" si="186"/>
        <v>0</v>
      </c>
      <c r="Z449" s="353" t="str">
        <f t="shared" si="179"/>
        <v xml:space="preserve"> </v>
      </c>
      <c r="AA449" s="353" t="str">
        <f t="shared" si="180"/>
        <v xml:space="preserve"> </v>
      </c>
    </row>
    <row r="450" spans="1:27" s="338" customFormat="1" ht="12" hidden="1" customHeight="1">
      <c r="A450" s="354">
        <v>413</v>
      </c>
      <c r="B450" s="354" t="s">
        <v>487</v>
      </c>
      <c r="C450" s="352"/>
      <c r="D450" s="352">
        <v>0</v>
      </c>
      <c r="E450" s="352">
        <v>0</v>
      </c>
      <c r="F450" s="352">
        <v>0</v>
      </c>
      <c r="G450" s="352">
        <v>0</v>
      </c>
      <c r="H450" s="352">
        <v>0</v>
      </c>
      <c r="I450" s="352">
        <v>0</v>
      </c>
      <c r="J450" s="352"/>
      <c r="K450" s="352"/>
      <c r="L450" s="352"/>
      <c r="M450" s="352"/>
      <c r="N450" s="352"/>
      <c r="O450" s="352"/>
      <c r="P450" s="114">
        <f t="shared" si="181"/>
        <v>0</v>
      </c>
      <c r="Q450" s="357">
        <v>0</v>
      </c>
      <c r="R450" s="162">
        <f t="shared" si="182"/>
        <v>0</v>
      </c>
      <c r="S450" s="355">
        <v>0</v>
      </c>
      <c r="T450" s="352">
        <v>0</v>
      </c>
      <c r="U450" s="356">
        <v>0</v>
      </c>
      <c r="V450" s="357">
        <f t="shared" si="183"/>
        <v>0</v>
      </c>
      <c r="W450" s="357">
        <f t="shared" si="184"/>
        <v>0</v>
      </c>
      <c r="X450" s="357">
        <f t="shared" si="185"/>
        <v>0</v>
      </c>
      <c r="Y450" s="357">
        <f t="shared" si="186"/>
        <v>0</v>
      </c>
      <c r="Z450" s="353" t="str">
        <f t="shared" si="179"/>
        <v xml:space="preserve"> </v>
      </c>
      <c r="AA450" s="353" t="str">
        <f t="shared" si="180"/>
        <v xml:space="preserve"> </v>
      </c>
    </row>
    <row r="451" spans="1:27" s="338" customFormat="1" ht="12" hidden="1" customHeight="1">
      <c r="A451" s="354">
        <v>414</v>
      </c>
      <c r="B451" s="354" t="s">
        <v>488</v>
      </c>
      <c r="C451" s="352"/>
      <c r="D451" s="352">
        <v>0</v>
      </c>
      <c r="E451" s="352">
        <v>0</v>
      </c>
      <c r="F451" s="352">
        <v>0</v>
      </c>
      <c r="G451" s="352">
        <v>0</v>
      </c>
      <c r="H451" s="352">
        <v>0</v>
      </c>
      <c r="I451" s="352">
        <v>0</v>
      </c>
      <c r="J451" s="352"/>
      <c r="K451" s="352"/>
      <c r="L451" s="352"/>
      <c r="M451" s="352"/>
      <c r="N451" s="352"/>
      <c r="O451" s="352"/>
      <c r="P451" s="114">
        <f t="shared" si="181"/>
        <v>0</v>
      </c>
      <c r="Q451" s="357">
        <v>0</v>
      </c>
      <c r="R451" s="162">
        <f t="shared" si="182"/>
        <v>0</v>
      </c>
      <c r="S451" s="355">
        <v>0</v>
      </c>
      <c r="T451" s="352">
        <v>0</v>
      </c>
      <c r="U451" s="356">
        <v>0</v>
      </c>
      <c r="V451" s="357">
        <f t="shared" si="183"/>
        <v>0</v>
      </c>
      <c r="W451" s="357">
        <f t="shared" si="184"/>
        <v>0</v>
      </c>
      <c r="X451" s="357">
        <f t="shared" si="185"/>
        <v>0</v>
      </c>
      <c r="Y451" s="357">
        <f t="shared" si="186"/>
        <v>0</v>
      </c>
      <c r="Z451" s="353" t="str">
        <f t="shared" si="179"/>
        <v xml:space="preserve"> </v>
      </c>
      <c r="AA451" s="353" t="str">
        <f t="shared" si="180"/>
        <v xml:space="preserve"> </v>
      </c>
    </row>
    <row r="452" spans="1:27" s="338" customFormat="1" ht="12" hidden="1" customHeight="1">
      <c r="A452" s="354">
        <v>415</v>
      </c>
      <c r="B452" s="354" t="s">
        <v>489</v>
      </c>
      <c r="C452" s="352"/>
      <c r="D452" s="352">
        <v>0</v>
      </c>
      <c r="E452" s="352">
        <v>0</v>
      </c>
      <c r="F452" s="352">
        <v>0</v>
      </c>
      <c r="G452" s="352">
        <v>0</v>
      </c>
      <c r="H452" s="352">
        <v>0</v>
      </c>
      <c r="I452" s="352">
        <v>0</v>
      </c>
      <c r="J452" s="352"/>
      <c r="K452" s="352"/>
      <c r="L452" s="352"/>
      <c r="M452" s="352"/>
      <c r="N452" s="352"/>
      <c r="O452" s="352"/>
      <c r="P452" s="114">
        <f t="shared" si="181"/>
        <v>0</v>
      </c>
      <c r="Q452" s="357">
        <v>0</v>
      </c>
      <c r="R452" s="162">
        <f t="shared" si="182"/>
        <v>0</v>
      </c>
      <c r="S452" s="355">
        <v>0</v>
      </c>
      <c r="T452" s="352">
        <v>0</v>
      </c>
      <c r="U452" s="356">
        <v>0</v>
      </c>
      <c r="V452" s="357">
        <f t="shared" si="183"/>
        <v>0</v>
      </c>
      <c r="W452" s="357">
        <f t="shared" si="184"/>
        <v>0</v>
      </c>
      <c r="X452" s="357">
        <f t="shared" si="185"/>
        <v>0</v>
      </c>
      <c r="Y452" s="357">
        <f t="shared" si="186"/>
        <v>0</v>
      </c>
      <c r="Z452" s="353" t="str">
        <f t="shared" si="179"/>
        <v xml:space="preserve"> </v>
      </c>
      <c r="AA452" s="353" t="str">
        <f t="shared" si="180"/>
        <v xml:space="preserve"> </v>
      </c>
    </row>
    <row r="453" spans="1:27" s="338" customFormat="1" ht="12" hidden="1" customHeight="1">
      <c r="A453" s="354">
        <v>418</v>
      </c>
      <c r="B453" s="354" t="s">
        <v>490</v>
      </c>
      <c r="C453" s="352"/>
      <c r="D453" s="352">
        <v>0</v>
      </c>
      <c r="E453" s="352">
        <v>0</v>
      </c>
      <c r="F453" s="352">
        <v>0</v>
      </c>
      <c r="G453" s="352">
        <v>0</v>
      </c>
      <c r="H453" s="352">
        <v>0</v>
      </c>
      <c r="I453" s="352">
        <v>0</v>
      </c>
      <c r="J453" s="352"/>
      <c r="K453" s="352"/>
      <c r="L453" s="352"/>
      <c r="M453" s="352"/>
      <c r="N453" s="352"/>
      <c r="O453" s="352"/>
      <c r="P453" s="114">
        <f t="shared" si="181"/>
        <v>0</v>
      </c>
      <c r="Q453" s="357">
        <v>0</v>
      </c>
      <c r="R453" s="162">
        <f t="shared" si="182"/>
        <v>0</v>
      </c>
      <c r="S453" s="355">
        <v>0</v>
      </c>
      <c r="T453" s="352">
        <v>0</v>
      </c>
      <c r="U453" s="356">
        <v>0</v>
      </c>
      <c r="V453" s="357">
        <f t="shared" si="183"/>
        <v>0</v>
      </c>
      <c r="W453" s="357">
        <f t="shared" si="184"/>
        <v>0</v>
      </c>
      <c r="X453" s="357">
        <f t="shared" si="185"/>
        <v>0</v>
      </c>
      <c r="Y453" s="357">
        <f t="shared" si="186"/>
        <v>0</v>
      </c>
      <c r="Z453" s="353" t="str">
        <f t="shared" si="179"/>
        <v xml:space="preserve"> </v>
      </c>
      <c r="AA453" s="353" t="str">
        <f t="shared" si="180"/>
        <v xml:space="preserve"> </v>
      </c>
    </row>
    <row r="454" spans="1:27" s="338" customFormat="1" ht="12" hidden="1" customHeight="1">
      <c r="A454" s="354">
        <v>418.1</v>
      </c>
      <c r="B454" s="354" t="s">
        <v>491</v>
      </c>
      <c r="C454" s="352"/>
      <c r="D454" s="352">
        <v>0</v>
      </c>
      <c r="E454" s="352">
        <v>0</v>
      </c>
      <c r="F454" s="352">
        <v>0</v>
      </c>
      <c r="G454" s="352">
        <v>0</v>
      </c>
      <c r="H454" s="352">
        <v>0</v>
      </c>
      <c r="I454" s="352">
        <v>0</v>
      </c>
      <c r="J454" s="352"/>
      <c r="K454" s="352"/>
      <c r="L454" s="352"/>
      <c r="M454" s="352"/>
      <c r="N454" s="352"/>
      <c r="O454" s="352"/>
      <c r="P454" s="114">
        <f t="shared" si="181"/>
        <v>0</v>
      </c>
      <c r="Q454" s="357">
        <v>0</v>
      </c>
      <c r="R454" s="162">
        <f t="shared" si="182"/>
        <v>0</v>
      </c>
      <c r="S454" s="355">
        <v>0</v>
      </c>
      <c r="T454" s="352">
        <v>0</v>
      </c>
      <c r="U454" s="356">
        <v>0</v>
      </c>
      <c r="V454" s="357">
        <f t="shared" si="183"/>
        <v>0</v>
      </c>
      <c r="W454" s="357">
        <f t="shared" si="184"/>
        <v>0</v>
      </c>
      <c r="X454" s="357">
        <f t="shared" si="185"/>
        <v>0</v>
      </c>
      <c r="Y454" s="357">
        <f t="shared" si="186"/>
        <v>0</v>
      </c>
      <c r="Z454" s="353" t="str">
        <f t="shared" si="179"/>
        <v xml:space="preserve"> </v>
      </c>
      <c r="AA454" s="353" t="str">
        <f t="shared" si="180"/>
        <v xml:space="preserve"> </v>
      </c>
    </row>
    <row r="455" spans="1:27" s="338" customFormat="1" ht="12" hidden="1" customHeight="1">
      <c r="A455" s="354">
        <v>418.2</v>
      </c>
      <c r="B455" s="354" t="s">
        <v>492</v>
      </c>
      <c r="C455" s="352"/>
      <c r="D455" s="352">
        <v>0</v>
      </c>
      <c r="E455" s="352">
        <v>0</v>
      </c>
      <c r="F455" s="352">
        <v>0</v>
      </c>
      <c r="G455" s="352">
        <v>0</v>
      </c>
      <c r="H455" s="352">
        <v>0</v>
      </c>
      <c r="I455" s="352">
        <v>0</v>
      </c>
      <c r="J455" s="352"/>
      <c r="K455" s="352"/>
      <c r="L455" s="352"/>
      <c r="M455" s="352"/>
      <c r="N455" s="352"/>
      <c r="O455" s="352"/>
      <c r="P455" s="114">
        <f t="shared" si="181"/>
        <v>0</v>
      </c>
      <c r="Q455" s="357">
        <v>0</v>
      </c>
      <c r="R455" s="162">
        <f t="shared" si="182"/>
        <v>0</v>
      </c>
      <c r="S455" s="355">
        <v>0</v>
      </c>
      <c r="T455" s="352">
        <v>0</v>
      </c>
      <c r="U455" s="356">
        <v>0</v>
      </c>
      <c r="V455" s="357">
        <f t="shared" si="183"/>
        <v>0</v>
      </c>
      <c r="W455" s="357">
        <f t="shared" si="184"/>
        <v>0</v>
      </c>
      <c r="X455" s="357">
        <f t="shared" si="185"/>
        <v>0</v>
      </c>
      <c r="Y455" s="357">
        <f t="shared" si="186"/>
        <v>0</v>
      </c>
      <c r="Z455" s="353" t="str">
        <f t="shared" si="179"/>
        <v xml:space="preserve"> </v>
      </c>
      <c r="AA455" s="353" t="str">
        <f t="shared" si="180"/>
        <v xml:space="preserve"> </v>
      </c>
    </row>
    <row r="456" spans="1:27" s="338" customFormat="1" ht="12" hidden="1" customHeight="1">
      <c r="A456" s="354">
        <v>418.3</v>
      </c>
      <c r="B456" s="354" t="s">
        <v>493</v>
      </c>
      <c r="C456" s="352"/>
      <c r="D456" s="352">
        <v>0</v>
      </c>
      <c r="E456" s="352">
        <v>0</v>
      </c>
      <c r="F456" s="352">
        <v>0</v>
      </c>
      <c r="G456" s="352">
        <v>0</v>
      </c>
      <c r="H456" s="352">
        <v>0</v>
      </c>
      <c r="I456" s="352">
        <v>0</v>
      </c>
      <c r="J456" s="352"/>
      <c r="K456" s="352"/>
      <c r="L456" s="352"/>
      <c r="M456" s="352"/>
      <c r="N456" s="352"/>
      <c r="O456" s="352"/>
      <c r="P456" s="114">
        <f t="shared" si="181"/>
        <v>0</v>
      </c>
      <c r="Q456" s="357">
        <v>0</v>
      </c>
      <c r="R456" s="162">
        <f t="shared" si="182"/>
        <v>0</v>
      </c>
      <c r="S456" s="355">
        <v>0</v>
      </c>
      <c r="T456" s="352">
        <v>0</v>
      </c>
      <c r="U456" s="356">
        <v>0</v>
      </c>
      <c r="V456" s="357">
        <f t="shared" si="183"/>
        <v>0</v>
      </c>
      <c r="W456" s="357">
        <f t="shared" si="184"/>
        <v>0</v>
      </c>
      <c r="X456" s="357">
        <f t="shared" si="185"/>
        <v>0</v>
      </c>
      <c r="Y456" s="357">
        <f t="shared" si="186"/>
        <v>0</v>
      </c>
      <c r="Z456" s="353" t="str">
        <f t="shared" si="179"/>
        <v xml:space="preserve"> </v>
      </c>
      <c r="AA456" s="353" t="str">
        <f t="shared" si="180"/>
        <v xml:space="preserve"> </v>
      </c>
    </row>
    <row r="457" spans="1:27" s="338" customFormat="1" ht="12" hidden="1" customHeight="1">
      <c r="A457" s="354">
        <v>418.4</v>
      </c>
      <c r="B457" s="354" t="s">
        <v>494</v>
      </c>
      <c r="C457" s="352"/>
      <c r="D457" s="352">
        <v>0</v>
      </c>
      <c r="E457" s="352">
        <v>0</v>
      </c>
      <c r="F457" s="352">
        <v>0</v>
      </c>
      <c r="G457" s="352">
        <v>0</v>
      </c>
      <c r="H457" s="352">
        <v>0</v>
      </c>
      <c r="I457" s="352">
        <v>0</v>
      </c>
      <c r="J457" s="352"/>
      <c r="K457" s="352"/>
      <c r="L457" s="352"/>
      <c r="M457" s="352"/>
      <c r="N457" s="352"/>
      <c r="O457" s="352"/>
      <c r="P457" s="114">
        <f t="shared" si="181"/>
        <v>0</v>
      </c>
      <c r="Q457" s="357">
        <v>0</v>
      </c>
      <c r="R457" s="162">
        <f t="shared" si="182"/>
        <v>0</v>
      </c>
      <c r="S457" s="355">
        <v>0</v>
      </c>
      <c r="T457" s="352">
        <v>0</v>
      </c>
      <c r="U457" s="356">
        <v>0</v>
      </c>
      <c r="V457" s="357">
        <f t="shared" si="183"/>
        <v>0</v>
      </c>
      <c r="W457" s="357">
        <f t="shared" si="184"/>
        <v>0</v>
      </c>
      <c r="X457" s="357">
        <f t="shared" si="185"/>
        <v>0</v>
      </c>
      <c r="Y457" s="357">
        <f t="shared" si="186"/>
        <v>0</v>
      </c>
      <c r="Z457" s="353" t="str">
        <f t="shared" si="179"/>
        <v xml:space="preserve"> </v>
      </c>
      <c r="AA457" s="353" t="str">
        <f t="shared" si="180"/>
        <v xml:space="preserve"> </v>
      </c>
    </row>
    <row r="458" spans="1:27" s="338" customFormat="1" ht="12" hidden="1" customHeight="1">
      <c r="A458" s="354">
        <v>418.5</v>
      </c>
      <c r="B458" s="354" t="s">
        <v>495</v>
      </c>
      <c r="C458" s="352"/>
      <c r="D458" s="352">
        <v>0</v>
      </c>
      <c r="E458" s="352">
        <v>0</v>
      </c>
      <c r="F458" s="352">
        <v>0</v>
      </c>
      <c r="G458" s="352">
        <v>0</v>
      </c>
      <c r="H458" s="352">
        <v>0</v>
      </c>
      <c r="I458" s="352">
        <v>0</v>
      </c>
      <c r="J458" s="352"/>
      <c r="K458" s="352"/>
      <c r="L458" s="352"/>
      <c r="M458" s="352"/>
      <c r="N458" s="352"/>
      <c r="O458" s="352"/>
      <c r="P458" s="114">
        <f t="shared" si="181"/>
        <v>0</v>
      </c>
      <c r="Q458" s="357">
        <v>0</v>
      </c>
      <c r="R458" s="162">
        <f t="shared" si="182"/>
        <v>0</v>
      </c>
      <c r="S458" s="355">
        <v>0</v>
      </c>
      <c r="T458" s="352">
        <v>0</v>
      </c>
      <c r="U458" s="356">
        <v>0</v>
      </c>
      <c r="V458" s="357">
        <f t="shared" si="183"/>
        <v>0</v>
      </c>
      <c r="W458" s="357">
        <f t="shared" si="184"/>
        <v>0</v>
      </c>
      <c r="X458" s="357">
        <f t="shared" si="185"/>
        <v>0</v>
      </c>
      <c r="Y458" s="357">
        <f t="shared" si="186"/>
        <v>0</v>
      </c>
      <c r="Z458" s="353" t="str">
        <f t="shared" si="179"/>
        <v xml:space="preserve"> </v>
      </c>
      <c r="AA458" s="353" t="str">
        <f t="shared" si="180"/>
        <v xml:space="preserve"> </v>
      </c>
    </row>
    <row r="459" spans="1:27" s="338" customFormat="1" ht="12" hidden="1" customHeight="1">
      <c r="A459" s="354">
        <v>421</v>
      </c>
      <c r="B459" s="354" t="s">
        <v>496</v>
      </c>
      <c r="C459" s="352"/>
      <c r="D459" s="352">
        <v>0</v>
      </c>
      <c r="E459" s="352">
        <v>0</v>
      </c>
      <c r="F459" s="352">
        <v>0</v>
      </c>
      <c r="G459" s="352">
        <v>0</v>
      </c>
      <c r="H459" s="352">
        <v>0</v>
      </c>
      <c r="I459" s="352">
        <v>0</v>
      </c>
      <c r="J459" s="352"/>
      <c r="K459" s="352"/>
      <c r="L459" s="352"/>
      <c r="M459" s="352"/>
      <c r="N459" s="352"/>
      <c r="O459" s="352"/>
      <c r="P459" s="114">
        <f t="shared" si="181"/>
        <v>0</v>
      </c>
      <c r="Q459" s="357">
        <v>0</v>
      </c>
      <c r="R459" s="162">
        <f t="shared" si="182"/>
        <v>0</v>
      </c>
      <c r="S459" s="355">
        <v>0</v>
      </c>
      <c r="T459" s="352">
        <v>0</v>
      </c>
      <c r="U459" s="356">
        <v>0</v>
      </c>
      <c r="V459" s="357">
        <f t="shared" si="183"/>
        <v>0</v>
      </c>
      <c r="W459" s="357">
        <f t="shared" si="184"/>
        <v>0</v>
      </c>
      <c r="X459" s="357">
        <f t="shared" si="185"/>
        <v>0</v>
      </c>
      <c r="Y459" s="357">
        <f t="shared" si="186"/>
        <v>0</v>
      </c>
      <c r="Z459" s="353" t="str">
        <f t="shared" si="179"/>
        <v xml:space="preserve"> </v>
      </c>
      <c r="AA459" s="353" t="str">
        <f t="shared" si="180"/>
        <v xml:space="preserve"> </v>
      </c>
    </row>
    <row r="460" spans="1:27" s="338" customFormat="1" ht="12" customHeight="1">
      <c r="A460" s="354">
        <v>422</v>
      </c>
      <c r="B460" s="354" t="s">
        <v>497</v>
      </c>
      <c r="C460" s="352"/>
      <c r="D460" s="352">
        <v>0</v>
      </c>
      <c r="E460" s="352">
        <v>773.55</v>
      </c>
      <c r="F460" s="352">
        <v>98.33</v>
      </c>
      <c r="G460" s="352">
        <v>98.33</v>
      </c>
      <c r="H460" s="352">
        <v>98.33</v>
      </c>
      <c r="I460" s="352">
        <v>103.5</v>
      </c>
      <c r="J460" s="352"/>
      <c r="K460" s="352"/>
      <c r="L460" s="352"/>
      <c r="M460" s="352"/>
      <c r="N460" s="352"/>
      <c r="O460" s="352"/>
      <c r="P460" s="114">
        <f t="shared" si="181"/>
        <v>1172.04</v>
      </c>
      <c r="Q460" s="357">
        <v>2029.0840000000001</v>
      </c>
      <c r="R460" s="162">
        <f t="shared" si="182"/>
        <v>857.0440000000001</v>
      </c>
      <c r="S460" s="355">
        <v>5072.71</v>
      </c>
      <c r="T460" s="352">
        <v>5072.71</v>
      </c>
      <c r="U460" s="356">
        <v>5072.71</v>
      </c>
      <c r="V460" s="357">
        <f t="shared" si="183"/>
        <v>0</v>
      </c>
      <c r="W460" s="357">
        <f t="shared" si="184"/>
        <v>0</v>
      </c>
      <c r="X460" s="357">
        <f t="shared" si="185"/>
        <v>3900.67</v>
      </c>
      <c r="Y460" s="357">
        <f t="shared" si="186"/>
        <v>3900.67</v>
      </c>
      <c r="Z460" s="353">
        <f t="shared" si="179"/>
        <v>0.23104809855087319</v>
      </c>
      <c r="AA460" s="353">
        <f t="shared" si="180"/>
        <v>0.23104809855087319</v>
      </c>
    </row>
    <row r="461" spans="1:27" s="338" customFormat="1" ht="12" hidden="1" customHeight="1">
      <c r="A461" s="354">
        <v>424</v>
      </c>
      <c r="B461" s="354" t="s">
        <v>498</v>
      </c>
      <c r="C461" s="352"/>
      <c r="D461" s="352">
        <v>0</v>
      </c>
      <c r="E461" s="352">
        <v>0</v>
      </c>
      <c r="F461" s="352">
        <v>0</v>
      </c>
      <c r="G461" s="352">
        <v>0</v>
      </c>
      <c r="H461" s="352">
        <v>0</v>
      </c>
      <c r="I461" s="352">
        <v>0</v>
      </c>
      <c r="J461" s="352"/>
      <c r="K461" s="352"/>
      <c r="L461" s="352"/>
      <c r="M461" s="352"/>
      <c r="N461" s="352"/>
      <c r="O461" s="352"/>
      <c r="P461" s="114">
        <f t="shared" si="181"/>
        <v>0</v>
      </c>
      <c r="Q461" s="357">
        <v>0</v>
      </c>
      <c r="R461" s="162">
        <f t="shared" si="182"/>
        <v>0</v>
      </c>
      <c r="S461" s="355">
        <v>0</v>
      </c>
      <c r="T461" s="352">
        <v>0</v>
      </c>
      <c r="U461" s="356">
        <v>0</v>
      </c>
      <c r="V461" s="357">
        <f t="shared" si="183"/>
        <v>0</v>
      </c>
      <c r="W461" s="357">
        <f t="shared" si="184"/>
        <v>0</v>
      </c>
      <c r="X461" s="357">
        <f t="shared" si="185"/>
        <v>0</v>
      </c>
      <c r="Y461" s="357">
        <f t="shared" si="186"/>
        <v>0</v>
      </c>
      <c r="Z461" s="353" t="str">
        <f t="shared" si="179"/>
        <v xml:space="preserve"> </v>
      </c>
      <c r="AA461" s="353" t="str">
        <f t="shared" si="180"/>
        <v xml:space="preserve"> </v>
      </c>
    </row>
    <row r="462" spans="1:27" s="338" customFormat="1" ht="12" hidden="1" customHeight="1">
      <c r="A462" s="354">
        <v>425</v>
      </c>
      <c r="B462" s="354" t="s">
        <v>499</v>
      </c>
      <c r="C462" s="352"/>
      <c r="D462" s="352">
        <v>0</v>
      </c>
      <c r="E462" s="352">
        <v>0</v>
      </c>
      <c r="F462" s="352">
        <v>0</v>
      </c>
      <c r="G462" s="352">
        <v>0</v>
      </c>
      <c r="H462" s="352">
        <v>0</v>
      </c>
      <c r="I462" s="352">
        <v>0</v>
      </c>
      <c r="J462" s="352"/>
      <c r="K462" s="352"/>
      <c r="L462" s="352"/>
      <c r="M462" s="352"/>
      <c r="N462" s="352"/>
      <c r="O462" s="352"/>
      <c r="P462" s="114">
        <f t="shared" si="181"/>
        <v>0</v>
      </c>
      <c r="Q462" s="357">
        <v>0</v>
      </c>
      <c r="R462" s="162">
        <f t="shared" si="182"/>
        <v>0</v>
      </c>
      <c r="S462" s="355">
        <v>0</v>
      </c>
      <c r="T462" s="352">
        <v>0</v>
      </c>
      <c r="U462" s="356">
        <v>0</v>
      </c>
      <c r="V462" s="357">
        <f t="shared" si="183"/>
        <v>0</v>
      </c>
      <c r="W462" s="357">
        <f t="shared" si="184"/>
        <v>0</v>
      </c>
      <c r="X462" s="357">
        <f t="shared" si="185"/>
        <v>0</v>
      </c>
      <c r="Y462" s="357">
        <f t="shared" si="186"/>
        <v>0</v>
      </c>
      <c r="Z462" s="353" t="str">
        <f t="shared" si="179"/>
        <v xml:space="preserve"> </v>
      </c>
      <c r="AA462" s="353" t="str">
        <f t="shared" si="180"/>
        <v xml:space="preserve"> </v>
      </c>
    </row>
    <row r="463" spans="1:27" s="338" customFormat="1" ht="12" hidden="1" customHeight="1">
      <c r="A463" s="354">
        <v>426</v>
      </c>
      <c r="B463" s="354" t="s">
        <v>500</v>
      </c>
      <c r="C463" s="352"/>
      <c r="D463" s="352">
        <v>0</v>
      </c>
      <c r="E463" s="352">
        <v>0</v>
      </c>
      <c r="F463" s="352">
        <v>0</v>
      </c>
      <c r="G463" s="352">
        <v>0</v>
      </c>
      <c r="H463" s="352">
        <v>0</v>
      </c>
      <c r="I463" s="352">
        <v>0</v>
      </c>
      <c r="J463" s="352"/>
      <c r="K463" s="352"/>
      <c r="L463" s="352"/>
      <c r="M463" s="352"/>
      <c r="N463" s="352"/>
      <c r="O463" s="352"/>
      <c r="P463" s="114">
        <f t="shared" si="181"/>
        <v>0</v>
      </c>
      <c r="Q463" s="357">
        <v>0</v>
      </c>
      <c r="R463" s="162">
        <f t="shared" si="182"/>
        <v>0</v>
      </c>
      <c r="S463" s="355">
        <v>0</v>
      </c>
      <c r="T463" s="352">
        <v>0</v>
      </c>
      <c r="U463" s="356">
        <v>0</v>
      </c>
      <c r="V463" s="357">
        <f t="shared" si="183"/>
        <v>0</v>
      </c>
      <c r="W463" s="357">
        <f t="shared" si="184"/>
        <v>0</v>
      </c>
      <c r="X463" s="357">
        <f t="shared" si="185"/>
        <v>0</v>
      </c>
      <c r="Y463" s="357">
        <f t="shared" si="186"/>
        <v>0</v>
      </c>
      <c r="Z463" s="353" t="str">
        <f t="shared" si="179"/>
        <v xml:space="preserve"> </v>
      </c>
      <c r="AA463" s="353" t="str">
        <f t="shared" si="180"/>
        <v xml:space="preserve"> </v>
      </c>
    </row>
    <row r="464" spans="1:27" s="338" customFormat="1" ht="12" hidden="1" customHeight="1">
      <c r="A464" s="354">
        <v>429</v>
      </c>
      <c r="B464" s="354" t="s">
        <v>501</v>
      </c>
      <c r="C464" s="352"/>
      <c r="D464" s="352">
        <v>0</v>
      </c>
      <c r="E464" s="352">
        <v>0</v>
      </c>
      <c r="F464" s="352">
        <v>0</v>
      </c>
      <c r="G464" s="352">
        <v>0</v>
      </c>
      <c r="H464" s="352">
        <v>0</v>
      </c>
      <c r="I464" s="352">
        <v>0</v>
      </c>
      <c r="J464" s="352"/>
      <c r="K464" s="352"/>
      <c r="L464" s="352"/>
      <c r="M464" s="352"/>
      <c r="N464" s="352"/>
      <c r="O464" s="352"/>
      <c r="P464" s="114">
        <f t="shared" si="181"/>
        <v>0</v>
      </c>
      <c r="Q464" s="357">
        <v>0</v>
      </c>
      <c r="R464" s="162">
        <f t="shared" si="182"/>
        <v>0</v>
      </c>
      <c r="S464" s="355">
        <v>0</v>
      </c>
      <c r="T464" s="352">
        <v>0</v>
      </c>
      <c r="U464" s="356">
        <v>0</v>
      </c>
      <c r="V464" s="357">
        <f t="shared" si="183"/>
        <v>0</v>
      </c>
      <c r="W464" s="357">
        <f t="shared" si="184"/>
        <v>0</v>
      </c>
      <c r="X464" s="357">
        <f t="shared" si="185"/>
        <v>0</v>
      </c>
      <c r="Y464" s="357">
        <f t="shared" si="186"/>
        <v>0</v>
      </c>
      <c r="Z464" s="353" t="str">
        <f t="shared" si="179"/>
        <v xml:space="preserve"> </v>
      </c>
      <c r="AA464" s="353" t="str">
        <f t="shared" si="180"/>
        <v xml:space="preserve"> </v>
      </c>
    </row>
    <row r="465" spans="1:27" s="338" customFormat="1" ht="12" hidden="1" customHeight="1">
      <c r="A465" s="354">
        <v>430</v>
      </c>
      <c r="B465" s="354" t="s">
        <v>502</v>
      </c>
      <c r="C465" s="352"/>
      <c r="D465" s="352">
        <v>0</v>
      </c>
      <c r="E465" s="352">
        <v>0</v>
      </c>
      <c r="F465" s="352">
        <v>0</v>
      </c>
      <c r="G465" s="352">
        <v>0</v>
      </c>
      <c r="H465" s="352">
        <v>0</v>
      </c>
      <c r="I465" s="352">
        <v>0</v>
      </c>
      <c r="J465" s="352"/>
      <c r="K465" s="352"/>
      <c r="L465" s="352"/>
      <c r="M465" s="352"/>
      <c r="N465" s="352"/>
      <c r="O465" s="352"/>
      <c r="P465" s="114">
        <f t="shared" si="181"/>
        <v>0</v>
      </c>
      <c r="Q465" s="357">
        <v>0</v>
      </c>
      <c r="R465" s="162">
        <f t="shared" si="182"/>
        <v>0</v>
      </c>
      <c r="S465" s="355">
        <v>0</v>
      </c>
      <c r="T465" s="352">
        <v>0</v>
      </c>
      <c r="U465" s="356">
        <v>0</v>
      </c>
      <c r="V465" s="357">
        <f t="shared" si="183"/>
        <v>0</v>
      </c>
      <c r="W465" s="357">
        <f t="shared" si="184"/>
        <v>0</v>
      </c>
      <c r="X465" s="357">
        <f t="shared" si="185"/>
        <v>0</v>
      </c>
      <c r="Y465" s="357">
        <f t="shared" si="186"/>
        <v>0</v>
      </c>
      <c r="Z465" s="353" t="str">
        <f t="shared" si="179"/>
        <v xml:space="preserve"> </v>
      </c>
      <c r="AA465" s="353" t="str">
        <f t="shared" si="180"/>
        <v xml:space="preserve"> </v>
      </c>
    </row>
    <row r="466" spans="1:27" s="338" customFormat="1" ht="12" hidden="1" customHeight="1">
      <c r="A466" s="354">
        <v>432</v>
      </c>
      <c r="B466" s="354" t="s">
        <v>503</v>
      </c>
      <c r="C466" s="352"/>
      <c r="D466" s="352">
        <v>0</v>
      </c>
      <c r="E466" s="352">
        <v>0</v>
      </c>
      <c r="F466" s="352">
        <v>0</v>
      </c>
      <c r="G466" s="352">
        <v>0</v>
      </c>
      <c r="H466" s="352">
        <v>0</v>
      </c>
      <c r="I466" s="352">
        <v>0</v>
      </c>
      <c r="J466" s="352"/>
      <c r="K466" s="352"/>
      <c r="L466" s="352"/>
      <c r="M466" s="352"/>
      <c r="N466" s="352"/>
      <c r="O466" s="352"/>
      <c r="P466" s="114">
        <f t="shared" si="181"/>
        <v>0</v>
      </c>
      <c r="Q466" s="357">
        <v>0</v>
      </c>
      <c r="R466" s="162">
        <f t="shared" si="182"/>
        <v>0</v>
      </c>
      <c r="S466" s="355">
        <v>0</v>
      </c>
      <c r="T466" s="352">
        <v>0</v>
      </c>
      <c r="U466" s="356">
        <v>0</v>
      </c>
      <c r="V466" s="357">
        <f t="shared" si="183"/>
        <v>0</v>
      </c>
      <c r="W466" s="357">
        <f t="shared" si="184"/>
        <v>0</v>
      </c>
      <c r="X466" s="357">
        <f t="shared" si="185"/>
        <v>0</v>
      </c>
      <c r="Y466" s="357">
        <f t="shared" si="186"/>
        <v>0</v>
      </c>
      <c r="Z466" s="353" t="str">
        <f t="shared" si="179"/>
        <v xml:space="preserve"> </v>
      </c>
      <c r="AA466" s="353" t="str">
        <f t="shared" si="180"/>
        <v xml:space="preserve"> </v>
      </c>
    </row>
    <row r="467" spans="1:27" s="338" customFormat="1" ht="12" hidden="1" customHeight="1">
      <c r="A467" s="354">
        <v>432.1</v>
      </c>
      <c r="B467" s="354" t="s">
        <v>504</v>
      </c>
      <c r="C467" s="352"/>
      <c r="D467" s="352">
        <v>0</v>
      </c>
      <c r="E467" s="352">
        <v>0</v>
      </c>
      <c r="F467" s="352">
        <v>0</v>
      </c>
      <c r="G467" s="352">
        <v>0</v>
      </c>
      <c r="H467" s="352">
        <v>0</v>
      </c>
      <c r="I467" s="352">
        <v>0</v>
      </c>
      <c r="J467" s="352"/>
      <c r="K467" s="352"/>
      <c r="L467" s="352"/>
      <c r="M467" s="352"/>
      <c r="N467" s="352"/>
      <c r="O467" s="352"/>
      <c r="P467" s="114">
        <f t="shared" si="181"/>
        <v>0</v>
      </c>
      <c r="Q467" s="357">
        <v>0</v>
      </c>
      <c r="R467" s="162">
        <f t="shared" si="182"/>
        <v>0</v>
      </c>
      <c r="S467" s="355">
        <v>0</v>
      </c>
      <c r="T467" s="352">
        <v>0</v>
      </c>
      <c r="U467" s="356">
        <v>0</v>
      </c>
      <c r="V467" s="357">
        <f t="shared" si="183"/>
        <v>0</v>
      </c>
      <c r="W467" s="357">
        <f t="shared" si="184"/>
        <v>0</v>
      </c>
      <c r="X467" s="357">
        <f t="shared" si="185"/>
        <v>0</v>
      </c>
      <c r="Y467" s="357">
        <f t="shared" si="186"/>
        <v>0</v>
      </c>
      <c r="Z467" s="353" t="str">
        <f t="shared" si="179"/>
        <v xml:space="preserve"> </v>
      </c>
      <c r="AA467" s="353" t="str">
        <f t="shared" si="180"/>
        <v xml:space="preserve"> </v>
      </c>
    </row>
    <row r="468" spans="1:27" s="338" customFormat="1" ht="12" hidden="1" customHeight="1">
      <c r="A468" s="354">
        <v>432.2</v>
      </c>
      <c r="B468" s="354" t="s">
        <v>505</v>
      </c>
      <c r="C468" s="352"/>
      <c r="D468" s="352">
        <v>0</v>
      </c>
      <c r="E468" s="352">
        <v>0</v>
      </c>
      <c r="F468" s="352">
        <v>0</v>
      </c>
      <c r="G468" s="352">
        <v>0</v>
      </c>
      <c r="H468" s="352">
        <v>0</v>
      </c>
      <c r="I468" s="352">
        <v>0</v>
      </c>
      <c r="J468" s="352"/>
      <c r="K468" s="352"/>
      <c r="L468" s="352"/>
      <c r="M468" s="352"/>
      <c r="N468" s="352"/>
      <c r="O468" s="352"/>
      <c r="P468" s="114">
        <f t="shared" si="181"/>
        <v>0</v>
      </c>
      <c r="Q468" s="357">
        <v>0</v>
      </c>
      <c r="R468" s="162">
        <f t="shared" si="182"/>
        <v>0</v>
      </c>
      <c r="S468" s="355">
        <v>0</v>
      </c>
      <c r="T468" s="352">
        <v>0</v>
      </c>
      <c r="U468" s="356">
        <v>0</v>
      </c>
      <c r="V468" s="357">
        <f t="shared" si="183"/>
        <v>0</v>
      </c>
      <c r="W468" s="357">
        <f t="shared" si="184"/>
        <v>0</v>
      </c>
      <c r="X468" s="357">
        <f t="shared" si="185"/>
        <v>0</v>
      </c>
      <c r="Y468" s="357">
        <f t="shared" si="186"/>
        <v>0</v>
      </c>
      <c r="Z468" s="353" t="str">
        <f t="shared" si="179"/>
        <v xml:space="preserve"> </v>
      </c>
      <c r="AA468" s="353" t="str">
        <f t="shared" si="180"/>
        <v xml:space="preserve"> </v>
      </c>
    </row>
    <row r="469" spans="1:27" s="338" customFormat="1" ht="12" hidden="1" customHeight="1">
      <c r="A469" s="354">
        <v>432.3</v>
      </c>
      <c r="B469" s="354" t="s">
        <v>506</v>
      </c>
      <c r="C469" s="352"/>
      <c r="D469" s="352">
        <v>0</v>
      </c>
      <c r="E469" s="352">
        <v>0</v>
      </c>
      <c r="F469" s="352">
        <v>0</v>
      </c>
      <c r="G469" s="352">
        <v>0</v>
      </c>
      <c r="H469" s="352">
        <v>0</v>
      </c>
      <c r="I469" s="352">
        <v>0</v>
      </c>
      <c r="J469" s="352"/>
      <c r="K469" s="352"/>
      <c r="L469" s="352"/>
      <c r="M469" s="352"/>
      <c r="N469" s="352"/>
      <c r="O469" s="352"/>
      <c r="P469" s="114">
        <f t="shared" si="181"/>
        <v>0</v>
      </c>
      <c r="Q469" s="357">
        <v>0</v>
      </c>
      <c r="R469" s="162">
        <f t="shared" si="182"/>
        <v>0</v>
      </c>
      <c r="S469" s="355">
        <v>0</v>
      </c>
      <c r="T469" s="352">
        <v>0</v>
      </c>
      <c r="U469" s="356">
        <v>0</v>
      </c>
      <c r="V469" s="357">
        <f t="shared" si="183"/>
        <v>0</v>
      </c>
      <c r="W469" s="357">
        <f t="shared" si="184"/>
        <v>0</v>
      </c>
      <c r="X469" s="357">
        <f t="shared" si="185"/>
        <v>0</v>
      </c>
      <c r="Y469" s="357">
        <f t="shared" si="186"/>
        <v>0</v>
      </c>
      <c r="Z469" s="353" t="str">
        <f t="shared" si="179"/>
        <v xml:space="preserve"> </v>
      </c>
      <c r="AA469" s="353" t="str">
        <f t="shared" si="180"/>
        <v xml:space="preserve"> </v>
      </c>
    </row>
    <row r="470" spans="1:27" s="338" customFormat="1" ht="12" hidden="1" customHeight="1">
      <c r="A470" s="354">
        <v>432.4</v>
      </c>
      <c r="B470" s="354" t="s">
        <v>507</v>
      </c>
      <c r="C470" s="352"/>
      <c r="D470" s="352">
        <v>0</v>
      </c>
      <c r="E470" s="352">
        <v>0</v>
      </c>
      <c r="F470" s="352">
        <v>0</v>
      </c>
      <c r="G470" s="352">
        <v>0</v>
      </c>
      <c r="H470" s="352">
        <v>0</v>
      </c>
      <c r="I470" s="352">
        <v>0</v>
      </c>
      <c r="J470" s="352"/>
      <c r="K470" s="352"/>
      <c r="L470" s="352"/>
      <c r="M470" s="352"/>
      <c r="N470" s="352"/>
      <c r="O470" s="352"/>
      <c r="P470" s="114">
        <f t="shared" si="181"/>
        <v>0</v>
      </c>
      <c r="Q470" s="357">
        <v>0</v>
      </c>
      <c r="R470" s="162">
        <f t="shared" si="182"/>
        <v>0</v>
      </c>
      <c r="S470" s="355">
        <v>0</v>
      </c>
      <c r="T470" s="352">
        <v>0</v>
      </c>
      <c r="U470" s="356">
        <v>0</v>
      </c>
      <c r="V470" s="357">
        <f t="shared" si="183"/>
        <v>0</v>
      </c>
      <c r="W470" s="357">
        <f t="shared" si="184"/>
        <v>0</v>
      </c>
      <c r="X470" s="357">
        <f t="shared" si="185"/>
        <v>0</v>
      </c>
      <c r="Y470" s="357">
        <f t="shared" si="186"/>
        <v>0</v>
      </c>
      <c r="Z470" s="353" t="str">
        <f t="shared" si="179"/>
        <v xml:space="preserve"> </v>
      </c>
      <c r="AA470" s="353" t="str">
        <f t="shared" si="180"/>
        <v xml:space="preserve"> </v>
      </c>
    </row>
    <row r="471" spans="1:27" s="338" customFormat="1" ht="12" hidden="1" customHeight="1">
      <c r="A471" s="354">
        <v>432.5</v>
      </c>
      <c r="B471" s="354" t="s">
        <v>508</v>
      </c>
      <c r="C471" s="352"/>
      <c r="D471" s="352">
        <v>0</v>
      </c>
      <c r="E471" s="352">
        <v>0</v>
      </c>
      <c r="F471" s="352">
        <v>0</v>
      </c>
      <c r="G471" s="352">
        <v>0</v>
      </c>
      <c r="H471" s="352">
        <v>0</v>
      </c>
      <c r="I471" s="352">
        <v>0</v>
      </c>
      <c r="J471" s="352"/>
      <c r="K471" s="352"/>
      <c r="L471" s="352"/>
      <c r="M471" s="352"/>
      <c r="N471" s="352"/>
      <c r="O471" s="352"/>
      <c r="P471" s="114">
        <f t="shared" si="181"/>
        <v>0</v>
      </c>
      <c r="Q471" s="357">
        <v>0</v>
      </c>
      <c r="R471" s="162">
        <f t="shared" si="182"/>
        <v>0</v>
      </c>
      <c r="S471" s="355">
        <v>0</v>
      </c>
      <c r="T471" s="352">
        <v>0</v>
      </c>
      <c r="U471" s="356">
        <v>0</v>
      </c>
      <c r="V471" s="357">
        <f t="shared" si="183"/>
        <v>0</v>
      </c>
      <c r="W471" s="357">
        <f t="shared" si="184"/>
        <v>0</v>
      </c>
      <c r="X471" s="357">
        <f t="shared" si="185"/>
        <v>0</v>
      </c>
      <c r="Y471" s="357">
        <f t="shared" si="186"/>
        <v>0</v>
      </c>
      <c r="Z471" s="353" t="str">
        <f t="shared" si="179"/>
        <v xml:space="preserve"> </v>
      </c>
      <c r="AA471" s="353" t="str">
        <f t="shared" si="180"/>
        <v xml:space="preserve"> </v>
      </c>
    </row>
    <row r="472" spans="1:27" s="338" customFormat="1" ht="12" hidden="1" customHeight="1">
      <c r="A472" s="354">
        <v>434</v>
      </c>
      <c r="B472" s="354" t="s">
        <v>509</v>
      </c>
      <c r="C472" s="352"/>
      <c r="D472" s="352">
        <v>0</v>
      </c>
      <c r="E472" s="352">
        <v>0</v>
      </c>
      <c r="F472" s="352">
        <v>0</v>
      </c>
      <c r="G472" s="352">
        <v>0</v>
      </c>
      <c r="H472" s="352">
        <v>0</v>
      </c>
      <c r="I472" s="352">
        <v>0</v>
      </c>
      <c r="J472" s="352"/>
      <c r="K472" s="352"/>
      <c r="L472" s="352"/>
      <c r="M472" s="352"/>
      <c r="N472" s="352"/>
      <c r="O472" s="352"/>
      <c r="P472" s="114">
        <f t="shared" si="181"/>
        <v>0</v>
      </c>
      <c r="Q472" s="357">
        <v>0</v>
      </c>
      <c r="R472" s="162">
        <f t="shared" si="182"/>
        <v>0</v>
      </c>
      <c r="S472" s="355">
        <v>0</v>
      </c>
      <c r="T472" s="352">
        <v>0</v>
      </c>
      <c r="U472" s="356">
        <v>0</v>
      </c>
      <c r="V472" s="357">
        <f t="shared" si="183"/>
        <v>0</v>
      </c>
      <c r="W472" s="357">
        <f t="shared" si="184"/>
        <v>0</v>
      </c>
      <c r="X472" s="357">
        <f t="shared" si="185"/>
        <v>0</v>
      </c>
      <c r="Y472" s="357">
        <f t="shared" si="186"/>
        <v>0</v>
      </c>
      <c r="Z472" s="353" t="str">
        <f t="shared" si="179"/>
        <v xml:space="preserve"> </v>
      </c>
      <c r="AA472" s="353" t="str">
        <f t="shared" si="180"/>
        <v xml:space="preserve"> </v>
      </c>
    </row>
    <row r="473" spans="1:27" s="338" customFormat="1" ht="12" customHeight="1">
      <c r="A473" s="354">
        <v>435</v>
      </c>
      <c r="B473" s="354" t="s">
        <v>510</v>
      </c>
      <c r="C473" s="352"/>
      <c r="D473" s="352">
        <v>4195.1400000000003</v>
      </c>
      <c r="E473" s="352">
        <v>3616.39</v>
      </c>
      <c r="F473" s="352">
        <v>3002.15</v>
      </c>
      <c r="G473" s="352">
        <v>392.45</v>
      </c>
      <c r="H473" s="352">
        <v>4186.2700000000004</v>
      </c>
      <c r="I473" s="352">
        <v>1359.29</v>
      </c>
      <c r="J473" s="352"/>
      <c r="K473" s="352"/>
      <c r="L473" s="352"/>
      <c r="M473" s="352"/>
      <c r="N473" s="352"/>
      <c r="O473" s="352"/>
      <c r="P473" s="114">
        <f t="shared" si="181"/>
        <v>16751.690000000002</v>
      </c>
      <c r="Q473" s="357">
        <v>14749.98</v>
      </c>
      <c r="R473" s="162">
        <f t="shared" si="182"/>
        <v>-2001.7100000000028</v>
      </c>
      <c r="S473" s="355">
        <v>29499.96</v>
      </c>
      <c r="T473" s="352">
        <v>29499.96</v>
      </c>
      <c r="U473" s="356">
        <v>29499.96</v>
      </c>
      <c r="V473" s="357">
        <f t="shared" si="183"/>
        <v>0</v>
      </c>
      <c r="W473" s="357">
        <f t="shared" si="184"/>
        <v>0</v>
      </c>
      <c r="X473" s="357">
        <f t="shared" si="185"/>
        <v>12748.269999999997</v>
      </c>
      <c r="Y473" s="357">
        <f t="shared" si="186"/>
        <v>12748.269999999997</v>
      </c>
      <c r="Z473" s="353">
        <f t="shared" si="179"/>
        <v>0.56785466827751641</v>
      </c>
      <c r="AA473" s="353">
        <f t="shared" si="180"/>
        <v>0.56785466827751641</v>
      </c>
    </row>
    <row r="474" spans="1:27" s="338" customFormat="1" ht="12" hidden="1" customHeight="1">
      <c r="A474" s="354">
        <v>437</v>
      </c>
      <c r="B474" s="354" t="s">
        <v>511</v>
      </c>
      <c r="C474" s="352"/>
      <c r="D474" s="352">
        <v>0</v>
      </c>
      <c r="E474" s="352">
        <v>0</v>
      </c>
      <c r="F474" s="352">
        <v>0</v>
      </c>
      <c r="G474" s="352">
        <v>0</v>
      </c>
      <c r="H474" s="352">
        <v>0</v>
      </c>
      <c r="I474" s="352">
        <v>0</v>
      </c>
      <c r="J474" s="352"/>
      <c r="K474" s="352"/>
      <c r="L474" s="352"/>
      <c r="M474" s="352"/>
      <c r="N474" s="352"/>
      <c r="O474" s="352"/>
      <c r="P474" s="114">
        <f t="shared" si="181"/>
        <v>0</v>
      </c>
      <c r="Q474" s="357">
        <v>0</v>
      </c>
      <c r="R474" s="162">
        <f t="shared" si="182"/>
        <v>0</v>
      </c>
      <c r="S474" s="355">
        <v>0</v>
      </c>
      <c r="T474" s="352">
        <v>0</v>
      </c>
      <c r="U474" s="356">
        <v>0</v>
      </c>
      <c r="V474" s="357">
        <f t="shared" si="183"/>
        <v>0</v>
      </c>
      <c r="W474" s="357">
        <f t="shared" si="184"/>
        <v>0</v>
      </c>
      <c r="X474" s="357">
        <f t="shared" si="185"/>
        <v>0</v>
      </c>
      <c r="Y474" s="357">
        <f t="shared" si="186"/>
        <v>0</v>
      </c>
      <c r="Z474" s="353" t="str">
        <f t="shared" si="179"/>
        <v xml:space="preserve"> </v>
      </c>
      <c r="AA474" s="353" t="str">
        <f t="shared" si="180"/>
        <v xml:space="preserve"> </v>
      </c>
    </row>
    <row r="475" spans="1:27" s="338" customFormat="1" ht="12" hidden="1" customHeight="1">
      <c r="A475" s="354">
        <v>448</v>
      </c>
      <c r="B475" s="354" t="s">
        <v>512</v>
      </c>
      <c r="C475" s="352"/>
      <c r="D475" s="352">
        <v>0</v>
      </c>
      <c r="E475" s="352">
        <v>0</v>
      </c>
      <c r="F475" s="352">
        <v>0</v>
      </c>
      <c r="G475" s="352">
        <v>0</v>
      </c>
      <c r="H475" s="352">
        <v>0</v>
      </c>
      <c r="I475" s="352">
        <v>0</v>
      </c>
      <c r="J475" s="352"/>
      <c r="K475" s="352"/>
      <c r="L475" s="352"/>
      <c r="M475" s="352"/>
      <c r="N475" s="352"/>
      <c r="O475" s="352"/>
      <c r="P475" s="114">
        <f t="shared" si="181"/>
        <v>0</v>
      </c>
      <c r="Q475" s="357">
        <v>0</v>
      </c>
      <c r="R475" s="162">
        <f t="shared" si="182"/>
        <v>0</v>
      </c>
      <c r="S475" s="355">
        <v>0</v>
      </c>
      <c r="T475" s="352">
        <v>0</v>
      </c>
      <c r="U475" s="356">
        <v>0</v>
      </c>
      <c r="V475" s="357">
        <f t="shared" si="183"/>
        <v>0</v>
      </c>
      <c r="W475" s="357">
        <f t="shared" si="184"/>
        <v>0</v>
      </c>
      <c r="X475" s="357">
        <f t="shared" si="185"/>
        <v>0</v>
      </c>
      <c r="Y475" s="357">
        <f t="shared" si="186"/>
        <v>0</v>
      </c>
      <c r="Z475" s="353" t="str">
        <f t="shared" si="179"/>
        <v xml:space="preserve"> </v>
      </c>
      <c r="AA475" s="353" t="str">
        <f t="shared" si="180"/>
        <v xml:space="preserve"> </v>
      </c>
    </row>
    <row r="476" spans="1:27" s="338" customFormat="1" ht="12" customHeight="1">
      <c r="A476" s="354">
        <v>449</v>
      </c>
      <c r="B476" s="354" t="s">
        <v>513</v>
      </c>
      <c r="C476" s="352"/>
      <c r="D476" s="352">
        <v>1078.56</v>
      </c>
      <c r="E476" s="352">
        <v>105.92</v>
      </c>
      <c r="F476" s="352">
        <v>1299.3499999999999</v>
      </c>
      <c r="G476" s="352">
        <v>19981.25</v>
      </c>
      <c r="H476" s="352">
        <v>365.56</v>
      </c>
      <c r="I476" s="352">
        <v>1631.54</v>
      </c>
      <c r="J476" s="352"/>
      <c r="K476" s="352"/>
      <c r="L476" s="352"/>
      <c r="M476" s="352"/>
      <c r="N476" s="352"/>
      <c r="O476" s="352"/>
      <c r="P476" s="114">
        <f t="shared" si="181"/>
        <v>24462.180000000004</v>
      </c>
      <c r="Q476" s="357">
        <v>19999.999999999902</v>
      </c>
      <c r="R476" s="162">
        <f t="shared" si="182"/>
        <v>-4462.1800000001022</v>
      </c>
      <c r="S476" s="355">
        <v>20000</v>
      </c>
      <c r="T476" s="352">
        <v>22465.08</v>
      </c>
      <c r="U476" s="356">
        <v>78797.55</v>
      </c>
      <c r="V476" s="357">
        <f t="shared" si="183"/>
        <v>-56332.47</v>
      </c>
      <c r="W476" s="357">
        <f t="shared" si="184"/>
        <v>-58797.55</v>
      </c>
      <c r="X476" s="357">
        <f t="shared" si="185"/>
        <v>-4462.1800000000039</v>
      </c>
      <c r="Y476" s="357">
        <f t="shared" si="186"/>
        <v>54335.369999999995</v>
      </c>
      <c r="Z476" s="353">
        <f t="shared" si="179"/>
        <v>0.31044340845622742</v>
      </c>
      <c r="AA476" s="353">
        <f t="shared" si="180"/>
        <v>1.2231090000000002</v>
      </c>
    </row>
    <row r="477" spans="1:27" s="338" customFormat="1" ht="12" customHeight="1">
      <c r="A477" s="354">
        <v>451</v>
      </c>
      <c r="B477" s="354" t="s">
        <v>193</v>
      </c>
      <c r="C477" s="352"/>
      <c r="D477" s="352">
        <v>0</v>
      </c>
      <c r="E477" s="352">
        <v>0</v>
      </c>
      <c r="F477" s="352">
        <v>0</v>
      </c>
      <c r="G477" s="352">
        <v>0</v>
      </c>
      <c r="H477" s="352">
        <v>0</v>
      </c>
      <c r="I477" s="352">
        <v>0</v>
      </c>
      <c r="J477" s="352"/>
      <c r="K477" s="352"/>
      <c r="L477" s="352"/>
      <c r="M477" s="352"/>
      <c r="N477" s="352"/>
      <c r="O477" s="352"/>
      <c r="P477" s="114">
        <f t="shared" si="181"/>
        <v>0</v>
      </c>
      <c r="Q477" s="357">
        <v>7251.1486666666697</v>
      </c>
      <c r="R477" s="162">
        <f t="shared" si="182"/>
        <v>7251.1486666666697</v>
      </c>
      <c r="S477" s="355">
        <v>8366.7099999999991</v>
      </c>
      <c r="T477" s="352">
        <v>0</v>
      </c>
      <c r="U477" s="356">
        <v>0</v>
      </c>
      <c r="V477" s="357">
        <f t="shared" si="183"/>
        <v>0</v>
      </c>
      <c r="W477" s="357">
        <f t="shared" si="184"/>
        <v>8366.7099999999991</v>
      </c>
      <c r="X477" s="357">
        <f t="shared" si="185"/>
        <v>8366.7099999999991</v>
      </c>
      <c r="Y477" s="357">
        <f t="shared" si="186"/>
        <v>0</v>
      </c>
      <c r="Z477" s="353" t="str">
        <f t="shared" ref="Z477:Z508" si="187">IFERROR((P477/U477)," ")</f>
        <v xml:space="preserve"> </v>
      </c>
      <c r="AA477" s="353">
        <f t="shared" ref="AA477:AA508" si="188">IFERROR((P477/S477)," ")</f>
        <v>0</v>
      </c>
    </row>
    <row r="478" spans="1:27" s="338" customFormat="1" ht="12" customHeight="1">
      <c r="A478" s="354">
        <v>452</v>
      </c>
      <c r="B478" s="354" t="s">
        <v>514</v>
      </c>
      <c r="C478" s="352"/>
      <c r="D478" s="352">
        <v>2483.56</v>
      </c>
      <c r="E478" s="352">
        <v>6353.02</v>
      </c>
      <c r="F478" s="352">
        <v>5117.8500000000004</v>
      </c>
      <c r="G478" s="352">
        <v>3242.98</v>
      </c>
      <c r="H478" s="352">
        <v>2543.63</v>
      </c>
      <c r="I478" s="352">
        <v>2138.73</v>
      </c>
      <c r="J478" s="352"/>
      <c r="K478" s="352"/>
      <c r="L478" s="352"/>
      <c r="M478" s="352"/>
      <c r="N478" s="352"/>
      <c r="O478" s="352"/>
      <c r="P478" s="114">
        <f t="shared" si="181"/>
        <v>21879.77</v>
      </c>
      <c r="Q478" s="357">
        <v>30000</v>
      </c>
      <c r="R478" s="162">
        <f t="shared" si="182"/>
        <v>8120.23</v>
      </c>
      <c r="S478" s="355">
        <v>60000</v>
      </c>
      <c r="T478" s="352">
        <v>60000</v>
      </c>
      <c r="U478" s="356">
        <v>60000</v>
      </c>
      <c r="V478" s="357">
        <f t="shared" si="183"/>
        <v>0</v>
      </c>
      <c r="W478" s="357">
        <f t="shared" si="184"/>
        <v>0</v>
      </c>
      <c r="X478" s="357">
        <f t="shared" si="185"/>
        <v>38120.229999999996</v>
      </c>
      <c r="Y478" s="357">
        <f t="shared" si="186"/>
        <v>38120.229999999996</v>
      </c>
      <c r="Z478" s="353">
        <f t="shared" si="187"/>
        <v>0.36466283333333332</v>
      </c>
      <c r="AA478" s="353">
        <f t="shared" si="188"/>
        <v>0.36466283333333332</v>
      </c>
    </row>
    <row r="479" spans="1:27" s="338" customFormat="1" ht="12" customHeight="1">
      <c r="A479" s="354">
        <v>452.1</v>
      </c>
      <c r="B479" s="354" t="s">
        <v>515</v>
      </c>
      <c r="C479" s="352"/>
      <c r="D479" s="352">
        <v>116.19</v>
      </c>
      <c r="E479" s="352">
        <v>977.46</v>
      </c>
      <c r="F479" s="352">
        <v>2705.35</v>
      </c>
      <c r="G479" s="352">
        <v>2302.58</v>
      </c>
      <c r="H479" s="352">
        <v>2267.7600000000002</v>
      </c>
      <c r="I479" s="352">
        <v>2212.86</v>
      </c>
      <c r="J479" s="352"/>
      <c r="K479" s="352"/>
      <c r="L479" s="352"/>
      <c r="M479" s="352"/>
      <c r="N479" s="352"/>
      <c r="O479" s="352"/>
      <c r="P479" s="114">
        <f t="shared" si="181"/>
        <v>10582.2</v>
      </c>
      <c r="Q479" s="357">
        <v>2818.6350000000002</v>
      </c>
      <c r="R479" s="162">
        <f t="shared" si="182"/>
        <v>-7763.5650000000005</v>
      </c>
      <c r="S479" s="355">
        <v>5637.27</v>
      </c>
      <c r="T479" s="352">
        <v>20000</v>
      </c>
      <c r="U479" s="356">
        <v>22500</v>
      </c>
      <c r="V479" s="357">
        <f t="shared" si="183"/>
        <v>-2500</v>
      </c>
      <c r="W479" s="357">
        <f t="shared" si="184"/>
        <v>-16862.73</v>
      </c>
      <c r="X479" s="357">
        <f t="shared" si="185"/>
        <v>-4944.93</v>
      </c>
      <c r="Y479" s="357">
        <f t="shared" si="186"/>
        <v>11917.8</v>
      </c>
      <c r="Z479" s="353">
        <f t="shared" si="187"/>
        <v>0.47032000000000002</v>
      </c>
      <c r="AA479" s="353">
        <f t="shared" si="188"/>
        <v>1.8771852332778101</v>
      </c>
    </row>
    <row r="480" spans="1:27" s="338" customFormat="1" ht="12" hidden="1" customHeight="1">
      <c r="A480" s="354">
        <v>452.2</v>
      </c>
      <c r="B480" s="354" t="s">
        <v>516</v>
      </c>
      <c r="C480" s="352"/>
      <c r="D480" s="352">
        <v>0</v>
      </c>
      <c r="E480" s="352">
        <v>0</v>
      </c>
      <c r="F480" s="352">
        <v>0</v>
      </c>
      <c r="G480" s="352">
        <v>0</v>
      </c>
      <c r="H480" s="352">
        <v>0</v>
      </c>
      <c r="I480" s="352">
        <v>0</v>
      </c>
      <c r="J480" s="352"/>
      <c r="K480" s="352"/>
      <c r="L480" s="352"/>
      <c r="M480" s="352"/>
      <c r="N480" s="352"/>
      <c r="O480" s="352"/>
      <c r="P480" s="114">
        <f t="shared" si="181"/>
        <v>0</v>
      </c>
      <c r="Q480" s="357">
        <v>0</v>
      </c>
      <c r="R480" s="162">
        <f t="shared" si="182"/>
        <v>0</v>
      </c>
      <c r="S480" s="355">
        <v>0</v>
      </c>
      <c r="T480" s="352">
        <v>0</v>
      </c>
      <c r="U480" s="356">
        <v>0</v>
      </c>
      <c r="V480" s="357">
        <f t="shared" si="183"/>
        <v>0</v>
      </c>
      <c r="W480" s="357">
        <f t="shared" si="184"/>
        <v>0</v>
      </c>
      <c r="X480" s="357">
        <f t="shared" si="185"/>
        <v>0</v>
      </c>
      <c r="Y480" s="357">
        <f t="shared" si="186"/>
        <v>0</v>
      </c>
      <c r="Z480" s="353" t="str">
        <f t="shared" si="187"/>
        <v xml:space="preserve"> </v>
      </c>
      <c r="AA480" s="353" t="str">
        <f t="shared" si="188"/>
        <v xml:space="preserve"> </v>
      </c>
    </row>
    <row r="481" spans="1:27" s="338" customFormat="1" ht="12" hidden="1" customHeight="1">
      <c r="A481" s="354">
        <v>452.3</v>
      </c>
      <c r="B481" s="354" t="s">
        <v>517</v>
      </c>
      <c r="C481" s="352"/>
      <c r="D481" s="352">
        <v>0</v>
      </c>
      <c r="E481" s="352">
        <v>0</v>
      </c>
      <c r="F481" s="352">
        <v>0</v>
      </c>
      <c r="G481" s="352">
        <v>0</v>
      </c>
      <c r="H481" s="352">
        <v>0</v>
      </c>
      <c r="I481" s="352">
        <v>0</v>
      </c>
      <c r="J481" s="352"/>
      <c r="K481" s="352"/>
      <c r="L481" s="352"/>
      <c r="M481" s="352"/>
      <c r="N481" s="352"/>
      <c r="O481" s="352"/>
      <c r="P481" s="114">
        <f t="shared" si="181"/>
        <v>0</v>
      </c>
      <c r="Q481" s="357">
        <v>0</v>
      </c>
      <c r="R481" s="162">
        <f t="shared" si="182"/>
        <v>0</v>
      </c>
      <c r="S481" s="355">
        <v>0</v>
      </c>
      <c r="T481" s="352">
        <v>0</v>
      </c>
      <c r="U481" s="356">
        <v>0</v>
      </c>
      <c r="V481" s="357">
        <f t="shared" si="183"/>
        <v>0</v>
      </c>
      <c r="W481" s="357">
        <f t="shared" si="184"/>
        <v>0</v>
      </c>
      <c r="X481" s="357">
        <f t="shared" si="185"/>
        <v>0</v>
      </c>
      <c r="Y481" s="357">
        <f t="shared" si="186"/>
        <v>0</v>
      </c>
      <c r="Z481" s="353" t="str">
        <f t="shared" si="187"/>
        <v xml:space="preserve"> </v>
      </c>
      <c r="AA481" s="353" t="str">
        <f t="shared" si="188"/>
        <v xml:space="preserve"> </v>
      </c>
    </row>
    <row r="482" spans="1:27" s="338" customFormat="1" ht="12" hidden="1" customHeight="1">
      <c r="A482" s="354">
        <v>452.4</v>
      </c>
      <c r="B482" s="354" t="s">
        <v>518</v>
      </c>
      <c r="C482" s="352"/>
      <c r="D482" s="352">
        <v>0</v>
      </c>
      <c r="E482" s="352">
        <v>0</v>
      </c>
      <c r="F482" s="352">
        <v>0</v>
      </c>
      <c r="G482" s="352">
        <v>0</v>
      </c>
      <c r="H482" s="352">
        <v>0</v>
      </c>
      <c r="I482" s="352">
        <v>0</v>
      </c>
      <c r="J482" s="352"/>
      <c r="K482" s="352"/>
      <c r="L482" s="352"/>
      <c r="M482" s="352"/>
      <c r="N482" s="352"/>
      <c r="O482" s="352"/>
      <c r="P482" s="114">
        <f t="shared" si="181"/>
        <v>0</v>
      </c>
      <c r="Q482" s="357">
        <v>0</v>
      </c>
      <c r="R482" s="162">
        <f t="shared" si="182"/>
        <v>0</v>
      </c>
      <c r="S482" s="355">
        <v>0</v>
      </c>
      <c r="T482" s="352">
        <v>0</v>
      </c>
      <c r="U482" s="356">
        <v>0</v>
      </c>
      <c r="V482" s="357">
        <f t="shared" si="183"/>
        <v>0</v>
      </c>
      <c r="W482" s="357">
        <f t="shared" si="184"/>
        <v>0</v>
      </c>
      <c r="X482" s="357">
        <f t="shared" si="185"/>
        <v>0</v>
      </c>
      <c r="Y482" s="357">
        <f t="shared" si="186"/>
        <v>0</v>
      </c>
      <c r="Z482" s="353" t="str">
        <f t="shared" si="187"/>
        <v xml:space="preserve"> </v>
      </c>
      <c r="AA482" s="353" t="str">
        <f t="shared" si="188"/>
        <v xml:space="preserve"> </v>
      </c>
    </row>
    <row r="483" spans="1:27" s="338" customFormat="1" ht="12" hidden="1" customHeight="1">
      <c r="A483" s="354">
        <v>452.5</v>
      </c>
      <c r="B483" s="354" t="s">
        <v>519</v>
      </c>
      <c r="C483" s="352"/>
      <c r="D483" s="352">
        <v>0</v>
      </c>
      <c r="E483" s="352">
        <v>0</v>
      </c>
      <c r="F483" s="352">
        <v>0</v>
      </c>
      <c r="G483" s="352">
        <v>0</v>
      </c>
      <c r="H483" s="352">
        <v>0</v>
      </c>
      <c r="I483" s="352">
        <v>0</v>
      </c>
      <c r="J483" s="352"/>
      <c r="K483" s="352"/>
      <c r="L483" s="352"/>
      <c r="M483" s="352"/>
      <c r="N483" s="352"/>
      <c r="O483" s="352"/>
      <c r="P483" s="114">
        <f t="shared" si="181"/>
        <v>0</v>
      </c>
      <c r="Q483" s="357">
        <v>0</v>
      </c>
      <c r="R483" s="162">
        <f t="shared" si="182"/>
        <v>0</v>
      </c>
      <c r="S483" s="355">
        <v>0</v>
      </c>
      <c r="T483" s="352">
        <v>0</v>
      </c>
      <c r="U483" s="356">
        <v>0</v>
      </c>
      <c r="V483" s="357">
        <f t="shared" si="183"/>
        <v>0</v>
      </c>
      <c r="W483" s="357">
        <f t="shared" si="184"/>
        <v>0</v>
      </c>
      <c r="X483" s="357">
        <f t="shared" si="185"/>
        <v>0</v>
      </c>
      <c r="Y483" s="357">
        <f t="shared" si="186"/>
        <v>0</v>
      </c>
      <c r="Z483" s="353" t="str">
        <f t="shared" si="187"/>
        <v xml:space="preserve"> </v>
      </c>
      <c r="AA483" s="353" t="str">
        <f t="shared" si="188"/>
        <v xml:space="preserve"> </v>
      </c>
    </row>
    <row r="484" spans="1:27" s="338" customFormat="1" ht="12" hidden="1" customHeight="1">
      <c r="A484" s="354">
        <v>453</v>
      </c>
      <c r="B484" s="354" t="s">
        <v>520</v>
      </c>
      <c r="C484" s="352"/>
      <c r="D484" s="352">
        <v>0</v>
      </c>
      <c r="E484" s="352">
        <v>0</v>
      </c>
      <c r="F484" s="352">
        <v>0</v>
      </c>
      <c r="G484" s="352">
        <v>0</v>
      </c>
      <c r="H484" s="352">
        <v>0</v>
      </c>
      <c r="I484" s="352">
        <v>0</v>
      </c>
      <c r="J484" s="352"/>
      <c r="K484" s="352"/>
      <c r="L484" s="352"/>
      <c r="M484" s="352"/>
      <c r="N484" s="352"/>
      <c r="O484" s="352"/>
      <c r="P484" s="114">
        <f t="shared" si="181"/>
        <v>0</v>
      </c>
      <c r="Q484" s="357">
        <v>0</v>
      </c>
      <c r="R484" s="162">
        <f t="shared" si="182"/>
        <v>0</v>
      </c>
      <c r="S484" s="355">
        <v>0</v>
      </c>
      <c r="T484" s="352">
        <v>0</v>
      </c>
      <c r="U484" s="356">
        <v>0</v>
      </c>
      <c r="V484" s="357">
        <f t="shared" si="183"/>
        <v>0</v>
      </c>
      <c r="W484" s="357">
        <f t="shared" si="184"/>
        <v>0</v>
      </c>
      <c r="X484" s="357">
        <f t="shared" si="185"/>
        <v>0</v>
      </c>
      <c r="Y484" s="357">
        <f t="shared" si="186"/>
        <v>0</v>
      </c>
      <c r="Z484" s="353" t="str">
        <f t="shared" si="187"/>
        <v xml:space="preserve"> </v>
      </c>
      <c r="AA484" s="353" t="str">
        <f t="shared" si="188"/>
        <v xml:space="preserve"> </v>
      </c>
    </row>
    <row r="485" spans="1:27" s="338" customFormat="1" ht="12" hidden="1" customHeight="1">
      <c r="A485" s="354">
        <v>454</v>
      </c>
      <c r="B485" s="354" t="s">
        <v>521</v>
      </c>
      <c r="C485" s="352"/>
      <c r="D485" s="352">
        <v>0</v>
      </c>
      <c r="E485" s="352">
        <v>0</v>
      </c>
      <c r="F485" s="352">
        <v>0</v>
      </c>
      <c r="G485" s="352">
        <v>0</v>
      </c>
      <c r="H485" s="352">
        <v>0</v>
      </c>
      <c r="I485" s="352">
        <v>0</v>
      </c>
      <c r="J485" s="352"/>
      <c r="K485" s="352"/>
      <c r="L485" s="352"/>
      <c r="M485" s="352"/>
      <c r="N485" s="352"/>
      <c r="O485" s="352"/>
      <c r="P485" s="114">
        <f t="shared" si="181"/>
        <v>0</v>
      </c>
      <c r="Q485" s="357">
        <v>0</v>
      </c>
      <c r="R485" s="162">
        <f t="shared" si="182"/>
        <v>0</v>
      </c>
      <c r="S485" s="355">
        <v>0</v>
      </c>
      <c r="T485" s="352">
        <v>0</v>
      </c>
      <c r="U485" s="356">
        <v>0</v>
      </c>
      <c r="V485" s="357">
        <f t="shared" si="183"/>
        <v>0</v>
      </c>
      <c r="W485" s="357">
        <f t="shared" si="184"/>
        <v>0</v>
      </c>
      <c r="X485" s="357">
        <f t="shared" si="185"/>
        <v>0</v>
      </c>
      <c r="Y485" s="357">
        <f t="shared" si="186"/>
        <v>0</v>
      </c>
      <c r="Z485" s="353" t="str">
        <f t="shared" si="187"/>
        <v xml:space="preserve"> </v>
      </c>
      <c r="AA485" s="353" t="str">
        <f t="shared" si="188"/>
        <v xml:space="preserve"> </v>
      </c>
    </row>
    <row r="486" spans="1:27" s="338" customFormat="1" ht="12" hidden="1" customHeight="1">
      <c r="A486" s="354">
        <v>457</v>
      </c>
      <c r="B486" s="354" t="s">
        <v>522</v>
      </c>
      <c r="C486" s="352"/>
      <c r="D486" s="352">
        <v>0</v>
      </c>
      <c r="E486" s="352">
        <v>0</v>
      </c>
      <c r="F486" s="352">
        <v>0</v>
      </c>
      <c r="G486" s="352">
        <v>0</v>
      </c>
      <c r="H486" s="352">
        <v>0</v>
      </c>
      <c r="I486" s="352">
        <v>0</v>
      </c>
      <c r="J486" s="352"/>
      <c r="K486" s="352"/>
      <c r="L486" s="352"/>
      <c r="M486" s="352"/>
      <c r="N486" s="352"/>
      <c r="O486" s="352"/>
      <c r="P486" s="114">
        <f t="shared" si="181"/>
        <v>0</v>
      </c>
      <c r="Q486" s="357">
        <v>0</v>
      </c>
      <c r="R486" s="162">
        <f t="shared" si="182"/>
        <v>0</v>
      </c>
      <c r="S486" s="355">
        <v>0</v>
      </c>
      <c r="T486" s="352">
        <v>0</v>
      </c>
      <c r="U486" s="356">
        <v>0</v>
      </c>
      <c r="V486" s="357">
        <f t="shared" si="183"/>
        <v>0</v>
      </c>
      <c r="W486" s="357">
        <f t="shared" si="184"/>
        <v>0</v>
      </c>
      <c r="X486" s="357">
        <f t="shared" si="185"/>
        <v>0</v>
      </c>
      <c r="Y486" s="357">
        <f t="shared" si="186"/>
        <v>0</v>
      </c>
      <c r="Z486" s="353" t="str">
        <f t="shared" si="187"/>
        <v xml:space="preserve"> </v>
      </c>
      <c r="AA486" s="353" t="str">
        <f t="shared" si="188"/>
        <v xml:space="preserve"> </v>
      </c>
    </row>
    <row r="487" spans="1:27" s="338" customFormat="1" ht="12" hidden="1" customHeight="1">
      <c r="A487" s="354">
        <v>469</v>
      </c>
      <c r="B487" s="354" t="s">
        <v>281</v>
      </c>
      <c r="C487" s="352"/>
      <c r="D487" s="352">
        <v>0</v>
      </c>
      <c r="E487" s="352">
        <v>0</v>
      </c>
      <c r="F487" s="352">
        <v>0</v>
      </c>
      <c r="G487" s="352">
        <v>0</v>
      </c>
      <c r="H487" s="352">
        <v>0</v>
      </c>
      <c r="I487" s="352">
        <v>0</v>
      </c>
      <c r="J487" s="352"/>
      <c r="K487" s="352"/>
      <c r="L487" s="352"/>
      <c r="M487" s="352"/>
      <c r="N487" s="352"/>
      <c r="O487" s="352"/>
      <c r="P487" s="114">
        <f t="shared" si="181"/>
        <v>0</v>
      </c>
      <c r="Q487" s="357">
        <v>0</v>
      </c>
      <c r="R487" s="162">
        <f t="shared" si="182"/>
        <v>0</v>
      </c>
      <c r="S487" s="355">
        <v>0</v>
      </c>
      <c r="T487" s="352">
        <v>0</v>
      </c>
      <c r="U487" s="356">
        <v>0</v>
      </c>
      <c r="V487" s="357">
        <f t="shared" si="183"/>
        <v>0</v>
      </c>
      <c r="W487" s="357">
        <f t="shared" si="184"/>
        <v>0</v>
      </c>
      <c r="X487" s="357">
        <f t="shared" si="185"/>
        <v>0</v>
      </c>
      <c r="Y487" s="357">
        <f t="shared" si="186"/>
        <v>0</v>
      </c>
      <c r="Z487" s="353" t="str">
        <f t="shared" si="187"/>
        <v xml:space="preserve"> </v>
      </c>
      <c r="AA487" s="353" t="str">
        <f t="shared" si="188"/>
        <v xml:space="preserve"> </v>
      </c>
    </row>
    <row r="488" spans="1:27" s="338" customFormat="1" ht="12" customHeight="1">
      <c r="A488" s="354">
        <v>481</v>
      </c>
      <c r="B488" s="354" t="s">
        <v>523</v>
      </c>
      <c r="C488" s="352"/>
      <c r="D488" s="352">
        <v>14072.45</v>
      </c>
      <c r="E488" s="352">
        <v>5904.16</v>
      </c>
      <c r="F488" s="352">
        <v>1307.3399999999999</v>
      </c>
      <c r="G488" s="352">
        <v>3762.87</v>
      </c>
      <c r="H488" s="352">
        <v>7.99</v>
      </c>
      <c r="I488" s="352">
        <v>10394.469999999999</v>
      </c>
      <c r="J488" s="352"/>
      <c r="K488" s="352"/>
      <c r="L488" s="352"/>
      <c r="M488" s="352"/>
      <c r="N488" s="352"/>
      <c r="O488" s="352"/>
      <c r="P488" s="114">
        <f t="shared" si="181"/>
        <v>35449.279999999999</v>
      </c>
      <c r="Q488" s="357">
        <v>26283.711999999901</v>
      </c>
      <c r="R488" s="162">
        <f t="shared" si="182"/>
        <v>-9165.5680000000975</v>
      </c>
      <c r="S488" s="355">
        <v>30327.360000000001</v>
      </c>
      <c r="T488" s="352">
        <v>36080</v>
      </c>
      <c r="U488" s="356">
        <v>36080</v>
      </c>
      <c r="V488" s="357">
        <f t="shared" si="183"/>
        <v>0</v>
      </c>
      <c r="W488" s="357">
        <f t="shared" si="184"/>
        <v>-5752.6399999999994</v>
      </c>
      <c r="X488" s="357">
        <f t="shared" si="185"/>
        <v>-5121.9199999999983</v>
      </c>
      <c r="Y488" s="357">
        <f t="shared" si="186"/>
        <v>630.72000000000116</v>
      </c>
      <c r="Z488" s="353">
        <f t="shared" si="187"/>
        <v>0.98251884700665182</v>
      </c>
      <c r="AA488" s="353">
        <f t="shared" si="188"/>
        <v>1.1688877633925274</v>
      </c>
    </row>
    <row r="489" spans="1:27" s="338" customFormat="1" ht="12" customHeight="1">
      <c r="A489" s="354">
        <v>481.1</v>
      </c>
      <c r="B489" s="354" t="s">
        <v>524</v>
      </c>
      <c r="C489" s="352"/>
      <c r="D489" s="352">
        <v>961.44</v>
      </c>
      <c r="E489" s="352">
        <v>3558.87</v>
      </c>
      <c r="F489" s="352">
        <v>2487.63</v>
      </c>
      <c r="G489" s="352">
        <v>2453.09</v>
      </c>
      <c r="H489" s="352">
        <v>2453.09</v>
      </c>
      <c r="I489" s="352">
        <v>0</v>
      </c>
      <c r="J489" s="352"/>
      <c r="K489" s="352"/>
      <c r="L489" s="352"/>
      <c r="M489" s="352"/>
      <c r="N489" s="352"/>
      <c r="O489" s="352"/>
      <c r="P489" s="114">
        <f t="shared" si="181"/>
        <v>11914.119999999999</v>
      </c>
      <c r="Q489" s="357">
        <v>19415</v>
      </c>
      <c r="R489" s="162">
        <f t="shared" si="182"/>
        <v>7500.880000000001</v>
      </c>
      <c r="S489" s="355">
        <v>38830.000000000102</v>
      </c>
      <c r="T489" s="352">
        <v>41351.428571428602</v>
      </c>
      <c r="U489" s="356">
        <v>41351.428571428602</v>
      </c>
      <c r="V489" s="357">
        <f t="shared" si="183"/>
        <v>0</v>
      </c>
      <c r="W489" s="357">
        <f t="shared" si="184"/>
        <v>-2521.4285714284997</v>
      </c>
      <c r="X489" s="357">
        <f t="shared" si="185"/>
        <v>26915.880000000103</v>
      </c>
      <c r="Y489" s="357">
        <f t="shared" si="186"/>
        <v>29437.308571428603</v>
      </c>
      <c r="Z489" s="353">
        <f t="shared" si="187"/>
        <v>0.28811870379326998</v>
      </c>
      <c r="AA489" s="353">
        <f t="shared" si="188"/>
        <v>0.30682771053309216</v>
      </c>
    </row>
    <row r="490" spans="1:27" s="338" customFormat="1" ht="12" customHeight="1">
      <c r="A490" s="354">
        <v>481.2</v>
      </c>
      <c r="B490" s="354" t="s">
        <v>525</v>
      </c>
      <c r="C490" s="352"/>
      <c r="D490" s="352">
        <v>0</v>
      </c>
      <c r="E490" s="352">
        <v>12132.5</v>
      </c>
      <c r="F490" s="352">
        <v>0</v>
      </c>
      <c r="G490" s="352">
        <v>0</v>
      </c>
      <c r="H490" s="352">
        <v>0</v>
      </c>
      <c r="I490" s="352">
        <v>0</v>
      </c>
      <c r="J490" s="352"/>
      <c r="K490" s="352"/>
      <c r="L490" s="352"/>
      <c r="M490" s="352"/>
      <c r="N490" s="352"/>
      <c r="O490" s="352"/>
      <c r="P490" s="114">
        <f t="shared" si="181"/>
        <v>12132.5</v>
      </c>
      <c r="Q490" s="357">
        <v>6160.00000000002</v>
      </c>
      <c r="R490" s="162">
        <f t="shared" si="182"/>
        <v>-5972.49999999998</v>
      </c>
      <c r="S490" s="355">
        <v>12320</v>
      </c>
      <c r="T490" s="352">
        <v>13120</v>
      </c>
      <c r="U490" s="356">
        <v>13120</v>
      </c>
      <c r="V490" s="357">
        <f t="shared" si="183"/>
        <v>0</v>
      </c>
      <c r="W490" s="357">
        <f t="shared" si="184"/>
        <v>-800</v>
      </c>
      <c r="X490" s="357">
        <f t="shared" si="185"/>
        <v>187.5</v>
      </c>
      <c r="Y490" s="357">
        <f t="shared" si="186"/>
        <v>987.5</v>
      </c>
      <c r="Z490" s="353">
        <f t="shared" si="187"/>
        <v>0.92473323170731703</v>
      </c>
      <c r="AA490" s="353">
        <f t="shared" si="188"/>
        <v>0.9847808441558441</v>
      </c>
    </row>
    <row r="491" spans="1:27" s="338" customFormat="1" ht="12" hidden="1" customHeight="1">
      <c r="A491" s="354">
        <v>481.3</v>
      </c>
      <c r="B491" s="354" t="s">
        <v>526</v>
      </c>
      <c r="C491" s="352"/>
      <c r="D491" s="352">
        <v>0</v>
      </c>
      <c r="E491" s="352">
        <v>0</v>
      </c>
      <c r="F491" s="352">
        <v>0</v>
      </c>
      <c r="G491" s="352">
        <v>0</v>
      </c>
      <c r="H491" s="352">
        <v>0</v>
      </c>
      <c r="I491" s="352">
        <v>0</v>
      </c>
      <c r="J491" s="352"/>
      <c r="K491" s="352"/>
      <c r="L491" s="352"/>
      <c r="M491" s="352"/>
      <c r="N491" s="352"/>
      <c r="O491" s="352"/>
      <c r="P491" s="114">
        <f t="shared" si="181"/>
        <v>0</v>
      </c>
      <c r="Q491" s="357">
        <v>0</v>
      </c>
      <c r="R491" s="162">
        <f t="shared" si="182"/>
        <v>0</v>
      </c>
      <c r="S491" s="355">
        <v>0</v>
      </c>
      <c r="T491" s="352">
        <v>0</v>
      </c>
      <c r="U491" s="356">
        <v>0</v>
      </c>
      <c r="V491" s="357">
        <f t="shared" si="183"/>
        <v>0</v>
      </c>
      <c r="W491" s="357">
        <f t="shared" si="184"/>
        <v>0</v>
      </c>
      <c r="X491" s="357">
        <f t="shared" si="185"/>
        <v>0</v>
      </c>
      <c r="Y491" s="357">
        <f t="shared" si="186"/>
        <v>0</v>
      </c>
      <c r="Z491" s="353" t="str">
        <f t="shared" si="187"/>
        <v xml:space="preserve"> </v>
      </c>
      <c r="AA491" s="353" t="str">
        <f t="shared" si="188"/>
        <v xml:space="preserve"> </v>
      </c>
    </row>
    <row r="492" spans="1:27" s="338" customFormat="1" ht="12" hidden="1" customHeight="1">
      <c r="A492" s="354">
        <v>481.4</v>
      </c>
      <c r="B492" s="354" t="s">
        <v>527</v>
      </c>
      <c r="C492" s="352"/>
      <c r="D492" s="352">
        <v>0</v>
      </c>
      <c r="E492" s="352">
        <v>0</v>
      </c>
      <c r="F492" s="352">
        <v>0</v>
      </c>
      <c r="G492" s="352">
        <v>0</v>
      </c>
      <c r="H492" s="352">
        <v>0</v>
      </c>
      <c r="I492" s="352">
        <v>0</v>
      </c>
      <c r="J492" s="352"/>
      <c r="K492" s="352"/>
      <c r="L492" s="352"/>
      <c r="M492" s="352"/>
      <c r="N492" s="352"/>
      <c r="O492" s="352"/>
      <c r="P492" s="114">
        <f t="shared" si="181"/>
        <v>0</v>
      </c>
      <c r="Q492" s="357">
        <v>0</v>
      </c>
      <c r="R492" s="162">
        <f t="shared" si="182"/>
        <v>0</v>
      </c>
      <c r="S492" s="355">
        <v>0</v>
      </c>
      <c r="T492" s="352">
        <v>0</v>
      </c>
      <c r="U492" s="356">
        <v>0</v>
      </c>
      <c r="V492" s="357">
        <f t="shared" si="183"/>
        <v>0</v>
      </c>
      <c r="W492" s="357">
        <f t="shared" si="184"/>
        <v>0</v>
      </c>
      <c r="X492" s="357">
        <f t="shared" si="185"/>
        <v>0</v>
      </c>
      <c r="Y492" s="357">
        <f t="shared" si="186"/>
        <v>0</v>
      </c>
      <c r="Z492" s="353" t="str">
        <f t="shared" si="187"/>
        <v xml:space="preserve"> </v>
      </c>
      <c r="AA492" s="353" t="str">
        <f t="shared" si="188"/>
        <v xml:space="preserve"> </v>
      </c>
    </row>
    <row r="493" spans="1:27" s="338" customFormat="1" ht="12" hidden="1" customHeight="1">
      <c r="A493" s="354">
        <v>481.5</v>
      </c>
      <c r="B493" s="354" t="s">
        <v>528</v>
      </c>
      <c r="C493" s="352"/>
      <c r="D493" s="352">
        <v>0</v>
      </c>
      <c r="E493" s="352">
        <v>0</v>
      </c>
      <c r="F493" s="352">
        <v>0</v>
      </c>
      <c r="G493" s="352">
        <v>0</v>
      </c>
      <c r="H493" s="352">
        <v>0</v>
      </c>
      <c r="I493" s="352">
        <v>0</v>
      </c>
      <c r="J493" s="352"/>
      <c r="K493" s="352"/>
      <c r="L493" s="352"/>
      <c r="M493" s="352"/>
      <c r="N493" s="352"/>
      <c r="O493" s="352"/>
      <c r="P493" s="114">
        <f t="shared" si="181"/>
        <v>0</v>
      </c>
      <c r="Q493" s="357">
        <v>0</v>
      </c>
      <c r="R493" s="162">
        <f t="shared" si="182"/>
        <v>0</v>
      </c>
      <c r="S493" s="355">
        <v>0</v>
      </c>
      <c r="T493" s="352">
        <v>0</v>
      </c>
      <c r="U493" s="356">
        <v>0</v>
      </c>
      <c r="V493" s="357">
        <f t="shared" si="183"/>
        <v>0</v>
      </c>
      <c r="W493" s="357">
        <f t="shared" si="184"/>
        <v>0</v>
      </c>
      <c r="X493" s="357">
        <f t="shared" si="185"/>
        <v>0</v>
      </c>
      <c r="Y493" s="357">
        <f t="shared" si="186"/>
        <v>0</v>
      </c>
      <c r="Z493" s="353" t="str">
        <f t="shared" si="187"/>
        <v xml:space="preserve"> </v>
      </c>
      <c r="AA493" s="353" t="str">
        <f t="shared" si="188"/>
        <v xml:space="preserve"> </v>
      </c>
    </row>
    <row r="494" spans="1:27" s="338" customFormat="1" ht="12" hidden="1" customHeight="1">
      <c r="A494" s="354">
        <v>481.6</v>
      </c>
      <c r="B494" s="354" t="s">
        <v>529</v>
      </c>
      <c r="C494" s="352"/>
      <c r="D494" s="352">
        <v>0</v>
      </c>
      <c r="E494" s="352">
        <v>0</v>
      </c>
      <c r="F494" s="352">
        <v>0</v>
      </c>
      <c r="G494" s="352">
        <v>0</v>
      </c>
      <c r="H494" s="352">
        <v>0</v>
      </c>
      <c r="I494" s="352">
        <v>0</v>
      </c>
      <c r="J494" s="352"/>
      <c r="K494" s="352"/>
      <c r="L494" s="352"/>
      <c r="M494" s="352"/>
      <c r="N494" s="352"/>
      <c r="O494" s="352"/>
      <c r="P494" s="114">
        <f t="shared" si="181"/>
        <v>0</v>
      </c>
      <c r="Q494" s="357">
        <v>0</v>
      </c>
      <c r="R494" s="162">
        <f t="shared" si="182"/>
        <v>0</v>
      </c>
      <c r="S494" s="355">
        <v>0</v>
      </c>
      <c r="T494" s="352">
        <v>0</v>
      </c>
      <c r="U494" s="356">
        <v>0</v>
      </c>
      <c r="V494" s="357">
        <f t="shared" si="183"/>
        <v>0</v>
      </c>
      <c r="W494" s="357">
        <f t="shared" si="184"/>
        <v>0</v>
      </c>
      <c r="X494" s="357">
        <f t="shared" si="185"/>
        <v>0</v>
      </c>
      <c r="Y494" s="357">
        <f t="shared" si="186"/>
        <v>0</v>
      </c>
      <c r="Z494" s="353" t="str">
        <f t="shared" si="187"/>
        <v xml:space="preserve"> </v>
      </c>
      <c r="AA494" s="353" t="str">
        <f t="shared" si="188"/>
        <v xml:space="preserve"> </v>
      </c>
    </row>
    <row r="495" spans="1:27" s="338" customFormat="1" ht="12" hidden="1" customHeight="1">
      <c r="A495" s="354">
        <v>481.7</v>
      </c>
      <c r="B495" s="354" t="s">
        <v>530</v>
      </c>
      <c r="C495" s="352"/>
      <c r="D495" s="352">
        <v>0</v>
      </c>
      <c r="E495" s="352">
        <v>0</v>
      </c>
      <c r="F495" s="352">
        <v>0</v>
      </c>
      <c r="G495" s="352">
        <v>0</v>
      </c>
      <c r="H495" s="352">
        <v>0</v>
      </c>
      <c r="I495" s="352">
        <v>0</v>
      </c>
      <c r="J495" s="352"/>
      <c r="K495" s="352"/>
      <c r="L495" s="352"/>
      <c r="M495" s="352"/>
      <c r="N495" s="352"/>
      <c r="O495" s="352"/>
      <c r="P495" s="114">
        <f t="shared" si="181"/>
        <v>0</v>
      </c>
      <c r="Q495" s="357">
        <v>0</v>
      </c>
      <c r="R495" s="162">
        <f t="shared" si="182"/>
        <v>0</v>
      </c>
      <c r="S495" s="355">
        <v>0</v>
      </c>
      <c r="T495" s="352">
        <v>0</v>
      </c>
      <c r="U495" s="356">
        <v>0</v>
      </c>
      <c r="V495" s="357">
        <f t="shared" si="183"/>
        <v>0</v>
      </c>
      <c r="W495" s="357">
        <f t="shared" si="184"/>
        <v>0</v>
      </c>
      <c r="X495" s="357">
        <f t="shared" si="185"/>
        <v>0</v>
      </c>
      <c r="Y495" s="357">
        <f t="shared" si="186"/>
        <v>0</v>
      </c>
      <c r="Z495" s="353" t="str">
        <f t="shared" si="187"/>
        <v xml:space="preserve"> </v>
      </c>
      <c r="AA495" s="353" t="str">
        <f t="shared" si="188"/>
        <v xml:space="preserve"> </v>
      </c>
    </row>
    <row r="496" spans="1:27" s="338" customFormat="1" ht="12" customHeight="1">
      <c r="A496" s="354">
        <v>481.8</v>
      </c>
      <c r="B496" s="354" t="s">
        <v>531</v>
      </c>
      <c r="C496" s="352"/>
      <c r="D496" s="352">
        <v>0</v>
      </c>
      <c r="E496" s="352">
        <v>0</v>
      </c>
      <c r="F496" s="352">
        <v>0</v>
      </c>
      <c r="G496" s="352">
        <v>0</v>
      </c>
      <c r="H496" s="352">
        <v>0</v>
      </c>
      <c r="I496" s="352">
        <v>0</v>
      </c>
      <c r="J496" s="352"/>
      <c r="K496" s="352"/>
      <c r="L496" s="352"/>
      <c r="M496" s="352"/>
      <c r="N496" s="352"/>
      <c r="O496" s="352"/>
      <c r="P496" s="114">
        <f t="shared" si="181"/>
        <v>0</v>
      </c>
      <c r="Q496" s="357">
        <v>2573.35</v>
      </c>
      <c r="R496" s="162">
        <f t="shared" si="182"/>
        <v>2573.35</v>
      </c>
      <c r="S496" s="355">
        <v>5146.7</v>
      </c>
      <c r="T496" s="352">
        <v>0</v>
      </c>
      <c r="U496" s="356">
        <v>0</v>
      </c>
      <c r="V496" s="357">
        <f t="shared" si="183"/>
        <v>0</v>
      </c>
      <c r="W496" s="357">
        <f t="shared" si="184"/>
        <v>5146.7</v>
      </c>
      <c r="X496" s="357">
        <f t="shared" si="185"/>
        <v>5146.7</v>
      </c>
      <c r="Y496" s="357">
        <f t="shared" si="186"/>
        <v>0</v>
      </c>
      <c r="Z496" s="353" t="str">
        <f t="shared" si="187"/>
        <v xml:space="preserve"> </v>
      </c>
      <c r="AA496" s="353">
        <f t="shared" si="188"/>
        <v>0</v>
      </c>
    </row>
    <row r="497" spans="1:27" s="338" customFormat="1" ht="12" customHeight="1">
      <c r="A497" s="354">
        <v>482</v>
      </c>
      <c r="B497" s="354" t="s">
        <v>532</v>
      </c>
      <c r="C497" s="352"/>
      <c r="D497" s="352">
        <v>0</v>
      </c>
      <c r="E497" s="352">
        <v>0</v>
      </c>
      <c r="F497" s="352">
        <v>0</v>
      </c>
      <c r="G497" s="352">
        <v>0</v>
      </c>
      <c r="H497" s="352">
        <v>0</v>
      </c>
      <c r="I497" s="352">
        <v>0</v>
      </c>
      <c r="J497" s="352"/>
      <c r="K497" s="352"/>
      <c r="L497" s="352"/>
      <c r="M497" s="352"/>
      <c r="N497" s="352"/>
      <c r="O497" s="352"/>
      <c r="P497" s="114">
        <f t="shared" si="181"/>
        <v>0</v>
      </c>
      <c r="Q497" s="357">
        <v>4819.57</v>
      </c>
      <c r="R497" s="162">
        <f t="shared" si="182"/>
        <v>4819.57</v>
      </c>
      <c r="S497" s="355">
        <v>4819.57</v>
      </c>
      <c r="T497" s="352">
        <v>0</v>
      </c>
      <c r="U497" s="356">
        <v>0</v>
      </c>
      <c r="V497" s="357">
        <f t="shared" si="183"/>
        <v>0</v>
      </c>
      <c r="W497" s="357">
        <f t="shared" si="184"/>
        <v>4819.57</v>
      </c>
      <c r="X497" s="357">
        <f t="shared" si="185"/>
        <v>4819.57</v>
      </c>
      <c r="Y497" s="357">
        <f t="shared" si="186"/>
        <v>0</v>
      </c>
      <c r="Z497" s="353" t="str">
        <f t="shared" si="187"/>
        <v xml:space="preserve"> </v>
      </c>
      <c r="AA497" s="353">
        <f t="shared" si="188"/>
        <v>0</v>
      </c>
    </row>
    <row r="498" spans="1:27" s="338" customFormat="1" ht="12" customHeight="1">
      <c r="A498" s="354">
        <v>482.1</v>
      </c>
      <c r="B498" s="354" t="s">
        <v>533</v>
      </c>
      <c r="C498" s="352"/>
      <c r="D498" s="352">
        <v>0</v>
      </c>
      <c r="E498" s="352">
        <v>239.8</v>
      </c>
      <c r="F498" s="352">
        <v>0</v>
      </c>
      <c r="G498" s="352">
        <v>0</v>
      </c>
      <c r="H498" s="352">
        <v>0</v>
      </c>
      <c r="I498" s="352">
        <v>0</v>
      </c>
      <c r="J498" s="352"/>
      <c r="K498" s="352"/>
      <c r="L498" s="352"/>
      <c r="M498" s="352"/>
      <c r="N498" s="352"/>
      <c r="O498" s="352"/>
      <c r="P498" s="114">
        <f t="shared" si="181"/>
        <v>239.8</v>
      </c>
      <c r="Q498" s="357">
        <v>5542.82</v>
      </c>
      <c r="R498" s="162">
        <f t="shared" si="182"/>
        <v>5303.0199999999995</v>
      </c>
      <c r="S498" s="355">
        <v>5542.82</v>
      </c>
      <c r="T498" s="352">
        <v>12489.8</v>
      </c>
      <c r="U498" s="356">
        <v>12489.8</v>
      </c>
      <c r="V498" s="357">
        <f t="shared" si="183"/>
        <v>0</v>
      </c>
      <c r="W498" s="357">
        <f t="shared" si="184"/>
        <v>-6946.98</v>
      </c>
      <c r="X498" s="357">
        <f t="shared" si="185"/>
        <v>5303.0199999999995</v>
      </c>
      <c r="Y498" s="357">
        <f t="shared" si="186"/>
        <v>12250</v>
      </c>
      <c r="Z498" s="353">
        <f t="shared" si="187"/>
        <v>1.9199666928213423E-2</v>
      </c>
      <c r="AA498" s="353">
        <f t="shared" si="188"/>
        <v>4.3263176505821947E-2</v>
      </c>
    </row>
    <row r="499" spans="1:27" s="338" customFormat="1" ht="12" customHeight="1">
      <c r="A499" s="354">
        <v>482.2</v>
      </c>
      <c r="B499" s="354" t="s">
        <v>534</v>
      </c>
      <c r="C499" s="352"/>
      <c r="D499" s="352">
        <v>0</v>
      </c>
      <c r="E499" s="352">
        <v>0</v>
      </c>
      <c r="F499" s="352">
        <v>0</v>
      </c>
      <c r="G499" s="352">
        <v>0</v>
      </c>
      <c r="H499" s="352">
        <v>0</v>
      </c>
      <c r="I499" s="352">
        <v>0</v>
      </c>
      <c r="J499" s="352"/>
      <c r="K499" s="352"/>
      <c r="L499" s="352"/>
      <c r="M499" s="352"/>
      <c r="N499" s="352"/>
      <c r="O499" s="352"/>
      <c r="P499" s="114">
        <f t="shared" si="181"/>
        <v>0</v>
      </c>
      <c r="Q499" s="357">
        <v>924.75066666666703</v>
      </c>
      <c r="R499" s="162">
        <f t="shared" si="182"/>
        <v>924.75066666666703</v>
      </c>
      <c r="S499" s="355">
        <v>1067.02</v>
      </c>
      <c r="T499" s="352">
        <v>1136.30701298701</v>
      </c>
      <c r="U499" s="356">
        <v>1136.30701298701</v>
      </c>
      <c r="V499" s="357">
        <f t="shared" si="183"/>
        <v>0</v>
      </c>
      <c r="W499" s="357">
        <f t="shared" si="184"/>
        <v>-69.28701298701003</v>
      </c>
      <c r="X499" s="357">
        <f t="shared" si="185"/>
        <v>1067.02</v>
      </c>
      <c r="Y499" s="357">
        <f t="shared" si="186"/>
        <v>1136.30701298701</v>
      </c>
      <c r="Z499" s="353">
        <f t="shared" si="187"/>
        <v>0</v>
      </c>
      <c r="AA499" s="353">
        <f t="shared" si="188"/>
        <v>0</v>
      </c>
    </row>
    <row r="500" spans="1:27" s="338" customFormat="1" ht="12" hidden="1" customHeight="1">
      <c r="A500" s="354">
        <v>482.3</v>
      </c>
      <c r="B500" s="354" t="s">
        <v>535</v>
      </c>
      <c r="C500" s="352"/>
      <c r="D500" s="352">
        <v>0</v>
      </c>
      <c r="E500" s="352">
        <v>0</v>
      </c>
      <c r="F500" s="352">
        <v>0</v>
      </c>
      <c r="G500" s="352">
        <v>0</v>
      </c>
      <c r="H500" s="352">
        <v>0</v>
      </c>
      <c r="I500" s="352">
        <v>0</v>
      </c>
      <c r="J500" s="352"/>
      <c r="K500" s="352"/>
      <c r="L500" s="352"/>
      <c r="M500" s="352"/>
      <c r="N500" s="352"/>
      <c r="O500" s="352"/>
      <c r="P500" s="114">
        <f t="shared" si="181"/>
        <v>0</v>
      </c>
      <c r="Q500" s="357">
        <v>0</v>
      </c>
      <c r="R500" s="162">
        <f t="shared" si="182"/>
        <v>0</v>
      </c>
      <c r="S500" s="355">
        <v>0</v>
      </c>
      <c r="T500" s="352">
        <v>0</v>
      </c>
      <c r="U500" s="356">
        <v>0</v>
      </c>
      <c r="V500" s="357">
        <f t="shared" si="183"/>
        <v>0</v>
      </c>
      <c r="W500" s="357">
        <f t="shared" si="184"/>
        <v>0</v>
      </c>
      <c r="X500" s="357">
        <f t="shared" si="185"/>
        <v>0</v>
      </c>
      <c r="Y500" s="357">
        <f t="shared" si="186"/>
        <v>0</v>
      </c>
      <c r="Z500" s="353" t="str">
        <f t="shared" si="187"/>
        <v xml:space="preserve"> </v>
      </c>
      <c r="AA500" s="353" t="str">
        <f t="shared" si="188"/>
        <v xml:space="preserve"> </v>
      </c>
    </row>
    <row r="501" spans="1:27" s="338" customFormat="1" ht="12" hidden="1" customHeight="1">
      <c r="A501" s="354">
        <v>482.4</v>
      </c>
      <c r="B501" s="354" t="s">
        <v>536</v>
      </c>
      <c r="C501" s="352"/>
      <c r="D501" s="352">
        <v>0</v>
      </c>
      <c r="E501" s="352">
        <v>0</v>
      </c>
      <c r="F501" s="352">
        <v>0</v>
      </c>
      <c r="G501" s="352">
        <v>0</v>
      </c>
      <c r="H501" s="352">
        <v>0</v>
      </c>
      <c r="I501" s="352">
        <v>0</v>
      </c>
      <c r="J501" s="352"/>
      <c r="K501" s="352"/>
      <c r="L501" s="352"/>
      <c r="M501" s="352"/>
      <c r="N501" s="352"/>
      <c r="O501" s="352"/>
      <c r="P501" s="114">
        <f t="shared" si="181"/>
        <v>0</v>
      </c>
      <c r="Q501" s="357">
        <v>0</v>
      </c>
      <c r="R501" s="162">
        <f t="shared" si="182"/>
        <v>0</v>
      </c>
      <c r="S501" s="355">
        <v>0</v>
      </c>
      <c r="T501" s="352">
        <v>0</v>
      </c>
      <c r="U501" s="356">
        <v>0</v>
      </c>
      <c r="V501" s="357">
        <f t="shared" si="183"/>
        <v>0</v>
      </c>
      <c r="W501" s="357">
        <f t="shared" si="184"/>
        <v>0</v>
      </c>
      <c r="X501" s="357">
        <f t="shared" si="185"/>
        <v>0</v>
      </c>
      <c r="Y501" s="357">
        <f t="shared" si="186"/>
        <v>0</v>
      </c>
      <c r="Z501" s="353" t="str">
        <f t="shared" si="187"/>
        <v xml:space="preserve"> </v>
      </c>
      <c r="AA501" s="353" t="str">
        <f t="shared" si="188"/>
        <v xml:space="preserve"> </v>
      </c>
    </row>
    <row r="502" spans="1:27" s="338" customFormat="1" ht="12" hidden="1" customHeight="1">
      <c r="A502" s="354">
        <v>482.5</v>
      </c>
      <c r="B502" s="354" t="s">
        <v>537</v>
      </c>
      <c r="C502" s="352"/>
      <c r="D502" s="352">
        <v>0</v>
      </c>
      <c r="E502" s="352">
        <v>0</v>
      </c>
      <c r="F502" s="352">
        <v>0</v>
      </c>
      <c r="G502" s="352">
        <v>0</v>
      </c>
      <c r="H502" s="352">
        <v>0</v>
      </c>
      <c r="I502" s="352">
        <v>0</v>
      </c>
      <c r="J502" s="352"/>
      <c r="K502" s="352"/>
      <c r="L502" s="352"/>
      <c r="M502" s="352"/>
      <c r="N502" s="352"/>
      <c r="O502" s="352"/>
      <c r="P502" s="114">
        <f t="shared" si="181"/>
        <v>0</v>
      </c>
      <c r="Q502" s="357">
        <v>0</v>
      </c>
      <c r="R502" s="162">
        <f t="shared" si="182"/>
        <v>0</v>
      </c>
      <c r="S502" s="355">
        <v>0</v>
      </c>
      <c r="T502" s="352">
        <v>0</v>
      </c>
      <c r="U502" s="356">
        <v>0</v>
      </c>
      <c r="V502" s="357">
        <f t="shared" si="183"/>
        <v>0</v>
      </c>
      <c r="W502" s="357">
        <f t="shared" si="184"/>
        <v>0</v>
      </c>
      <c r="X502" s="357">
        <f t="shared" si="185"/>
        <v>0</v>
      </c>
      <c r="Y502" s="357">
        <f t="shared" si="186"/>
        <v>0</v>
      </c>
      <c r="Z502" s="353" t="str">
        <f t="shared" si="187"/>
        <v xml:space="preserve"> </v>
      </c>
      <c r="AA502" s="353" t="str">
        <f t="shared" si="188"/>
        <v xml:space="preserve"> </v>
      </c>
    </row>
    <row r="503" spans="1:27" s="338" customFormat="1" ht="12" hidden="1" customHeight="1">
      <c r="A503" s="354">
        <v>482.6</v>
      </c>
      <c r="B503" s="354" t="s">
        <v>538</v>
      </c>
      <c r="C503" s="352"/>
      <c r="D503" s="352">
        <v>0</v>
      </c>
      <c r="E503" s="352">
        <v>0</v>
      </c>
      <c r="F503" s="352">
        <v>0</v>
      </c>
      <c r="G503" s="352">
        <v>0</v>
      </c>
      <c r="H503" s="352">
        <v>0</v>
      </c>
      <c r="I503" s="352">
        <v>0</v>
      </c>
      <c r="J503" s="352"/>
      <c r="K503" s="352"/>
      <c r="L503" s="352"/>
      <c r="M503" s="352"/>
      <c r="N503" s="352"/>
      <c r="O503" s="352"/>
      <c r="P503" s="114">
        <f t="shared" si="181"/>
        <v>0</v>
      </c>
      <c r="Q503" s="357">
        <v>0</v>
      </c>
      <c r="R503" s="162">
        <f t="shared" si="182"/>
        <v>0</v>
      </c>
      <c r="S503" s="355">
        <v>0</v>
      </c>
      <c r="T503" s="352">
        <v>0</v>
      </c>
      <c r="U503" s="356">
        <v>0</v>
      </c>
      <c r="V503" s="357">
        <f t="shared" si="183"/>
        <v>0</v>
      </c>
      <c r="W503" s="357">
        <f t="shared" si="184"/>
        <v>0</v>
      </c>
      <c r="X503" s="357">
        <f t="shared" si="185"/>
        <v>0</v>
      </c>
      <c r="Y503" s="357">
        <f t="shared" si="186"/>
        <v>0</v>
      </c>
      <c r="Z503" s="353" t="str">
        <f t="shared" si="187"/>
        <v xml:space="preserve"> </v>
      </c>
      <c r="AA503" s="353" t="str">
        <f t="shared" si="188"/>
        <v xml:space="preserve"> </v>
      </c>
    </row>
    <row r="504" spans="1:27" s="338" customFormat="1" ht="12" customHeight="1">
      <c r="A504" s="354">
        <v>491</v>
      </c>
      <c r="B504" s="354" t="s">
        <v>539</v>
      </c>
      <c r="C504" s="352"/>
      <c r="D504" s="352">
        <v>0</v>
      </c>
      <c r="E504" s="352">
        <v>0</v>
      </c>
      <c r="F504" s="352">
        <v>0</v>
      </c>
      <c r="G504" s="352">
        <v>0</v>
      </c>
      <c r="H504" s="352">
        <v>0</v>
      </c>
      <c r="I504" s="352">
        <v>0</v>
      </c>
      <c r="J504" s="352"/>
      <c r="K504" s="352"/>
      <c r="L504" s="352"/>
      <c r="M504" s="352"/>
      <c r="N504" s="352"/>
      <c r="O504" s="352"/>
      <c r="P504" s="114">
        <f t="shared" si="181"/>
        <v>0</v>
      </c>
      <c r="Q504" s="357">
        <v>0</v>
      </c>
      <c r="R504" s="162">
        <f t="shared" si="182"/>
        <v>0</v>
      </c>
      <c r="S504" s="355">
        <v>6545</v>
      </c>
      <c r="T504" s="352">
        <v>6970</v>
      </c>
      <c r="U504" s="356">
        <v>6970</v>
      </c>
      <c r="V504" s="357">
        <f t="shared" si="183"/>
        <v>0</v>
      </c>
      <c r="W504" s="357">
        <f t="shared" si="184"/>
        <v>-425</v>
      </c>
      <c r="X504" s="357">
        <f t="shared" si="185"/>
        <v>6545</v>
      </c>
      <c r="Y504" s="357">
        <f t="shared" si="186"/>
        <v>6970</v>
      </c>
      <c r="Z504" s="353">
        <f t="shared" si="187"/>
        <v>0</v>
      </c>
      <c r="AA504" s="353">
        <f t="shared" si="188"/>
        <v>0</v>
      </c>
    </row>
    <row r="505" spans="1:27" s="338" customFormat="1" ht="12" customHeight="1">
      <c r="A505" s="354">
        <v>492</v>
      </c>
      <c r="B505" s="354" t="s">
        <v>540</v>
      </c>
      <c r="C505" s="352"/>
      <c r="D505" s="352">
        <v>7198.29</v>
      </c>
      <c r="E505" s="352">
        <v>4091.43</v>
      </c>
      <c r="F505" s="352">
        <v>34</v>
      </c>
      <c r="G505" s="352">
        <v>0</v>
      </c>
      <c r="H505" s="352">
        <v>0</v>
      </c>
      <c r="I505" s="352">
        <v>0</v>
      </c>
      <c r="J505" s="352"/>
      <c r="K505" s="352"/>
      <c r="L505" s="352"/>
      <c r="M505" s="352"/>
      <c r="N505" s="352"/>
      <c r="O505" s="352"/>
      <c r="P505" s="114">
        <f t="shared" si="181"/>
        <v>11323.72</v>
      </c>
      <c r="Q505" s="357">
        <v>20215.875</v>
      </c>
      <c r="R505" s="162">
        <f t="shared" si="182"/>
        <v>8892.1550000000007</v>
      </c>
      <c r="S505" s="355">
        <v>40431.75</v>
      </c>
      <c r="T505" s="352">
        <v>40379.25</v>
      </c>
      <c r="U505" s="356">
        <v>39991.75</v>
      </c>
      <c r="V505" s="357">
        <f t="shared" si="183"/>
        <v>387.5</v>
      </c>
      <c r="W505" s="357">
        <f t="shared" si="184"/>
        <v>440</v>
      </c>
      <c r="X505" s="357">
        <f t="shared" si="185"/>
        <v>29108.03</v>
      </c>
      <c r="Y505" s="357">
        <f t="shared" si="186"/>
        <v>28668.03</v>
      </c>
      <c r="Z505" s="353">
        <f t="shared" si="187"/>
        <v>0.28315139997624511</v>
      </c>
      <c r="AA505" s="353">
        <f t="shared" si="188"/>
        <v>0.28006999449689907</v>
      </c>
    </row>
    <row r="506" spans="1:27" s="338" customFormat="1" ht="12" hidden="1" customHeight="1">
      <c r="A506" s="354">
        <v>493</v>
      </c>
      <c r="B506" s="354" t="s">
        <v>541</v>
      </c>
      <c r="C506" s="352"/>
      <c r="D506" s="352">
        <v>0</v>
      </c>
      <c r="E506" s="352">
        <v>0</v>
      </c>
      <c r="F506" s="352">
        <v>0</v>
      </c>
      <c r="G506" s="352">
        <v>0</v>
      </c>
      <c r="H506" s="352">
        <v>0</v>
      </c>
      <c r="I506" s="352">
        <v>0</v>
      </c>
      <c r="J506" s="352"/>
      <c r="K506" s="352"/>
      <c r="L506" s="352"/>
      <c r="M506" s="352"/>
      <c r="N506" s="352"/>
      <c r="O506" s="352"/>
      <c r="P506" s="114">
        <f t="shared" si="181"/>
        <v>0</v>
      </c>
      <c r="Q506" s="357">
        <v>0</v>
      </c>
      <c r="R506" s="162">
        <f t="shared" si="182"/>
        <v>0</v>
      </c>
      <c r="S506" s="355">
        <v>0</v>
      </c>
      <c r="T506" s="352">
        <v>0</v>
      </c>
      <c r="U506" s="356">
        <v>0</v>
      </c>
      <c r="V506" s="357">
        <f t="shared" si="183"/>
        <v>0</v>
      </c>
      <c r="W506" s="357">
        <f t="shared" si="184"/>
        <v>0</v>
      </c>
      <c r="X506" s="357">
        <f t="shared" si="185"/>
        <v>0</v>
      </c>
      <c r="Y506" s="357">
        <f t="shared" si="186"/>
        <v>0</v>
      </c>
      <c r="Z506" s="353" t="str">
        <f t="shared" si="187"/>
        <v xml:space="preserve"> </v>
      </c>
      <c r="AA506" s="353" t="str">
        <f t="shared" si="188"/>
        <v xml:space="preserve"> </v>
      </c>
    </row>
    <row r="507" spans="1:27" s="338" customFormat="1" ht="12" customHeight="1">
      <c r="A507" s="354">
        <v>494</v>
      </c>
      <c r="B507" s="354" t="s">
        <v>542</v>
      </c>
      <c r="C507" s="352"/>
      <c r="D507" s="352">
        <v>741.32</v>
      </c>
      <c r="E507" s="352">
        <v>5714.82</v>
      </c>
      <c r="F507" s="352">
        <v>3638.13</v>
      </c>
      <c r="G507" s="352">
        <v>741.32</v>
      </c>
      <c r="H507" s="352">
        <v>3565.12</v>
      </c>
      <c r="I507" s="352">
        <v>5058.57</v>
      </c>
      <c r="J507" s="352"/>
      <c r="K507" s="352"/>
      <c r="L507" s="352"/>
      <c r="M507" s="352"/>
      <c r="N507" s="352"/>
      <c r="O507" s="352"/>
      <c r="P507" s="114">
        <f t="shared" si="181"/>
        <v>19459.28</v>
      </c>
      <c r="Q507" s="357">
        <v>4000</v>
      </c>
      <c r="R507" s="162">
        <f t="shared" si="182"/>
        <v>-15459.279999999999</v>
      </c>
      <c r="S507" s="355">
        <v>8000</v>
      </c>
      <c r="T507" s="352">
        <v>10835.59</v>
      </c>
      <c r="U507" s="356">
        <v>27486.25</v>
      </c>
      <c r="V507" s="357">
        <f t="shared" si="183"/>
        <v>-16650.66</v>
      </c>
      <c r="W507" s="357">
        <f t="shared" si="184"/>
        <v>-19486.25</v>
      </c>
      <c r="X507" s="357">
        <f t="shared" si="185"/>
        <v>-11459.279999999999</v>
      </c>
      <c r="Y507" s="357">
        <f t="shared" si="186"/>
        <v>8026.9700000000012</v>
      </c>
      <c r="Z507" s="353">
        <f t="shared" si="187"/>
        <v>0.70796416390013184</v>
      </c>
      <c r="AA507" s="353">
        <f t="shared" si="188"/>
        <v>2.43241</v>
      </c>
    </row>
    <row r="508" spans="1:27" s="338" customFormat="1" ht="12" hidden="1" customHeight="1">
      <c r="A508" s="354">
        <v>494.1</v>
      </c>
      <c r="B508" s="354" t="s">
        <v>543</v>
      </c>
      <c r="C508" s="352"/>
      <c r="D508" s="352">
        <v>0</v>
      </c>
      <c r="E508" s="352">
        <v>0</v>
      </c>
      <c r="F508" s="352">
        <v>0</v>
      </c>
      <c r="G508" s="352">
        <v>0</v>
      </c>
      <c r="H508" s="352">
        <v>0</v>
      </c>
      <c r="I508" s="352">
        <v>0</v>
      </c>
      <c r="J508" s="352"/>
      <c r="K508" s="352"/>
      <c r="L508" s="352"/>
      <c r="M508" s="352"/>
      <c r="N508" s="352"/>
      <c r="O508" s="352"/>
      <c r="P508" s="114">
        <f t="shared" si="181"/>
        <v>0</v>
      </c>
      <c r="Q508" s="357">
        <v>0</v>
      </c>
      <c r="R508" s="162">
        <f t="shared" si="182"/>
        <v>0</v>
      </c>
      <c r="S508" s="355">
        <v>0</v>
      </c>
      <c r="T508" s="352">
        <v>0</v>
      </c>
      <c r="U508" s="356">
        <v>0</v>
      </c>
      <c r="V508" s="357">
        <f t="shared" si="183"/>
        <v>0</v>
      </c>
      <c r="W508" s="357">
        <f t="shared" si="184"/>
        <v>0</v>
      </c>
      <c r="X508" s="357">
        <f t="shared" si="185"/>
        <v>0</v>
      </c>
      <c r="Y508" s="357">
        <f t="shared" si="186"/>
        <v>0</v>
      </c>
      <c r="Z508" s="353" t="str">
        <f t="shared" si="187"/>
        <v xml:space="preserve"> </v>
      </c>
      <c r="AA508" s="353" t="str">
        <f t="shared" si="188"/>
        <v xml:space="preserve"> </v>
      </c>
    </row>
    <row r="509" spans="1:27" s="338" customFormat="1" ht="12" hidden="1" customHeight="1">
      <c r="A509" s="354">
        <v>494.2</v>
      </c>
      <c r="B509" s="354" t="s">
        <v>544</v>
      </c>
      <c r="C509" s="352"/>
      <c r="D509" s="352">
        <v>0</v>
      </c>
      <c r="E509" s="352">
        <v>0</v>
      </c>
      <c r="F509" s="352">
        <v>0</v>
      </c>
      <c r="G509" s="352">
        <v>0</v>
      </c>
      <c r="H509" s="352">
        <v>0</v>
      </c>
      <c r="I509" s="352">
        <v>0</v>
      </c>
      <c r="J509" s="352"/>
      <c r="K509" s="352"/>
      <c r="L509" s="352"/>
      <c r="M509" s="352"/>
      <c r="N509" s="352"/>
      <c r="O509" s="352"/>
      <c r="P509" s="114">
        <f t="shared" si="181"/>
        <v>0</v>
      </c>
      <c r="Q509" s="357">
        <v>0</v>
      </c>
      <c r="R509" s="162">
        <f t="shared" si="182"/>
        <v>0</v>
      </c>
      <c r="S509" s="355">
        <v>0</v>
      </c>
      <c r="T509" s="352">
        <v>0</v>
      </c>
      <c r="U509" s="356">
        <v>0</v>
      </c>
      <c r="V509" s="357">
        <f t="shared" si="183"/>
        <v>0</v>
      </c>
      <c r="W509" s="357">
        <f t="shared" si="184"/>
        <v>0</v>
      </c>
      <c r="X509" s="357">
        <f t="shared" si="185"/>
        <v>0</v>
      </c>
      <c r="Y509" s="357">
        <f t="shared" si="186"/>
        <v>0</v>
      </c>
      <c r="Z509" s="353" t="str">
        <f t="shared" ref="Z509:Z517" si="189">IFERROR((P509/U509)," ")</f>
        <v xml:space="preserve"> </v>
      </c>
      <c r="AA509" s="353" t="str">
        <f t="shared" ref="AA509:AA517" si="190">IFERROR((P509/S509)," ")</f>
        <v xml:space="preserve"> </v>
      </c>
    </row>
    <row r="510" spans="1:27" s="338" customFormat="1" ht="12" hidden="1" customHeight="1">
      <c r="A510" s="354">
        <v>498</v>
      </c>
      <c r="B510" s="354" t="s">
        <v>545</v>
      </c>
      <c r="C510" s="352"/>
      <c r="D510" s="352">
        <v>0</v>
      </c>
      <c r="E510" s="352">
        <v>0</v>
      </c>
      <c r="F510" s="352">
        <v>0</v>
      </c>
      <c r="G510" s="352">
        <v>0</v>
      </c>
      <c r="H510" s="352">
        <v>0</v>
      </c>
      <c r="I510" s="352">
        <v>0</v>
      </c>
      <c r="J510" s="352"/>
      <c r="K510" s="352"/>
      <c r="L510" s="352"/>
      <c r="M510" s="352"/>
      <c r="N510" s="352"/>
      <c r="O510" s="352"/>
      <c r="P510" s="114">
        <f t="shared" ref="P510:P517" si="191">SUM(D510:O510)+SUMIF($P$4,"Yes",C510)</f>
        <v>0</v>
      </c>
      <c r="Q510" s="357">
        <v>0</v>
      </c>
      <c r="R510" s="162">
        <f t="shared" ref="R510:R517" si="192">Q510-P510</f>
        <v>0</v>
      </c>
      <c r="S510" s="355">
        <v>0</v>
      </c>
      <c r="T510" s="352">
        <v>0</v>
      </c>
      <c r="U510" s="356">
        <v>0</v>
      </c>
      <c r="V510" s="357">
        <f t="shared" ref="V510:V517" si="193">T510-U510</f>
        <v>0</v>
      </c>
      <c r="W510" s="357">
        <f t="shared" ref="W510:W517" si="194">S510-U510</f>
        <v>0</v>
      </c>
      <c r="X510" s="357">
        <f t="shared" ref="X510:X517" si="195">S510-P510</f>
        <v>0</v>
      </c>
      <c r="Y510" s="357">
        <f t="shared" ref="Y510:Y517" si="196">U510-P510</f>
        <v>0</v>
      </c>
      <c r="Z510" s="353" t="str">
        <f t="shared" si="189"/>
        <v xml:space="preserve"> </v>
      </c>
      <c r="AA510" s="353" t="str">
        <f t="shared" si="190"/>
        <v xml:space="preserve"> </v>
      </c>
    </row>
    <row r="511" spans="1:27" s="338" customFormat="1" ht="12" hidden="1" customHeight="1">
      <c r="A511" s="354">
        <v>499</v>
      </c>
      <c r="B511" s="354" t="s">
        <v>546</v>
      </c>
      <c r="C511" s="352"/>
      <c r="D511" s="352">
        <v>0</v>
      </c>
      <c r="E511" s="352">
        <v>0</v>
      </c>
      <c r="F511" s="352">
        <v>0</v>
      </c>
      <c r="G511" s="352">
        <v>0</v>
      </c>
      <c r="H511" s="352">
        <v>0</v>
      </c>
      <c r="I511" s="352">
        <v>0</v>
      </c>
      <c r="J511" s="352"/>
      <c r="K511" s="352"/>
      <c r="L511" s="352"/>
      <c r="M511" s="352"/>
      <c r="N511" s="352"/>
      <c r="O511" s="352"/>
      <c r="P511" s="114">
        <f t="shared" si="191"/>
        <v>0</v>
      </c>
      <c r="Q511" s="357">
        <v>0</v>
      </c>
      <c r="R511" s="162">
        <f t="shared" si="192"/>
        <v>0</v>
      </c>
      <c r="S511" s="355">
        <v>0</v>
      </c>
      <c r="T511" s="352">
        <v>0</v>
      </c>
      <c r="U511" s="356">
        <v>0</v>
      </c>
      <c r="V511" s="357">
        <f t="shared" si="193"/>
        <v>0</v>
      </c>
      <c r="W511" s="357">
        <f t="shared" si="194"/>
        <v>0</v>
      </c>
      <c r="X511" s="357">
        <f t="shared" si="195"/>
        <v>0</v>
      </c>
      <c r="Y511" s="357">
        <f t="shared" si="196"/>
        <v>0</v>
      </c>
      <c r="Z511" s="353" t="str">
        <f t="shared" si="189"/>
        <v xml:space="preserve"> </v>
      </c>
      <c r="AA511" s="353" t="str">
        <f t="shared" si="190"/>
        <v xml:space="preserve"> </v>
      </c>
    </row>
    <row r="512" spans="1:27" s="338" customFormat="1" ht="12" customHeight="1">
      <c r="A512" s="354">
        <v>499.1</v>
      </c>
      <c r="B512" s="354" t="s">
        <v>547</v>
      </c>
      <c r="C512" s="352"/>
      <c r="D512" s="352">
        <v>199.07</v>
      </c>
      <c r="E512" s="352">
        <v>1953.13</v>
      </c>
      <c r="F512" s="352">
        <v>2117.19</v>
      </c>
      <c r="G512" s="352">
        <v>524</v>
      </c>
      <c r="H512" s="352">
        <v>414.96</v>
      </c>
      <c r="I512" s="352">
        <v>1683.58</v>
      </c>
      <c r="J512" s="352"/>
      <c r="K512" s="352"/>
      <c r="L512" s="352"/>
      <c r="M512" s="352"/>
      <c r="N512" s="352"/>
      <c r="O512" s="352"/>
      <c r="P512" s="114">
        <f t="shared" si="191"/>
        <v>6891.93</v>
      </c>
      <c r="Q512" s="357">
        <v>6066.27906976746</v>
      </c>
      <c r="R512" s="162">
        <f t="shared" si="192"/>
        <v>-825.6509302325403</v>
      </c>
      <c r="S512" s="355">
        <v>12132.5581395349</v>
      </c>
      <c r="T512" s="352">
        <v>12116.804201050199</v>
      </c>
      <c r="U512" s="356">
        <v>12000.5251312828</v>
      </c>
      <c r="V512" s="357">
        <f t="shared" si="193"/>
        <v>116.27906976739905</v>
      </c>
      <c r="W512" s="357">
        <f t="shared" si="194"/>
        <v>132.03300825209953</v>
      </c>
      <c r="X512" s="357">
        <f t="shared" si="195"/>
        <v>5240.6281395348997</v>
      </c>
      <c r="Y512" s="357">
        <f t="shared" si="196"/>
        <v>5108.5951312828001</v>
      </c>
      <c r="Z512" s="353">
        <f t="shared" si="189"/>
        <v>0.57430236798839862</v>
      </c>
      <c r="AA512" s="353">
        <f t="shared" si="190"/>
        <v>0.5680525014376071</v>
      </c>
    </row>
    <row r="513" spans="1:27" s="338" customFormat="1" ht="12" customHeight="1">
      <c r="A513" s="354">
        <v>499.2</v>
      </c>
      <c r="B513" s="354" t="s">
        <v>548</v>
      </c>
      <c r="C513" s="352"/>
      <c r="D513" s="352">
        <v>0</v>
      </c>
      <c r="E513" s="352">
        <v>0</v>
      </c>
      <c r="F513" s="352">
        <v>273.29000000000002</v>
      </c>
      <c r="G513" s="352">
        <v>0</v>
      </c>
      <c r="H513" s="352">
        <v>411.9</v>
      </c>
      <c r="I513" s="352">
        <v>0</v>
      </c>
      <c r="J513" s="352"/>
      <c r="K513" s="352"/>
      <c r="L513" s="352"/>
      <c r="M513" s="352"/>
      <c r="N513" s="352"/>
      <c r="O513" s="352"/>
      <c r="P513" s="114">
        <f t="shared" si="191"/>
        <v>685.19</v>
      </c>
      <c r="Q513" s="357">
        <v>5539.3720000000003</v>
      </c>
      <c r="R513" s="162">
        <f t="shared" si="192"/>
        <v>4854.1820000000007</v>
      </c>
      <c r="S513" s="355">
        <v>13848.43</v>
      </c>
      <c r="T513" s="352">
        <v>13848.43</v>
      </c>
      <c r="U513" s="356">
        <v>13848.43</v>
      </c>
      <c r="V513" s="357">
        <f t="shared" si="193"/>
        <v>0</v>
      </c>
      <c r="W513" s="357">
        <f t="shared" si="194"/>
        <v>0</v>
      </c>
      <c r="X513" s="357">
        <f t="shared" si="195"/>
        <v>13163.24</v>
      </c>
      <c r="Y513" s="357">
        <f t="shared" si="196"/>
        <v>13163.24</v>
      </c>
      <c r="Z513" s="353">
        <f t="shared" si="189"/>
        <v>4.947781084209546E-2</v>
      </c>
      <c r="AA513" s="353">
        <f t="shared" si="190"/>
        <v>4.947781084209546E-2</v>
      </c>
    </row>
    <row r="514" spans="1:27" s="338" customFormat="1" ht="12" hidden="1" customHeight="1">
      <c r="A514" s="354">
        <v>499.3</v>
      </c>
      <c r="B514" s="354" t="s">
        <v>549</v>
      </c>
      <c r="C514" s="352"/>
      <c r="D514" s="352">
        <v>0</v>
      </c>
      <c r="E514" s="352">
        <v>0</v>
      </c>
      <c r="F514" s="352">
        <v>0</v>
      </c>
      <c r="G514" s="352">
        <v>0</v>
      </c>
      <c r="H514" s="352">
        <v>0</v>
      </c>
      <c r="I514" s="352">
        <v>0</v>
      </c>
      <c r="J514" s="352"/>
      <c r="K514" s="352"/>
      <c r="L514" s="352"/>
      <c r="M514" s="352"/>
      <c r="N514" s="352"/>
      <c r="O514" s="352"/>
      <c r="P514" s="114">
        <f t="shared" si="191"/>
        <v>0</v>
      </c>
      <c r="Q514" s="357">
        <v>0</v>
      </c>
      <c r="R514" s="162">
        <f t="shared" si="192"/>
        <v>0</v>
      </c>
      <c r="S514" s="355">
        <v>0</v>
      </c>
      <c r="T514" s="352">
        <v>0</v>
      </c>
      <c r="U514" s="356">
        <v>0</v>
      </c>
      <c r="V514" s="357">
        <f t="shared" si="193"/>
        <v>0</v>
      </c>
      <c r="W514" s="357">
        <f t="shared" si="194"/>
        <v>0</v>
      </c>
      <c r="X514" s="357">
        <f t="shared" si="195"/>
        <v>0</v>
      </c>
      <c r="Y514" s="357">
        <f t="shared" si="196"/>
        <v>0</v>
      </c>
      <c r="Z514" s="353" t="str">
        <f t="shared" si="189"/>
        <v xml:space="preserve"> </v>
      </c>
      <c r="AA514" s="353" t="str">
        <f t="shared" si="190"/>
        <v xml:space="preserve"> </v>
      </c>
    </row>
    <row r="515" spans="1:27" s="338" customFormat="1" ht="12" customHeight="1">
      <c r="A515" s="354">
        <v>499.4</v>
      </c>
      <c r="B515" s="354" t="s">
        <v>550</v>
      </c>
      <c r="C515" s="352"/>
      <c r="D515" s="352">
        <v>0</v>
      </c>
      <c r="E515" s="352">
        <v>0</v>
      </c>
      <c r="F515" s="352">
        <v>0</v>
      </c>
      <c r="G515" s="352">
        <v>0</v>
      </c>
      <c r="H515" s="352">
        <v>0</v>
      </c>
      <c r="I515" s="352">
        <v>67747.600000000006</v>
      </c>
      <c r="J515" s="352"/>
      <c r="K515" s="352"/>
      <c r="L515" s="352"/>
      <c r="M515" s="352"/>
      <c r="N515" s="352"/>
      <c r="O515" s="352"/>
      <c r="P515" s="114">
        <f t="shared" si="191"/>
        <v>67747.600000000006</v>
      </c>
      <c r="Q515" s="357">
        <v>22250</v>
      </c>
      <c r="R515" s="162">
        <f t="shared" si="192"/>
        <v>-45497.600000000006</v>
      </c>
      <c r="S515" s="355">
        <v>22250</v>
      </c>
      <c r="T515" s="352">
        <v>22250</v>
      </c>
      <c r="U515" s="356">
        <v>67747.600000000006</v>
      </c>
      <c r="V515" s="357">
        <f t="shared" si="193"/>
        <v>-45497.600000000006</v>
      </c>
      <c r="W515" s="357">
        <f t="shared" si="194"/>
        <v>-45497.600000000006</v>
      </c>
      <c r="X515" s="357">
        <f t="shared" si="195"/>
        <v>-45497.600000000006</v>
      </c>
      <c r="Y515" s="357">
        <f t="shared" si="196"/>
        <v>0</v>
      </c>
      <c r="Z515" s="353">
        <f t="shared" si="189"/>
        <v>1</v>
      </c>
      <c r="AA515" s="353">
        <f t="shared" si="190"/>
        <v>3.0448359550561799</v>
      </c>
    </row>
    <row r="516" spans="1:27" s="338" customFormat="1" ht="12" customHeight="1">
      <c r="A516" s="354">
        <v>499.5</v>
      </c>
      <c r="B516" s="354" t="s">
        <v>551</v>
      </c>
      <c r="C516" s="352"/>
      <c r="D516" s="352">
        <v>1481.16</v>
      </c>
      <c r="E516" s="352">
        <v>68.680000000000007</v>
      </c>
      <c r="F516" s="352">
        <v>825</v>
      </c>
      <c r="G516" s="352">
        <v>3908.97</v>
      </c>
      <c r="H516" s="352">
        <v>268.64999999999998</v>
      </c>
      <c r="I516" s="352">
        <v>1028.03</v>
      </c>
      <c r="J516" s="352"/>
      <c r="K516" s="352"/>
      <c r="L516" s="352"/>
      <c r="M516" s="352"/>
      <c r="N516" s="352"/>
      <c r="O516" s="352"/>
      <c r="P516" s="114">
        <f t="shared" si="191"/>
        <v>7580.4899999999989</v>
      </c>
      <c r="Q516" s="357">
        <v>22750</v>
      </c>
      <c r="R516" s="162">
        <f t="shared" si="192"/>
        <v>15169.510000000002</v>
      </c>
      <c r="S516" s="355">
        <v>45500</v>
      </c>
      <c r="T516" s="352">
        <v>45500</v>
      </c>
      <c r="U516" s="356">
        <v>45500</v>
      </c>
      <c r="V516" s="357">
        <f t="shared" si="193"/>
        <v>0</v>
      </c>
      <c r="W516" s="357">
        <f t="shared" si="194"/>
        <v>0</v>
      </c>
      <c r="X516" s="357">
        <f t="shared" si="195"/>
        <v>37919.51</v>
      </c>
      <c r="Y516" s="357">
        <f t="shared" si="196"/>
        <v>37919.51</v>
      </c>
      <c r="Z516" s="353">
        <f t="shared" si="189"/>
        <v>0.1666041758241758</v>
      </c>
      <c r="AA516" s="353">
        <f t="shared" si="190"/>
        <v>0.1666041758241758</v>
      </c>
    </row>
    <row r="517" spans="1:27" s="338" customFormat="1" ht="12" hidden="1" customHeight="1">
      <c r="A517" s="354">
        <v>499.6</v>
      </c>
      <c r="B517" s="354" t="s">
        <v>552</v>
      </c>
      <c r="C517" s="352"/>
      <c r="D517" s="352">
        <v>0</v>
      </c>
      <c r="E517" s="352">
        <v>0</v>
      </c>
      <c r="F517" s="352">
        <v>0</v>
      </c>
      <c r="G517" s="352">
        <v>0</v>
      </c>
      <c r="H517" s="352">
        <v>0</v>
      </c>
      <c r="I517" s="352">
        <v>0</v>
      </c>
      <c r="J517" s="352"/>
      <c r="K517" s="352"/>
      <c r="L517" s="352"/>
      <c r="M517" s="352"/>
      <c r="N517" s="352"/>
      <c r="O517" s="352"/>
      <c r="P517" s="114">
        <f t="shared" si="191"/>
        <v>0</v>
      </c>
      <c r="Q517" s="357">
        <v>0</v>
      </c>
      <c r="R517" s="162">
        <f t="shared" si="192"/>
        <v>0</v>
      </c>
      <c r="S517" s="355">
        <v>0</v>
      </c>
      <c r="T517" s="352">
        <v>0</v>
      </c>
      <c r="U517" s="356">
        <v>0</v>
      </c>
      <c r="V517" s="357">
        <f t="shared" si="193"/>
        <v>0</v>
      </c>
      <c r="W517" s="357">
        <f t="shared" si="194"/>
        <v>0</v>
      </c>
      <c r="X517" s="357">
        <f t="shared" si="195"/>
        <v>0</v>
      </c>
      <c r="Y517" s="357">
        <f t="shared" si="196"/>
        <v>0</v>
      </c>
      <c r="Z517" s="353" t="str">
        <f t="shared" si="189"/>
        <v xml:space="preserve"> </v>
      </c>
      <c r="AA517" s="353" t="str">
        <f t="shared" si="190"/>
        <v xml:space="preserve"> </v>
      </c>
    </row>
    <row r="518" spans="1:27" ht="12" hidden="1" customHeight="1">
      <c r="A518" s="78"/>
      <c r="B518" s="78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14"/>
      <c r="Q518" s="136"/>
      <c r="R518" s="162"/>
      <c r="S518" s="134"/>
      <c r="T518" s="133"/>
      <c r="U518" s="135"/>
      <c r="V518" s="136"/>
      <c r="W518" s="136"/>
      <c r="X518" s="136"/>
      <c r="Y518" s="136"/>
    </row>
    <row r="519" spans="1:27" s="81" customFormat="1" ht="12" customHeight="1">
      <c r="A519" s="78"/>
      <c r="B519" s="89" t="s">
        <v>622</v>
      </c>
      <c r="C519" s="163">
        <f t="shared" ref="C519:Y519" si="197">SUM(C445:C518)</f>
        <v>0</v>
      </c>
      <c r="D519" s="163">
        <f t="shared" si="197"/>
        <v>33627.18</v>
      </c>
      <c r="E519" s="163">
        <f t="shared" si="197"/>
        <v>45489.729999999996</v>
      </c>
      <c r="F519" s="163">
        <f t="shared" si="197"/>
        <v>22905.61</v>
      </c>
      <c r="G519" s="163">
        <f t="shared" si="197"/>
        <v>37407.839999999997</v>
      </c>
      <c r="H519" s="163">
        <f t="shared" si="197"/>
        <v>16583.259999999998</v>
      </c>
      <c r="I519" s="163">
        <f t="shared" si="197"/>
        <v>93358.170000000013</v>
      </c>
      <c r="J519" s="163">
        <f t="shared" si="197"/>
        <v>0</v>
      </c>
      <c r="K519" s="163">
        <f t="shared" si="197"/>
        <v>0</v>
      </c>
      <c r="L519" s="163">
        <f t="shared" si="197"/>
        <v>0</v>
      </c>
      <c r="M519" s="163">
        <f t="shared" si="197"/>
        <v>0</v>
      </c>
      <c r="N519" s="163">
        <f t="shared" si="197"/>
        <v>0</v>
      </c>
      <c r="O519" s="163">
        <f t="shared" si="197"/>
        <v>0</v>
      </c>
      <c r="P519" s="164">
        <f t="shared" si="197"/>
        <v>249371.78999999998</v>
      </c>
      <c r="Q519" s="165">
        <f t="shared" si="197"/>
        <v>228349.3264031006</v>
      </c>
      <c r="R519" s="166">
        <f t="shared" si="197"/>
        <v>-21022.463596899404</v>
      </c>
      <c r="S519" s="164">
        <f t="shared" si="197"/>
        <v>385257.358139535</v>
      </c>
      <c r="T519" s="163">
        <f t="shared" si="197"/>
        <v>395715.35978546581</v>
      </c>
      <c r="U519" s="167">
        <f t="shared" si="197"/>
        <v>516192.3107156984</v>
      </c>
      <c r="V519" s="165">
        <f t="shared" si="197"/>
        <v>-120476.95093023262</v>
      </c>
      <c r="W519" s="165">
        <f t="shared" si="197"/>
        <v>-130934.95257616347</v>
      </c>
      <c r="X519" s="165">
        <f t="shared" si="197"/>
        <v>135885.56813953497</v>
      </c>
      <c r="Y519" s="165">
        <f t="shared" si="197"/>
        <v>266820.52071569843</v>
      </c>
      <c r="Z519" s="168">
        <f>IFERROR((P519/U519)," ")</f>
        <v>0.48309861426305839</v>
      </c>
      <c r="AA519" s="168">
        <f>IFERROR((P519/S519)," ")</f>
        <v>0.64728624835163018</v>
      </c>
    </row>
    <row r="520" spans="1:27" ht="12" customHeight="1">
      <c r="A520" s="78"/>
      <c r="B520" s="92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4"/>
      <c r="Q520" s="136"/>
      <c r="R520" s="162"/>
      <c r="S520" s="134"/>
      <c r="T520" s="133"/>
      <c r="U520" s="135"/>
      <c r="V520" s="136"/>
      <c r="W520" s="136"/>
      <c r="X520" s="136"/>
      <c r="Y520" s="136"/>
    </row>
    <row r="521" spans="1:27" ht="12" customHeight="1">
      <c r="A521" s="92" t="s">
        <v>106</v>
      </c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4"/>
      <c r="Q521" s="136"/>
      <c r="R521" s="162"/>
      <c r="S521" s="134"/>
      <c r="T521" s="133"/>
      <c r="U521" s="135"/>
      <c r="V521" s="136"/>
      <c r="W521" s="136"/>
      <c r="X521" s="136"/>
      <c r="Y521" s="136"/>
    </row>
    <row r="522" spans="1:27" ht="12" hidden="1" customHeight="1">
      <c r="A522" s="78" t="s">
        <v>30</v>
      </c>
      <c r="B522" s="78"/>
      <c r="C522" s="133"/>
      <c r="D522" s="133">
        <v>0</v>
      </c>
      <c r="E522" s="133">
        <v>0</v>
      </c>
      <c r="F522" s="133">
        <v>0</v>
      </c>
      <c r="G522" s="133">
        <v>0</v>
      </c>
      <c r="H522" s="133">
        <v>0</v>
      </c>
      <c r="I522" s="133">
        <v>0</v>
      </c>
      <c r="J522" s="133"/>
      <c r="K522" s="133"/>
      <c r="L522" s="133"/>
      <c r="M522" s="133"/>
      <c r="N522" s="133"/>
      <c r="O522" s="133"/>
      <c r="P522" s="114">
        <f t="shared" ref="P522" si="198">SUM(D522:O522)+SUMIF($P$4,"Yes",C522)</f>
        <v>0</v>
      </c>
      <c r="Q522" s="136">
        <v>0</v>
      </c>
      <c r="R522" s="162">
        <f t="shared" ref="R522" si="199">Q522-P522</f>
        <v>0</v>
      </c>
      <c r="S522" s="134">
        <v>0</v>
      </c>
      <c r="T522" s="133">
        <v>0</v>
      </c>
      <c r="U522" s="135">
        <v>0</v>
      </c>
      <c r="V522" s="136">
        <f t="shared" ref="V522" si="200">T522-U522</f>
        <v>0</v>
      </c>
      <c r="W522" s="136">
        <f t="shared" ref="W522" si="201">S522-U522</f>
        <v>0</v>
      </c>
      <c r="X522" s="136">
        <f t="shared" ref="X522" si="202">S522-P522</f>
        <v>0</v>
      </c>
      <c r="Y522" s="136">
        <f t="shared" ref="Y522" si="203">U522-P522</f>
        <v>0</v>
      </c>
      <c r="Z522" s="94" t="str">
        <f t="shared" ref="Z522:Z550" si="204">IFERROR((P522/U522)," ")</f>
        <v xml:space="preserve"> </v>
      </c>
      <c r="AA522" s="353" t="str">
        <f t="shared" ref="AA522:AA550" si="205">IFERROR((P522/S522)," ")</f>
        <v xml:space="preserve"> </v>
      </c>
    </row>
    <row r="523" spans="1:27" s="338" customFormat="1" ht="12" hidden="1" customHeight="1">
      <c r="A523" s="354">
        <v>500</v>
      </c>
      <c r="B523" s="354" t="s">
        <v>106</v>
      </c>
      <c r="C523" s="352"/>
      <c r="D523" s="352">
        <v>0</v>
      </c>
      <c r="E523" s="352">
        <v>0</v>
      </c>
      <c r="F523" s="352">
        <v>0</v>
      </c>
      <c r="G523" s="352">
        <v>0</v>
      </c>
      <c r="H523" s="352">
        <v>0</v>
      </c>
      <c r="I523" s="352">
        <v>0</v>
      </c>
      <c r="J523" s="352"/>
      <c r="K523" s="352"/>
      <c r="L523" s="352"/>
      <c r="M523" s="352"/>
      <c r="N523" s="352"/>
      <c r="O523" s="352"/>
      <c r="P523" s="114">
        <f t="shared" ref="P523:P550" si="206">SUM(D523:O523)+SUMIF($P$4,"Yes",C523)</f>
        <v>0</v>
      </c>
      <c r="Q523" s="357">
        <v>0</v>
      </c>
      <c r="R523" s="162">
        <f t="shared" ref="R523:R550" si="207">Q523-P523</f>
        <v>0</v>
      </c>
      <c r="S523" s="355">
        <v>0</v>
      </c>
      <c r="T523" s="352">
        <v>0</v>
      </c>
      <c r="U523" s="356">
        <v>0</v>
      </c>
      <c r="V523" s="357">
        <f t="shared" ref="V523:V550" si="208">T523-U523</f>
        <v>0</v>
      </c>
      <c r="W523" s="357">
        <f t="shared" ref="W523:W550" si="209">S523-U523</f>
        <v>0</v>
      </c>
      <c r="X523" s="357">
        <f t="shared" ref="X523:X550" si="210">S523-P523</f>
        <v>0</v>
      </c>
      <c r="Y523" s="357">
        <f t="shared" ref="Y523:Y550" si="211">U523-P523</f>
        <v>0</v>
      </c>
      <c r="Z523" s="353" t="str">
        <f t="shared" si="204"/>
        <v xml:space="preserve"> </v>
      </c>
      <c r="AA523" s="353" t="str">
        <f t="shared" si="205"/>
        <v xml:space="preserve"> </v>
      </c>
    </row>
    <row r="524" spans="1:27" s="338" customFormat="1" ht="12" hidden="1" customHeight="1">
      <c r="A524" s="354">
        <v>501</v>
      </c>
      <c r="B524" s="354" t="s">
        <v>553</v>
      </c>
      <c r="C524" s="352"/>
      <c r="D524" s="352">
        <v>0</v>
      </c>
      <c r="E524" s="352">
        <v>0</v>
      </c>
      <c r="F524" s="352">
        <v>0</v>
      </c>
      <c r="G524" s="352">
        <v>0</v>
      </c>
      <c r="H524" s="352">
        <v>0</v>
      </c>
      <c r="I524" s="352">
        <v>0</v>
      </c>
      <c r="J524" s="352"/>
      <c r="K524" s="352"/>
      <c r="L524" s="352"/>
      <c r="M524" s="352"/>
      <c r="N524" s="352"/>
      <c r="O524" s="352"/>
      <c r="P524" s="114">
        <f t="shared" si="206"/>
        <v>0</v>
      </c>
      <c r="Q524" s="357">
        <v>0</v>
      </c>
      <c r="R524" s="162">
        <f t="shared" si="207"/>
        <v>0</v>
      </c>
      <c r="S524" s="355">
        <v>0</v>
      </c>
      <c r="T524" s="352">
        <v>0</v>
      </c>
      <c r="U524" s="356">
        <v>0</v>
      </c>
      <c r="V524" s="357">
        <f t="shared" si="208"/>
        <v>0</v>
      </c>
      <c r="W524" s="357">
        <f t="shared" si="209"/>
        <v>0</v>
      </c>
      <c r="X524" s="357">
        <f t="shared" si="210"/>
        <v>0</v>
      </c>
      <c r="Y524" s="357">
        <f t="shared" si="211"/>
        <v>0</v>
      </c>
      <c r="Z524" s="353" t="str">
        <f t="shared" si="204"/>
        <v xml:space="preserve"> </v>
      </c>
      <c r="AA524" s="353" t="str">
        <f t="shared" si="205"/>
        <v xml:space="preserve"> </v>
      </c>
    </row>
    <row r="525" spans="1:27" s="338" customFormat="1" ht="12" hidden="1" customHeight="1">
      <c r="A525" s="354">
        <v>502</v>
      </c>
      <c r="B525" s="354" t="s">
        <v>554</v>
      </c>
      <c r="C525" s="352"/>
      <c r="D525" s="352">
        <v>0</v>
      </c>
      <c r="E525" s="352">
        <v>0</v>
      </c>
      <c r="F525" s="352">
        <v>0</v>
      </c>
      <c r="G525" s="352">
        <v>0</v>
      </c>
      <c r="H525" s="352">
        <v>0</v>
      </c>
      <c r="I525" s="352">
        <v>0</v>
      </c>
      <c r="J525" s="352"/>
      <c r="K525" s="352"/>
      <c r="L525" s="352"/>
      <c r="M525" s="352"/>
      <c r="N525" s="352"/>
      <c r="O525" s="352"/>
      <c r="P525" s="114">
        <f t="shared" si="206"/>
        <v>0</v>
      </c>
      <c r="Q525" s="357">
        <v>0</v>
      </c>
      <c r="R525" s="162">
        <f t="shared" si="207"/>
        <v>0</v>
      </c>
      <c r="S525" s="355">
        <v>0</v>
      </c>
      <c r="T525" s="352">
        <v>0</v>
      </c>
      <c r="U525" s="356">
        <v>0</v>
      </c>
      <c r="V525" s="357">
        <f t="shared" si="208"/>
        <v>0</v>
      </c>
      <c r="W525" s="357">
        <f t="shared" si="209"/>
        <v>0</v>
      </c>
      <c r="X525" s="357">
        <f t="shared" si="210"/>
        <v>0</v>
      </c>
      <c r="Y525" s="357">
        <f t="shared" si="211"/>
        <v>0</v>
      </c>
      <c r="Z525" s="353" t="str">
        <f t="shared" si="204"/>
        <v xml:space="preserve"> </v>
      </c>
      <c r="AA525" s="353" t="str">
        <f t="shared" si="205"/>
        <v xml:space="preserve"> </v>
      </c>
    </row>
    <row r="526" spans="1:27" s="338" customFormat="1" ht="12" hidden="1" customHeight="1">
      <c r="A526" s="354">
        <v>503</v>
      </c>
      <c r="B526" s="354" t="s">
        <v>555</v>
      </c>
      <c r="C526" s="352"/>
      <c r="D526" s="352">
        <v>0</v>
      </c>
      <c r="E526" s="352">
        <v>0</v>
      </c>
      <c r="F526" s="352">
        <v>0</v>
      </c>
      <c r="G526" s="352">
        <v>0</v>
      </c>
      <c r="H526" s="352">
        <v>0</v>
      </c>
      <c r="I526" s="352">
        <v>0</v>
      </c>
      <c r="J526" s="352"/>
      <c r="K526" s="352"/>
      <c r="L526" s="352"/>
      <c r="M526" s="352"/>
      <c r="N526" s="352"/>
      <c r="O526" s="352"/>
      <c r="P526" s="114">
        <f t="shared" si="206"/>
        <v>0</v>
      </c>
      <c r="Q526" s="357">
        <v>0</v>
      </c>
      <c r="R526" s="162">
        <f t="shared" si="207"/>
        <v>0</v>
      </c>
      <c r="S526" s="355">
        <v>0</v>
      </c>
      <c r="T526" s="352">
        <v>0</v>
      </c>
      <c r="U526" s="356">
        <v>0</v>
      </c>
      <c r="V526" s="357">
        <f t="shared" si="208"/>
        <v>0</v>
      </c>
      <c r="W526" s="357">
        <f t="shared" si="209"/>
        <v>0</v>
      </c>
      <c r="X526" s="357">
        <f t="shared" si="210"/>
        <v>0</v>
      </c>
      <c r="Y526" s="357">
        <f t="shared" si="211"/>
        <v>0</v>
      </c>
      <c r="Z526" s="353" t="str">
        <f t="shared" si="204"/>
        <v xml:space="preserve"> </v>
      </c>
      <c r="AA526" s="353" t="str">
        <f t="shared" si="205"/>
        <v xml:space="preserve"> </v>
      </c>
    </row>
    <row r="527" spans="1:27" s="338" customFormat="1" ht="12" hidden="1" customHeight="1">
      <c r="A527" s="354">
        <v>504</v>
      </c>
      <c r="B527" s="354" t="s">
        <v>556</v>
      </c>
      <c r="C527" s="352"/>
      <c r="D527" s="352">
        <v>0</v>
      </c>
      <c r="E527" s="352">
        <v>0</v>
      </c>
      <c r="F527" s="352">
        <v>0</v>
      </c>
      <c r="G527" s="352">
        <v>0</v>
      </c>
      <c r="H527" s="352">
        <v>0</v>
      </c>
      <c r="I527" s="352">
        <v>0</v>
      </c>
      <c r="J527" s="352"/>
      <c r="K527" s="352"/>
      <c r="L527" s="352"/>
      <c r="M527" s="352"/>
      <c r="N527" s="352"/>
      <c r="O527" s="352"/>
      <c r="P527" s="114">
        <f t="shared" si="206"/>
        <v>0</v>
      </c>
      <c r="Q527" s="357">
        <v>0</v>
      </c>
      <c r="R527" s="162">
        <f t="shared" si="207"/>
        <v>0</v>
      </c>
      <c r="S527" s="355">
        <v>0</v>
      </c>
      <c r="T527" s="352">
        <v>0</v>
      </c>
      <c r="U527" s="356">
        <v>0</v>
      </c>
      <c r="V527" s="357">
        <f t="shared" si="208"/>
        <v>0</v>
      </c>
      <c r="W527" s="357">
        <f t="shared" si="209"/>
        <v>0</v>
      </c>
      <c r="X527" s="357">
        <f t="shared" si="210"/>
        <v>0</v>
      </c>
      <c r="Y527" s="357">
        <f t="shared" si="211"/>
        <v>0</v>
      </c>
      <c r="Z527" s="353" t="str">
        <f t="shared" si="204"/>
        <v xml:space="preserve"> </v>
      </c>
      <c r="AA527" s="353" t="str">
        <f t="shared" si="205"/>
        <v xml:space="preserve"> </v>
      </c>
    </row>
    <row r="528" spans="1:27" s="338" customFormat="1" ht="12" hidden="1" customHeight="1">
      <c r="A528" s="354">
        <v>505</v>
      </c>
      <c r="B528" s="354" t="s">
        <v>557</v>
      </c>
      <c r="C528" s="352"/>
      <c r="D528" s="352">
        <v>0</v>
      </c>
      <c r="E528" s="352">
        <v>0</v>
      </c>
      <c r="F528" s="352">
        <v>0</v>
      </c>
      <c r="G528" s="352">
        <v>0</v>
      </c>
      <c r="H528" s="352">
        <v>0</v>
      </c>
      <c r="I528" s="352">
        <v>0</v>
      </c>
      <c r="J528" s="352"/>
      <c r="K528" s="352"/>
      <c r="L528" s="352"/>
      <c r="M528" s="352"/>
      <c r="N528" s="352"/>
      <c r="O528" s="352"/>
      <c r="P528" s="114">
        <f t="shared" si="206"/>
        <v>0</v>
      </c>
      <c r="Q528" s="357">
        <v>0</v>
      </c>
      <c r="R528" s="162">
        <f t="shared" si="207"/>
        <v>0</v>
      </c>
      <c r="S528" s="355">
        <v>0</v>
      </c>
      <c r="T528" s="352">
        <v>0</v>
      </c>
      <c r="U528" s="356">
        <v>0</v>
      </c>
      <c r="V528" s="357">
        <f t="shared" si="208"/>
        <v>0</v>
      </c>
      <c r="W528" s="357">
        <f t="shared" si="209"/>
        <v>0</v>
      </c>
      <c r="X528" s="357">
        <f t="shared" si="210"/>
        <v>0</v>
      </c>
      <c r="Y528" s="357">
        <f t="shared" si="211"/>
        <v>0</v>
      </c>
      <c r="Z528" s="353" t="str">
        <f t="shared" si="204"/>
        <v xml:space="preserve"> </v>
      </c>
      <c r="AA528" s="353" t="str">
        <f t="shared" si="205"/>
        <v xml:space="preserve"> </v>
      </c>
    </row>
    <row r="529" spans="1:27" s="338" customFormat="1" ht="12" customHeight="1">
      <c r="A529" s="354">
        <v>506</v>
      </c>
      <c r="B529" s="354" t="s">
        <v>558</v>
      </c>
      <c r="C529" s="352"/>
      <c r="D529" s="352">
        <v>14541</v>
      </c>
      <c r="E529" s="352">
        <v>0</v>
      </c>
      <c r="F529" s="352">
        <v>7612</v>
      </c>
      <c r="G529" s="352">
        <v>0</v>
      </c>
      <c r="H529" s="352">
        <v>0</v>
      </c>
      <c r="I529" s="352">
        <v>0</v>
      </c>
      <c r="J529" s="352"/>
      <c r="K529" s="352"/>
      <c r="L529" s="352"/>
      <c r="M529" s="352"/>
      <c r="N529" s="352"/>
      <c r="O529" s="352"/>
      <c r="P529" s="114">
        <f t="shared" si="206"/>
        <v>22153</v>
      </c>
      <c r="Q529" s="357">
        <v>16705.150000000001</v>
      </c>
      <c r="R529" s="162">
        <f t="shared" si="207"/>
        <v>-5447.8499999999985</v>
      </c>
      <c r="S529" s="355">
        <v>33410.300000000003</v>
      </c>
      <c r="T529" s="352">
        <v>35579.800000000003</v>
      </c>
      <c r="U529" s="356">
        <v>35579.800000000003</v>
      </c>
      <c r="V529" s="357">
        <f t="shared" si="208"/>
        <v>0</v>
      </c>
      <c r="W529" s="357">
        <f t="shared" si="209"/>
        <v>-2169.5</v>
      </c>
      <c r="X529" s="357">
        <f t="shared" si="210"/>
        <v>11257.300000000003</v>
      </c>
      <c r="Y529" s="357">
        <f t="shared" si="211"/>
        <v>13426.800000000003</v>
      </c>
      <c r="Z529" s="353">
        <f t="shared" si="204"/>
        <v>0.62262857014373318</v>
      </c>
      <c r="AA529" s="353">
        <f t="shared" si="205"/>
        <v>0.66305899677644309</v>
      </c>
    </row>
    <row r="530" spans="1:27" s="338" customFormat="1" ht="12" hidden="1" customHeight="1">
      <c r="A530" s="354">
        <v>507</v>
      </c>
      <c r="B530" s="354" t="s">
        <v>559</v>
      </c>
      <c r="C530" s="352"/>
      <c r="D530" s="352">
        <v>0</v>
      </c>
      <c r="E530" s="352">
        <v>0</v>
      </c>
      <c r="F530" s="352">
        <v>0</v>
      </c>
      <c r="G530" s="352">
        <v>0</v>
      </c>
      <c r="H530" s="352">
        <v>0</v>
      </c>
      <c r="I530" s="352">
        <v>0</v>
      </c>
      <c r="J530" s="352"/>
      <c r="K530" s="352"/>
      <c r="L530" s="352"/>
      <c r="M530" s="352"/>
      <c r="N530" s="352"/>
      <c r="O530" s="352"/>
      <c r="P530" s="114">
        <f t="shared" si="206"/>
        <v>0</v>
      </c>
      <c r="Q530" s="357">
        <v>0</v>
      </c>
      <c r="R530" s="162">
        <f t="shared" si="207"/>
        <v>0</v>
      </c>
      <c r="S530" s="355">
        <v>0</v>
      </c>
      <c r="T530" s="352">
        <v>0</v>
      </c>
      <c r="U530" s="356">
        <v>0</v>
      </c>
      <c r="V530" s="357">
        <f t="shared" si="208"/>
        <v>0</v>
      </c>
      <c r="W530" s="357">
        <f t="shared" si="209"/>
        <v>0</v>
      </c>
      <c r="X530" s="357">
        <f t="shared" si="210"/>
        <v>0</v>
      </c>
      <c r="Y530" s="357">
        <f t="shared" si="211"/>
        <v>0</v>
      </c>
      <c r="Z530" s="353" t="str">
        <f t="shared" si="204"/>
        <v xml:space="preserve"> </v>
      </c>
      <c r="AA530" s="353" t="str">
        <f t="shared" si="205"/>
        <v xml:space="preserve"> </v>
      </c>
    </row>
    <row r="531" spans="1:27" s="338" customFormat="1" ht="12" hidden="1" customHeight="1">
      <c r="A531" s="354">
        <v>508</v>
      </c>
      <c r="B531" s="354" t="s">
        <v>560</v>
      </c>
      <c r="C531" s="352"/>
      <c r="D531" s="352">
        <v>0</v>
      </c>
      <c r="E531" s="352">
        <v>0</v>
      </c>
      <c r="F531" s="352">
        <v>0</v>
      </c>
      <c r="G531" s="352">
        <v>0</v>
      </c>
      <c r="H531" s="352">
        <v>0</v>
      </c>
      <c r="I531" s="352">
        <v>0</v>
      </c>
      <c r="J531" s="352"/>
      <c r="K531" s="352"/>
      <c r="L531" s="352"/>
      <c r="M531" s="352"/>
      <c r="N531" s="352"/>
      <c r="O531" s="352"/>
      <c r="P531" s="114">
        <f t="shared" si="206"/>
        <v>0</v>
      </c>
      <c r="Q531" s="357">
        <v>0</v>
      </c>
      <c r="R531" s="162">
        <f t="shared" si="207"/>
        <v>0</v>
      </c>
      <c r="S531" s="355">
        <v>0</v>
      </c>
      <c r="T531" s="352">
        <v>0</v>
      </c>
      <c r="U531" s="356">
        <v>0</v>
      </c>
      <c r="V531" s="357">
        <f t="shared" si="208"/>
        <v>0</v>
      </c>
      <c r="W531" s="357">
        <f t="shared" si="209"/>
        <v>0</v>
      </c>
      <c r="X531" s="357">
        <f t="shared" si="210"/>
        <v>0</v>
      </c>
      <c r="Y531" s="357">
        <f t="shared" si="211"/>
        <v>0</v>
      </c>
      <c r="Z531" s="353" t="str">
        <f t="shared" si="204"/>
        <v xml:space="preserve"> </v>
      </c>
      <c r="AA531" s="353" t="str">
        <f t="shared" si="205"/>
        <v xml:space="preserve"> </v>
      </c>
    </row>
    <row r="532" spans="1:27" s="338" customFormat="1" ht="12" hidden="1" customHeight="1">
      <c r="A532" s="354">
        <v>509</v>
      </c>
      <c r="B532" s="354" t="s">
        <v>561</v>
      </c>
      <c r="C532" s="352"/>
      <c r="D532" s="352">
        <v>0</v>
      </c>
      <c r="E532" s="352">
        <v>0</v>
      </c>
      <c r="F532" s="352">
        <v>0</v>
      </c>
      <c r="G532" s="352">
        <v>0</v>
      </c>
      <c r="H532" s="352">
        <v>0</v>
      </c>
      <c r="I532" s="352">
        <v>0</v>
      </c>
      <c r="J532" s="352"/>
      <c r="K532" s="352"/>
      <c r="L532" s="352"/>
      <c r="M532" s="352"/>
      <c r="N532" s="352"/>
      <c r="O532" s="352"/>
      <c r="P532" s="114">
        <f t="shared" si="206"/>
        <v>0</v>
      </c>
      <c r="Q532" s="357">
        <v>0</v>
      </c>
      <c r="R532" s="162">
        <f t="shared" si="207"/>
        <v>0</v>
      </c>
      <c r="S532" s="355">
        <v>0</v>
      </c>
      <c r="T532" s="352">
        <v>0</v>
      </c>
      <c r="U532" s="356">
        <v>0</v>
      </c>
      <c r="V532" s="357">
        <f t="shared" si="208"/>
        <v>0</v>
      </c>
      <c r="W532" s="357">
        <f t="shared" si="209"/>
        <v>0</v>
      </c>
      <c r="X532" s="357">
        <f t="shared" si="210"/>
        <v>0</v>
      </c>
      <c r="Y532" s="357">
        <f t="shared" si="211"/>
        <v>0</v>
      </c>
      <c r="Z532" s="353" t="str">
        <f t="shared" si="204"/>
        <v xml:space="preserve"> </v>
      </c>
      <c r="AA532" s="353" t="str">
        <f t="shared" si="205"/>
        <v xml:space="preserve"> </v>
      </c>
    </row>
    <row r="533" spans="1:27" s="338" customFormat="1" ht="12" hidden="1" customHeight="1">
      <c r="A533" s="354">
        <v>510</v>
      </c>
      <c r="B533" s="354" t="s">
        <v>562</v>
      </c>
      <c r="C533" s="352"/>
      <c r="D533" s="352">
        <v>0</v>
      </c>
      <c r="E533" s="352">
        <v>0</v>
      </c>
      <c r="F533" s="352">
        <v>0</v>
      </c>
      <c r="G533" s="352">
        <v>0</v>
      </c>
      <c r="H533" s="352">
        <v>0</v>
      </c>
      <c r="I533" s="352">
        <v>0</v>
      </c>
      <c r="J533" s="352"/>
      <c r="K533" s="352"/>
      <c r="L533" s="352"/>
      <c r="M533" s="352"/>
      <c r="N533" s="352"/>
      <c r="O533" s="352"/>
      <c r="P533" s="114">
        <f t="shared" si="206"/>
        <v>0</v>
      </c>
      <c r="Q533" s="357">
        <v>0</v>
      </c>
      <c r="R533" s="162">
        <f t="shared" si="207"/>
        <v>0</v>
      </c>
      <c r="S533" s="355">
        <v>0</v>
      </c>
      <c r="T533" s="352">
        <v>0</v>
      </c>
      <c r="U533" s="356">
        <v>0</v>
      </c>
      <c r="V533" s="357">
        <f t="shared" si="208"/>
        <v>0</v>
      </c>
      <c r="W533" s="357">
        <f t="shared" si="209"/>
        <v>0</v>
      </c>
      <c r="X533" s="357">
        <f t="shared" si="210"/>
        <v>0</v>
      </c>
      <c r="Y533" s="357">
        <f t="shared" si="211"/>
        <v>0</v>
      </c>
      <c r="Z533" s="353" t="str">
        <f t="shared" si="204"/>
        <v xml:space="preserve"> </v>
      </c>
      <c r="AA533" s="353" t="str">
        <f t="shared" si="205"/>
        <v xml:space="preserve"> </v>
      </c>
    </row>
    <row r="534" spans="1:27" s="338" customFormat="1" ht="12" hidden="1" customHeight="1">
      <c r="A534" s="354">
        <v>511</v>
      </c>
      <c r="B534" s="354" t="s">
        <v>563</v>
      </c>
      <c r="C534" s="352"/>
      <c r="D534" s="352">
        <v>0</v>
      </c>
      <c r="E534" s="352">
        <v>0</v>
      </c>
      <c r="F534" s="352">
        <v>0</v>
      </c>
      <c r="G534" s="352">
        <v>0</v>
      </c>
      <c r="H534" s="352">
        <v>0</v>
      </c>
      <c r="I534" s="352">
        <v>0</v>
      </c>
      <c r="J534" s="352"/>
      <c r="K534" s="352"/>
      <c r="L534" s="352"/>
      <c r="M534" s="352"/>
      <c r="N534" s="352"/>
      <c r="O534" s="352"/>
      <c r="P534" s="114">
        <f t="shared" si="206"/>
        <v>0</v>
      </c>
      <c r="Q534" s="357">
        <v>0</v>
      </c>
      <c r="R534" s="162">
        <f t="shared" si="207"/>
        <v>0</v>
      </c>
      <c r="S534" s="355">
        <v>0</v>
      </c>
      <c r="T534" s="352">
        <v>0</v>
      </c>
      <c r="U534" s="356">
        <v>0</v>
      </c>
      <c r="V534" s="357">
        <f t="shared" si="208"/>
        <v>0</v>
      </c>
      <c r="W534" s="357">
        <f t="shared" si="209"/>
        <v>0</v>
      </c>
      <c r="X534" s="357">
        <f t="shared" si="210"/>
        <v>0</v>
      </c>
      <c r="Y534" s="357">
        <f t="shared" si="211"/>
        <v>0</v>
      </c>
      <c r="Z534" s="353" t="str">
        <f t="shared" si="204"/>
        <v xml:space="preserve"> </v>
      </c>
      <c r="AA534" s="353" t="str">
        <f t="shared" si="205"/>
        <v xml:space="preserve"> </v>
      </c>
    </row>
    <row r="535" spans="1:27" s="338" customFormat="1" ht="12" hidden="1" customHeight="1">
      <c r="A535" s="354">
        <v>512</v>
      </c>
      <c r="B535" s="354" t="s">
        <v>564</v>
      </c>
      <c r="C535" s="352"/>
      <c r="D535" s="352">
        <v>0</v>
      </c>
      <c r="E535" s="352">
        <v>0</v>
      </c>
      <c r="F535" s="352">
        <v>0</v>
      </c>
      <c r="G535" s="352">
        <v>0</v>
      </c>
      <c r="H535" s="352">
        <v>0</v>
      </c>
      <c r="I535" s="352">
        <v>0</v>
      </c>
      <c r="J535" s="352"/>
      <c r="K535" s="352"/>
      <c r="L535" s="352"/>
      <c r="M535" s="352"/>
      <c r="N535" s="352"/>
      <c r="O535" s="352"/>
      <c r="P535" s="114">
        <f t="shared" si="206"/>
        <v>0</v>
      </c>
      <c r="Q535" s="357">
        <v>0</v>
      </c>
      <c r="R535" s="162">
        <f t="shared" si="207"/>
        <v>0</v>
      </c>
      <c r="S535" s="355">
        <v>0</v>
      </c>
      <c r="T535" s="352">
        <v>0</v>
      </c>
      <c r="U535" s="356">
        <v>0</v>
      </c>
      <c r="V535" s="357">
        <f t="shared" si="208"/>
        <v>0</v>
      </c>
      <c r="W535" s="357">
        <f t="shared" si="209"/>
        <v>0</v>
      </c>
      <c r="X535" s="357">
        <f t="shared" si="210"/>
        <v>0</v>
      </c>
      <c r="Y535" s="357">
        <f t="shared" si="211"/>
        <v>0</v>
      </c>
      <c r="Z535" s="353" t="str">
        <f t="shared" si="204"/>
        <v xml:space="preserve"> </v>
      </c>
      <c r="AA535" s="353" t="str">
        <f t="shared" si="205"/>
        <v xml:space="preserve"> </v>
      </c>
    </row>
    <row r="536" spans="1:27" s="338" customFormat="1" ht="12" hidden="1" customHeight="1">
      <c r="A536" s="354">
        <v>513</v>
      </c>
      <c r="B536" s="354" t="s">
        <v>565</v>
      </c>
      <c r="C536" s="352"/>
      <c r="D536" s="352">
        <v>0</v>
      </c>
      <c r="E536" s="352">
        <v>0</v>
      </c>
      <c r="F536" s="352">
        <v>0</v>
      </c>
      <c r="G536" s="352">
        <v>0</v>
      </c>
      <c r="H536" s="352">
        <v>0</v>
      </c>
      <c r="I536" s="352">
        <v>0</v>
      </c>
      <c r="J536" s="352"/>
      <c r="K536" s="352"/>
      <c r="L536" s="352"/>
      <c r="M536" s="352"/>
      <c r="N536" s="352"/>
      <c r="O536" s="352"/>
      <c r="P536" s="114">
        <f t="shared" si="206"/>
        <v>0</v>
      </c>
      <c r="Q536" s="357">
        <v>0</v>
      </c>
      <c r="R536" s="162">
        <f t="shared" si="207"/>
        <v>0</v>
      </c>
      <c r="S536" s="355">
        <v>0</v>
      </c>
      <c r="T536" s="352">
        <v>0</v>
      </c>
      <c r="U536" s="356">
        <v>0</v>
      </c>
      <c r="V536" s="357">
        <f t="shared" si="208"/>
        <v>0</v>
      </c>
      <c r="W536" s="357">
        <f t="shared" si="209"/>
        <v>0</v>
      </c>
      <c r="X536" s="357">
        <f t="shared" si="210"/>
        <v>0</v>
      </c>
      <c r="Y536" s="357">
        <f t="shared" si="211"/>
        <v>0</v>
      </c>
      <c r="Z536" s="353" t="str">
        <f t="shared" si="204"/>
        <v xml:space="preserve"> </v>
      </c>
      <c r="AA536" s="353" t="str">
        <f t="shared" si="205"/>
        <v xml:space="preserve"> </v>
      </c>
    </row>
    <row r="537" spans="1:27" s="338" customFormat="1" ht="12" customHeight="1">
      <c r="A537" s="354">
        <v>514</v>
      </c>
      <c r="B537" s="354" t="s">
        <v>566</v>
      </c>
      <c r="C537" s="352"/>
      <c r="D537" s="352">
        <v>0</v>
      </c>
      <c r="E537" s="352">
        <v>0</v>
      </c>
      <c r="F537" s="352">
        <v>0</v>
      </c>
      <c r="G537" s="352">
        <v>0</v>
      </c>
      <c r="H537" s="352">
        <v>0</v>
      </c>
      <c r="I537" s="352">
        <v>52883.24</v>
      </c>
      <c r="J537" s="352"/>
      <c r="K537" s="352"/>
      <c r="L537" s="352"/>
      <c r="M537" s="352"/>
      <c r="N537" s="352"/>
      <c r="O537" s="352"/>
      <c r="P537" s="114">
        <f t="shared" si="206"/>
        <v>52883.24</v>
      </c>
      <c r="Q537" s="357">
        <v>48892</v>
      </c>
      <c r="R537" s="162">
        <f t="shared" si="207"/>
        <v>-3991.239999999998</v>
      </c>
      <c r="S537" s="355">
        <v>97784</v>
      </c>
      <c r="T537" s="352">
        <v>97784</v>
      </c>
      <c r="U537" s="356">
        <v>97784</v>
      </c>
      <c r="V537" s="357">
        <f t="shared" si="208"/>
        <v>0</v>
      </c>
      <c r="W537" s="357">
        <f t="shared" si="209"/>
        <v>0</v>
      </c>
      <c r="X537" s="357">
        <f t="shared" si="210"/>
        <v>44900.76</v>
      </c>
      <c r="Y537" s="357">
        <f t="shared" si="211"/>
        <v>44900.76</v>
      </c>
      <c r="Z537" s="353">
        <f t="shared" si="204"/>
        <v>0.5408169025607461</v>
      </c>
      <c r="AA537" s="353">
        <f t="shared" si="205"/>
        <v>0.5408169025607461</v>
      </c>
    </row>
    <row r="538" spans="1:27" s="338" customFormat="1" ht="12" hidden="1" customHeight="1">
      <c r="A538" s="354">
        <v>515</v>
      </c>
      <c r="B538" s="354" t="s">
        <v>567</v>
      </c>
      <c r="C538" s="352"/>
      <c r="D538" s="352">
        <v>0</v>
      </c>
      <c r="E538" s="352">
        <v>0</v>
      </c>
      <c r="F538" s="352">
        <v>0</v>
      </c>
      <c r="G538" s="352">
        <v>0</v>
      </c>
      <c r="H538" s="352">
        <v>0</v>
      </c>
      <c r="I538" s="352">
        <v>0</v>
      </c>
      <c r="J538" s="352"/>
      <c r="K538" s="352"/>
      <c r="L538" s="352"/>
      <c r="M538" s="352"/>
      <c r="N538" s="352"/>
      <c r="O538" s="352"/>
      <c r="P538" s="114">
        <f t="shared" si="206"/>
        <v>0</v>
      </c>
      <c r="Q538" s="357">
        <v>0</v>
      </c>
      <c r="R538" s="162">
        <f t="shared" si="207"/>
        <v>0</v>
      </c>
      <c r="S538" s="355">
        <v>0</v>
      </c>
      <c r="T538" s="352">
        <v>0</v>
      </c>
      <c r="U538" s="356">
        <v>0</v>
      </c>
      <c r="V538" s="357">
        <f t="shared" si="208"/>
        <v>0</v>
      </c>
      <c r="W538" s="357">
        <f t="shared" si="209"/>
        <v>0</v>
      </c>
      <c r="X538" s="357">
        <f t="shared" si="210"/>
        <v>0</v>
      </c>
      <c r="Y538" s="357">
        <f t="shared" si="211"/>
        <v>0</v>
      </c>
      <c r="Z538" s="353" t="str">
        <f t="shared" si="204"/>
        <v xml:space="preserve"> </v>
      </c>
      <c r="AA538" s="353" t="str">
        <f t="shared" si="205"/>
        <v xml:space="preserve"> </v>
      </c>
    </row>
    <row r="539" spans="1:27" s="338" customFormat="1" ht="12" hidden="1" customHeight="1">
      <c r="A539" s="354">
        <v>516</v>
      </c>
      <c r="B539" s="354" t="s">
        <v>568</v>
      </c>
      <c r="C539" s="352"/>
      <c r="D539" s="352">
        <v>0</v>
      </c>
      <c r="E539" s="352">
        <v>0</v>
      </c>
      <c r="F539" s="352">
        <v>0</v>
      </c>
      <c r="G539" s="352">
        <v>0</v>
      </c>
      <c r="H539" s="352">
        <v>0</v>
      </c>
      <c r="I539" s="352">
        <v>0</v>
      </c>
      <c r="J539" s="352"/>
      <c r="K539" s="352"/>
      <c r="L539" s="352"/>
      <c r="M539" s="352"/>
      <c r="N539" s="352"/>
      <c r="O539" s="352"/>
      <c r="P539" s="114">
        <f t="shared" si="206"/>
        <v>0</v>
      </c>
      <c r="Q539" s="357">
        <v>0</v>
      </c>
      <c r="R539" s="162">
        <f t="shared" si="207"/>
        <v>0</v>
      </c>
      <c r="S539" s="355">
        <v>0</v>
      </c>
      <c r="T539" s="352">
        <v>0</v>
      </c>
      <c r="U539" s="356">
        <v>0</v>
      </c>
      <c r="V539" s="357">
        <f t="shared" si="208"/>
        <v>0</v>
      </c>
      <c r="W539" s="357">
        <f t="shared" si="209"/>
        <v>0</v>
      </c>
      <c r="X539" s="357">
        <f t="shared" si="210"/>
        <v>0</v>
      </c>
      <c r="Y539" s="357">
        <f t="shared" si="211"/>
        <v>0</v>
      </c>
      <c r="Z539" s="353" t="str">
        <f t="shared" si="204"/>
        <v xml:space="preserve"> </v>
      </c>
      <c r="AA539" s="353" t="str">
        <f t="shared" si="205"/>
        <v xml:space="preserve"> </v>
      </c>
    </row>
    <row r="540" spans="1:27" s="338" customFormat="1" ht="12" hidden="1" customHeight="1">
      <c r="A540" s="354">
        <v>520</v>
      </c>
      <c r="B540" s="354" t="s">
        <v>569</v>
      </c>
      <c r="C540" s="352"/>
      <c r="D540" s="352">
        <v>0</v>
      </c>
      <c r="E540" s="352">
        <v>0</v>
      </c>
      <c r="F540" s="352">
        <v>0</v>
      </c>
      <c r="G540" s="352">
        <v>0</v>
      </c>
      <c r="H540" s="352">
        <v>0</v>
      </c>
      <c r="I540" s="352">
        <v>0</v>
      </c>
      <c r="J540" s="352"/>
      <c r="K540" s="352"/>
      <c r="L540" s="352"/>
      <c r="M540" s="352"/>
      <c r="N540" s="352"/>
      <c r="O540" s="352"/>
      <c r="P540" s="114">
        <f t="shared" si="206"/>
        <v>0</v>
      </c>
      <c r="Q540" s="357">
        <v>0</v>
      </c>
      <c r="R540" s="162">
        <f t="shared" si="207"/>
        <v>0</v>
      </c>
      <c r="S540" s="355">
        <v>0</v>
      </c>
      <c r="T540" s="352">
        <v>0</v>
      </c>
      <c r="U540" s="356">
        <v>0</v>
      </c>
      <c r="V540" s="357">
        <f t="shared" si="208"/>
        <v>0</v>
      </c>
      <c r="W540" s="357">
        <f t="shared" si="209"/>
        <v>0</v>
      </c>
      <c r="X540" s="357">
        <f t="shared" si="210"/>
        <v>0</v>
      </c>
      <c r="Y540" s="357">
        <f t="shared" si="211"/>
        <v>0</v>
      </c>
      <c r="Z540" s="353" t="str">
        <f t="shared" si="204"/>
        <v xml:space="preserve"> </v>
      </c>
      <c r="AA540" s="353" t="str">
        <f t="shared" si="205"/>
        <v xml:space="preserve"> </v>
      </c>
    </row>
    <row r="541" spans="1:27" s="338" customFormat="1" ht="12" hidden="1" customHeight="1">
      <c r="A541" s="354">
        <v>524</v>
      </c>
      <c r="B541" s="354" t="s">
        <v>570</v>
      </c>
      <c r="C541" s="352"/>
      <c r="D541" s="352">
        <v>0</v>
      </c>
      <c r="E541" s="352">
        <v>0</v>
      </c>
      <c r="F541" s="352">
        <v>0</v>
      </c>
      <c r="G541" s="352">
        <v>0</v>
      </c>
      <c r="H541" s="352">
        <v>0</v>
      </c>
      <c r="I541" s="352">
        <v>0</v>
      </c>
      <c r="J541" s="352"/>
      <c r="K541" s="352"/>
      <c r="L541" s="352"/>
      <c r="M541" s="352"/>
      <c r="N541" s="352"/>
      <c r="O541" s="352"/>
      <c r="P541" s="114">
        <f t="shared" si="206"/>
        <v>0</v>
      </c>
      <c r="Q541" s="357">
        <v>0</v>
      </c>
      <c r="R541" s="162">
        <f t="shared" si="207"/>
        <v>0</v>
      </c>
      <c r="S541" s="355">
        <v>0</v>
      </c>
      <c r="T541" s="352">
        <v>0</v>
      </c>
      <c r="U541" s="356">
        <v>0</v>
      </c>
      <c r="V541" s="357">
        <f t="shared" si="208"/>
        <v>0</v>
      </c>
      <c r="W541" s="357">
        <f t="shared" si="209"/>
        <v>0</v>
      </c>
      <c r="X541" s="357">
        <f t="shared" si="210"/>
        <v>0</v>
      </c>
      <c r="Y541" s="357">
        <f t="shared" si="211"/>
        <v>0</v>
      </c>
      <c r="Z541" s="353" t="str">
        <f t="shared" si="204"/>
        <v xml:space="preserve"> </v>
      </c>
      <c r="AA541" s="353" t="str">
        <f t="shared" si="205"/>
        <v xml:space="preserve"> </v>
      </c>
    </row>
    <row r="542" spans="1:27" s="338" customFormat="1" ht="12" hidden="1" customHeight="1">
      <c r="A542" s="354">
        <v>524.1</v>
      </c>
      <c r="B542" s="354" t="s">
        <v>571</v>
      </c>
      <c r="C542" s="352"/>
      <c r="D542" s="352">
        <v>0</v>
      </c>
      <c r="E542" s="352">
        <v>0</v>
      </c>
      <c r="F542" s="352">
        <v>0</v>
      </c>
      <c r="G542" s="352">
        <v>0</v>
      </c>
      <c r="H542" s="352">
        <v>0</v>
      </c>
      <c r="I542" s="352">
        <v>0</v>
      </c>
      <c r="J542" s="352"/>
      <c r="K542" s="352"/>
      <c r="L542" s="352"/>
      <c r="M542" s="352"/>
      <c r="N542" s="352"/>
      <c r="O542" s="352"/>
      <c r="P542" s="114">
        <f t="shared" si="206"/>
        <v>0</v>
      </c>
      <c r="Q542" s="357">
        <v>0</v>
      </c>
      <c r="R542" s="162">
        <f t="shared" si="207"/>
        <v>0</v>
      </c>
      <c r="S542" s="355">
        <v>0</v>
      </c>
      <c r="T542" s="352">
        <v>0</v>
      </c>
      <c r="U542" s="356">
        <v>0</v>
      </c>
      <c r="V542" s="357">
        <f t="shared" si="208"/>
        <v>0</v>
      </c>
      <c r="W542" s="357">
        <f t="shared" si="209"/>
        <v>0</v>
      </c>
      <c r="X542" s="357">
        <f t="shared" si="210"/>
        <v>0</v>
      </c>
      <c r="Y542" s="357">
        <f t="shared" si="211"/>
        <v>0</v>
      </c>
      <c r="Z542" s="353" t="str">
        <f t="shared" si="204"/>
        <v xml:space="preserve"> </v>
      </c>
      <c r="AA542" s="353" t="str">
        <f t="shared" si="205"/>
        <v xml:space="preserve"> </v>
      </c>
    </row>
    <row r="543" spans="1:27" s="338" customFormat="1" ht="12" hidden="1" customHeight="1">
      <c r="A543" s="354">
        <v>530</v>
      </c>
      <c r="B543" s="354" t="s">
        <v>572</v>
      </c>
      <c r="C543" s="352"/>
      <c r="D543" s="352">
        <v>0</v>
      </c>
      <c r="E543" s="352">
        <v>0</v>
      </c>
      <c r="F543" s="352">
        <v>0</v>
      </c>
      <c r="G543" s="352">
        <v>0</v>
      </c>
      <c r="H543" s="352">
        <v>0</v>
      </c>
      <c r="I543" s="352">
        <v>0</v>
      </c>
      <c r="J543" s="352"/>
      <c r="K543" s="352"/>
      <c r="L543" s="352"/>
      <c r="M543" s="352"/>
      <c r="N543" s="352"/>
      <c r="O543" s="352"/>
      <c r="P543" s="114">
        <f t="shared" si="206"/>
        <v>0</v>
      </c>
      <c r="Q543" s="357">
        <v>0</v>
      </c>
      <c r="R543" s="162">
        <f t="shared" si="207"/>
        <v>0</v>
      </c>
      <c r="S543" s="355">
        <v>0</v>
      </c>
      <c r="T543" s="352">
        <v>0</v>
      </c>
      <c r="U543" s="356">
        <v>0</v>
      </c>
      <c r="V543" s="357">
        <f t="shared" si="208"/>
        <v>0</v>
      </c>
      <c r="W543" s="357">
        <f t="shared" si="209"/>
        <v>0</v>
      </c>
      <c r="X543" s="357">
        <f t="shared" si="210"/>
        <v>0</v>
      </c>
      <c r="Y543" s="357">
        <f t="shared" si="211"/>
        <v>0</v>
      </c>
      <c r="Z543" s="353" t="str">
        <f t="shared" si="204"/>
        <v xml:space="preserve"> </v>
      </c>
      <c r="AA543" s="353" t="str">
        <f t="shared" si="205"/>
        <v xml:space="preserve"> </v>
      </c>
    </row>
    <row r="544" spans="1:27" s="338" customFormat="1" ht="12" hidden="1" customHeight="1">
      <c r="A544" s="354">
        <v>533</v>
      </c>
      <c r="B544" s="354" t="s">
        <v>573</v>
      </c>
      <c r="C544" s="352"/>
      <c r="D544" s="352">
        <v>0</v>
      </c>
      <c r="E544" s="352">
        <v>0</v>
      </c>
      <c r="F544" s="352">
        <v>0</v>
      </c>
      <c r="G544" s="352">
        <v>0</v>
      </c>
      <c r="H544" s="352">
        <v>0</v>
      </c>
      <c r="I544" s="352">
        <v>0</v>
      </c>
      <c r="J544" s="352"/>
      <c r="K544" s="352"/>
      <c r="L544" s="352"/>
      <c r="M544" s="352"/>
      <c r="N544" s="352"/>
      <c r="O544" s="352"/>
      <c r="P544" s="114">
        <f t="shared" si="206"/>
        <v>0</v>
      </c>
      <c r="Q544" s="357">
        <v>0</v>
      </c>
      <c r="R544" s="162">
        <f t="shared" si="207"/>
        <v>0</v>
      </c>
      <c r="S544" s="355">
        <v>0</v>
      </c>
      <c r="T544" s="352">
        <v>0</v>
      </c>
      <c r="U544" s="356">
        <v>0</v>
      </c>
      <c r="V544" s="357">
        <f t="shared" si="208"/>
        <v>0</v>
      </c>
      <c r="W544" s="357">
        <f t="shared" si="209"/>
        <v>0</v>
      </c>
      <c r="X544" s="357">
        <f t="shared" si="210"/>
        <v>0</v>
      </c>
      <c r="Y544" s="357">
        <f t="shared" si="211"/>
        <v>0</v>
      </c>
      <c r="Z544" s="353" t="str">
        <f t="shared" si="204"/>
        <v xml:space="preserve"> </v>
      </c>
      <c r="AA544" s="353" t="str">
        <f t="shared" si="205"/>
        <v xml:space="preserve"> </v>
      </c>
    </row>
    <row r="545" spans="1:27" s="338" customFormat="1" ht="12" hidden="1" customHeight="1">
      <c r="A545" s="354">
        <v>534</v>
      </c>
      <c r="B545" s="354" t="s">
        <v>574</v>
      </c>
      <c r="C545" s="352"/>
      <c r="D545" s="352">
        <v>0</v>
      </c>
      <c r="E545" s="352">
        <v>0</v>
      </c>
      <c r="F545" s="352">
        <v>0</v>
      </c>
      <c r="G545" s="352">
        <v>0</v>
      </c>
      <c r="H545" s="352">
        <v>0</v>
      </c>
      <c r="I545" s="352">
        <v>0</v>
      </c>
      <c r="J545" s="352"/>
      <c r="K545" s="352"/>
      <c r="L545" s="352"/>
      <c r="M545" s="352"/>
      <c r="N545" s="352"/>
      <c r="O545" s="352"/>
      <c r="P545" s="114">
        <f t="shared" si="206"/>
        <v>0</v>
      </c>
      <c r="Q545" s="357">
        <v>0</v>
      </c>
      <c r="R545" s="162">
        <f t="shared" si="207"/>
        <v>0</v>
      </c>
      <c r="S545" s="355">
        <v>0</v>
      </c>
      <c r="T545" s="352">
        <v>0</v>
      </c>
      <c r="U545" s="356">
        <v>0</v>
      </c>
      <c r="V545" s="357">
        <f t="shared" si="208"/>
        <v>0</v>
      </c>
      <c r="W545" s="357">
        <f t="shared" si="209"/>
        <v>0</v>
      </c>
      <c r="X545" s="357">
        <f t="shared" si="210"/>
        <v>0</v>
      </c>
      <c r="Y545" s="357">
        <f t="shared" si="211"/>
        <v>0</v>
      </c>
      <c r="Z545" s="353" t="str">
        <f t="shared" si="204"/>
        <v xml:space="preserve"> </v>
      </c>
      <c r="AA545" s="353" t="str">
        <f t="shared" si="205"/>
        <v xml:space="preserve"> </v>
      </c>
    </row>
    <row r="546" spans="1:27" s="338" customFormat="1" ht="12" hidden="1" customHeight="1">
      <c r="A546" s="354">
        <v>535</v>
      </c>
      <c r="B546" s="354" t="s">
        <v>575</v>
      </c>
      <c r="C546" s="352"/>
      <c r="D546" s="352">
        <v>0</v>
      </c>
      <c r="E546" s="352">
        <v>0</v>
      </c>
      <c r="F546" s="352">
        <v>0</v>
      </c>
      <c r="G546" s="352">
        <v>0</v>
      </c>
      <c r="H546" s="352">
        <v>0</v>
      </c>
      <c r="I546" s="352">
        <v>0</v>
      </c>
      <c r="J546" s="352"/>
      <c r="K546" s="352"/>
      <c r="L546" s="352"/>
      <c r="M546" s="352"/>
      <c r="N546" s="352"/>
      <c r="O546" s="352"/>
      <c r="P546" s="114">
        <f t="shared" si="206"/>
        <v>0</v>
      </c>
      <c r="Q546" s="357">
        <v>0</v>
      </c>
      <c r="R546" s="162">
        <f t="shared" si="207"/>
        <v>0</v>
      </c>
      <c r="S546" s="355">
        <v>0</v>
      </c>
      <c r="T546" s="352">
        <v>0</v>
      </c>
      <c r="U546" s="356">
        <v>0</v>
      </c>
      <c r="V546" s="357">
        <f t="shared" si="208"/>
        <v>0</v>
      </c>
      <c r="W546" s="357">
        <f t="shared" si="209"/>
        <v>0</v>
      </c>
      <c r="X546" s="357">
        <f t="shared" si="210"/>
        <v>0</v>
      </c>
      <c r="Y546" s="357">
        <f t="shared" si="211"/>
        <v>0</v>
      </c>
      <c r="Z546" s="353" t="str">
        <f t="shared" si="204"/>
        <v xml:space="preserve"> </v>
      </c>
      <c r="AA546" s="353" t="str">
        <f t="shared" si="205"/>
        <v xml:space="preserve"> </v>
      </c>
    </row>
    <row r="547" spans="1:27" s="338" customFormat="1" ht="12" hidden="1" customHeight="1">
      <c r="A547" s="354">
        <v>558</v>
      </c>
      <c r="B547" s="354" t="s">
        <v>576</v>
      </c>
      <c r="C547" s="352"/>
      <c r="D547" s="352">
        <v>0</v>
      </c>
      <c r="E547" s="352">
        <v>0</v>
      </c>
      <c r="F547" s="352">
        <v>0</v>
      </c>
      <c r="G547" s="352">
        <v>0</v>
      </c>
      <c r="H547" s="352">
        <v>0</v>
      </c>
      <c r="I547" s="352">
        <v>0</v>
      </c>
      <c r="J547" s="352"/>
      <c r="K547" s="352"/>
      <c r="L547" s="352"/>
      <c r="M547" s="352"/>
      <c r="N547" s="352"/>
      <c r="O547" s="352"/>
      <c r="P547" s="114">
        <f t="shared" si="206"/>
        <v>0</v>
      </c>
      <c r="Q547" s="357">
        <v>0</v>
      </c>
      <c r="R547" s="162">
        <f t="shared" si="207"/>
        <v>0</v>
      </c>
      <c r="S547" s="355">
        <v>0</v>
      </c>
      <c r="T547" s="352">
        <v>0</v>
      </c>
      <c r="U547" s="356">
        <v>0</v>
      </c>
      <c r="V547" s="357">
        <f t="shared" si="208"/>
        <v>0</v>
      </c>
      <c r="W547" s="357">
        <f t="shared" si="209"/>
        <v>0</v>
      </c>
      <c r="X547" s="357">
        <f t="shared" si="210"/>
        <v>0</v>
      </c>
      <c r="Y547" s="357">
        <f t="shared" si="211"/>
        <v>0</v>
      </c>
      <c r="Z547" s="353" t="str">
        <f t="shared" si="204"/>
        <v xml:space="preserve"> </v>
      </c>
      <c r="AA547" s="353" t="str">
        <f t="shared" si="205"/>
        <v xml:space="preserve"> </v>
      </c>
    </row>
    <row r="548" spans="1:27" s="338" customFormat="1" ht="12" hidden="1" customHeight="1">
      <c r="A548" s="354">
        <v>590</v>
      </c>
      <c r="B548" s="354" t="s">
        <v>577</v>
      </c>
      <c r="C548" s="352"/>
      <c r="D548" s="352">
        <v>0</v>
      </c>
      <c r="E548" s="352">
        <v>0</v>
      </c>
      <c r="F548" s="352">
        <v>0</v>
      </c>
      <c r="G548" s="352">
        <v>0</v>
      </c>
      <c r="H548" s="352">
        <v>0</v>
      </c>
      <c r="I548" s="352">
        <v>0</v>
      </c>
      <c r="J548" s="352"/>
      <c r="K548" s="352"/>
      <c r="L548" s="352"/>
      <c r="M548" s="352"/>
      <c r="N548" s="352"/>
      <c r="O548" s="352"/>
      <c r="P548" s="114">
        <f t="shared" si="206"/>
        <v>0</v>
      </c>
      <c r="Q548" s="357">
        <v>0</v>
      </c>
      <c r="R548" s="162">
        <f t="shared" si="207"/>
        <v>0</v>
      </c>
      <c r="S548" s="355">
        <v>0</v>
      </c>
      <c r="T548" s="352">
        <v>0</v>
      </c>
      <c r="U548" s="356">
        <v>0</v>
      </c>
      <c r="V548" s="357">
        <f t="shared" si="208"/>
        <v>0</v>
      </c>
      <c r="W548" s="357">
        <f t="shared" si="209"/>
        <v>0</v>
      </c>
      <c r="X548" s="357">
        <f t="shared" si="210"/>
        <v>0</v>
      </c>
      <c r="Y548" s="357">
        <f t="shared" si="211"/>
        <v>0</v>
      </c>
      <c r="Z548" s="353" t="str">
        <f t="shared" si="204"/>
        <v xml:space="preserve"> </v>
      </c>
      <c r="AA548" s="353" t="str">
        <f t="shared" si="205"/>
        <v xml:space="preserve"> </v>
      </c>
    </row>
    <row r="549" spans="1:27" s="338" customFormat="1" ht="12" customHeight="1">
      <c r="A549" s="354">
        <v>599</v>
      </c>
      <c r="B549" s="354" t="s">
        <v>578</v>
      </c>
      <c r="C549" s="352"/>
      <c r="D549" s="352">
        <v>448.83</v>
      </c>
      <c r="E549" s="352">
        <v>0</v>
      </c>
      <c r="F549" s="352">
        <v>0</v>
      </c>
      <c r="G549" s="352">
        <v>-8.7400000000000001E-13</v>
      </c>
      <c r="H549" s="352">
        <v>0</v>
      </c>
      <c r="I549" s="352">
        <v>2859.83</v>
      </c>
      <c r="J549" s="352"/>
      <c r="K549" s="352"/>
      <c r="L549" s="352"/>
      <c r="M549" s="352"/>
      <c r="N549" s="352"/>
      <c r="O549" s="352"/>
      <c r="P549" s="114">
        <f t="shared" si="206"/>
        <v>3308.6599999999989</v>
      </c>
      <c r="Q549" s="357">
        <v>0</v>
      </c>
      <c r="R549" s="162">
        <f t="shared" si="207"/>
        <v>-3308.6599999999989</v>
      </c>
      <c r="S549" s="355">
        <v>0</v>
      </c>
      <c r="T549" s="352">
        <v>0</v>
      </c>
      <c r="U549" s="356">
        <v>0</v>
      </c>
      <c r="V549" s="357">
        <f t="shared" si="208"/>
        <v>0</v>
      </c>
      <c r="W549" s="357">
        <f t="shared" si="209"/>
        <v>0</v>
      </c>
      <c r="X549" s="357">
        <f t="shared" si="210"/>
        <v>-3308.6599999999989</v>
      </c>
      <c r="Y549" s="357">
        <f t="shared" si="211"/>
        <v>-3308.6599999999989</v>
      </c>
      <c r="Z549" s="353" t="str">
        <f t="shared" si="204"/>
        <v xml:space="preserve"> </v>
      </c>
      <c r="AA549" s="353" t="str">
        <f t="shared" si="205"/>
        <v xml:space="preserve"> </v>
      </c>
    </row>
    <row r="550" spans="1:27" s="338" customFormat="1" ht="12" hidden="1" customHeight="1">
      <c r="A550" s="354">
        <v>599.1</v>
      </c>
      <c r="B550" s="354" t="s">
        <v>579</v>
      </c>
      <c r="C550" s="352"/>
      <c r="D550" s="352">
        <v>0</v>
      </c>
      <c r="E550" s="352">
        <v>0</v>
      </c>
      <c r="F550" s="352">
        <v>0</v>
      </c>
      <c r="G550" s="352">
        <v>0</v>
      </c>
      <c r="H550" s="352">
        <v>0</v>
      </c>
      <c r="I550" s="352">
        <v>0</v>
      </c>
      <c r="J550" s="352"/>
      <c r="K550" s="352"/>
      <c r="L550" s="352"/>
      <c r="M550" s="352"/>
      <c r="N550" s="352"/>
      <c r="O550" s="352"/>
      <c r="P550" s="114">
        <f t="shared" si="206"/>
        <v>0</v>
      </c>
      <c r="Q550" s="357">
        <v>0</v>
      </c>
      <c r="R550" s="162">
        <f t="shared" si="207"/>
        <v>0</v>
      </c>
      <c r="S550" s="355">
        <v>0</v>
      </c>
      <c r="T550" s="352">
        <v>0</v>
      </c>
      <c r="U550" s="356">
        <v>0</v>
      </c>
      <c r="V550" s="357">
        <f t="shared" si="208"/>
        <v>0</v>
      </c>
      <c r="W550" s="357">
        <f t="shared" si="209"/>
        <v>0</v>
      </c>
      <c r="X550" s="357">
        <f t="shared" si="210"/>
        <v>0</v>
      </c>
      <c r="Y550" s="357">
        <f t="shared" si="211"/>
        <v>0</v>
      </c>
      <c r="Z550" s="353" t="str">
        <f t="shared" si="204"/>
        <v xml:space="preserve"> </v>
      </c>
      <c r="AA550" s="353" t="str">
        <f t="shared" si="205"/>
        <v xml:space="preserve"> </v>
      </c>
    </row>
    <row r="551" spans="1:27" ht="12" hidden="1" customHeight="1">
      <c r="A551" s="78"/>
      <c r="B551" s="78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14"/>
      <c r="Q551" s="136"/>
      <c r="R551" s="162"/>
      <c r="S551" s="134"/>
      <c r="T551" s="133"/>
      <c r="U551" s="135"/>
      <c r="V551" s="136"/>
      <c r="W551" s="136"/>
      <c r="X551" s="136"/>
      <c r="Y551" s="136"/>
    </row>
    <row r="552" spans="1:27" s="81" customFormat="1" ht="12" customHeight="1">
      <c r="A552" s="78"/>
      <c r="B552" s="89" t="s">
        <v>623</v>
      </c>
      <c r="C552" s="163">
        <f t="shared" ref="C552:Y552" si="212">SUM(C522:C551)</f>
        <v>0</v>
      </c>
      <c r="D552" s="163">
        <f t="shared" si="212"/>
        <v>14989.83</v>
      </c>
      <c r="E552" s="163">
        <f t="shared" si="212"/>
        <v>0</v>
      </c>
      <c r="F552" s="163">
        <f t="shared" si="212"/>
        <v>7612</v>
      </c>
      <c r="G552" s="163">
        <f t="shared" si="212"/>
        <v>-8.7400000000000001E-13</v>
      </c>
      <c r="H552" s="163">
        <f t="shared" si="212"/>
        <v>0</v>
      </c>
      <c r="I552" s="163">
        <f t="shared" si="212"/>
        <v>55743.07</v>
      </c>
      <c r="J552" s="163">
        <f t="shared" si="212"/>
        <v>0</v>
      </c>
      <c r="K552" s="163">
        <f t="shared" si="212"/>
        <v>0</v>
      </c>
      <c r="L552" s="163">
        <f t="shared" si="212"/>
        <v>0</v>
      </c>
      <c r="M552" s="163">
        <f t="shared" si="212"/>
        <v>0</v>
      </c>
      <c r="N552" s="163">
        <f t="shared" si="212"/>
        <v>0</v>
      </c>
      <c r="O552" s="163">
        <f t="shared" si="212"/>
        <v>0</v>
      </c>
      <c r="P552" s="164">
        <f t="shared" si="212"/>
        <v>78344.899999999994</v>
      </c>
      <c r="Q552" s="165">
        <f t="shared" si="212"/>
        <v>65597.149999999994</v>
      </c>
      <c r="R552" s="166">
        <f t="shared" si="212"/>
        <v>-12747.749999999996</v>
      </c>
      <c r="S552" s="164">
        <f t="shared" si="212"/>
        <v>131194.29999999999</v>
      </c>
      <c r="T552" s="163">
        <f t="shared" si="212"/>
        <v>133363.79999999999</v>
      </c>
      <c r="U552" s="167">
        <f t="shared" si="212"/>
        <v>133363.79999999999</v>
      </c>
      <c r="V552" s="165">
        <f t="shared" si="212"/>
        <v>0</v>
      </c>
      <c r="W552" s="165">
        <f t="shared" si="212"/>
        <v>-2169.5</v>
      </c>
      <c r="X552" s="165">
        <f t="shared" si="212"/>
        <v>52849.400000000009</v>
      </c>
      <c r="Y552" s="165">
        <f t="shared" si="212"/>
        <v>55018.900000000009</v>
      </c>
      <c r="Z552" s="168">
        <f>IFERROR((P552/U552)," ")</f>
        <v>0.5874525170998427</v>
      </c>
      <c r="AA552" s="168">
        <f>IFERROR((P552/S552)," ")</f>
        <v>0.59716695008853282</v>
      </c>
    </row>
    <row r="553" spans="1:27" ht="12" customHeight="1">
      <c r="A553" s="78"/>
      <c r="B553" s="92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4"/>
      <c r="Q553" s="136"/>
      <c r="R553" s="162"/>
      <c r="S553" s="134"/>
      <c r="T553" s="133" t="s">
        <v>30</v>
      </c>
      <c r="U553" s="135"/>
      <c r="V553" s="136"/>
      <c r="W553" s="136"/>
      <c r="X553" s="136"/>
      <c r="Y553" s="136"/>
    </row>
    <row r="554" spans="1:27" ht="12" customHeight="1">
      <c r="A554" s="92" t="s">
        <v>107</v>
      </c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4"/>
      <c r="Q554" s="136"/>
      <c r="R554" s="162"/>
      <c r="S554" s="134"/>
      <c r="T554" s="133"/>
      <c r="U554" s="135"/>
      <c r="V554" s="136"/>
      <c r="W554" s="136"/>
      <c r="X554" s="136"/>
      <c r="Y554" s="136"/>
    </row>
    <row r="555" spans="1:27" ht="12" hidden="1" customHeight="1">
      <c r="A555" s="78" t="s">
        <v>30</v>
      </c>
      <c r="B555" s="78"/>
      <c r="C555" s="133"/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/>
      <c r="K555" s="133"/>
      <c r="L555" s="133"/>
      <c r="M555" s="133"/>
      <c r="N555" s="133"/>
      <c r="O555" s="133"/>
      <c r="P555" s="114">
        <f t="shared" ref="P555" si="213">SUM(D555:O555)+SUMIF($P$4,"Yes",C555)</f>
        <v>0</v>
      </c>
      <c r="Q555" s="136">
        <v>0</v>
      </c>
      <c r="R555" s="162">
        <f t="shared" ref="R555" si="214">Q555-P555</f>
        <v>0</v>
      </c>
      <c r="S555" s="134">
        <v>0</v>
      </c>
      <c r="T555" s="133">
        <v>0</v>
      </c>
      <c r="U555" s="135">
        <v>0</v>
      </c>
      <c r="V555" s="136">
        <f t="shared" ref="V555" si="215">T555-U555</f>
        <v>0</v>
      </c>
      <c r="W555" s="136">
        <f t="shared" ref="W555" si="216">S555-U555</f>
        <v>0</v>
      </c>
      <c r="X555" s="136">
        <f t="shared" ref="X555" si="217">S555-P555</f>
        <v>0</v>
      </c>
      <c r="Y555" s="136">
        <f t="shared" ref="Y555" si="218">U555-P555</f>
        <v>0</v>
      </c>
      <c r="Z555" s="94" t="str">
        <f t="shared" ref="Z555:Z571" si="219">IFERROR((P555/U555)," ")</f>
        <v xml:space="preserve"> </v>
      </c>
      <c r="AA555" s="353" t="str">
        <f t="shared" ref="AA555:AA571" si="220">IFERROR((P555/S555)," ")</f>
        <v xml:space="preserve"> </v>
      </c>
    </row>
    <row r="556" spans="1:27" s="338" customFormat="1" ht="12" hidden="1" customHeight="1">
      <c r="A556" s="354">
        <v>600</v>
      </c>
      <c r="B556" s="354" t="s">
        <v>107</v>
      </c>
      <c r="C556" s="352"/>
      <c r="D556" s="352">
        <v>0</v>
      </c>
      <c r="E556" s="352">
        <v>0</v>
      </c>
      <c r="F556" s="352">
        <v>0</v>
      </c>
      <c r="G556" s="352">
        <v>0</v>
      </c>
      <c r="H556" s="352">
        <v>0</v>
      </c>
      <c r="I556" s="352">
        <v>0</v>
      </c>
      <c r="J556" s="352"/>
      <c r="K556" s="352"/>
      <c r="L556" s="352"/>
      <c r="M556" s="352"/>
      <c r="N556" s="352"/>
      <c r="O556" s="352"/>
      <c r="P556" s="114">
        <f t="shared" ref="P556:P571" si="221">SUM(D556:O556)+SUMIF($P$4,"Yes",C556)</f>
        <v>0</v>
      </c>
      <c r="Q556" s="357">
        <v>0</v>
      </c>
      <c r="R556" s="162">
        <f t="shared" ref="R556:R571" si="222">Q556-P556</f>
        <v>0</v>
      </c>
      <c r="S556" s="355">
        <v>0</v>
      </c>
      <c r="T556" s="352">
        <v>0</v>
      </c>
      <c r="U556" s="356">
        <v>0</v>
      </c>
      <c r="V556" s="357">
        <f t="shared" ref="V556:V571" si="223">T556-U556</f>
        <v>0</v>
      </c>
      <c r="W556" s="357">
        <f t="shared" ref="W556:W571" si="224">S556-U556</f>
        <v>0</v>
      </c>
      <c r="X556" s="357">
        <f t="shared" ref="X556:X571" si="225">S556-P556</f>
        <v>0</v>
      </c>
      <c r="Y556" s="357">
        <f t="shared" ref="Y556:Y571" si="226">U556-P556</f>
        <v>0</v>
      </c>
      <c r="Z556" s="353" t="str">
        <f t="shared" si="219"/>
        <v xml:space="preserve"> </v>
      </c>
      <c r="AA556" s="353" t="str">
        <f t="shared" si="220"/>
        <v xml:space="preserve"> </v>
      </c>
    </row>
    <row r="557" spans="1:27" s="338" customFormat="1" ht="12" hidden="1" customHeight="1">
      <c r="A557" s="354">
        <v>601</v>
      </c>
      <c r="B557" s="354" t="s">
        <v>580</v>
      </c>
      <c r="C557" s="352"/>
      <c r="D557" s="352">
        <v>0</v>
      </c>
      <c r="E557" s="352">
        <v>0</v>
      </c>
      <c r="F557" s="352">
        <v>0</v>
      </c>
      <c r="G557" s="352">
        <v>0</v>
      </c>
      <c r="H557" s="352">
        <v>0</v>
      </c>
      <c r="I557" s="352">
        <v>0</v>
      </c>
      <c r="J557" s="352"/>
      <c r="K557" s="352"/>
      <c r="L557" s="352"/>
      <c r="M557" s="352"/>
      <c r="N557" s="352"/>
      <c r="O557" s="352"/>
      <c r="P557" s="114">
        <f t="shared" si="221"/>
        <v>0</v>
      </c>
      <c r="Q557" s="357">
        <v>0</v>
      </c>
      <c r="R557" s="162">
        <f t="shared" si="222"/>
        <v>0</v>
      </c>
      <c r="S557" s="355">
        <v>0</v>
      </c>
      <c r="T557" s="352">
        <v>0</v>
      </c>
      <c r="U557" s="356">
        <v>0</v>
      </c>
      <c r="V557" s="357">
        <f t="shared" si="223"/>
        <v>0</v>
      </c>
      <c r="W557" s="357">
        <f t="shared" si="224"/>
        <v>0</v>
      </c>
      <c r="X557" s="357">
        <f t="shared" si="225"/>
        <v>0</v>
      </c>
      <c r="Y557" s="357">
        <f t="shared" si="226"/>
        <v>0</v>
      </c>
      <c r="Z557" s="353" t="str">
        <f t="shared" si="219"/>
        <v xml:space="preserve"> </v>
      </c>
      <c r="AA557" s="353" t="str">
        <f t="shared" si="220"/>
        <v xml:space="preserve"> </v>
      </c>
    </row>
    <row r="558" spans="1:27" s="338" customFormat="1" ht="12" hidden="1" customHeight="1">
      <c r="A558" s="354">
        <v>602</v>
      </c>
      <c r="B558" s="354" t="s">
        <v>581</v>
      </c>
      <c r="C558" s="352"/>
      <c r="D558" s="352">
        <v>0</v>
      </c>
      <c r="E558" s="352">
        <v>0</v>
      </c>
      <c r="F558" s="352">
        <v>0</v>
      </c>
      <c r="G558" s="352">
        <v>0</v>
      </c>
      <c r="H558" s="352">
        <v>0</v>
      </c>
      <c r="I558" s="352">
        <v>0</v>
      </c>
      <c r="J558" s="352"/>
      <c r="K558" s="352"/>
      <c r="L558" s="352"/>
      <c r="M558" s="352"/>
      <c r="N558" s="352"/>
      <c r="O558" s="352"/>
      <c r="P558" s="114">
        <f t="shared" si="221"/>
        <v>0</v>
      </c>
      <c r="Q558" s="357">
        <v>0</v>
      </c>
      <c r="R558" s="162">
        <f t="shared" si="222"/>
        <v>0</v>
      </c>
      <c r="S558" s="355">
        <v>0</v>
      </c>
      <c r="T558" s="352">
        <v>0</v>
      </c>
      <c r="U558" s="356">
        <v>0</v>
      </c>
      <c r="V558" s="357">
        <f t="shared" si="223"/>
        <v>0</v>
      </c>
      <c r="W558" s="357">
        <f t="shared" si="224"/>
        <v>0</v>
      </c>
      <c r="X558" s="357">
        <f t="shared" si="225"/>
        <v>0</v>
      </c>
      <c r="Y558" s="357">
        <f t="shared" si="226"/>
        <v>0</v>
      </c>
      <c r="Z558" s="353" t="str">
        <f t="shared" si="219"/>
        <v xml:space="preserve"> </v>
      </c>
      <c r="AA558" s="353" t="str">
        <f t="shared" si="220"/>
        <v xml:space="preserve"> </v>
      </c>
    </row>
    <row r="559" spans="1:27" s="338" customFormat="1" ht="12" hidden="1" customHeight="1">
      <c r="A559" s="354">
        <v>603</v>
      </c>
      <c r="B559" s="354" t="s">
        <v>582</v>
      </c>
      <c r="C559" s="352"/>
      <c r="D559" s="352">
        <v>0</v>
      </c>
      <c r="E559" s="352">
        <v>0</v>
      </c>
      <c r="F559" s="352">
        <v>0</v>
      </c>
      <c r="G559" s="352">
        <v>0</v>
      </c>
      <c r="H559" s="352">
        <v>0</v>
      </c>
      <c r="I559" s="352">
        <v>0</v>
      </c>
      <c r="J559" s="352"/>
      <c r="K559" s="352"/>
      <c r="L559" s="352"/>
      <c r="M559" s="352"/>
      <c r="N559" s="352"/>
      <c r="O559" s="352"/>
      <c r="P559" s="114">
        <f t="shared" si="221"/>
        <v>0</v>
      </c>
      <c r="Q559" s="357">
        <v>0</v>
      </c>
      <c r="R559" s="162">
        <f t="shared" si="222"/>
        <v>0</v>
      </c>
      <c r="S559" s="355">
        <v>0</v>
      </c>
      <c r="T559" s="352">
        <v>0</v>
      </c>
      <c r="U559" s="356">
        <v>0</v>
      </c>
      <c r="V559" s="357">
        <f t="shared" si="223"/>
        <v>0</v>
      </c>
      <c r="W559" s="357">
        <f t="shared" si="224"/>
        <v>0</v>
      </c>
      <c r="X559" s="357">
        <f t="shared" si="225"/>
        <v>0</v>
      </c>
      <c r="Y559" s="357">
        <f t="shared" si="226"/>
        <v>0</v>
      </c>
      <c r="Z559" s="353" t="str">
        <f t="shared" si="219"/>
        <v xml:space="preserve"> </v>
      </c>
      <c r="AA559" s="353" t="str">
        <f t="shared" si="220"/>
        <v xml:space="preserve"> </v>
      </c>
    </row>
    <row r="560" spans="1:27" s="338" customFormat="1" ht="12" customHeight="1">
      <c r="A560" s="354">
        <v>604</v>
      </c>
      <c r="B560" s="354" t="s">
        <v>583</v>
      </c>
      <c r="C560" s="352"/>
      <c r="D560" s="352">
        <v>3295.86</v>
      </c>
      <c r="E560" s="352">
        <v>11425.22</v>
      </c>
      <c r="F560" s="352">
        <v>11388.02</v>
      </c>
      <c r="G560" s="352">
        <v>11134.82</v>
      </c>
      <c r="H560" s="352">
        <v>11314.94</v>
      </c>
      <c r="I560" s="352">
        <v>11062.28</v>
      </c>
      <c r="J560" s="352"/>
      <c r="K560" s="352"/>
      <c r="L560" s="352"/>
      <c r="M560" s="352"/>
      <c r="N560" s="352"/>
      <c r="O560" s="352"/>
      <c r="P560" s="114">
        <f t="shared" si="221"/>
        <v>59621.14</v>
      </c>
      <c r="Q560" s="357">
        <v>73698.728125097696</v>
      </c>
      <c r="R560" s="162">
        <f t="shared" si="222"/>
        <v>14077.588125097696</v>
      </c>
      <c r="S560" s="355">
        <v>145996.90070266699</v>
      </c>
      <c r="T560" s="352">
        <v>145996.90070266699</v>
      </c>
      <c r="U560" s="356">
        <v>145996.90070266699</v>
      </c>
      <c r="V560" s="357">
        <f t="shared" si="223"/>
        <v>0</v>
      </c>
      <c r="W560" s="357">
        <f t="shared" si="224"/>
        <v>0</v>
      </c>
      <c r="X560" s="357">
        <f t="shared" si="225"/>
        <v>86375.760702666987</v>
      </c>
      <c r="Y560" s="357">
        <f t="shared" si="226"/>
        <v>86375.760702666987</v>
      </c>
      <c r="Z560" s="353">
        <f t="shared" si="219"/>
        <v>0.40837264156327996</v>
      </c>
      <c r="AA560" s="353">
        <f t="shared" si="220"/>
        <v>0.40837264156327996</v>
      </c>
    </row>
    <row r="561" spans="1:27" s="338" customFormat="1" ht="12" hidden="1" customHeight="1">
      <c r="A561" s="354">
        <v>610</v>
      </c>
      <c r="B561" s="354" t="s">
        <v>584</v>
      </c>
      <c r="C561" s="352"/>
      <c r="D561" s="352">
        <v>0</v>
      </c>
      <c r="E561" s="352">
        <v>0</v>
      </c>
      <c r="F561" s="352">
        <v>0</v>
      </c>
      <c r="G561" s="352">
        <v>0</v>
      </c>
      <c r="H561" s="352">
        <v>0</v>
      </c>
      <c r="I561" s="352">
        <v>0</v>
      </c>
      <c r="J561" s="352"/>
      <c r="K561" s="352"/>
      <c r="L561" s="352"/>
      <c r="M561" s="352"/>
      <c r="N561" s="352"/>
      <c r="O561" s="352"/>
      <c r="P561" s="114">
        <f t="shared" si="221"/>
        <v>0</v>
      </c>
      <c r="Q561" s="357">
        <v>0</v>
      </c>
      <c r="R561" s="162">
        <f t="shared" si="222"/>
        <v>0</v>
      </c>
      <c r="S561" s="355">
        <v>0</v>
      </c>
      <c r="T561" s="352">
        <v>0</v>
      </c>
      <c r="U561" s="356">
        <v>0</v>
      </c>
      <c r="V561" s="357">
        <f t="shared" si="223"/>
        <v>0</v>
      </c>
      <c r="W561" s="357">
        <f t="shared" si="224"/>
        <v>0</v>
      </c>
      <c r="X561" s="357">
        <f t="shared" si="225"/>
        <v>0</v>
      </c>
      <c r="Y561" s="357">
        <f t="shared" si="226"/>
        <v>0</v>
      </c>
      <c r="Z561" s="353" t="str">
        <f t="shared" si="219"/>
        <v xml:space="preserve"> </v>
      </c>
      <c r="AA561" s="353" t="str">
        <f t="shared" si="220"/>
        <v xml:space="preserve"> </v>
      </c>
    </row>
    <row r="562" spans="1:27" s="338" customFormat="1" ht="12" hidden="1" customHeight="1">
      <c r="A562" s="354">
        <v>611</v>
      </c>
      <c r="B562" s="354" t="s">
        <v>585</v>
      </c>
      <c r="C562" s="352"/>
      <c r="D562" s="352">
        <v>0</v>
      </c>
      <c r="E562" s="352">
        <v>0</v>
      </c>
      <c r="F562" s="352">
        <v>0</v>
      </c>
      <c r="G562" s="352">
        <v>0</v>
      </c>
      <c r="H562" s="352">
        <v>0</v>
      </c>
      <c r="I562" s="352">
        <v>0</v>
      </c>
      <c r="J562" s="352"/>
      <c r="K562" s="352"/>
      <c r="L562" s="352"/>
      <c r="M562" s="352"/>
      <c r="N562" s="352"/>
      <c r="O562" s="352"/>
      <c r="P562" s="114">
        <f t="shared" si="221"/>
        <v>0</v>
      </c>
      <c r="Q562" s="357">
        <v>0</v>
      </c>
      <c r="R562" s="162">
        <f t="shared" si="222"/>
        <v>0</v>
      </c>
      <c r="S562" s="355">
        <v>0</v>
      </c>
      <c r="T562" s="352">
        <v>0</v>
      </c>
      <c r="U562" s="356">
        <v>0</v>
      </c>
      <c r="V562" s="357">
        <f t="shared" si="223"/>
        <v>0</v>
      </c>
      <c r="W562" s="357">
        <f t="shared" si="224"/>
        <v>0</v>
      </c>
      <c r="X562" s="357">
        <f t="shared" si="225"/>
        <v>0</v>
      </c>
      <c r="Y562" s="357">
        <f t="shared" si="226"/>
        <v>0</v>
      </c>
      <c r="Z562" s="353" t="str">
        <f t="shared" si="219"/>
        <v xml:space="preserve"> </v>
      </c>
      <c r="AA562" s="353" t="str">
        <f t="shared" si="220"/>
        <v xml:space="preserve"> </v>
      </c>
    </row>
    <row r="563" spans="1:27" s="338" customFormat="1" ht="12" hidden="1" customHeight="1">
      <c r="A563" s="354">
        <v>612</v>
      </c>
      <c r="B563" s="354" t="s">
        <v>586</v>
      </c>
      <c r="C563" s="352"/>
      <c r="D563" s="352">
        <v>0</v>
      </c>
      <c r="E563" s="352">
        <v>0</v>
      </c>
      <c r="F563" s="352">
        <v>0</v>
      </c>
      <c r="G563" s="352">
        <v>0</v>
      </c>
      <c r="H563" s="352">
        <v>0</v>
      </c>
      <c r="I563" s="352">
        <v>0</v>
      </c>
      <c r="J563" s="352"/>
      <c r="K563" s="352"/>
      <c r="L563" s="352"/>
      <c r="M563" s="352"/>
      <c r="N563" s="352"/>
      <c r="O563" s="352"/>
      <c r="P563" s="114">
        <f t="shared" si="221"/>
        <v>0</v>
      </c>
      <c r="Q563" s="357">
        <v>0</v>
      </c>
      <c r="R563" s="162">
        <f t="shared" si="222"/>
        <v>0</v>
      </c>
      <c r="S563" s="355">
        <v>0</v>
      </c>
      <c r="T563" s="352">
        <v>0</v>
      </c>
      <c r="U563" s="356">
        <v>0</v>
      </c>
      <c r="V563" s="357">
        <f t="shared" si="223"/>
        <v>0</v>
      </c>
      <c r="W563" s="357">
        <f t="shared" si="224"/>
        <v>0</v>
      </c>
      <c r="X563" s="357">
        <f t="shared" si="225"/>
        <v>0</v>
      </c>
      <c r="Y563" s="357">
        <f t="shared" si="226"/>
        <v>0</v>
      </c>
      <c r="Z563" s="353" t="str">
        <f t="shared" si="219"/>
        <v xml:space="preserve"> </v>
      </c>
      <c r="AA563" s="353" t="str">
        <f t="shared" si="220"/>
        <v xml:space="preserve"> </v>
      </c>
    </row>
    <row r="564" spans="1:27" s="338" customFormat="1" ht="12" hidden="1" customHeight="1">
      <c r="A564" s="354">
        <v>613</v>
      </c>
      <c r="B564" s="354" t="s">
        <v>587</v>
      </c>
      <c r="C564" s="352"/>
      <c r="D564" s="352">
        <v>0</v>
      </c>
      <c r="E564" s="352">
        <v>0</v>
      </c>
      <c r="F564" s="352">
        <v>0</v>
      </c>
      <c r="G564" s="352">
        <v>0</v>
      </c>
      <c r="H564" s="352">
        <v>0</v>
      </c>
      <c r="I564" s="352">
        <v>0</v>
      </c>
      <c r="J564" s="352"/>
      <c r="K564" s="352"/>
      <c r="L564" s="352"/>
      <c r="M564" s="352"/>
      <c r="N564" s="352"/>
      <c r="O564" s="352"/>
      <c r="P564" s="114">
        <f t="shared" si="221"/>
        <v>0</v>
      </c>
      <c r="Q564" s="357">
        <v>0</v>
      </c>
      <c r="R564" s="162">
        <f t="shared" si="222"/>
        <v>0</v>
      </c>
      <c r="S564" s="355">
        <v>0</v>
      </c>
      <c r="T564" s="352">
        <v>0</v>
      </c>
      <c r="U564" s="356">
        <v>0</v>
      </c>
      <c r="V564" s="357">
        <f t="shared" si="223"/>
        <v>0</v>
      </c>
      <c r="W564" s="357">
        <f t="shared" si="224"/>
        <v>0</v>
      </c>
      <c r="X564" s="357">
        <f t="shared" si="225"/>
        <v>0</v>
      </c>
      <c r="Y564" s="357">
        <f t="shared" si="226"/>
        <v>0</v>
      </c>
      <c r="Z564" s="353" t="str">
        <f t="shared" si="219"/>
        <v xml:space="preserve"> </v>
      </c>
      <c r="AA564" s="353" t="str">
        <f t="shared" si="220"/>
        <v xml:space="preserve"> </v>
      </c>
    </row>
    <row r="565" spans="1:27" s="338" customFormat="1" ht="12" hidden="1" customHeight="1">
      <c r="A565" s="354">
        <v>613.1</v>
      </c>
      <c r="B565" s="354" t="s">
        <v>588</v>
      </c>
      <c r="C565" s="352"/>
      <c r="D565" s="352">
        <v>0</v>
      </c>
      <c r="E565" s="352">
        <v>0</v>
      </c>
      <c r="F565" s="352">
        <v>0</v>
      </c>
      <c r="G565" s="352">
        <v>0</v>
      </c>
      <c r="H565" s="352">
        <v>0</v>
      </c>
      <c r="I565" s="352">
        <v>0</v>
      </c>
      <c r="J565" s="352"/>
      <c r="K565" s="352"/>
      <c r="L565" s="352"/>
      <c r="M565" s="352"/>
      <c r="N565" s="352"/>
      <c r="O565" s="352"/>
      <c r="P565" s="114">
        <f t="shared" si="221"/>
        <v>0</v>
      </c>
      <c r="Q565" s="357">
        <v>0</v>
      </c>
      <c r="R565" s="162">
        <f t="shared" si="222"/>
        <v>0</v>
      </c>
      <c r="S565" s="355">
        <v>0</v>
      </c>
      <c r="T565" s="352">
        <v>0</v>
      </c>
      <c r="U565" s="356">
        <v>0</v>
      </c>
      <c r="V565" s="357">
        <f t="shared" si="223"/>
        <v>0</v>
      </c>
      <c r="W565" s="357">
        <f t="shared" si="224"/>
        <v>0</v>
      </c>
      <c r="X565" s="357">
        <f t="shared" si="225"/>
        <v>0</v>
      </c>
      <c r="Y565" s="357">
        <f t="shared" si="226"/>
        <v>0</v>
      </c>
      <c r="Z565" s="353" t="str">
        <f t="shared" si="219"/>
        <v xml:space="preserve"> </v>
      </c>
      <c r="AA565" s="353" t="str">
        <f t="shared" si="220"/>
        <v xml:space="preserve"> </v>
      </c>
    </row>
    <row r="566" spans="1:27" s="338" customFormat="1" ht="12" hidden="1" customHeight="1">
      <c r="A566" s="354">
        <v>613.20000000000005</v>
      </c>
      <c r="B566" s="354" t="s">
        <v>589</v>
      </c>
      <c r="C566" s="352"/>
      <c r="D566" s="352">
        <v>0</v>
      </c>
      <c r="E566" s="352">
        <v>0</v>
      </c>
      <c r="F566" s="352">
        <v>0</v>
      </c>
      <c r="G566" s="352">
        <v>0</v>
      </c>
      <c r="H566" s="352">
        <v>0</v>
      </c>
      <c r="I566" s="352">
        <v>0</v>
      </c>
      <c r="J566" s="352"/>
      <c r="K566" s="352"/>
      <c r="L566" s="352"/>
      <c r="M566" s="352"/>
      <c r="N566" s="352"/>
      <c r="O566" s="352"/>
      <c r="P566" s="114">
        <f t="shared" si="221"/>
        <v>0</v>
      </c>
      <c r="Q566" s="357">
        <v>0</v>
      </c>
      <c r="R566" s="162">
        <f t="shared" si="222"/>
        <v>0</v>
      </c>
      <c r="S566" s="355">
        <v>0</v>
      </c>
      <c r="T566" s="352">
        <v>0</v>
      </c>
      <c r="U566" s="356">
        <v>0</v>
      </c>
      <c r="V566" s="357">
        <f t="shared" si="223"/>
        <v>0</v>
      </c>
      <c r="W566" s="357">
        <f t="shared" si="224"/>
        <v>0</v>
      </c>
      <c r="X566" s="357">
        <f t="shared" si="225"/>
        <v>0</v>
      </c>
      <c r="Y566" s="357">
        <f t="shared" si="226"/>
        <v>0</v>
      </c>
      <c r="Z566" s="353" t="str">
        <f t="shared" si="219"/>
        <v xml:space="preserve"> </v>
      </c>
      <c r="AA566" s="353" t="str">
        <f t="shared" si="220"/>
        <v xml:space="preserve"> </v>
      </c>
    </row>
    <row r="567" spans="1:27" s="338" customFormat="1" ht="12" hidden="1" customHeight="1">
      <c r="A567" s="354">
        <v>613.29999999999995</v>
      </c>
      <c r="B567" s="354" t="s">
        <v>590</v>
      </c>
      <c r="C567" s="352"/>
      <c r="D567" s="352">
        <v>0</v>
      </c>
      <c r="E567" s="352">
        <v>0</v>
      </c>
      <c r="F567" s="352">
        <v>0</v>
      </c>
      <c r="G567" s="352">
        <v>0</v>
      </c>
      <c r="H567" s="352">
        <v>0</v>
      </c>
      <c r="I567" s="352">
        <v>0</v>
      </c>
      <c r="J567" s="352"/>
      <c r="K567" s="352"/>
      <c r="L567" s="352"/>
      <c r="M567" s="352"/>
      <c r="N567" s="352"/>
      <c r="O567" s="352"/>
      <c r="P567" s="114">
        <f t="shared" si="221"/>
        <v>0</v>
      </c>
      <c r="Q567" s="357">
        <v>0</v>
      </c>
      <c r="R567" s="162">
        <f t="shared" si="222"/>
        <v>0</v>
      </c>
      <c r="S567" s="355">
        <v>0</v>
      </c>
      <c r="T567" s="352">
        <v>0</v>
      </c>
      <c r="U567" s="356">
        <v>0</v>
      </c>
      <c r="V567" s="357">
        <f t="shared" si="223"/>
        <v>0</v>
      </c>
      <c r="W567" s="357">
        <f t="shared" si="224"/>
        <v>0</v>
      </c>
      <c r="X567" s="357">
        <f t="shared" si="225"/>
        <v>0</v>
      </c>
      <c r="Y567" s="357">
        <f t="shared" si="226"/>
        <v>0</v>
      </c>
      <c r="Z567" s="353" t="str">
        <f t="shared" si="219"/>
        <v xml:space="preserve"> </v>
      </c>
      <c r="AA567" s="353" t="str">
        <f t="shared" si="220"/>
        <v xml:space="preserve"> </v>
      </c>
    </row>
    <row r="568" spans="1:27" s="338" customFormat="1" ht="12" hidden="1" customHeight="1">
      <c r="A568" s="354">
        <v>613.4</v>
      </c>
      <c r="B568" s="354" t="s">
        <v>591</v>
      </c>
      <c r="C568" s="352"/>
      <c r="D568" s="352">
        <v>0</v>
      </c>
      <c r="E568" s="352">
        <v>0</v>
      </c>
      <c r="F568" s="352">
        <v>0</v>
      </c>
      <c r="G568" s="352">
        <v>0</v>
      </c>
      <c r="H568" s="352">
        <v>0</v>
      </c>
      <c r="I568" s="352">
        <v>0</v>
      </c>
      <c r="J568" s="352"/>
      <c r="K568" s="352"/>
      <c r="L568" s="352"/>
      <c r="M568" s="352"/>
      <c r="N568" s="352"/>
      <c r="O568" s="352"/>
      <c r="P568" s="114">
        <f t="shared" si="221"/>
        <v>0</v>
      </c>
      <c r="Q568" s="357">
        <v>0</v>
      </c>
      <c r="R568" s="162">
        <f t="shared" si="222"/>
        <v>0</v>
      </c>
      <c r="S568" s="355">
        <v>0</v>
      </c>
      <c r="T568" s="352">
        <v>0</v>
      </c>
      <c r="U568" s="356">
        <v>0</v>
      </c>
      <c r="V568" s="357">
        <f t="shared" si="223"/>
        <v>0</v>
      </c>
      <c r="W568" s="357">
        <f t="shared" si="224"/>
        <v>0</v>
      </c>
      <c r="X568" s="357">
        <f t="shared" si="225"/>
        <v>0</v>
      </c>
      <c r="Y568" s="357">
        <f t="shared" si="226"/>
        <v>0</v>
      </c>
      <c r="Z568" s="353" t="str">
        <f t="shared" si="219"/>
        <v xml:space="preserve"> </v>
      </c>
      <c r="AA568" s="353" t="str">
        <f t="shared" si="220"/>
        <v xml:space="preserve"> </v>
      </c>
    </row>
    <row r="569" spans="1:27" s="338" customFormat="1" ht="12" hidden="1" customHeight="1">
      <c r="A569" s="354">
        <v>613.5</v>
      </c>
      <c r="B569" s="354" t="s">
        <v>592</v>
      </c>
      <c r="C569" s="352"/>
      <c r="D569" s="352">
        <v>0</v>
      </c>
      <c r="E569" s="352">
        <v>0</v>
      </c>
      <c r="F569" s="352">
        <v>0</v>
      </c>
      <c r="G569" s="352">
        <v>0</v>
      </c>
      <c r="H569" s="352">
        <v>0</v>
      </c>
      <c r="I569" s="352">
        <v>0</v>
      </c>
      <c r="J569" s="352"/>
      <c r="K569" s="352"/>
      <c r="L569" s="352"/>
      <c r="M569" s="352"/>
      <c r="N569" s="352"/>
      <c r="O569" s="352"/>
      <c r="P569" s="114">
        <f t="shared" si="221"/>
        <v>0</v>
      </c>
      <c r="Q569" s="357">
        <v>0</v>
      </c>
      <c r="R569" s="162">
        <f t="shared" si="222"/>
        <v>0</v>
      </c>
      <c r="S569" s="355">
        <v>0</v>
      </c>
      <c r="T569" s="352">
        <v>0</v>
      </c>
      <c r="U569" s="356">
        <v>0</v>
      </c>
      <c r="V569" s="357">
        <f t="shared" si="223"/>
        <v>0</v>
      </c>
      <c r="W569" s="357">
        <f t="shared" si="224"/>
        <v>0</v>
      </c>
      <c r="X569" s="357">
        <f t="shared" si="225"/>
        <v>0</v>
      </c>
      <c r="Y569" s="357">
        <f t="shared" si="226"/>
        <v>0</v>
      </c>
      <c r="Z569" s="353" t="str">
        <f t="shared" si="219"/>
        <v xml:space="preserve"> </v>
      </c>
      <c r="AA569" s="353" t="str">
        <f t="shared" si="220"/>
        <v xml:space="preserve"> </v>
      </c>
    </row>
    <row r="570" spans="1:27" s="338" customFormat="1" ht="12" hidden="1" customHeight="1">
      <c r="A570" s="354">
        <v>620</v>
      </c>
      <c r="B570" s="354" t="s">
        <v>593</v>
      </c>
      <c r="C570" s="352"/>
      <c r="D570" s="352">
        <v>0</v>
      </c>
      <c r="E570" s="352">
        <v>0</v>
      </c>
      <c r="F570" s="352">
        <v>0</v>
      </c>
      <c r="G570" s="352">
        <v>0</v>
      </c>
      <c r="H570" s="352">
        <v>0</v>
      </c>
      <c r="I570" s="352">
        <v>0</v>
      </c>
      <c r="J570" s="352"/>
      <c r="K570" s="352"/>
      <c r="L570" s="352"/>
      <c r="M570" s="352"/>
      <c r="N570" s="352"/>
      <c r="O570" s="352"/>
      <c r="P570" s="114">
        <f t="shared" si="221"/>
        <v>0</v>
      </c>
      <c r="Q570" s="357">
        <v>0</v>
      </c>
      <c r="R570" s="162">
        <f t="shared" si="222"/>
        <v>0</v>
      </c>
      <c r="S570" s="355">
        <v>0</v>
      </c>
      <c r="T570" s="352">
        <v>0</v>
      </c>
      <c r="U570" s="356">
        <v>0</v>
      </c>
      <c r="V570" s="357">
        <f t="shared" si="223"/>
        <v>0</v>
      </c>
      <c r="W570" s="357">
        <f t="shared" si="224"/>
        <v>0</v>
      </c>
      <c r="X570" s="357">
        <f t="shared" si="225"/>
        <v>0</v>
      </c>
      <c r="Y570" s="357">
        <f t="shared" si="226"/>
        <v>0</v>
      </c>
      <c r="Z570" s="353" t="str">
        <f t="shared" si="219"/>
        <v xml:space="preserve"> </v>
      </c>
      <c r="AA570" s="353" t="str">
        <f t="shared" si="220"/>
        <v xml:space="preserve"> </v>
      </c>
    </row>
    <row r="571" spans="1:27" s="338" customFormat="1" ht="12" hidden="1" customHeight="1">
      <c r="A571" s="354">
        <v>699</v>
      </c>
      <c r="B571" s="354" t="s">
        <v>594</v>
      </c>
      <c r="C571" s="352"/>
      <c r="D571" s="352">
        <v>0</v>
      </c>
      <c r="E571" s="352">
        <v>0</v>
      </c>
      <c r="F571" s="352">
        <v>0</v>
      </c>
      <c r="G571" s="352">
        <v>0</v>
      </c>
      <c r="H571" s="352">
        <v>0</v>
      </c>
      <c r="I571" s="352">
        <v>0</v>
      </c>
      <c r="J571" s="352"/>
      <c r="K571" s="352"/>
      <c r="L571" s="352"/>
      <c r="M571" s="352"/>
      <c r="N571" s="352"/>
      <c r="O571" s="352"/>
      <c r="P571" s="114">
        <f t="shared" si="221"/>
        <v>0</v>
      </c>
      <c r="Q571" s="357">
        <v>0</v>
      </c>
      <c r="R571" s="162">
        <f t="shared" si="222"/>
        <v>0</v>
      </c>
      <c r="S571" s="355">
        <v>0</v>
      </c>
      <c r="T571" s="352">
        <v>0</v>
      </c>
      <c r="U571" s="356">
        <v>0</v>
      </c>
      <c r="V571" s="357">
        <f t="shared" si="223"/>
        <v>0</v>
      </c>
      <c r="W571" s="357">
        <f t="shared" si="224"/>
        <v>0</v>
      </c>
      <c r="X571" s="357">
        <f t="shared" si="225"/>
        <v>0</v>
      </c>
      <c r="Y571" s="357">
        <f t="shared" si="226"/>
        <v>0</v>
      </c>
      <c r="Z571" s="353" t="str">
        <f t="shared" si="219"/>
        <v xml:space="preserve"> </v>
      </c>
      <c r="AA571" s="353" t="str">
        <f t="shared" si="220"/>
        <v xml:space="preserve"> </v>
      </c>
    </row>
    <row r="572" spans="1:27" s="81" customFormat="1" ht="12" hidden="1" customHeight="1">
      <c r="A572" s="78"/>
      <c r="B572" s="78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14"/>
      <c r="Q572" s="136"/>
      <c r="R572" s="162"/>
      <c r="S572" s="134"/>
      <c r="T572" s="133"/>
      <c r="U572" s="135"/>
      <c r="V572" s="136"/>
      <c r="W572" s="136"/>
      <c r="X572" s="136"/>
      <c r="Y572" s="136"/>
      <c r="Z572" s="94"/>
      <c r="AA572" s="353"/>
    </row>
    <row r="573" spans="1:27" s="81" customFormat="1" ht="12" customHeight="1">
      <c r="A573" s="92"/>
      <c r="B573" s="89" t="s">
        <v>624</v>
      </c>
      <c r="C573" s="163">
        <f t="shared" ref="C573:Y573" si="227">SUM(C555:C572)</f>
        <v>0</v>
      </c>
      <c r="D573" s="163">
        <f t="shared" si="227"/>
        <v>3295.86</v>
      </c>
      <c r="E573" s="163">
        <f t="shared" si="227"/>
        <v>11425.22</v>
      </c>
      <c r="F573" s="163">
        <f t="shared" si="227"/>
        <v>11388.02</v>
      </c>
      <c r="G573" s="163">
        <f t="shared" si="227"/>
        <v>11134.82</v>
      </c>
      <c r="H573" s="163">
        <f t="shared" si="227"/>
        <v>11314.94</v>
      </c>
      <c r="I573" s="163">
        <f t="shared" si="227"/>
        <v>11062.28</v>
      </c>
      <c r="J573" s="163">
        <f t="shared" si="227"/>
        <v>0</v>
      </c>
      <c r="K573" s="163">
        <f t="shared" si="227"/>
        <v>0</v>
      </c>
      <c r="L573" s="163">
        <f t="shared" si="227"/>
        <v>0</v>
      </c>
      <c r="M573" s="163">
        <f t="shared" si="227"/>
        <v>0</v>
      </c>
      <c r="N573" s="163">
        <f t="shared" si="227"/>
        <v>0</v>
      </c>
      <c r="O573" s="163">
        <f t="shared" si="227"/>
        <v>0</v>
      </c>
      <c r="P573" s="164">
        <f t="shared" si="227"/>
        <v>59621.14</v>
      </c>
      <c r="Q573" s="165">
        <f t="shared" si="227"/>
        <v>73698.728125097696</v>
      </c>
      <c r="R573" s="166">
        <f t="shared" si="227"/>
        <v>14077.588125097696</v>
      </c>
      <c r="S573" s="164">
        <f t="shared" si="227"/>
        <v>145996.90070266699</v>
      </c>
      <c r="T573" s="163">
        <f t="shared" si="227"/>
        <v>145996.90070266699</v>
      </c>
      <c r="U573" s="167">
        <f t="shared" si="227"/>
        <v>145996.90070266699</v>
      </c>
      <c r="V573" s="165">
        <f t="shared" si="227"/>
        <v>0</v>
      </c>
      <c r="W573" s="165">
        <f t="shared" si="227"/>
        <v>0</v>
      </c>
      <c r="X573" s="165">
        <f t="shared" si="227"/>
        <v>86375.760702666987</v>
      </c>
      <c r="Y573" s="165">
        <f t="shared" si="227"/>
        <v>86375.760702666987</v>
      </c>
      <c r="Z573" s="168">
        <f>IFERROR((P573/U573)," ")</f>
        <v>0.40837264156327996</v>
      </c>
      <c r="AA573" s="168">
        <f>IFERROR((P573/S573)," ")</f>
        <v>0.40837264156327996</v>
      </c>
    </row>
    <row r="574" spans="1:27" ht="12" customHeight="1">
      <c r="A574" s="92"/>
      <c r="B574" s="92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4"/>
      <c r="Q574" s="136"/>
      <c r="R574" s="162"/>
      <c r="S574" s="134"/>
      <c r="T574" s="133"/>
      <c r="U574" s="135"/>
      <c r="V574" s="136"/>
      <c r="W574" s="136"/>
      <c r="X574" s="136"/>
      <c r="Y574" s="136"/>
    </row>
    <row r="575" spans="1:27" ht="12" customHeight="1">
      <c r="A575" s="92" t="s">
        <v>108</v>
      </c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4"/>
      <c r="Q575" s="136"/>
      <c r="R575" s="162"/>
      <c r="S575" s="134"/>
      <c r="T575" s="133"/>
      <c r="U575" s="135"/>
      <c r="V575" s="136"/>
      <c r="W575" s="136"/>
      <c r="X575" s="136"/>
      <c r="Y575" s="136"/>
    </row>
    <row r="576" spans="1:27" ht="12" hidden="1" customHeight="1">
      <c r="A576" s="78" t="s">
        <v>30</v>
      </c>
      <c r="B576" s="78"/>
      <c r="C576" s="133"/>
      <c r="D576" s="133">
        <v>0</v>
      </c>
      <c r="E576" s="133">
        <v>0</v>
      </c>
      <c r="F576" s="133">
        <v>0</v>
      </c>
      <c r="G576" s="133">
        <v>0</v>
      </c>
      <c r="H576" s="133">
        <v>0</v>
      </c>
      <c r="I576" s="133">
        <v>0</v>
      </c>
      <c r="J576" s="133"/>
      <c r="K576" s="133"/>
      <c r="L576" s="133"/>
      <c r="M576" s="133"/>
      <c r="N576" s="133"/>
      <c r="O576" s="133"/>
      <c r="P576" s="114">
        <f t="shared" ref="P576" si="228">SUM(D576:O576)+SUMIF($P$4,"Yes",C576)</f>
        <v>0</v>
      </c>
      <c r="Q576" s="136">
        <v>0</v>
      </c>
      <c r="R576" s="162">
        <f t="shared" ref="R576" si="229">Q576-P576</f>
        <v>0</v>
      </c>
      <c r="S576" s="134">
        <v>0</v>
      </c>
      <c r="T576" s="133">
        <v>0</v>
      </c>
      <c r="U576" s="135">
        <v>0</v>
      </c>
      <c r="V576" s="136">
        <f t="shared" ref="V576" si="230">T576-U576</f>
        <v>0</v>
      </c>
      <c r="W576" s="136">
        <f t="shared" ref="W576" si="231">S576-U576</f>
        <v>0</v>
      </c>
      <c r="X576" s="136">
        <f t="shared" ref="X576" si="232">S576-P576</f>
        <v>0</v>
      </c>
      <c r="Y576" s="136">
        <f t="shared" ref="Y576" si="233">U576-P576</f>
        <v>0</v>
      </c>
      <c r="Z576" s="94" t="str">
        <f t="shared" ref="Z576:Z596" si="234">IFERROR((P576/U576)," ")</f>
        <v xml:space="preserve"> </v>
      </c>
      <c r="AA576" s="353" t="str">
        <f t="shared" ref="AA576:AA596" si="235">IFERROR((P576/S576)," ")</f>
        <v xml:space="preserve"> </v>
      </c>
    </row>
    <row r="577" spans="1:27" s="338" customFormat="1" ht="12" hidden="1" customHeight="1">
      <c r="A577" s="354">
        <v>700</v>
      </c>
      <c r="B577" s="354" t="s">
        <v>134</v>
      </c>
      <c r="C577" s="352"/>
      <c r="D577" s="352">
        <v>0</v>
      </c>
      <c r="E577" s="352">
        <v>0</v>
      </c>
      <c r="F577" s="352">
        <v>0</v>
      </c>
      <c r="G577" s="352">
        <v>0</v>
      </c>
      <c r="H577" s="352">
        <v>0</v>
      </c>
      <c r="I577" s="352">
        <v>0</v>
      </c>
      <c r="J577" s="352"/>
      <c r="K577" s="352"/>
      <c r="L577" s="352"/>
      <c r="M577" s="352"/>
      <c r="N577" s="352"/>
      <c r="O577" s="352"/>
      <c r="P577" s="114">
        <f t="shared" ref="P577:P596" si="236">SUM(D577:O577)+SUMIF($P$4,"Yes",C577)</f>
        <v>0</v>
      </c>
      <c r="Q577" s="357">
        <v>0</v>
      </c>
      <c r="R577" s="162">
        <f t="shared" ref="R577:R596" si="237">Q577-P577</f>
        <v>0</v>
      </c>
      <c r="S577" s="355">
        <v>0</v>
      </c>
      <c r="T577" s="352">
        <v>0</v>
      </c>
      <c r="U577" s="356">
        <v>0</v>
      </c>
      <c r="V577" s="357">
        <f t="shared" ref="V577:V596" si="238">T577-U577</f>
        <v>0</v>
      </c>
      <c r="W577" s="357">
        <f t="shared" ref="W577:W596" si="239">S577-U577</f>
        <v>0</v>
      </c>
      <c r="X577" s="357">
        <f t="shared" ref="X577:X596" si="240">S577-P577</f>
        <v>0</v>
      </c>
      <c r="Y577" s="357">
        <f t="shared" ref="Y577:Y596" si="241">U577-P577</f>
        <v>0</v>
      </c>
      <c r="Z577" s="353" t="str">
        <f t="shared" si="234"/>
        <v xml:space="preserve"> </v>
      </c>
      <c r="AA577" s="353" t="str">
        <f t="shared" si="235"/>
        <v xml:space="preserve"> </v>
      </c>
    </row>
    <row r="578" spans="1:27" s="338" customFormat="1" ht="12" hidden="1" customHeight="1">
      <c r="A578" s="354">
        <v>701</v>
      </c>
      <c r="B578" s="354" t="s">
        <v>595</v>
      </c>
      <c r="C578" s="352"/>
      <c r="D578" s="352">
        <v>0</v>
      </c>
      <c r="E578" s="352">
        <v>0</v>
      </c>
      <c r="F578" s="352">
        <v>0</v>
      </c>
      <c r="G578" s="352">
        <v>0</v>
      </c>
      <c r="H578" s="352">
        <v>0</v>
      </c>
      <c r="I578" s="352">
        <v>0</v>
      </c>
      <c r="J578" s="352"/>
      <c r="K578" s="352"/>
      <c r="L578" s="352"/>
      <c r="M578" s="352"/>
      <c r="N578" s="352"/>
      <c r="O578" s="352"/>
      <c r="P578" s="114">
        <f t="shared" si="236"/>
        <v>0</v>
      </c>
      <c r="Q578" s="357">
        <v>0</v>
      </c>
      <c r="R578" s="162">
        <f t="shared" si="237"/>
        <v>0</v>
      </c>
      <c r="S578" s="355">
        <v>0</v>
      </c>
      <c r="T578" s="352">
        <v>0</v>
      </c>
      <c r="U578" s="356">
        <v>0</v>
      </c>
      <c r="V578" s="357">
        <f t="shared" si="238"/>
        <v>0</v>
      </c>
      <c r="W578" s="357">
        <f t="shared" si="239"/>
        <v>0</v>
      </c>
      <c r="X578" s="357">
        <f t="shared" si="240"/>
        <v>0</v>
      </c>
      <c r="Y578" s="357">
        <f t="shared" si="241"/>
        <v>0</v>
      </c>
      <c r="Z578" s="353" t="str">
        <f t="shared" si="234"/>
        <v xml:space="preserve"> </v>
      </c>
      <c r="AA578" s="353" t="str">
        <f t="shared" si="235"/>
        <v xml:space="preserve"> </v>
      </c>
    </row>
    <row r="579" spans="1:27" s="338" customFormat="1" ht="12" hidden="1" customHeight="1">
      <c r="A579" s="354">
        <v>704</v>
      </c>
      <c r="B579" s="354" t="s">
        <v>596</v>
      </c>
      <c r="C579" s="352"/>
      <c r="D579" s="352">
        <v>0</v>
      </c>
      <c r="E579" s="352">
        <v>0</v>
      </c>
      <c r="F579" s="352">
        <v>0</v>
      </c>
      <c r="G579" s="352">
        <v>0</v>
      </c>
      <c r="H579" s="352">
        <v>0</v>
      </c>
      <c r="I579" s="352">
        <v>0</v>
      </c>
      <c r="J579" s="352"/>
      <c r="K579" s="352"/>
      <c r="L579" s="352"/>
      <c r="M579" s="352"/>
      <c r="N579" s="352"/>
      <c r="O579" s="352"/>
      <c r="P579" s="114">
        <f t="shared" si="236"/>
        <v>0</v>
      </c>
      <c r="Q579" s="357">
        <v>0</v>
      </c>
      <c r="R579" s="162">
        <f t="shared" si="237"/>
        <v>0</v>
      </c>
      <c r="S579" s="355">
        <v>0</v>
      </c>
      <c r="T579" s="352">
        <v>0</v>
      </c>
      <c r="U579" s="356">
        <v>0</v>
      </c>
      <c r="V579" s="357">
        <f t="shared" si="238"/>
        <v>0</v>
      </c>
      <c r="W579" s="357">
        <f t="shared" si="239"/>
        <v>0</v>
      </c>
      <c r="X579" s="357">
        <f t="shared" si="240"/>
        <v>0</v>
      </c>
      <c r="Y579" s="357">
        <f t="shared" si="241"/>
        <v>0</v>
      </c>
      <c r="Z579" s="353" t="str">
        <f t="shared" si="234"/>
        <v xml:space="preserve"> </v>
      </c>
      <c r="AA579" s="353" t="str">
        <f t="shared" si="235"/>
        <v xml:space="preserve"> </v>
      </c>
    </row>
    <row r="580" spans="1:27" s="338" customFormat="1" ht="12" hidden="1" customHeight="1">
      <c r="A580" s="354">
        <v>706</v>
      </c>
      <c r="B580" s="354" t="s">
        <v>597</v>
      </c>
      <c r="C580" s="352"/>
      <c r="D580" s="352">
        <v>0</v>
      </c>
      <c r="E580" s="352">
        <v>0</v>
      </c>
      <c r="F580" s="352">
        <v>0</v>
      </c>
      <c r="G580" s="352">
        <v>0</v>
      </c>
      <c r="H580" s="352">
        <v>0</v>
      </c>
      <c r="I580" s="352">
        <v>0</v>
      </c>
      <c r="J580" s="352"/>
      <c r="K580" s="352"/>
      <c r="L580" s="352"/>
      <c r="M580" s="352"/>
      <c r="N580" s="352"/>
      <c r="O580" s="352"/>
      <c r="P580" s="114">
        <f t="shared" si="236"/>
        <v>0</v>
      </c>
      <c r="Q580" s="357">
        <v>0</v>
      </c>
      <c r="R580" s="162">
        <f t="shared" si="237"/>
        <v>0</v>
      </c>
      <c r="S580" s="355">
        <v>0</v>
      </c>
      <c r="T580" s="352">
        <v>0</v>
      </c>
      <c r="U580" s="356">
        <v>0</v>
      </c>
      <c r="V580" s="357">
        <f t="shared" si="238"/>
        <v>0</v>
      </c>
      <c r="W580" s="357">
        <f t="shared" si="239"/>
        <v>0</v>
      </c>
      <c r="X580" s="357">
        <f t="shared" si="240"/>
        <v>0</v>
      </c>
      <c r="Y580" s="357">
        <f t="shared" si="241"/>
        <v>0</v>
      </c>
      <c r="Z580" s="353" t="str">
        <f t="shared" si="234"/>
        <v xml:space="preserve"> </v>
      </c>
      <c r="AA580" s="353" t="str">
        <f t="shared" si="235"/>
        <v xml:space="preserve"> </v>
      </c>
    </row>
    <row r="581" spans="1:27" s="338" customFormat="1" ht="12" hidden="1" customHeight="1">
      <c r="A581" s="354">
        <v>707</v>
      </c>
      <c r="B581" s="354" t="s">
        <v>598</v>
      </c>
      <c r="C581" s="352"/>
      <c r="D581" s="352">
        <v>0</v>
      </c>
      <c r="E581" s="352">
        <v>0</v>
      </c>
      <c r="F581" s="352">
        <v>0</v>
      </c>
      <c r="G581" s="352">
        <v>0</v>
      </c>
      <c r="H581" s="352">
        <v>0</v>
      </c>
      <c r="I581" s="352">
        <v>0</v>
      </c>
      <c r="J581" s="352"/>
      <c r="K581" s="352"/>
      <c r="L581" s="352"/>
      <c r="M581" s="352"/>
      <c r="N581" s="352"/>
      <c r="O581" s="352"/>
      <c r="P581" s="114">
        <f t="shared" si="236"/>
        <v>0</v>
      </c>
      <c r="Q581" s="357">
        <v>0</v>
      </c>
      <c r="R581" s="162">
        <f t="shared" si="237"/>
        <v>0</v>
      </c>
      <c r="S581" s="355">
        <v>0</v>
      </c>
      <c r="T581" s="352">
        <v>0</v>
      </c>
      <c r="U581" s="356">
        <v>0</v>
      </c>
      <c r="V581" s="357">
        <f t="shared" si="238"/>
        <v>0</v>
      </c>
      <c r="W581" s="357">
        <f t="shared" si="239"/>
        <v>0</v>
      </c>
      <c r="X581" s="357">
        <f t="shared" si="240"/>
        <v>0</v>
      </c>
      <c r="Y581" s="357">
        <f t="shared" si="241"/>
        <v>0</v>
      </c>
      <c r="Z581" s="353" t="str">
        <f t="shared" si="234"/>
        <v xml:space="preserve"> </v>
      </c>
      <c r="AA581" s="353" t="str">
        <f t="shared" si="235"/>
        <v xml:space="preserve"> </v>
      </c>
    </row>
    <row r="582" spans="1:27" s="338" customFormat="1" ht="12" hidden="1" customHeight="1">
      <c r="A582" s="354">
        <v>709</v>
      </c>
      <c r="B582" s="354" t="s">
        <v>599</v>
      </c>
      <c r="C582" s="352"/>
      <c r="D582" s="352">
        <v>0</v>
      </c>
      <c r="E582" s="352">
        <v>0</v>
      </c>
      <c r="F582" s="352">
        <v>0</v>
      </c>
      <c r="G582" s="352">
        <v>0</v>
      </c>
      <c r="H582" s="352">
        <v>0</v>
      </c>
      <c r="I582" s="352">
        <v>0</v>
      </c>
      <c r="J582" s="352"/>
      <c r="K582" s="352"/>
      <c r="L582" s="352"/>
      <c r="M582" s="352"/>
      <c r="N582" s="352"/>
      <c r="O582" s="352"/>
      <c r="P582" s="114">
        <f t="shared" si="236"/>
        <v>0</v>
      </c>
      <c r="Q582" s="357">
        <v>0</v>
      </c>
      <c r="R582" s="162">
        <f t="shared" si="237"/>
        <v>0</v>
      </c>
      <c r="S582" s="355">
        <v>0</v>
      </c>
      <c r="T582" s="352">
        <v>0</v>
      </c>
      <c r="U582" s="356">
        <v>0</v>
      </c>
      <c r="V582" s="357">
        <f t="shared" si="238"/>
        <v>0</v>
      </c>
      <c r="W582" s="357">
        <f t="shared" si="239"/>
        <v>0</v>
      </c>
      <c r="X582" s="357">
        <f t="shared" si="240"/>
        <v>0</v>
      </c>
      <c r="Y582" s="357">
        <f t="shared" si="241"/>
        <v>0</v>
      </c>
      <c r="Z582" s="353" t="str">
        <f t="shared" si="234"/>
        <v xml:space="preserve"> </v>
      </c>
      <c r="AA582" s="353" t="str">
        <f t="shared" si="235"/>
        <v xml:space="preserve"> </v>
      </c>
    </row>
    <row r="583" spans="1:27" s="338" customFormat="1" ht="12" hidden="1" customHeight="1">
      <c r="A583" s="354">
        <v>710</v>
      </c>
      <c r="B583" s="354" t="s">
        <v>600</v>
      </c>
      <c r="C583" s="352"/>
      <c r="D583" s="352">
        <v>0</v>
      </c>
      <c r="E583" s="352">
        <v>0</v>
      </c>
      <c r="F583" s="352">
        <v>0</v>
      </c>
      <c r="G583" s="352">
        <v>0</v>
      </c>
      <c r="H583" s="352">
        <v>0</v>
      </c>
      <c r="I583" s="352">
        <v>0</v>
      </c>
      <c r="J583" s="352"/>
      <c r="K583" s="352"/>
      <c r="L583" s="352"/>
      <c r="M583" s="352"/>
      <c r="N583" s="352"/>
      <c r="O583" s="352"/>
      <c r="P583" s="114">
        <f t="shared" si="236"/>
        <v>0</v>
      </c>
      <c r="Q583" s="357">
        <v>0</v>
      </c>
      <c r="R583" s="162">
        <f t="shared" si="237"/>
        <v>0</v>
      </c>
      <c r="S583" s="355">
        <v>0</v>
      </c>
      <c r="T583" s="352">
        <v>0</v>
      </c>
      <c r="U583" s="356">
        <v>0</v>
      </c>
      <c r="V583" s="357">
        <f t="shared" si="238"/>
        <v>0</v>
      </c>
      <c r="W583" s="357">
        <f t="shared" si="239"/>
        <v>0</v>
      </c>
      <c r="X583" s="357">
        <f t="shared" si="240"/>
        <v>0</v>
      </c>
      <c r="Y583" s="357">
        <f t="shared" si="241"/>
        <v>0</v>
      </c>
      <c r="Z583" s="353" t="str">
        <f t="shared" si="234"/>
        <v xml:space="preserve"> </v>
      </c>
      <c r="AA583" s="353" t="str">
        <f t="shared" si="235"/>
        <v xml:space="preserve"> </v>
      </c>
    </row>
    <row r="584" spans="1:27" s="338" customFormat="1" ht="12" customHeight="1">
      <c r="A584" s="354">
        <v>711</v>
      </c>
      <c r="B584" s="354" t="s">
        <v>601</v>
      </c>
      <c r="C584" s="352"/>
      <c r="D584" s="352">
        <v>0</v>
      </c>
      <c r="E584" s="352">
        <v>0</v>
      </c>
      <c r="F584" s="352">
        <v>0</v>
      </c>
      <c r="G584" s="352">
        <v>0</v>
      </c>
      <c r="H584" s="352">
        <v>0</v>
      </c>
      <c r="I584" s="352">
        <v>0</v>
      </c>
      <c r="J584" s="352"/>
      <c r="K584" s="352"/>
      <c r="L584" s="352"/>
      <c r="M584" s="352"/>
      <c r="N584" s="352"/>
      <c r="O584" s="352"/>
      <c r="P584" s="114">
        <f t="shared" si="236"/>
        <v>0</v>
      </c>
      <c r="Q584" s="357">
        <v>10000</v>
      </c>
      <c r="R584" s="162">
        <f t="shared" si="237"/>
        <v>10000</v>
      </c>
      <c r="S584" s="355">
        <v>10000</v>
      </c>
      <c r="T584" s="352">
        <v>10000</v>
      </c>
      <c r="U584" s="356">
        <v>10000</v>
      </c>
      <c r="V584" s="357">
        <f t="shared" si="238"/>
        <v>0</v>
      </c>
      <c r="W584" s="357">
        <f t="shared" si="239"/>
        <v>0</v>
      </c>
      <c r="X584" s="357">
        <f t="shared" si="240"/>
        <v>10000</v>
      </c>
      <c r="Y584" s="357">
        <f t="shared" si="241"/>
        <v>10000</v>
      </c>
      <c r="Z584" s="353">
        <f t="shared" si="234"/>
        <v>0</v>
      </c>
      <c r="AA584" s="353">
        <f t="shared" si="235"/>
        <v>0</v>
      </c>
    </row>
    <row r="585" spans="1:27" s="338" customFormat="1" ht="12" hidden="1" customHeight="1">
      <c r="A585" s="354">
        <v>715</v>
      </c>
      <c r="B585" s="354" t="s">
        <v>135</v>
      </c>
      <c r="C585" s="352"/>
      <c r="D585" s="352">
        <v>0</v>
      </c>
      <c r="E585" s="352">
        <v>0</v>
      </c>
      <c r="F585" s="352">
        <v>0</v>
      </c>
      <c r="G585" s="352">
        <v>0</v>
      </c>
      <c r="H585" s="352">
        <v>0</v>
      </c>
      <c r="I585" s="352">
        <v>0</v>
      </c>
      <c r="J585" s="352"/>
      <c r="K585" s="352"/>
      <c r="L585" s="352"/>
      <c r="M585" s="352"/>
      <c r="N585" s="352"/>
      <c r="O585" s="352"/>
      <c r="P585" s="114">
        <f t="shared" si="236"/>
        <v>0</v>
      </c>
      <c r="Q585" s="357">
        <v>0</v>
      </c>
      <c r="R585" s="162">
        <f t="shared" si="237"/>
        <v>0</v>
      </c>
      <c r="S585" s="355">
        <v>0</v>
      </c>
      <c r="T585" s="352">
        <v>0</v>
      </c>
      <c r="U585" s="356">
        <v>0</v>
      </c>
      <c r="V585" s="357">
        <f t="shared" si="238"/>
        <v>0</v>
      </c>
      <c r="W585" s="357">
        <f t="shared" si="239"/>
        <v>0</v>
      </c>
      <c r="X585" s="357">
        <f t="shared" si="240"/>
        <v>0</v>
      </c>
      <c r="Y585" s="357">
        <f t="shared" si="241"/>
        <v>0</v>
      </c>
      <c r="Z585" s="353" t="str">
        <f t="shared" si="234"/>
        <v xml:space="preserve"> </v>
      </c>
      <c r="AA585" s="353" t="str">
        <f t="shared" si="235"/>
        <v xml:space="preserve"> </v>
      </c>
    </row>
    <row r="586" spans="1:27" s="338" customFormat="1" ht="12" hidden="1" customHeight="1">
      <c r="A586" s="354">
        <v>717</v>
      </c>
      <c r="B586" s="354" t="s">
        <v>602</v>
      </c>
      <c r="C586" s="352"/>
      <c r="D586" s="352">
        <v>0</v>
      </c>
      <c r="E586" s="352">
        <v>0</v>
      </c>
      <c r="F586" s="352">
        <v>0</v>
      </c>
      <c r="G586" s="352">
        <v>0</v>
      </c>
      <c r="H586" s="352">
        <v>0</v>
      </c>
      <c r="I586" s="352">
        <v>0</v>
      </c>
      <c r="J586" s="352"/>
      <c r="K586" s="352"/>
      <c r="L586" s="352"/>
      <c r="M586" s="352"/>
      <c r="N586" s="352"/>
      <c r="O586" s="352"/>
      <c r="P586" s="114">
        <f t="shared" si="236"/>
        <v>0</v>
      </c>
      <c r="Q586" s="357">
        <v>0</v>
      </c>
      <c r="R586" s="162">
        <f t="shared" si="237"/>
        <v>0</v>
      </c>
      <c r="S586" s="355">
        <v>0</v>
      </c>
      <c r="T586" s="352">
        <v>0</v>
      </c>
      <c r="U586" s="356">
        <v>0</v>
      </c>
      <c r="V586" s="357">
        <f t="shared" si="238"/>
        <v>0</v>
      </c>
      <c r="W586" s="357">
        <f t="shared" si="239"/>
        <v>0</v>
      </c>
      <c r="X586" s="357">
        <f t="shared" si="240"/>
        <v>0</v>
      </c>
      <c r="Y586" s="357">
        <f t="shared" si="241"/>
        <v>0</v>
      </c>
      <c r="Z586" s="353" t="str">
        <f t="shared" si="234"/>
        <v xml:space="preserve"> </v>
      </c>
      <c r="AA586" s="353" t="str">
        <f t="shared" si="235"/>
        <v xml:space="preserve"> </v>
      </c>
    </row>
    <row r="587" spans="1:27" s="338" customFormat="1" ht="12" hidden="1" customHeight="1">
      <c r="A587" s="354">
        <v>719</v>
      </c>
      <c r="B587" s="354" t="s">
        <v>603</v>
      </c>
      <c r="C587" s="352"/>
      <c r="D587" s="352">
        <v>0</v>
      </c>
      <c r="E587" s="352">
        <v>0</v>
      </c>
      <c r="F587" s="352">
        <v>0</v>
      </c>
      <c r="G587" s="352">
        <v>0</v>
      </c>
      <c r="H587" s="352">
        <v>0</v>
      </c>
      <c r="I587" s="352">
        <v>0</v>
      </c>
      <c r="J587" s="352"/>
      <c r="K587" s="352"/>
      <c r="L587" s="352"/>
      <c r="M587" s="352"/>
      <c r="N587" s="352"/>
      <c r="O587" s="352"/>
      <c r="P587" s="114">
        <f t="shared" si="236"/>
        <v>0</v>
      </c>
      <c r="Q587" s="357">
        <v>0</v>
      </c>
      <c r="R587" s="162">
        <f t="shared" si="237"/>
        <v>0</v>
      </c>
      <c r="S587" s="355">
        <v>0</v>
      </c>
      <c r="T587" s="352">
        <v>0</v>
      </c>
      <c r="U587" s="356">
        <v>0</v>
      </c>
      <c r="V587" s="357">
        <f t="shared" si="238"/>
        <v>0</v>
      </c>
      <c r="W587" s="357">
        <f t="shared" si="239"/>
        <v>0</v>
      </c>
      <c r="X587" s="357">
        <f t="shared" si="240"/>
        <v>0</v>
      </c>
      <c r="Y587" s="357">
        <f t="shared" si="241"/>
        <v>0</v>
      </c>
      <c r="Z587" s="353" t="str">
        <f t="shared" si="234"/>
        <v xml:space="preserve"> </v>
      </c>
      <c r="AA587" s="353" t="str">
        <f t="shared" si="235"/>
        <v xml:space="preserve"> </v>
      </c>
    </row>
    <row r="588" spans="1:27" s="338" customFormat="1" ht="12" hidden="1" customHeight="1">
      <c r="A588" s="354">
        <v>720</v>
      </c>
      <c r="B588" s="354" t="s">
        <v>604</v>
      </c>
      <c r="C588" s="352"/>
      <c r="D588" s="352">
        <v>0</v>
      </c>
      <c r="E588" s="352">
        <v>0</v>
      </c>
      <c r="F588" s="352">
        <v>0</v>
      </c>
      <c r="G588" s="352">
        <v>0</v>
      </c>
      <c r="H588" s="352">
        <v>0</v>
      </c>
      <c r="I588" s="352">
        <v>0</v>
      </c>
      <c r="J588" s="352"/>
      <c r="K588" s="352"/>
      <c r="L588" s="352"/>
      <c r="M588" s="352"/>
      <c r="N588" s="352"/>
      <c r="O588" s="352"/>
      <c r="P588" s="114">
        <f t="shared" si="236"/>
        <v>0</v>
      </c>
      <c r="Q588" s="357">
        <v>0</v>
      </c>
      <c r="R588" s="162">
        <f t="shared" si="237"/>
        <v>0</v>
      </c>
      <c r="S588" s="355">
        <v>0</v>
      </c>
      <c r="T588" s="352">
        <v>0</v>
      </c>
      <c r="U588" s="356">
        <v>0</v>
      </c>
      <c r="V588" s="357">
        <f t="shared" si="238"/>
        <v>0</v>
      </c>
      <c r="W588" s="357">
        <f t="shared" si="239"/>
        <v>0</v>
      </c>
      <c r="X588" s="357">
        <f t="shared" si="240"/>
        <v>0</v>
      </c>
      <c r="Y588" s="357">
        <f t="shared" si="241"/>
        <v>0</v>
      </c>
      <c r="Z588" s="353" t="str">
        <f t="shared" si="234"/>
        <v xml:space="preserve"> </v>
      </c>
      <c r="AA588" s="353" t="str">
        <f t="shared" si="235"/>
        <v xml:space="preserve"> </v>
      </c>
    </row>
    <row r="589" spans="1:27" s="338" customFormat="1" ht="12" hidden="1" customHeight="1">
      <c r="A589" s="354">
        <v>722</v>
      </c>
      <c r="B589" s="354" t="s">
        <v>605</v>
      </c>
      <c r="C589" s="352"/>
      <c r="D589" s="352">
        <v>0</v>
      </c>
      <c r="E589" s="352">
        <v>0</v>
      </c>
      <c r="F589" s="352">
        <v>0</v>
      </c>
      <c r="G589" s="352">
        <v>0</v>
      </c>
      <c r="H589" s="352">
        <v>0</v>
      </c>
      <c r="I589" s="352">
        <v>0</v>
      </c>
      <c r="J589" s="352"/>
      <c r="K589" s="352"/>
      <c r="L589" s="352"/>
      <c r="M589" s="352"/>
      <c r="N589" s="352"/>
      <c r="O589" s="352"/>
      <c r="P589" s="114">
        <f t="shared" si="236"/>
        <v>0</v>
      </c>
      <c r="Q589" s="357">
        <v>0</v>
      </c>
      <c r="R589" s="162">
        <f t="shared" si="237"/>
        <v>0</v>
      </c>
      <c r="S589" s="355">
        <v>0</v>
      </c>
      <c r="T589" s="352">
        <v>0</v>
      </c>
      <c r="U589" s="356">
        <v>0</v>
      </c>
      <c r="V589" s="357">
        <f t="shared" si="238"/>
        <v>0</v>
      </c>
      <c r="W589" s="357">
        <f t="shared" si="239"/>
        <v>0</v>
      </c>
      <c r="X589" s="357">
        <f t="shared" si="240"/>
        <v>0</v>
      </c>
      <c r="Y589" s="357">
        <f t="shared" si="241"/>
        <v>0</v>
      </c>
      <c r="Z589" s="353" t="str">
        <f t="shared" si="234"/>
        <v xml:space="preserve"> </v>
      </c>
      <c r="AA589" s="353" t="str">
        <f t="shared" si="235"/>
        <v xml:space="preserve"> </v>
      </c>
    </row>
    <row r="590" spans="1:27" s="338" customFormat="1" ht="12" hidden="1" customHeight="1">
      <c r="A590" s="354">
        <v>724</v>
      </c>
      <c r="B590" s="354" t="s">
        <v>606</v>
      </c>
      <c r="C590" s="352"/>
      <c r="D590" s="352">
        <v>0</v>
      </c>
      <c r="E590" s="352">
        <v>0</v>
      </c>
      <c r="F590" s="352">
        <v>0</v>
      </c>
      <c r="G590" s="352">
        <v>0</v>
      </c>
      <c r="H590" s="352">
        <v>0</v>
      </c>
      <c r="I590" s="352">
        <v>0</v>
      </c>
      <c r="J590" s="352"/>
      <c r="K590" s="352"/>
      <c r="L590" s="352"/>
      <c r="M590" s="352"/>
      <c r="N590" s="352"/>
      <c r="O590" s="352"/>
      <c r="P590" s="114">
        <f t="shared" si="236"/>
        <v>0</v>
      </c>
      <c r="Q590" s="357">
        <v>0</v>
      </c>
      <c r="R590" s="162">
        <f t="shared" si="237"/>
        <v>0</v>
      </c>
      <c r="S590" s="355">
        <v>0</v>
      </c>
      <c r="T590" s="352">
        <v>0</v>
      </c>
      <c r="U590" s="356">
        <v>0</v>
      </c>
      <c r="V590" s="357">
        <f t="shared" si="238"/>
        <v>0</v>
      </c>
      <c r="W590" s="357">
        <f t="shared" si="239"/>
        <v>0</v>
      </c>
      <c r="X590" s="357">
        <f t="shared" si="240"/>
        <v>0</v>
      </c>
      <c r="Y590" s="357">
        <f t="shared" si="241"/>
        <v>0</v>
      </c>
      <c r="Z590" s="353" t="str">
        <f t="shared" si="234"/>
        <v xml:space="preserve"> </v>
      </c>
      <c r="AA590" s="353" t="str">
        <f t="shared" si="235"/>
        <v xml:space="preserve"> </v>
      </c>
    </row>
    <row r="591" spans="1:27" s="338" customFormat="1" ht="12" hidden="1" customHeight="1">
      <c r="A591" s="354">
        <v>725</v>
      </c>
      <c r="B591" s="354" t="s">
        <v>607</v>
      </c>
      <c r="C591" s="352"/>
      <c r="D591" s="352">
        <v>0</v>
      </c>
      <c r="E591" s="352">
        <v>0</v>
      </c>
      <c r="F591" s="352">
        <v>0</v>
      </c>
      <c r="G591" s="352">
        <v>0</v>
      </c>
      <c r="H591" s="352">
        <v>0</v>
      </c>
      <c r="I591" s="352">
        <v>0</v>
      </c>
      <c r="J591" s="352"/>
      <c r="K591" s="352"/>
      <c r="L591" s="352"/>
      <c r="M591" s="352"/>
      <c r="N591" s="352"/>
      <c r="O591" s="352"/>
      <c r="P591" s="114">
        <f t="shared" si="236"/>
        <v>0</v>
      </c>
      <c r="Q591" s="357">
        <v>0</v>
      </c>
      <c r="R591" s="162">
        <f t="shared" si="237"/>
        <v>0</v>
      </c>
      <c r="S591" s="355">
        <v>0</v>
      </c>
      <c r="T591" s="352">
        <v>0</v>
      </c>
      <c r="U591" s="356">
        <v>0</v>
      </c>
      <c r="V591" s="357">
        <f t="shared" si="238"/>
        <v>0</v>
      </c>
      <c r="W591" s="357">
        <f t="shared" si="239"/>
        <v>0</v>
      </c>
      <c r="X591" s="357">
        <f t="shared" si="240"/>
        <v>0</v>
      </c>
      <c r="Y591" s="357">
        <f t="shared" si="241"/>
        <v>0</v>
      </c>
      <c r="Z591" s="353" t="str">
        <f t="shared" si="234"/>
        <v xml:space="preserve"> </v>
      </c>
      <c r="AA591" s="353" t="str">
        <f t="shared" si="235"/>
        <v xml:space="preserve"> </v>
      </c>
    </row>
    <row r="592" spans="1:27" s="338" customFormat="1" ht="12" hidden="1" customHeight="1">
      <c r="A592" s="354">
        <v>729</v>
      </c>
      <c r="B592" s="354" t="s">
        <v>608</v>
      </c>
      <c r="C592" s="352"/>
      <c r="D592" s="352">
        <v>0</v>
      </c>
      <c r="E592" s="352">
        <v>0</v>
      </c>
      <c r="F592" s="352">
        <v>0</v>
      </c>
      <c r="G592" s="352">
        <v>0</v>
      </c>
      <c r="H592" s="352">
        <v>0</v>
      </c>
      <c r="I592" s="352">
        <v>0</v>
      </c>
      <c r="J592" s="352"/>
      <c r="K592" s="352"/>
      <c r="L592" s="352"/>
      <c r="M592" s="352"/>
      <c r="N592" s="352"/>
      <c r="O592" s="352"/>
      <c r="P592" s="114">
        <f t="shared" si="236"/>
        <v>0</v>
      </c>
      <c r="Q592" s="357">
        <v>0</v>
      </c>
      <c r="R592" s="162">
        <f t="shared" si="237"/>
        <v>0</v>
      </c>
      <c r="S592" s="355">
        <v>0</v>
      </c>
      <c r="T592" s="352">
        <v>0</v>
      </c>
      <c r="U592" s="356">
        <v>0</v>
      </c>
      <c r="V592" s="357">
        <f t="shared" si="238"/>
        <v>0</v>
      </c>
      <c r="W592" s="357">
        <f t="shared" si="239"/>
        <v>0</v>
      </c>
      <c r="X592" s="357">
        <f t="shared" si="240"/>
        <v>0</v>
      </c>
      <c r="Y592" s="357">
        <f t="shared" si="241"/>
        <v>0</v>
      </c>
      <c r="Z592" s="353" t="str">
        <f t="shared" si="234"/>
        <v xml:space="preserve"> </v>
      </c>
      <c r="AA592" s="353" t="str">
        <f t="shared" si="235"/>
        <v xml:space="preserve"> </v>
      </c>
    </row>
    <row r="593" spans="1:27" s="338" customFormat="1" ht="12" hidden="1" customHeight="1">
      <c r="A593" s="354">
        <v>730</v>
      </c>
      <c r="B593" s="354" t="s">
        <v>609</v>
      </c>
      <c r="C593" s="352"/>
      <c r="D593" s="352">
        <v>0</v>
      </c>
      <c r="E593" s="352">
        <v>0</v>
      </c>
      <c r="F593" s="352">
        <v>0</v>
      </c>
      <c r="G593" s="352">
        <v>0</v>
      </c>
      <c r="H593" s="352">
        <v>0</v>
      </c>
      <c r="I593" s="352">
        <v>0</v>
      </c>
      <c r="J593" s="352"/>
      <c r="K593" s="352"/>
      <c r="L593" s="352"/>
      <c r="M593" s="352"/>
      <c r="N593" s="352"/>
      <c r="O593" s="352"/>
      <c r="P593" s="114">
        <f t="shared" si="236"/>
        <v>0</v>
      </c>
      <c r="Q593" s="357">
        <v>0</v>
      </c>
      <c r="R593" s="162">
        <f t="shared" si="237"/>
        <v>0</v>
      </c>
      <c r="S593" s="355">
        <v>0</v>
      </c>
      <c r="T593" s="352">
        <v>0</v>
      </c>
      <c r="U593" s="356">
        <v>0</v>
      </c>
      <c r="V593" s="357">
        <f t="shared" si="238"/>
        <v>0</v>
      </c>
      <c r="W593" s="357">
        <f t="shared" si="239"/>
        <v>0</v>
      </c>
      <c r="X593" s="357">
        <f t="shared" si="240"/>
        <v>0</v>
      </c>
      <c r="Y593" s="357">
        <f t="shared" si="241"/>
        <v>0</v>
      </c>
      <c r="Z593" s="353" t="str">
        <f t="shared" si="234"/>
        <v xml:space="preserve"> </v>
      </c>
      <c r="AA593" s="353" t="str">
        <f t="shared" si="235"/>
        <v xml:space="preserve"> </v>
      </c>
    </row>
    <row r="594" spans="1:27" s="338" customFormat="1" ht="12" hidden="1" customHeight="1">
      <c r="A594" s="354">
        <v>735</v>
      </c>
      <c r="B594" s="354" t="s">
        <v>610</v>
      </c>
      <c r="C594" s="352"/>
      <c r="D594" s="352">
        <v>0</v>
      </c>
      <c r="E594" s="352">
        <v>0</v>
      </c>
      <c r="F594" s="352">
        <v>0</v>
      </c>
      <c r="G594" s="352">
        <v>0</v>
      </c>
      <c r="H594" s="352">
        <v>0</v>
      </c>
      <c r="I594" s="352">
        <v>0</v>
      </c>
      <c r="J594" s="352"/>
      <c r="K594" s="352"/>
      <c r="L594" s="352"/>
      <c r="M594" s="352"/>
      <c r="N594" s="352"/>
      <c r="O594" s="352"/>
      <c r="P594" s="114">
        <f t="shared" si="236"/>
        <v>0</v>
      </c>
      <c r="Q594" s="357">
        <v>0</v>
      </c>
      <c r="R594" s="162">
        <f t="shared" si="237"/>
        <v>0</v>
      </c>
      <c r="S594" s="355">
        <v>0</v>
      </c>
      <c r="T594" s="352">
        <v>0</v>
      </c>
      <c r="U594" s="356">
        <v>0</v>
      </c>
      <c r="V594" s="357">
        <f t="shared" si="238"/>
        <v>0</v>
      </c>
      <c r="W594" s="357">
        <f t="shared" si="239"/>
        <v>0</v>
      </c>
      <c r="X594" s="357">
        <f t="shared" si="240"/>
        <v>0</v>
      </c>
      <c r="Y594" s="357">
        <f t="shared" si="241"/>
        <v>0</v>
      </c>
      <c r="Z594" s="353" t="str">
        <f t="shared" si="234"/>
        <v xml:space="preserve"> </v>
      </c>
      <c r="AA594" s="353" t="str">
        <f t="shared" si="235"/>
        <v xml:space="preserve"> </v>
      </c>
    </row>
    <row r="595" spans="1:27" s="338" customFormat="1" ht="12" hidden="1" customHeight="1">
      <c r="A595" s="354">
        <v>790</v>
      </c>
      <c r="B595" s="354" t="s">
        <v>611</v>
      </c>
      <c r="C595" s="352"/>
      <c r="D595" s="352">
        <v>0</v>
      </c>
      <c r="E595" s="352">
        <v>0</v>
      </c>
      <c r="F595" s="352">
        <v>0</v>
      </c>
      <c r="G595" s="352">
        <v>0</v>
      </c>
      <c r="H595" s="352">
        <v>0</v>
      </c>
      <c r="I595" s="352">
        <v>0</v>
      </c>
      <c r="J595" s="352"/>
      <c r="K595" s="352"/>
      <c r="L595" s="352"/>
      <c r="M595" s="352"/>
      <c r="N595" s="352"/>
      <c r="O595" s="352"/>
      <c r="P595" s="114">
        <f t="shared" si="236"/>
        <v>0</v>
      </c>
      <c r="Q595" s="357">
        <v>0</v>
      </c>
      <c r="R595" s="162">
        <f t="shared" si="237"/>
        <v>0</v>
      </c>
      <c r="S595" s="355">
        <v>0</v>
      </c>
      <c r="T595" s="352">
        <v>0</v>
      </c>
      <c r="U595" s="356">
        <v>0</v>
      </c>
      <c r="V595" s="357">
        <f t="shared" si="238"/>
        <v>0</v>
      </c>
      <c r="W595" s="357">
        <f t="shared" si="239"/>
        <v>0</v>
      </c>
      <c r="X595" s="357">
        <f t="shared" si="240"/>
        <v>0</v>
      </c>
      <c r="Y595" s="357">
        <f t="shared" si="241"/>
        <v>0</v>
      </c>
      <c r="Z595" s="353" t="str">
        <f t="shared" si="234"/>
        <v xml:space="preserve"> </v>
      </c>
      <c r="AA595" s="353" t="str">
        <f t="shared" si="235"/>
        <v xml:space="preserve"> </v>
      </c>
    </row>
    <row r="596" spans="1:27" s="338" customFormat="1" ht="12" hidden="1" customHeight="1">
      <c r="A596" s="354">
        <v>799</v>
      </c>
      <c r="B596" s="354" t="s">
        <v>612</v>
      </c>
      <c r="C596" s="352"/>
      <c r="D596" s="352">
        <v>0</v>
      </c>
      <c r="E596" s="352">
        <v>0</v>
      </c>
      <c r="F596" s="352">
        <v>0</v>
      </c>
      <c r="G596" s="352">
        <v>0</v>
      </c>
      <c r="H596" s="352">
        <v>0</v>
      </c>
      <c r="I596" s="352">
        <v>0</v>
      </c>
      <c r="J596" s="352"/>
      <c r="K596" s="352"/>
      <c r="L596" s="352"/>
      <c r="M596" s="352"/>
      <c r="N596" s="352"/>
      <c r="O596" s="352"/>
      <c r="P596" s="114">
        <f t="shared" si="236"/>
        <v>0</v>
      </c>
      <c r="Q596" s="357">
        <v>0</v>
      </c>
      <c r="R596" s="162">
        <f t="shared" si="237"/>
        <v>0</v>
      </c>
      <c r="S596" s="355">
        <v>0</v>
      </c>
      <c r="T596" s="352">
        <v>0</v>
      </c>
      <c r="U596" s="356">
        <v>0</v>
      </c>
      <c r="V596" s="357">
        <f t="shared" si="238"/>
        <v>0</v>
      </c>
      <c r="W596" s="357">
        <f t="shared" si="239"/>
        <v>0</v>
      </c>
      <c r="X596" s="357">
        <f t="shared" si="240"/>
        <v>0</v>
      </c>
      <c r="Y596" s="357">
        <f t="shared" si="241"/>
        <v>0</v>
      </c>
      <c r="Z596" s="353" t="str">
        <f t="shared" si="234"/>
        <v xml:space="preserve"> </v>
      </c>
      <c r="AA596" s="353" t="str">
        <f t="shared" si="235"/>
        <v xml:space="preserve"> </v>
      </c>
    </row>
    <row r="597" spans="1:27" ht="12" hidden="1" customHeight="1">
      <c r="A597" s="78"/>
      <c r="B597" s="78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14"/>
      <c r="Q597" s="136"/>
      <c r="R597" s="162"/>
      <c r="S597" s="134"/>
      <c r="T597" s="133"/>
      <c r="U597" s="135"/>
      <c r="V597" s="136"/>
      <c r="W597" s="136"/>
      <c r="X597" s="136"/>
      <c r="Y597" s="136"/>
    </row>
    <row r="598" spans="1:27" s="81" customFormat="1" ht="12" customHeight="1">
      <c r="A598" s="92"/>
      <c r="B598" s="89" t="s">
        <v>625</v>
      </c>
      <c r="C598" s="163">
        <f t="shared" ref="C598:Y598" si="242">SUM(C576:C597)</f>
        <v>0</v>
      </c>
      <c r="D598" s="163">
        <f t="shared" si="242"/>
        <v>0</v>
      </c>
      <c r="E598" s="163">
        <f t="shared" si="242"/>
        <v>0</v>
      </c>
      <c r="F598" s="163">
        <f t="shared" si="242"/>
        <v>0</v>
      </c>
      <c r="G598" s="163">
        <f t="shared" si="242"/>
        <v>0</v>
      </c>
      <c r="H598" s="163">
        <f t="shared" si="242"/>
        <v>0</v>
      </c>
      <c r="I598" s="163">
        <f t="shared" si="242"/>
        <v>0</v>
      </c>
      <c r="J598" s="163">
        <f t="shared" si="242"/>
        <v>0</v>
      </c>
      <c r="K598" s="163">
        <f t="shared" si="242"/>
        <v>0</v>
      </c>
      <c r="L598" s="163">
        <f t="shared" si="242"/>
        <v>0</v>
      </c>
      <c r="M598" s="163">
        <f t="shared" si="242"/>
        <v>0</v>
      </c>
      <c r="N598" s="163">
        <f t="shared" si="242"/>
        <v>0</v>
      </c>
      <c r="O598" s="163">
        <f t="shared" si="242"/>
        <v>0</v>
      </c>
      <c r="P598" s="164">
        <f t="shared" si="242"/>
        <v>0</v>
      </c>
      <c r="Q598" s="165">
        <f t="shared" si="242"/>
        <v>10000</v>
      </c>
      <c r="R598" s="166">
        <f t="shared" si="242"/>
        <v>10000</v>
      </c>
      <c r="S598" s="164">
        <f t="shared" si="242"/>
        <v>10000</v>
      </c>
      <c r="T598" s="163">
        <f t="shared" si="242"/>
        <v>10000</v>
      </c>
      <c r="U598" s="167">
        <f t="shared" si="242"/>
        <v>10000</v>
      </c>
      <c r="V598" s="165">
        <f t="shared" si="242"/>
        <v>0</v>
      </c>
      <c r="W598" s="165">
        <f t="shared" si="242"/>
        <v>0</v>
      </c>
      <c r="X598" s="165">
        <f t="shared" si="242"/>
        <v>10000</v>
      </c>
      <c r="Y598" s="165">
        <f t="shared" si="242"/>
        <v>10000</v>
      </c>
      <c r="Z598" s="168">
        <f>IFERROR((P598/U598)," ")</f>
        <v>0</v>
      </c>
      <c r="AA598" s="168">
        <f>IFERROR((P598/S598)," ")</f>
        <v>0</v>
      </c>
    </row>
    <row r="599" spans="1:27" s="81" customFormat="1" ht="12" customHeight="1">
      <c r="A599" s="92"/>
      <c r="B599" s="9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1"/>
      <c r="Q599" s="144"/>
      <c r="R599" s="169"/>
      <c r="S599" s="141"/>
      <c r="T599" s="142"/>
      <c r="U599" s="143"/>
      <c r="V599" s="144"/>
      <c r="W599" s="144"/>
      <c r="X599" s="144"/>
      <c r="Y599" s="144"/>
      <c r="Z599" s="124"/>
      <c r="AA599" s="124"/>
    </row>
    <row r="600" spans="1:27" ht="12" hidden="1" customHeight="1">
      <c r="A600" s="92">
        <v>0</v>
      </c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4"/>
      <c r="Q600" s="136"/>
      <c r="R600" s="162"/>
      <c r="S600" s="134"/>
      <c r="T600" s="133"/>
      <c r="U600" s="135"/>
      <c r="V600" s="136"/>
      <c r="W600" s="136"/>
      <c r="X600" s="136"/>
      <c r="Y600" s="136"/>
    </row>
    <row r="601" spans="1:27" ht="12" hidden="1" customHeight="1">
      <c r="A601" s="78"/>
      <c r="B601" s="78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14">
        <f t="shared" ref="P601" si="243">SUM(D601:O601)+SUMIF($P$4,"Yes",C601)</f>
        <v>0</v>
      </c>
      <c r="Q601" s="136"/>
      <c r="R601" s="162">
        <f t="shared" ref="R601" si="244">Q601-P601</f>
        <v>0</v>
      </c>
      <c r="S601" s="134">
        <v>0</v>
      </c>
      <c r="T601" s="133">
        <v>0</v>
      </c>
      <c r="U601" s="135">
        <v>0</v>
      </c>
      <c r="V601" s="136">
        <f t="shared" ref="V601" si="245">T601-U601</f>
        <v>0</v>
      </c>
      <c r="W601" s="136">
        <f t="shared" ref="W601" si="246">S601-U601</f>
        <v>0</v>
      </c>
      <c r="X601" s="136">
        <f t="shared" ref="X601" si="247">S601-P601</f>
        <v>0</v>
      </c>
      <c r="Y601" s="136">
        <f t="shared" ref="Y601" si="248">U601-P601</f>
        <v>0</v>
      </c>
      <c r="Z601" s="94" t="str">
        <f>IFERROR((P601/U601)," ")</f>
        <v xml:space="preserve"> </v>
      </c>
      <c r="AA601" s="353" t="str">
        <f>IFERROR((P601/S601)," ")</f>
        <v xml:space="preserve"> </v>
      </c>
    </row>
    <row r="602" spans="1:27" ht="12" hidden="1" customHeight="1">
      <c r="A602" s="78"/>
      <c r="B602" s="78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14">
        <f t="shared" ref="P602" si="249">SUM(D602:O602)+SUMIF($P$4,"Yes",C602)</f>
        <v>0</v>
      </c>
      <c r="Q602" s="136"/>
      <c r="R602" s="162">
        <f t="shared" ref="R602" si="250">Q602-P602</f>
        <v>0</v>
      </c>
      <c r="S602" s="134">
        <v>0</v>
      </c>
      <c r="T602" s="133">
        <v>0</v>
      </c>
      <c r="U602" s="135">
        <v>0</v>
      </c>
      <c r="V602" s="136">
        <f t="shared" ref="V602" si="251">T602-U602</f>
        <v>0</v>
      </c>
      <c r="W602" s="136">
        <f t="shared" ref="W602" si="252">S602-U602</f>
        <v>0</v>
      </c>
      <c r="X602" s="136">
        <f t="shared" ref="X602" si="253">S602-P602</f>
        <v>0</v>
      </c>
      <c r="Y602" s="136">
        <f t="shared" ref="Y602" si="254">U602-P602</f>
        <v>0</v>
      </c>
      <c r="Z602" s="94" t="str">
        <f>IFERROR((P602/U602)," ")</f>
        <v xml:space="preserve"> </v>
      </c>
      <c r="AA602" s="353" t="str">
        <f>IFERROR((P602/S602)," ")</f>
        <v xml:space="preserve"> </v>
      </c>
    </row>
    <row r="603" spans="1:27" ht="12" hidden="1" customHeight="1">
      <c r="A603" s="78"/>
      <c r="B603" s="78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14"/>
      <c r="Q603" s="136"/>
      <c r="R603" s="162"/>
      <c r="S603" s="134"/>
      <c r="T603" s="133"/>
      <c r="U603" s="135"/>
      <c r="V603" s="136"/>
      <c r="W603" s="136"/>
      <c r="X603" s="136"/>
      <c r="Y603" s="136"/>
    </row>
    <row r="604" spans="1:27" s="81" customFormat="1" ht="12" hidden="1" customHeight="1">
      <c r="A604" s="92"/>
      <c r="B604" s="89" t="s">
        <v>626</v>
      </c>
      <c r="C604" s="163">
        <f t="shared" ref="C604:Y604" si="255">SUM(C601:C603)</f>
        <v>0</v>
      </c>
      <c r="D604" s="163">
        <f t="shared" si="255"/>
        <v>0</v>
      </c>
      <c r="E604" s="163">
        <f t="shared" si="255"/>
        <v>0</v>
      </c>
      <c r="F604" s="163">
        <f t="shared" si="255"/>
        <v>0</v>
      </c>
      <c r="G604" s="163">
        <f t="shared" si="255"/>
        <v>0</v>
      </c>
      <c r="H604" s="163">
        <f t="shared" si="255"/>
        <v>0</v>
      </c>
      <c r="I604" s="163">
        <f t="shared" si="255"/>
        <v>0</v>
      </c>
      <c r="J604" s="163">
        <f t="shared" si="255"/>
        <v>0</v>
      </c>
      <c r="K604" s="163">
        <f t="shared" si="255"/>
        <v>0</v>
      </c>
      <c r="L604" s="163">
        <f t="shared" si="255"/>
        <v>0</v>
      </c>
      <c r="M604" s="163">
        <f t="shared" si="255"/>
        <v>0</v>
      </c>
      <c r="N604" s="163">
        <f t="shared" si="255"/>
        <v>0</v>
      </c>
      <c r="O604" s="163">
        <f t="shared" si="255"/>
        <v>0</v>
      </c>
      <c r="P604" s="164">
        <f t="shared" si="255"/>
        <v>0</v>
      </c>
      <c r="Q604" s="165">
        <f t="shared" si="255"/>
        <v>0</v>
      </c>
      <c r="R604" s="166">
        <f t="shared" si="255"/>
        <v>0</v>
      </c>
      <c r="S604" s="164">
        <f t="shared" si="255"/>
        <v>0</v>
      </c>
      <c r="T604" s="163">
        <f t="shared" si="255"/>
        <v>0</v>
      </c>
      <c r="U604" s="167">
        <f t="shared" si="255"/>
        <v>0</v>
      </c>
      <c r="V604" s="165">
        <f t="shared" si="255"/>
        <v>0</v>
      </c>
      <c r="W604" s="165">
        <f t="shared" si="255"/>
        <v>0</v>
      </c>
      <c r="X604" s="165">
        <f t="shared" si="255"/>
        <v>0</v>
      </c>
      <c r="Y604" s="165">
        <f t="shared" si="255"/>
        <v>0</v>
      </c>
      <c r="Z604" s="168" t="str">
        <f>IFERROR((P604/U604)," ")</f>
        <v xml:space="preserve"> </v>
      </c>
      <c r="AA604" s="168" t="str">
        <f>IFERROR((P604/S604)," ")</f>
        <v xml:space="preserve"> </v>
      </c>
    </row>
    <row r="605" spans="1:27" s="81" customFormat="1" ht="12" hidden="1" customHeight="1">
      <c r="A605" s="92"/>
      <c r="B605" s="92"/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  <c r="P605" s="164"/>
      <c r="Q605" s="165"/>
      <c r="R605" s="166"/>
      <c r="S605" s="164"/>
      <c r="T605" s="163"/>
      <c r="U605" s="167"/>
      <c r="V605" s="165"/>
      <c r="W605" s="165"/>
      <c r="X605" s="165"/>
      <c r="Y605" s="165"/>
      <c r="Z605" s="168"/>
      <c r="AA605" s="168"/>
    </row>
    <row r="606" spans="1:27" s="81" customFormat="1" ht="12" customHeight="1">
      <c r="A606" s="92" t="s">
        <v>81</v>
      </c>
      <c r="B606" s="92"/>
      <c r="C606" s="163">
        <f t="shared" ref="C606:Y606" si="256">SUM(C314,C333,C442,C519,C552,C573,C598,C604)</f>
        <v>0</v>
      </c>
      <c r="D606" s="163">
        <f t="shared" si="256"/>
        <v>295759.27</v>
      </c>
      <c r="E606" s="163">
        <f t="shared" si="256"/>
        <v>375078.1399999999</v>
      </c>
      <c r="F606" s="163">
        <f t="shared" si="256"/>
        <v>333453.04000000004</v>
      </c>
      <c r="G606" s="163">
        <f t="shared" si="256"/>
        <v>369188.16</v>
      </c>
      <c r="H606" s="163">
        <f t="shared" si="256"/>
        <v>351674.47</v>
      </c>
      <c r="I606" s="163">
        <f t="shared" si="256"/>
        <v>557280.01</v>
      </c>
      <c r="J606" s="163">
        <f t="shared" si="256"/>
        <v>0</v>
      </c>
      <c r="K606" s="163">
        <f t="shared" si="256"/>
        <v>0</v>
      </c>
      <c r="L606" s="163">
        <f t="shared" si="256"/>
        <v>0</v>
      </c>
      <c r="M606" s="163">
        <f t="shared" si="256"/>
        <v>0</v>
      </c>
      <c r="N606" s="163">
        <f t="shared" si="256"/>
        <v>0</v>
      </c>
      <c r="O606" s="163">
        <f t="shared" si="256"/>
        <v>0</v>
      </c>
      <c r="P606" s="164">
        <f t="shared" si="256"/>
        <v>2282433.09</v>
      </c>
      <c r="Q606" s="165">
        <f t="shared" si="256"/>
        <v>2367003.8802246931</v>
      </c>
      <c r="R606" s="166">
        <f t="shared" si="256"/>
        <v>84570.790224693206</v>
      </c>
      <c r="S606" s="164">
        <f t="shared" si="256"/>
        <v>4891551.7649382027</v>
      </c>
      <c r="T606" s="163">
        <f t="shared" si="256"/>
        <v>4465416.2423425196</v>
      </c>
      <c r="U606" s="167">
        <f t="shared" si="256"/>
        <v>4330272.2480723625</v>
      </c>
      <c r="V606" s="165">
        <f t="shared" si="256"/>
        <v>135143.99427015692</v>
      </c>
      <c r="W606" s="165">
        <f t="shared" si="256"/>
        <v>561279.51686583983</v>
      </c>
      <c r="X606" s="165">
        <f t="shared" si="256"/>
        <v>2609118.6749382019</v>
      </c>
      <c r="Y606" s="165">
        <f t="shared" si="256"/>
        <v>2047839.1580723622</v>
      </c>
      <c r="Z606" s="168">
        <f>IFERROR((P606/U606)," ")</f>
        <v>0.52708766545014207</v>
      </c>
      <c r="AA606" s="168">
        <f>IFERROR((P606/S606)," ")</f>
        <v>0.46660716265134627</v>
      </c>
    </row>
    <row r="607" spans="1:27" ht="12" customHeight="1">
      <c r="A607" s="81"/>
      <c r="J607" s="191"/>
      <c r="K607" s="191"/>
      <c r="L607" s="191"/>
      <c r="M607" s="191"/>
      <c r="N607" s="191"/>
      <c r="O607" s="191"/>
      <c r="P607" s="191"/>
      <c r="Q607" s="192"/>
      <c r="R607" s="192"/>
      <c r="S607" s="191"/>
    </row>
    <row r="608" spans="1:27" s="81" customFormat="1">
      <c r="A608" s="92"/>
      <c r="B608" s="176"/>
      <c r="P608" s="176"/>
      <c r="Q608" s="177"/>
      <c r="R608" s="177"/>
      <c r="S608" s="176"/>
      <c r="T608" s="176"/>
      <c r="U608" s="176"/>
      <c r="V608" s="177"/>
      <c r="W608" s="177"/>
      <c r="X608" s="177"/>
      <c r="Y608" s="177"/>
      <c r="Z608" s="124"/>
      <c r="AA608" s="124"/>
    </row>
    <row r="609" spans="4:4">
      <c r="D609" s="178"/>
    </row>
  </sheetData>
  <sheetProtection selectLockedCells="1"/>
  <dataConsolidate/>
  <mergeCells count="3">
    <mergeCell ref="C5:O5"/>
    <mergeCell ref="P5:R5"/>
    <mergeCell ref="S5:Y5"/>
  </mergeCells>
  <pageMargins left="0.75" right="0.75" top="0.75" bottom="0.75" header="0.5" footer="0.5"/>
  <pageSetup scale="86" fitToHeight="0" orientation="landscape" horizontalDpi="300" verticalDpi="300" r:id="rId1"/>
  <headerFooter alignWithMargins="0"/>
  <rowBreaks count="3" manualBreakCount="3">
    <brk id="40" max="25" man="1"/>
    <brk id="78" max="25" man="1"/>
    <brk id="254" max="25" man="1"/>
  </rowBreaks>
  <ignoredErrors>
    <ignoredError sqref="S58:S61 T58:U61" formulaRange="1"/>
    <ignoredError sqref="R9:R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0070C0"/>
  </sheetPr>
  <dimension ref="A1:BE556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7265625" defaultRowHeight="11.5"/>
  <cols>
    <col min="1" max="1" width="11.453125" style="186" customWidth="1" collapsed="1"/>
    <col min="2" max="2" width="29.7265625" style="35" customWidth="1" collapsed="1"/>
    <col min="3" max="30" width="12.453125" style="35" customWidth="1" collapsed="1"/>
    <col min="31" max="31" width="8.7265625" style="35" collapsed="1"/>
    <col min="32" max="57" width="8.7265625" style="35"/>
    <col min="58" max="16384" width="8.7265625" style="35" collapsed="1"/>
  </cols>
  <sheetData>
    <row r="1" spans="1:30" ht="15.5">
      <c r="A1" s="179" t="s">
        <v>627</v>
      </c>
      <c r="C1" s="35" t="s">
        <v>30</v>
      </c>
      <c r="D1" s="35" t="s">
        <v>30</v>
      </c>
      <c r="E1" s="35" t="s">
        <v>30</v>
      </c>
      <c r="F1" s="35" t="s">
        <v>30</v>
      </c>
      <c r="G1" s="35" t="s">
        <v>30</v>
      </c>
      <c r="H1" s="35" t="s">
        <v>30</v>
      </c>
      <c r="I1" s="35" t="s">
        <v>30</v>
      </c>
      <c r="J1" s="35" t="s">
        <v>30</v>
      </c>
      <c r="K1" s="35" t="s">
        <v>30</v>
      </c>
      <c r="L1" s="35" t="s">
        <v>30</v>
      </c>
      <c r="M1" s="35" t="s">
        <v>30</v>
      </c>
      <c r="N1" s="35" t="s">
        <v>30</v>
      </c>
      <c r="O1" s="35" t="s">
        <v>30</v>
      </c>
      <c r="P1" s="35" t="s">
        <v>30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</row>
    <row r="2" spans="1:30" ht="12.75" customHeight="1">
      <c r="A2" s="180" t="s">
        <v>56</v>
      </c>
      <c r="D2" s="35" t="s">
        <v>30</v>
      </c>
      <c r="E2" s="35" t="s">
        <v>30</v>
      </c>
      <c r="F2" s="35" t="s">
        <v>30</v>
      </c>
      <c r="G2" s="35" t="s">
        <v>30</v>
      </c>
      <c r="H2" s="35" t="s">
        <v>30</v>
      </c>
      <c r="I2" s="35" t="s">
        <v>30</v>
      </c>
      <c r="J2" s="35" t="s">
        <v>30</v>
      </c>
      <c r="K2" s="35" t="s">
        <v>30</v>
      </c>
      <c r="L2" s="35" t="s">
        <v>30</v>
      </c>
      <c r="M2" s="35" t="s">
        <v>30</v>
      </c>
      <c r="N2" s="35" t="s">
        <v>30</v>
      </c>
      <c r="O2" s="35" t="s">
        <v>30</v>
      </c>
      <c r="P2" s="35" t="s">
        <v>30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</row>
    <row r="3" spans="1:30" ht="13">
      <c r="A3" s="180" t="s">
        <v>628</v>
      </c>
      <c r="D3" s="35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5" t="s">
        <v>30</v>
      </c>
      <c r="L3" s="35" t="s">
        <v>30</v>
      </c>
      <c r="M3" s="35" t="s">
        <v>30</v>
      </c>
      <c r="N3" s="35" t="s">
        <v>30</v>
      </c>
      <c r="O3" s="35" t="s">
        <v>30</v>
      </c>
      <c r="P3" s="35" t="s">
        <v>30</v>
      </c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</row>
    <row r="4" spans="1:30" ht="13">
      <c r="A4" s="180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7"/>
    </row>
    <row r="5" spans="1:30" ht="12" customHeight="1">
      <c r="A5" s="181" t="s">
        <v>30</v>
      </c>
      <c r="B5" s="38" t="s">
        <v>30</v>
      </c>
      <c r="C5" s="380" t="s">
        <v>637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1"/>
      <c r="Q5" s="380" t="s">
        <v>638</v>
      </c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4"/>
    </row>
    <row r="6" spans="1:30" ht="12" customHeight="1">
      <c r="A6" s="45" t="s">
        <v>30</v>
      </c>
      <c r="B6" s="35" t="s">
        <v>30</v>
      </c>
      <c r="C6" s="382" t="s">
        <v>82</v>
      </c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382" t="s">
        <v>82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1:30" ht="12" customHeight="1">
      <c r="A7" s="44" t="s">
        <v>30</v>
      </c>
      <c r="B7" s="39" t="s">
        <v>30</v>
      </c>
      <c r="C7" s="40" t="s">
        <v>2</v>
      </c>
      <c r="D7" s="40" t="s">
        <v>3</v>
      </c>
      <c r="E7" s="40" t="s">
        <v>4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  <c r="K7" s="40" t="s">
        <v>10</v>
      </c>
      <c r="L7" s="40" t="s">
        <v>11</v>
      </c>
      <c r="M7" s="40" t="s">
        <v>12</v>
      </c>
      <c r="N7" s="40" t="s">
        <v>13</v>
      </c>
      <c r="O7" s="40" t="s">
        <v>17</v>
      </c>
      <c r="P7" s="41" t="s">
        <v>57</v>
      </c>
      <c r="Q7" s="331" t="s">
        <v>2</v>
      </c>
      <c r="R7" s="331" t="s">
        <v>3</v>
      </c>
      <c r="S7" s="331" t="s">
        <v>4</v>
      </c>
      <c r="T7" s="331" t="s">
        <v>5</v>
      </c>
      <c r="U7" s="331" t="s">
        <v>6</v>
      </c>
      <c r="V7" s="331" t="s">
        <v>7</v>
      </c>
      <c r="W7" s="331" t="s">
        <v>8</v>
      </c>
      <c r="X7" s="331" t="s">
        <v>9</v>
      </c>
      <c r="Y7" s="331" t="s">
        <v>10</v>
      </c>
      <c r="Z7" s="331" t="s">
        <v>11</v>
      </c>
      <c r="AA7" s="331" t="s">
        <v>12</v>
      </c>
      <c r="AB7" s="331" t="s">
        <v>13</v>
      </c>
      <c r="AC7" s="332" t="s">
        <v>17</v>
      </c>
      <c r="AD7" s="43" t="s">
        <v>57</v>
      </c>
    </row>
    <row r="8" spans="1:30" ht="12" customHeight="1">
      <c r="A8" s="44" t="s">
        <v>30</v>
      </c>
      <c r="B8" s="39" t="s">
        <v>30</v>
      </c>
      <c r="C8" s="42" t="s">
        <v>22</v>
      </c>
      <c r="D8" s="42" t="s">
        <v>22</v>
      </c>
      <c r="E8" s="42" t="s">
        <v>22</v>
      </c>
      <c r="F8" s="42" t="s">
        <v>22</v>
      </c>
      <c r="G8" s="42" t="s">
        <v>22</v>
      </c>
      <c r="H8" s="42" t="s">
        <v>22</v>
      </c>
      <c r="I8" s="42" t="s">
        <v>17</v>
      </c>
      <c r="J8" s="42" t="s">
        <v>17</v>
      </c>
      <c r="K8" s="42" t="s">
        <v>17</v>
      </c>
      <c r="L8" s="334" t="s">
        <v>17</v>
      </c>
      <c r="M8" s="42" t="s">
        <v>17</v>
      </c>
      <c r="N8" s="42" t="s">
        <v>17</v>
      </c>
      <c r="O8" s="326"/>
      <c r="P8" s="327" t="s">
        <v>58</v>
      </c>
      <c r="Q8" s="334" t="s">
        <v>17</v>
      </c>
      <c r="R8" s="334" t="s">
        <v>17</v>
      </c>
      <c r="S8" s="334" t="s">
        <v>17</v>
      </c>
      <c r="T8" s="334" t="s">
        <v>17</v>
      </c>
      <c r="U8" s="334" t="s">
        <v>17</v>
      </c>
      <c r="V8" s="334" t="s">
        <v>17</v>
      </c>
      <c r="W8" s="334" t="s">
        <v>17</v>
      </c>
      <c r="X8" s="334" t="s">
        <v>17</v>
      </c>
      <c r="Y8" s="334" t="s">
        <v>17</v>
      </c>
      <c r="Z8" s="334" t="s">
        <v>17</v>
      </c>
      <c r="AA8" s="334" t="s">
        <v>17</v>
      </c>
      <c r="AB8" s="334" t="s">
        <v>17</v>
      </c>
      <c r="AC8" s="37"/>
      <c r="AD8" s="327" t="s">
        <v>58</v>
      </c>
    </row>
    <row r="9" spans="1:30" ht="12" customHeight="1">
      <c r="A9" s="44" t="s">
        <v>30</v>
      </c>
      <c r="B9" s="39" t="s">
        <v>30</v>
      </c>
      <c r="C9" s="336" t="s">
        <v>30</v>
      </c>
      <c r="D9" s="336" t="s">
        <v>30</v>
      </c>
      <c r="E9" s="336" t="s">
        <v>30</v>
      </c>
      <c r="F9" s="336" t="s">
        <v>30</v>
      </c>
      <c r="G9" s="336" t="s">
        <v>30</v>
      </c>
      <c r="H9" s="336" t="s">
        <v>30</v>
      </c>
      <c r="I9" s="336" t="s">
        <v>30</v>
      </c>
      <c r="J9" s="336" t="s">
        <v>30</v>
      </c>
      <c r="K9" s="336" t="s">
        <v>30</v>
      </c>
      <c r="L9" s="336" t="s">
        <v>30</v>
      </c>
      <c r="M9" s="336" t="s">
        <v>30</v>
      </c>
      <c r="N9" s="336" t="s">
        <v>30</v>
      </c>
      <c r="O9" s="335" t="s">
        <v>30</v>
      </c>
      <c r="P9" s="43" t="s">
        <v>30</v>
      </c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25"/>
    </row>
    <row r="10" spans="1:30" ht="12" customHeight="1">
      <c r="A10" s="44" t="s">
        <v>59</v>
      </c>
      <c r="B10" s="39"/>
      <c r="C10" s="359">
        <v>1829803.36</v>
      </c>
      <c r="D10" s="359">
        <f>C554</f>
        <v>1802458.47</v>
      </c>
      <c r="E10" s="359">
        <f t="shared" ref="E10:N10" si="0">D554</f>
        <v>1798114.1200000003</v>
      </c>
      <c r="F10" s="359">
        <f t="shared" si="0"/>
        <v>2047186.66</v>
      </c>
      <c r="G10" s="359">
        <f t="shared" si="0"/>
        <v>2279978.0700000003</v>
      </c>
      <c r="H10" s="359">
        <f t="shared" si="0"/>
        <v>2373605.17</v>
      </c>
      <c r="I10" s="359">
        <f t="shared" si="0"/>
        <v>2391787.6999999997</v>
      </c>
      <c r="J10" s="359">
        <f t="shared" si="0"/>
        <v>2529867.3680849941</v>
      </c>
      <c r="K10" s="359">
        <f t="shared" si="0"/>
        <v>2599064.6910877861</v>
      </c>
      <c r="L10" s="359">
        <f t="shared" si="0"/>
        <v>2778927.0640905784</v>
      </c>
      <c r="M10" s="359">
        <f t="shared" si="0"/>
        <v>2858654.3870933703</v>
      </c>
      <c r="N10" s="359">
        <f t="shared" si="0"/>
        <v>2570351.7100961623</v>
      </c>
      <c r="O10" s="359" t="s">
        <v>30</v>
      </c>
      <c r="P10" s="360" t="s">
        <v>30</v>
      </c>
      <c r="Q10" s="361">
        <f>N554</f>
        <v>2303482.8195948605</v>
      </c>
      <c r="R10" s="361">
        <f>Q554</f>
        <v>1979772.4961385115</v>
      </c>
      <c r="S10" s="361">
        <f t="shared" ref="S10:AB10" si="1">R554</f>
        <v>2069308.5398276169</v>
      </c>
      <c r="T10" s="361">
        <f t="shared" si="1"/>
        <v>2047272.1566855533</v>
      </c>
      <c r="U10" s="361">
        <f t="shared" si="1"/>
        <v>2070040.8752433455</v>
      </c>
      <c r="V10" s="361">
        <f t="shared" si="1"/>
        <v>2105158.3510815115</v>
      </c>
      <c r="W10" s="361">
        <f t="shared" si="1"/>
        <v>2785711.9864091966</v>
      </c>
      <c r="X10" s="361">
        <f t="shared" si="1"/>
        <v>2772106.6083003222</v>
      </c>
      <c r="Y10" s="361">
        <f t="shared" si="1"/>
        <v>2759778.2301914478</v>
      </c>
      <c r="Z10" s="361">
        <f t="shared" si="1"/>
        <v>2858114.9020825732</v>
      </c>
      <c r="AA10" s="361">
        <f t="shared" si="1"/>
        <v>2856316.5239736987</v>
      </c>
      <c r="AB10" s="361">
        <f t="shared" si="1"/>
        <v>2474482.1458648243</v>
      </c>
      <c r="AC10" s="361"/>
      <c r="AD10" s="362"/>
    </row>
    <row r="11" spans="1:30" ht="12" customHeight="1">
      <c r="A11" s="44" t="s">
        <v>30</v>
      </c>
      <c r="B11" s="39" t="s">
        <v>30</v>
      </c>
      <c r="C11" s="363" t="s">
        <v>30</v>
      </c>
      <c r="D11" s="363" t="s">
        <v>30</v>
      </c>
      <c r="E11" s="363" t="s">
        <v>30</v>
      </c>
      <c r="F11" s="363" t="s">
        <v>30</v>
      </c>
      <c r="G11" s="363" t="s">
        <v>30</v>
      </c>
      <c r="H11" s="363" t="s">
        <v>30</v>
      </c>
      <c r="I11" s="363" t="s">
        <v>30</v>
      </c>
      <c r="J11" s="363" t="s">
        <v>30</v>
      </c>
      <c r="K11" s="363" t="s">
        <v>30</v>
      </c>
      <c r="L11" s="363" t="s">
        <v>30</v>
      </c>
      <c r="M11" s="363" t="s">
        <v>30</v>
      </c>
      <c r="N11" s="363" t="s">
        <v>30</v>
      </c>
      <c r="O11" s="363" t="s">
        <v>30</v>
      </c>
      <c r="P11" s="364" t="s">
        <v>30</v>
      </c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6"/>
    </row>
    <row r="12" spans="1:30" ht="12" customHeight="1">
      <c r="A12" s="44" t="s">
        <v>46</v>
      </c>
      <c r="C12" s="365" t="s">
        <v>30</v>
      </c>
      <c r="D12" s="365" t="s">
        <v>30</v>
      </c>
      <c r="E12" s="365" t="s">
        <v>30</v>
      </c>
      <c r="F12" s="365" t="s">
        <v>30</v>
      </c>
      <c r="G12" s="365" t="s">
        <v>30</v>
      </c>
      <c r="H12" s="365" t="s">
        <v>30</v>
      </c>
      <c r="I12" s="365" t="s">
        <v>30</v>
      </c>
      <c r="J12" s="365" t="s">
        <v>30</v>
      </c>
      <c r="K12" s="365" t="s">
        <v>30</v>
      </c>
      <c r="L12" s="365" t="s">
        <v>30</v>
      </c>
      <c r="M12" s="365" t="s">
        <v>30</v>
      </c>
      <c r="N12" s="365" t="s">
        <v>30</v>
      </c>
      <c r="O12" s="365" t="s">
        <v>30</v>
      </c>
      <c r="P12" s="366" t="s">
        <v>30</v>
      </c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6"/>
    </row>
    <row r="13" spans="1:30" ht="12" hidden="1" customHeight="1">
      <c r="A13" s="44"/>
      <c r="B13" s="35" t="s">
        <v>30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6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6"/>
    </row>
    <row r="14" spans="1:30" ht="12" hidden="1" customHeight="1">
      <c r="A14" s="182" t="s">
        <v>99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6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6"/>
    </row>
    <row r="15" spans="1:30" ht="12" hidden="1" customHeight="1">
      <c r="A15" s="188" t="s">
        <v>30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>
        <v>0</v>
      </c>
      <c r="P15" s="366">
        <f t="shared" ref="P15:P55" si="2">O15-SUM(C15:N15)</f>
        <v>0</v>
      </c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>
        <v>0</v>
      </c>
      <c r="AD15" s="366">
        <f t="shared" ref="AD15:AD55" si="3">AC15-SUM(Q15:AB15)</f>
        <v>0</v>
      </c>
    </row>
    <row r="16" spans="1:30" ht="12" hidden="1" customHeight="1">
      <c r="A16" s="358">
        <v>43000</v>
      </c>
      <c r="B16" s="35" t="s">
        <v>178</v>
      </c>
      <c r="C16" s="36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366">
        <f t="shared" ref="P16:P53" si="4">O16-SUM(C16:N16)</f>
        <v>0</v>
      </c>
      <c r="Q16" s="365">
        <v>0</v>
      </c>
      <c r="R16" s="365">
        <v>0</v>
      </c>
      <c r="S16" s="365">
        <v>0</v>
      </c>
      <c r="T16" s="365">
        <v>0</v>
      </c>
      <c r="U16" s="365">
        <v>0</v>
      </c>
      <c r="V16" s="365">
        <v>0</v>
      </c>
      <c r="W16" s="365">
        <v>0</v>
      </c>
      <c r="X16" s="365">
        <v>0</v>
      </c>
      <c r="Y16" s="365">
        <v>0</v>
      </c>
      <c r="Z16" s="365">
        <v>0</v>
      </c>
      <c r="AA16" s="365">
        <v>0</v>
      </c>
      <c r="AB16" s="365">
        <v>0</v>
      </c>
      <c r="AC16" s="365">
        <v>0</v>
      </c>
      <c r="AD16" s="366">
        <f t="shared" ref="AD16:AD53" si="5">AC16-SUM(Q16:AB16)</f>
        <v>0</v>
      </c>
    </row>
    <row r="17" spans="1:30" ht="12" hidden="1" customHeight="1">
      <c r="A17" s="358">
        <v>43500</v>
      </c>
      <c r="B17" s="35" t="s">
        <v>179</v>
      </c>
      <c r="C17" s="365">
        <v>0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5">
        <v>0</v>
      </c>
      <c r="N17" s="365">
        <v>0</v>
      </c>
      <c r="O17" s="365">
        <v>0</v>
      </c>
      <c r="P17" s="366">
        <f t="shared" si="4"/>
        <v>0</v>
      </c>
      <c r="Q17" s="365">
        <v>0</v>
      </c>
      <c r="R17" s="365">
        <v>0</v>
      </c>
      <c r="S17" s="365">
        <v>0</v>
      </c>
      <c r="T17" s="365">
        <v>0</v>
      </c>
      <c r="U17" s="365">
        <v>0</v>
      </c>
      <c r="V17" s="365">
        <v>0</v>
      </c>
      <c r="W17" s="365">
        <v>0</v>
      </c>
      <c r="X17" s="365">
        <v>0</v>
      </c>
      <c r="Y17" s="365">
        <v>0</v>
      </c>
      <c r="Z17" s="365">
        <v>0</v>
      </c>
      <c r="AA17" s="365">
        <v>0</v>
      </c>
      <c r="AB17" s="365">
        <v>0</v>
      </c>
      <c r="AC17" s="365">
        <v>0</v>
      </c>
      <c r="AD17" s="366">
        <f t="shared" si="5"/>
        <v>0</v>
      </c>
    </row>
    <row r="18" spans="1:30" ht="12" hidden="1" customHeight="1">
      <c r="A18" s="358">
        <v>43511</v>
      </c>
      <c r="B18" s="35" t="s">
        <v>180</v>
      </c>
      <c r="C18" s="365">
        <v>0</v>
      </c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5">
        <v>0</v>
      </c>
      <c r="J18" s="365">
        <v>0</v>
      </c>
      <c r="K18" s="365">
        <v>0</v>
      </c>
      <c r="L18" s="365">
        <v>0</v>
      </c>
      <c r="M18" s="365">
        <v>0</v>
      </c>
      <c r="N18" s="365">
        <v>0</v>
      </c>
      <c r="O18" s="365">
        <v>0</v>
      </c>
      <c r="P18" s="366">
        <f t="shared" si="4"/>
        <v>0</v>
      </c>
      <c r="Q18" s="365">
        <v>0</v>
      </c>
      <c r="R18" s="365">
        <v>0</v>
      </c>
      <c r="S18" s="365">
        <v>0</v>
      </c>
      <c r="T18" s="365">
        <v>0</v>
      </c>
      <c r="U18" s="365">
        <v>0</v>
      </c>
      <c r="V18" s="365">
        <v>0</v>
      </c>
      <c r="W18" s="365">
        <v>0</v>
      </c>
      <c r="X18" s="365">
        <v>0</v>
      </c>
      <c r="Y18" s="365">
        <v>0</v>
      </c>
      <c r="Z18" s="365">
        <v>0</v>
      </c>
      <c r="AA18" s="365">
        <v>0</v>
      </c>
      <c r="AB18" s="365">
        <v>0</v>
      </c>
      <c r="AC18" s="365">
        <v>0</v>
      </c>
      <c r="AD18" s="366">
        <f t="shared" si="5"/>
        <v>0</v>
      </c>
    </row>
    <row r="19" spans="1:30" ht="12" hidden="1" customHeight="1">
      <c r="A19" s="358">
        <v>43513</v>
      </c>
      <c r="B19" s="35" t="s">
        <v>181</v>
      </c>
      <c r="C19" s="365">
        <v>0</v>
      </c>
      <c r="D19" s="365">
        <v>0</v>
      </c>
      <c r="E19" s="365">
        <v>0</v>
      </c>
      <c r="F19" s="365">
        <v>0</v>
      </c>
      <c r="G19" s="365">
        <v>0</v>
      </c>
      <c r="H19" s="365">
        <v>0</v>
      </c>
      <c r="I19" s="365">
        <v>0</v>
      </c>
      <c r="J19" s="365">
        <v>0</v>
      </c>
      <c r="K19" s="365">
        <v>0</v>
      </c>
      <c r="L19" s="365">
        <v>0</v>
      </c>
      <c r="M19" s="365">
        <v>0</v>
      </c>
      <c r="N19" s="365">
        <v>0</v>
      </c>
      <c r="O19" s="365">
        <v>0</v>
      </c>
      <c r="P19" s="366">
        <f t="shared" si="4"/>
        <v>0</v>
      </c>
      <c r="Q19" s="365">
        <v>0</v>
      </c>
      <c r="R19" s="365">
        <v>0</v>
      </c>
      <c r="S19" s="365">
        <v>0</v>
      </c>
      <c r="T19" s="365">
        <v>0</v>
      </c>
      <c r="U19" s="365">
        <v>0</v>
      </c>
      <c r="V19" s="365">
        <v>0</v>
      </c>
      <c r="W19" s="365">
        <v>0</v>
      </c>
      <c r="X19" s="365">
        <v>0</v>
      </c>
      <c r="Y19" s="365">
        <v>0</v>
      </c>
      <c r="Z19" s="365">
        <v>0</v>
      </c>
      <c r="AA19" s="365">
        <v>0</v>
      </c>
      <c r="AB19" s="365">
        <v>0</v>
      </c>
      <c r="AC19" s="365">
        <v>0</v>
      </c>
      <c r="AD19" s="366">
        <f t="shared" si="5"/>
        <v>0</v>
      </c>
    </row>
    <row r="20" spans="1:30" ht="12" hidden="1" customHeight="1">
      <c r="A20" s="358">
        <v>43515</v>
      </c>
      <c r="B20" s="35" t="s">
        <v>182</v>
      </c>
      <c r="C20" s="365">
        <v>0</v>
      </c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365">
        <v>0</v>
      </c>
      <c r="O20" s="365">
        <v>0</v>
      </c>
      <c r="P20" s="366">
        <f t="shared" si="4"/>
        <v>0</v>
      </c>
      <c r="Q20" s="365">
        <v>0</v>
      </c>
      <c r="R20" s="365">
        <v>0</v>
      </c>
      <c r="S20" s="365">
        <v>0</v>
      </c>
      <c r="T20" s="365">
        <v>0</v>
      </c>
      <c r="U20" s="365">
        <v>0</v>
      </c>
      <c r="V20" s="365">
        <v>0</v>
      </c>
      <c r="W20" s="365">
        <v>0</v>
      </c>
      <c r="X20" s="365">
        <v>0</v>
      </c>
      <c r="Y20" s="365">
        <v>0</v>
      </c>
      <c r="Z20" s="365">
        <v>0</v>
      </c>
      <c r="AA20" s="365">
        <v>0</v>
      </c>
      <c r="AB20" s="365">
        <v>0</v>
      </c>
      <c r="AC20" s="365">
        <v>0</v>
      </c>
      <c r="AD20" s="366">
        <f t="shared" si="5"/>
        <v>0</v>
      </c>
    </row>
    <row r="21" spans="1:30" ht="12" hidden="1" customHeight="1">
      <c r="A21" s="358">
        <v>43516</v>
      </c>
      <c r="B21" s="35" t="s">
        <v>183</v>
      </c>
      <c r="C21" s="365">
        <v>0</v>
      </c>
      <c r="D21" s="365">
        <v>0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  <c r="J21" s="365">
        <v>0</v>
      </c>
      <c r="K21" s="365">
        <v>0</v>
      </c>
      <c r="L21" s="365">
        <v>0</v>
      </c>
      <c r="M21" s="365">
        <v>0</v>
      </c>
      <c r="N21" s="365">
        <v>0</v>
      </c>
      <c r="O21" s="365">
        <v>0</v>
      </c>
      <c r="P21" s="366">
        <f t="shared" si="4"/>
        <v>0</v>
      </c>
      <c r="Q21" s="365">
        <v>0</v>
      </c>
      <c r="R21" s="365">
        <v>0</v>
      </c>
      <c r="S21" s="365">
        <v>0</v>
      </c>
      <c r="T21" s="365">
        <v>0</v>
      </c>
      <c r="U21" s="365">
        <v>0</v>
      </c>
      <c r="V21" s="365">
        <v>0</v>
      </c>
      <c r="W21" s="365">
        <v>0</v>
      </c>
      <c r="X21" s="365">
        <v>0</v>
      </c>
      <c r="Y21" s="365">
        <v>0</v>
      </c>
      <c r="Z21" s="365">
        <v>0</v>
      </c>
      <c r="AA21" s="365">
        <v>0</v>
      </c>
      <c r="AB21" s="365">
        <v>0</v>
      </c>
      <c r="AC21" s="365">
        <v>0</v>
      </c>
      <c r="AD21" s="366">
        <f t="shared" si="5"/>
        <v>0</v>
      </c>
    </row>
    <row r="22" spans="1:30" ht="12" hidden="1" customHeight="1">
      <c r="A22" s="358">
        <v>43517</v>
      </c>
      <c r="B22" s="35" t="s">
        <v>184</v>
      </c>
      <c r="C22" s="365">
        <v>0</v>
      </c>
      <c r="D22" s="365">
        <v>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5">
        <v>0</v>
      </c>
      <c r="M22" s="365">
        <v>0</v>
      </c>
      <c r="N22" s="365">
        <v>0</v>
      </c>
      <c r="O22" s="365">
        <v>0</v>
      </c>
      <c r="P22" s="366">
        <f t="shared" si="4"/>
        <v>0</v>
      </c>
      <c r="Q22" s="365">
        <v>0</v>
      </c>
      <c r="R22" s="365">
        <v>0</v>
      </c>
      <c r="S22" s="365">
        <v>0</v>
      </c>
      <c r="T22" s="365">
        <v>0</v>
      </c>
      <c r="U22" s="365">
        <v>0</v>
      </c>
      <c r="V22" s="365">
        <v>0</v>
      </c>
      <c r="W22" s="365">
        <v>0</v>
      </c>
      <c r="X22" s="365">
        <v>0</v>
      </c>
      <c r="Y22" s="365">
        <v>0</v>
      </c>
      <c r="Z22" s="365">
        <v>0</v>
      </c>
      <c r="AA22" s="365">
        <v>0</v>
      </c>
      <c r="AB22" s="365">
        <v>0</v>
      </c>
      <c r="AC22" s="365">
        <v>0</v>
      </c>
      <c r="AD22" s="366">
        <f t="shared" si="5"/>
        <v>0</v>
      </c>
    </row>
    <row r="23" spans="1:30" ht="12" hidden="1" customHeight="1">
      <c r="A23" s="358">
        <v>43518</v>
      </c>
      <c r="B23" s="35" t="s">
        <v>185</v>
      </c>
      <c r="C23" s="365">
        <v>0</v>
      </c>
      <c r="D23" s="365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5">
        <v>0</v>
      </c>
      <c r="O23" s="365">
        <v>0</v>
      </c>
      <c r="P23" s="366">
        <f t="shared" si="4"/>
        <v>0</v>
      </c>
      <c r="Q23" s="365">
        <v>0</v>
      </c>
      <c r="R23" s="365">
        <v>0</v>
      </c>
      <c r="S23" s="365">
        <v>0</v>
      </c>
      <c r="T23" s="365">
        <v>0</v>
      </c>
      <c r="U23" s="365">
        <v>0</v>
      </c>
      <c r="V23" s="365">
        <v>0</v>
      </c>
      <c r="W23" s="365">
        <v>0</v>
      </c>
      <c r="X23" s="365">
        <v>0</v>
      </c>
      <c r="Y23" s="365">
        <v>0</v>
      </c>
      <c r="Z23" s="365">
        <v>0</v>
      </c>
      <c r="AA23" s="365">
        <v>0</v>
      </c>
      <c r="AB23" s="365">
        <v>0</v>
      </c>
      <c r="AC23" s="365">
        <v>0</v>
      </c>
      <c r="AD23" s="366">
        <f t="shared" si="5"/>
        <v>0</v>
      </c>
    </row>
    <row r="24" spans="1:30" ht="12" hidden="1" customHeight="1">
      <c r="A24" s="358">
        <v>43519</v>
      </c>
      <c r="B24" s="35" t="s">
        <v>186</v>
      </c>
      <c r="C24" s="365">
        <v>0</v>
      </c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0</v>
      </c>
      <c r="K24" s="365">
        <v>0</v>
      </c>
      <c r="L24" s="365">
        <v>0</v>
      </c>
      <c r="M24" s="365">
        <v>0</v>
      </c>
      <c r="N24" s="365">
        <v>0</v>
      </c>
      <c r="O24" s="365">
        <v>0</v>
      </c>
      <c r="P24" s="366">
        <f t="shared" si="4"/>
        <v>0</v>
      </c>
      <c r="Q24" s="365">
        <v>0</v>
      </c>
      <c r="R24" s="365">
        <v>0</v>
      </c>
      <c r="S24" s="365">
        <v>0</v>
      </c>
      <c r="T24" s="365">
        <v>0</v>
      </c>
      <c r="U24" s="365">
        <v>0</v>
      </c>
      <c r="V24" s="365">
        <v>0</v>
      </c>
      <c r="W24" s="365">
        <v>0</v>
      </c>
      <c r="X24" s="365">
        <v>0</v>
      </c>
      <c r="Y24" s="365">
        <v>0</v>
      </c>
      <c r="Z24" s="365">
        <v>0</v>
      </c>
      <c r="AA24" s="365">
        <v>0</v>
      </c>
      <c r="AB24" s="365">
        <v>0</v>
      </c>
      <c r="AC24" s="365">
        <v>0</v>
      </c>
      <c r="AD24" s="366">
        <f t="shared" si="5"/>
        <v>0</v>
      </c>
    </row>
    <row r="25" spans="1:30" ht="12" hidden="1" customHeight="1">
      <c r="A25" s="358">
        <v>43521</v>
      </c>
      <c r="B25" s="35" t="s">
        <v>187</v>
      </c>
      <c r="C25" s="365">
        <v>0</v>
      </c>
      <c r="D25" s="365">
        <v>0</v>
      </c>
      <c r="E25" s="365">
        <v>0</v>
      </c>
      <c r="F25" s="365">
        <v>0</v>
      </c>
      <c r="G25" s="365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5">
        <v>0</v>
      </c>
      <c r="P25" s="366">
        <f t="shared" si="4"/>
        <v>0</v>
      </c>
      <c r="Q25" s="365">
        <v>0</v>
      </c>
      <c r="R25" s="365">
        <v>0</v>
      </c>
      <c r="S25" s="365">
        <v>0</v>
      </c>
      <c r="T25" s="365">
        <v>0</v>
      </c>
      <c r="U25" s="365">
        <v>0</v>
      </c>
      <c r="V25" s="365">
        <v>0</v>
      </c>
      <c r="W25" s="365">
        <v>0</v>
      </c>
      <c r="X25" s="365">
        <v>0</v>
      </c>
      <c r="Y25" s="365">
        <v>0</v>
      </c>
      <c r="Z25" s="365">
        <v>0</v>
      </c>
      <c r="AA25" s="365">
        <v>0</v>
      </c>
      <c r="AB25" s="365">
        <v>0</v>
      </c>
      <c r="AC25" s="365">
        <v>0</v>
      </c>
      <c r="AD25" s="366">
        <f t="shared" si="5"/>
        <v>0</v>
      </c>
    </row>
    <row r="26" spans="1:30" ht="12" hidden="1" customHeight="1">
      <c r="A26" s="358">
        <v>43522</v>
      </c>
      <c r="B26" s="35" t="s">
        <v>188</v>
      </c>
      <c r="C26" s="365">
        <v>0</v>
      </c>
      <c r="D26" s="365">
        <v>0</v>
      </c>
      <c r="E26" s="365">
        <v>0</v>
      </c>
      <c r="F26" s="365">
        <v>0</v>
      </c>
      <c r="G26" s="365">
        <v>0</v>
      </c>
      <c r="H26" s="365">
        <v>0</v>
      </c>
      <c r="I26" s="365">
        <v>0</v>
      </c>
      <c r="J26" s="365">
        <v>0</v>
      </c>
      <c r="K26" s="365">
        <v>0</v>
      </c>
      <c r="L26" s="365">
        <v>0</v>
      </c>
      <c r="M26" s="365">
        <v>0</v>
      </c>
      <c r="N26" s="365">
        <v>0</v>
      </c>
      <c r="O26" s="365">
        <v>0</v>
      </c>
      <c r="P26" s="366">
        <f t="shared" si="4"/>
        <v>0</v>
      </c>
      <c r="Q26" s="365">
        <v>0</v>
      </c>
      <c r="R26" s="365">
        <v>0</v>
      </c>
      <c r="S26" s="365">
        <v>0</v>
      </c>
      <c r="T26" s="365">
        <v>0</v>
      </c>
      <c r="U26" s="365">
        <v>0</v>
      </c>
      <c r="V26" s="365">
        <v>0</v>
      </c>
      <c r="W26" s="365">
        <v>0</v>
      </c>
      <c r="X26" s="365">
        <v>0</v>
      </c>
      <c r="Y26" s="365">
        <v>0</v>
      </c>
      <c r="Z26" s="365">
        <v>0</v>
      </c>
      <c r="AA26" s="365">
        <v>0</v>
      </c>
      <c r="AB26" s="365">
        <v>0</v>
      </c>
      <c r="AC26" s="365">
        <v>0</v>
      </c>
      <c r="AD26" s="366">
        <f t="shared" si="5"/>
        <v>0</v>
      </c>
    </row>
    <row r="27" spans="1:30" ht="12" hidden="1" customHeight="1">
      <c r="A27" s="358">
        <v>43523</v>
      </c>
      <c r="B27" s="35" t="s">
        <v>189</v>
      </c>
      <c r="C27" s="365">
        <v>0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0</v>
      </c>
      <c r="M27" s="365">
        <v>0</v>
      </c>
      <c r="N27" s="365">
        <v>0</v>
      </c>
      <c r="O27" s="365">
        <v>0</v>
      </c>
      <c r="P27" s="366">
        <f t="shared" si="4"/>
        <v>0</v>
      </c>
      <c r="Q27" s="365">
        <v>0</v>
      </c>
      <c r="R27" s="365">
        <v>0</v>
      </c>
      <c r="S27" s="365">
        <v>0</v>
      </c>
      <c r="T27" s="365">
        <v>0</v>
      </c>
      <c r="U27" s="365">
        <v>0</v>
      </c>
      <c r="V27" s="365">
        <v>0</v>
      </c>
      <c r="W27" s="365">
        <v>0</v>
      </c>
      <c r="X27" s="365">
        <v>0</v>
      </c>
      <c r="Y27" s="365">
        <v>0</v>
      </c>
      <c r="Z27" s="365">
        <v>0</v>
      </c>
      <c r="AA27" s="365">
        <v>0</v>
      </c>
      <c r="AB27" s="365">
        <v>0</v>
      </c>
      <c r="AC27" s="365">
        <v>0</v>
      </c>
      <c r="AD27" s="366">
        <f t="shared" si="5"/>
        <v>0</v>
      </c>
    </row>
    <row r="28" spans="1:30" ht="12" hidden="1" customHeight="1">
      <c r="A28" s="358">
        <v>43524</v>
      </c>
      <c r="B28" s="35" t="s">
        <v>190</v>
      </c>
      <c r="C28" s="365">
        <v>0</v>
      </c>
      <c r="D28" s="365">
        <v>0</v>
      </c>
      <c r="E28" s="365">
        <v>0</v>
      </c>
      <c r="F28" s="365">
        <v>0</v>
      </c>
      <c r="G28" s="365">
        <v>0</v>
      </c>
      <c r="H28" s="365">
        <v>0</v>
      </c>
      <c r="I28" s="365">
        <v>0</v>
      </c>
      <c r="J28" s="365">
        <v>0</v>
      </c>
      <c r="K28" s="365">
        <v>0</v>
      </c>
      <c r="L28" s="365">
        <v>0</v>
      </c>
      <c r="M28" s="365">
        <v>0</v>
      </c>
      <c r="N28" s="365">
        <v>0</v>
      </c>
      <c r="O28" s="365">
        <v>0</v>
      </c>
      <c r="P28" s="366">
        <f t="shared" si="4"/>
        <v>0</v>
      </c>
      <c r="Q28" s="365">
        <v>0</v>
      </c>
      <c r="R28" s="365">
        <v>0</v>
      </c>
      <c r="S28" s="365">
        <v>0</v>
      </c>
      <c r="T28" s="365">
        <v>0</v>
      </c>
      <c r="U28" s="365">
        <v>0</v>
      </c>
      <c r="V28" s="365">
        <v>0</v>
      </c>
      <c r="W28" s="365">
        <v>0</v>
      </c>
      <c r="X28" s="365">
        <v>0</v>
      </c>
      <c r="Y28" s="365">
        <v>0</v>
      </c>
      <c r="Z28" s="365">
        <v>0</v>
      </c>
      <c r="AA28" s="365">
        <v>0</v>
      </c>
      <c r="AB28" s="365">
        <v>0</v>
      </c>
      <c r="AC28" s="365">
        <v>0</v>
      </c>
      <c r="AD28" s="366">
        <f t="shared" si="5"/>
        <v>0</v>
      </c>
    </row>
    <row r="29" spans="1:30" ht="12" hidden="1" customHeight="1">
      <c r="A29" s="358">
        <v>43525</v>
      </c>
      <c r="B29" s="35" t="s">
        <v>191</v>
      </c>
      <c r="C29" s="365">
        <v>0</v>
      </c>
      <c r="D29" s="365">
        <v>0</v>
      </c>
      <c r="E29" s="365">
        <v>0</v>
      </c>
      <c r="F29" s="365">
        <v>0</v>
      </c>
      <c r="G29" s="365">
        <v>0</v>
      </c>
      <c r="H29" s="365">
        <v>0</v>
      </c>
      <c r="I29" s="365">
        <v>833.33333333333303</v>
      </c>
      <c r="J29" s="365">
        <v>833.33333333333303</v>
      </c>
      <c r="K29" s="365">
        <v>833.33333333333303</v>
      </c>
      <c r="L29" s="365">
        <v>833.33333333333303</v>
      </c>
      <c r="M29" s="365">
        <v>833.33333333333303</v>
      </c>
      <c r="N29" s="365">
        <v>833.33333333333303</v>
      </c>
      <c r="O29" s="365">
        <v>5000</v>
      </c>
      <c r="P29" s="366">
        <f t="shared" si="4"/>
        <v>0</v>
      </c>
      <c r="Q29" s="365">
        <v>416.66666666666703</v>
      </c>
      <c r="R29" s="365">
        <v>416.66666666666703</v>
      </c>
      <c r="S29" s="365">
        <v>416.66666666666703</v>
      </c>
      <c r="T29" s="365">
        <v>416.66666666666703</v>
      </c>
      <c r="U29" s="365">
        <v>416.66666666666703</v>
      </c>
      <c r="V29" s="365">
        <v>416.66666666666703</v>
      </c>
      <c r="W29" s="365">
        <v>416.66666666666703</v>
      </c>
      <c r="X29" s="365">
        <v>416.66666666666703</v>
      </c>
      <c r="Y29" s="365">
        <v>416.66666666666703</v>
      </c>
      <c r="Z29" s="365">
        <v>416.66666666666703</v>
      </c>
      <c r="AA29" s="365">
        <v>416.66666666666703</v>
      </c>
      <c r="AB29" s="365">
        <v>416.66666666666703</v>
      </c>
      <c r="AC29" s="365">
        <v>5000</v>
      </c>
      <c r="AD29" s="366">
        <f t="shared" si="5"/>
        <v>0</v>
      </c>
    </row>
    <row r="30" spans="1:30" ht="12" hidden="1" customHeight="1">
      <c r="A30" s="358">
        <v>43526</v>
      </c>
      <c r="B30" s="35" t="s">
        <v>192</v>
      </c>
      <c r="C30" s="365">
        <v>0</v>
      </c>
      <c r="D30" s="365">
        <v>0</v>
      </c>
      <c r="E30" s="365">
        <v>0</v>
      </c>
      <c r="F30" s="365">
        <v>710</v>
      </c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>
        <v>0</v>
      </c>
      <c r="N30" s="365">
        <v>0</v>
      </c>
      <c r="O30" s="365">
        <v>710</v>
      </c>
      <c r="P30" s="366">
        <f t="shared" si="4"/>
        <v>0</v>
      </c>
      <c r="Q30" s="365">
        <v>0</v>
      </c>
      <c r="R30" s="365">
        <v>0</v>
      </c>
      <c r="S30" s="365">
        <v>682.79270129869997</v>
      </c>
      <c r="T30" s="365">
        <v>682.79270129869997</v>
      </c>
      <c r="U30" s="365">
        <v>682.79270129869997</v>
      </c>
      <c r="V30" s="365">
        <v>682.79270129869997</v>
      </c>
      <c r="W30" s="365">
        <v>682.79270129869997</v>
      </c>
      <c r="X30" s="365">
        <v>682.79270129869997</v>
      </c>
      <c r="Y30" s="365">
        <v>682.79270129869997</v>
      </c>
      <c r="Z30" s="365">
        <v>682.79270129869997</v>
      </c>
      <c r="AA30" s="365">
        <v>682.79270129869997</v>
      </c>
      <c r="AB30" s="365">
        <v>682.79270129869997</v>
      </c>
      <c r="AC30" s="365">
        <v>6827.9270129870001</v>
      </c>
      <c r="AD30" s="366">
        <f t="shared" si="5"/>
        <v>0</v>
      </c>
    </row>
    <row r="31" spans="1:30" ht="12" hidden="1" customHeight="1">
      <c r="A31" s="358">
        <v>43527</v>
      </c>
      <c r="B31" s="35" t="s">
        <v>193</v>
      </c>
      <c r="C31" s="365">
        <v>0</v>
      </c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>
        <v>0</v>
      </c>
      <c r="O31" s="365">
        <v>0</v>
      </c>
      <c r="P31" s="366">
        <f t="shared" si="4"/>
        <v>0</v>
      </c>
      <c r="Q31" s="365">
        <v>0</v>
      </c>
      <c r="R31" s="365">
        <v>0</v>
      </c>
      <c r="S31" s="365">
        <v>0</v>
      </c>
      <c r="T31" s="365">
        <v>0</v>
      </c>
      <c r="U31" s="365">
        <v>0</v>
      </c>
      <c r="V31" s="365">
        <v>0</v>
      </c>
      <c r="W31" s="365">
        <v>0</v>
      </c>
      <c r="X31" s="365">
        <v>0</v>
      </c>
      <c r="Y31" s="365">
        <v>0</v>
      </c>
      <c r="Z31" s="365">
        <v>0</v>
      </c>
      <c r="AA31" s="365">
        <v>0</v>
      </c>
      <c r="AB31" s="365">
        <v>0</v>
      </c>
      <c r="AC31" s="365">
        <v>0</v>
      </c>
      <c r="AD31" s="366">
        <f t="shared" si="5"/>
        <v>0</v>
      </c>
    </row>
    <row r="32" spans="1:30" ht="12" hidden="1" customHeight="1">
      <c r="A32" s="358">
        <v>43531</v>
      </c>
      <c r="B32" s="35" t="s">
        <v>194</v>
      </c>
      <c r="C32" s="365">
        <v>0</v>
      </c>
      <c r="D32" s="365">
        <v>0</v>
      </c>
      <c r="E32" s="365">
        <v>0</v>
      </c>
      <c r="F32" s="365">
        <v>0</v>
      </c>
      <c r="G32" s="365">
        <v>0</v>
      </c>
      <c r="H32" s="365">
        <v>0</v>
      </c>
      <c r="I32" s="365">
        <v>0</v>
      </c>
      <c r="J32" s="365">
        <v>0</v>
      </c>
      <c r="K32" s="365">
        <v>0</v>
      </c>
      <c r="L32" s="365">
        <v>0</v>
      </c>
      <c r="M32" s="365">
        <v>0</v>
      </c>
      <c r="N32" s="365">
        <v>0</v>
      </c>
      <c r="O32" s="365">
        <v>0</v>
      </c>
      <c r="P32" s="366">
        <f t="shared" si="4"/>
        <v>0</v>
      </c>
      <c r="Q32" s="365">
        <v>0</v>
      </c>
      <c r="R32" s="365">
        <v>0</v>
      </c>
      <c r="S32" s="365">
        <v>0</v>
      </c>
      <c r="T32" s="365">
        <v>0</v>
      </c>
      <c r="U32" s="365">
        <v>0</v>
      </c>
      <c r="V32" s="365">
        <v>0</v>
      </c>
      <c r="W32" s="365">
        <v>0</v>
      </c>
      <c r="X32" s="365">
        <v>0</v>
      </c>
      <c r="Y32" s="365">
        <v>0</v>
      </c>
      <c r="Z32" s="365">
        <v>0</v>
      </c>
      <c r="AA32" s="365">
        <v>0</v>
      </c>
      <c r="AB32" s="365">
        <v>0</v>
      </c>
      <c r="AC32" s="365">
        <v>0</v>
      </c>
      <c r="AD32" s="366">
        <f t="shared" si="5"/>
        <v>0</v>
      </c>
    </row>
    <row r="33" spans="1:30" ht="12" hidden="1" customHeight="1">
      <c r="A33" s="358">
        <v>43532</v>
      </c>
      <c r="B33" s="35" t="s">
        <v>195</v>
      </c>
      <c r="C33" s="365">
        <v>0</v>
      </c>
      <c r="D33" s="365">
        <v>0</v>
      </c>
      <c r="E33" s="365">
        <v>0</v>
      </c>
      <c r="F33" s="365">
        <v>0</v>
      </c>
      <c r="G33" s="365">
        <v>0</v>
      </c>
      <c r="H33" s="365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365">
        <v>0</v>
      </c>
      <c r="O33" s="365">
        <v>0</v>
      </c>
      <c r="P33" s="366">
        <f t="shared" si="4"/>
        <v>0</v>
      </c>
      <c r="Q33" s="365">
        <v>0</v>
      </c>
      <c r="R33" s="365">
        <v>0</v>
      </c>
      <c r="S33" s="365">
        <v>0</v>
      </c>
      <c r="T33" s="365">
        <v>0</v>
      </c>
      <c r="U33" s="365">
        <v>0</v>
      </c>
      <c r="V33" s="365">
        <v>0</v>
      </c>
      <c r="W33" s="365">
        <v>0</v>
      </c>
      <c r="X33" s="365">
        <v>0</v>
      </c>
      <c r="Y33" s="365">
        <v>0</v>
      </c>
      <c r="Z33" s="365">
        <v>0</v>
      </c>
      <c r="AA33" s="365">
        <v>0</v>
      </c>
      <c r="AB33" s="365">
        <v>0</v>
      </c>
      <c r="AC33" s="365">
        <v>0</v>
      </c>
      <c r="AD33" s="366">
        <f t="shared" si="5"/>
        <v>0</v>
      </c>
    </row>
    <row r="34" spans="1:30" ht="12" hidden="1" customHeight="1">
      <c r="A34" s="358">
        <v>43533</v>
      </c>
      <c r="B34" s="35" t="s">
        <v>196</v>
      </c>
      <c r="C34" s="365">
        <v>0</v>
      </c>
      <c r="D34" s="365">
        <v>0</v>
      </c>
      <c r="E34" s="365">
        <v>0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5">
        <v>0</v>
      </c>
      <c r="N34" s="365">
        <v>0</v>
      </c>
      <c r="O34" s="365">
        <v>0</v>
      </c>
      <c r="P34" s="366">
        <f t="shared" si="4"/>
        <v>0</v>
      </c>
      <c r="Q34" s="365">
        <v>0</v>
      </c>
      <c r="R34" s="365">
        <v>0</v>
      </c>
      <c r="S34" s="365">
        <v>0</v>
      </c>
      <c r="T34" s="365">
        <v>0</v>
      </c>
      <c r="U34" s="365">
        <v>0</v>
      </c>
      <c r="V34" s="365">
        <v>0</v>
      </c>
      <c r="W34" s="365">
        <v>0</v>
      </c>
      <c r="X34" s="365">
        <v>0</v>
      </c>
      <c r="Y34" s="365">
        <v>0</v>
      </c>
      <c r="Z34" s="365">
        <v>0</v>
      </c>
      <c r="AA34" s="365">
        <v>0</v>
      </c>
      <c r="AB34" s="365">
        <v>0</v>
      </c>
      <c r="AC34" s="365">
        <v>0</v>
      </c>
      <c r="AD34" s="366">
        <f t="shared" si="5"/>
        <v>0</v>
      </c>
    </row>
    <row r="35" spans="1:30" ht="12" hidden="1" customHeight="1">
      <c r="A35" s="358">
        <v>43541</v>
      </c>
      <c r="B35" s="35" t="s">
        <v>197</v>
      </c>
      <c r="C35" s="365">
        <v>0</v>
      </c>
      <c r="D35" s="365">
        <v>0</v>
      </c>
      <c r="E35" s="365">
        <v>0</v>
      </c>
      <c r="F35" s="365">
        <v>0</v>
      </c>
      <c r="G35" s="365">
        <v>0</v>
      </c>
      <c r="H35" s="365">
        <v>0</v>
      </c>
      <c r="I35" s="365">
        <v>0</v>
      </c>
      <c r="J35" s="365">
        <v>0</v>
      </c>
      <c r="K35" s="365">
        <v>0</v>
      </c>
      <c r="L35" s="365">
        <v>0</v>
      </c>
      <c r="M35" s="365">
        <v>0</v>
      </c>
      <c r="N35" s="365">
        <v>0</v>
      </c>
      <c r="O35" s="365">
        <v>0</v>
      </c>
      <c r="P35" s="366">
        <f t="shared" si="4"/>
        <v>0</v>
      </c>
      <c r="Q35" s="365">
        <v>0</v>
      </c>
      <c r="R35" s="365">
        <v>0</v>
      </c>
      <c r="S35" s="365">
        <v>0</v>
      </c>
      <c r="T35" s="365">
        <v>0</v>
      </c>
      <c r="U35" s="365">
        <v>0</v>
      </c>
      <c r="V35" s="365">
        <v>0</v>
      </c>
      <c r="W35" s="365">
        <v>0</v>
      </c>
      <c r="X35" s="365">
        <v>0</v>
      </c>
      <c r="Y35" s="365">
        <v>0</v>
      </c>
      <c r="Z35" s="365">
        <v>0</v>
      </c>
      <c r="AA35" s="365">
        <v>0</v>
      </c>
      <c r="AB35" s="365">
        <v>0</v>
      </c>
      <c r="AC35" s="365">
        <v>0</v>
      </c>
      <c r="AD35" s="366">
        <f t="shared" si="5"/>
        <v>0</v>
      </c>
    </row>
    <row r="36" spans="1:30" ht="12" hidden="1" customHeight="1">
      <c r="A36" s="358">
        <v>43542</v>
      </c>
      <c r="B36" s="35" t="s">
        <v>198</v>
      </c>
      <c r="C36" s="365">
        <v>0</v>
      </c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365">
        <v>0</v>
      </c>
      <c r="L36" s="365">
        <v>0</v>
      </c>
      <c r="M36" s="365">
        <v>0</v>
      </c>
      <c r="N36" s="365">
        <v>0</v>
      </c>
      <c r="O36" s="365">
        <v>0</v>
      </c>
      <c r="P36" s="366">
        <f t="shared" si="4"/>
        <v>0</v>
      </c>
      <c r="Q36" s="365">
        <v>0</v>
      </c>
      <c r="R36" s="365">
        <v>0</v>
      </c>
      <c r="S36" s="365">
        <v>0</v>
      </c>
      <c r="T36" s="365">
        <v>0</v>
      </c>
      <c r="U36" s="365">
        <v>0</v>
      </c>
      <c r="V36" s="365">
        <v>0</v>
      </c>
      <c r="W36" s="365">
        <v>0</v>
      </c>
      <c r="X36" s="365">
        <v>0</v>
      </c>
      <c r="Y36" s="365">
        <v>0</v>
      </c>
      <c r="Z36" s="365">
        <v>0</v>
      </c>
      <c r="AA36" s="365">
        <v>0</v>
      </c>
      <c r="AB36" s="365">
        <v>0</v>
      </c>
      <c r="AC36" s="365">
        <v>0</v>
      </c>
      <c r="AD36" s="366">
        <f t="shared" si="5"/>
        <v>0</v>
      </c>
    </row>
    <row r="37" spans="1:30" ht="12" hidden="1" customHeight="1">
      <c r="A37" s="358">
        <v>43543</v>
      </c>
      <c r="B37" s="35" t="s">
        <v>199</v>
      </c>
      <c r="C37" s="365">
        <v>0</v>
      </c>
      <c r="D37" s="365">
        <v>0</v>
      </c>
      <c r="E37" s="365">
        <v>0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0</v>
      </c>
      <c r="L37" s="365">
        <v>0</v>
      </c>
      <c r="M37" s="365">
        <v>0</v>
      </c>
      <c r="N37" s="365">
        <v>0</v>
      </c>
      <c r="O37" s="365">
        <v>0</v>
      </c>
      <c r="P37" s="366">
        <f t="shared" si="4"/>
        <v>0</v>
      </c>
      <c r="Q37" s="365">
        <v>0</v>
      </c>
      <c r="R37" s="365">
        <v>0</v>
      </c>
      <c r="S37" s="365">
        <v>0</v>
      </c>
      <c r="T37" s="365">
        <v>0</v>
      </c>
      <c r="U37" s="365">
        <v>0</v>
      </c>
      <c r="V37" s="365">
        <v>0</v>
      </c>
      <c r="W37" s="365">
        <v>0</v>
      </c>
      <c r="X37" s="365">
        <v>0</v>
      </c>
      <c r="Y37" s="365">
        <v>0</v>
      </c>
      <c r="Z37" s="365">
        <v>0</v>
      </c>
      <c r="AA37" s="365">
        <v>0</v>
      </c>
      <c r="AB37" s="365">
        <v>0</v>
      </c>
      <c r="AC37" s="365">
        <v>0</v>
      </c>
      <c r="AD37" s="366">
        <f t="shared" si="5"/>
        <v>0</v>
      </c>
    </row>
    <row r="38" spans="1:30" ht="12" hidden="1" customHeight="1">
      <c r="A38" s="358">
        <v>43544</v>
      </c>
      <c r="B38" s="35" t="s">
        <v>200</v>
      </c>
      <c r="C38" s="365">
        <v>0</v>
      </c>
      <c r="D38" s="365">
        <v>0</v>
      </c>
      <c r="E38" s="365">
        <v>0</v>
      </c>
      <c r="F38" s="365">
        <v>0</v>
      </c>
      <c r="G38" s="365">
        <v>0</v>
      </c>
      <c r="H38" s="365">
        <v>0</v>
      </c>
      <c r="I38" s="365">
        <v>0</v>
      </c>
      <c r="J38" s="365">
        <v>0</v>
      </c>
      <c r="K38" s="365">
        <v>0</v>
      </c>
      <c r="L38" s="365">
        <v>0</v>
      </c>
      <c r="M38" s="365">
        <v>0</v>
      </c>
      <c r="N38" s="365">
        <v>0</v>
      </c>
      <c r="O38" s="365">
        <v>0</v>
      </c>
      <c r="P38" s="366">
        <f t="shared" si="4"/>
        <v>0</v>
      </c>
      <c r="Q38" s="365">
        <v>0</v>
      </c>
      <c r="R38" s="365">
        <v>0</v>
      </c>
      <c r="S38" s="365">
        <v>0</v>
      </c>
      <c r="T38" s="365">
        <v>0</v>
      </c>
      <c r="U38" s="365">
        <v>0</v>
      </c>
      <c r="V38" s="365">
        <v>0</v>
      </c>
      <c r="W38" s="365">
        <v>0</v>
      </c>
      <c r="X38" s="365">
        <v>0</v>
      </c>
      <c r="Y38" s="365">
        <v>0</v>
      </c>
      <c r="Z38" s="365">
        <v>0</v>
      </c>
      <c r="AA38" s="365">
        <v>0</v>
      </c>
      <c r="AB38" s="365">
        <v>0</v>
      </c>
      <c r="AC38" s="365">
        <v>0</v>
      </c>
      <c r="AD38" s="366">
        <f t="shared" si="5"/>
        <v>0</v>
      </c>
    </row>
    <row r="39" spans="1:30" ht="12" hidden="1" customHeight="1">
      <c r="A39" s="358">
        <v>43545</v>
      </c>
      <c r="B39" s="35" t="s">
        <v>201</v>
      </c>
      <c r="C39" s="365">
        <v>0</v>
      </c>
      <c r="D39" s="365">
        <v>0</v>
      </c>
      <c r="E39" s="365">
        <v>0</v>
      </c>
      <c r="F39" s="365">
        <v>0</v>
      </c>
      <c r="G39" s="365">
        <v>0</v>
      </c>
      <c r="H39" s="365">
        <v>0</v>
      </c>
      <c r="I39" s="365">
        <v>0</v>
      </c>
      <c r="J39" s="365">
        <v>0</v>
      </c>
      <c r="K39" s="365">
        <v>0</v>
      </c>
      <c r="L39" s="365">
        <v>0</v>
      </c>
      <c r="M39" s="365">
        <v>0</v>
      </c>
      <c r="N39" s="365">
        <v>0</v>
      </c>
      <c r="O39" s="365">
        <v>0</v>
      </c>
      <c r="P39" s="366">
        <f t="shared" si="4"/>
        <v>0</v>
      </c>
      <c r="Q39" s="365">
        <v>0</v>
      </c>
      <c r="R39" s="365">
        <v>0</v>
      </c>
      <c r="S39" s="365">
        <v>0</v>
      </c>
      <c r="T39" s="365">
        <v>0</v>
      </c>
      <c r="U39" s="365">
        <v>0</v>
      </c>
      <c r="V39" s="365">
        <v>0</v>
      </c>
      <c r="W39" s="365">
        <v>0</v>
      </c>
      <c r="X39" s="365">
        <v>0</v>
      </c>
      <c r="Y39" s="365">
        <v>0</v>
      </c>
      <c r="Z39" s="365">
        <v>0</v>
      </c>
      <c r="AA39" s="365">
        <v>0</v>
      </c>
      <c r="AB39" s="365">
        <v>0</v>
      </c>
      <c r="AC39" s="365">
        <v>0</v>
      </c>
      <c r="AD39" s="366">
        <f t="shared" si="5"/>
        <v>0</v>
      </c>
    </row>
    <row r="40" spans="1:30" ht="12" hidden="1" customHeight="1">
      <c r="A40" s="358">
        <v>43546</v>
      </c>
      <c r="B40" s="35" t="s">
        <v>202</v>
      </c>
      <c r="C40" s="365">
        <v>0</v>
      </c>
      <c r="D40" s="365">
        <v>0</v>
      </c>
      <c r="E40" s="365">
        <v>0</v>
      </c>
      <c r="F40" s="365">
        <v>0</v>
      </c>
      <c r="G40" s="365">
        <v>0</v>
      </c>
      <c r="H40" s="365">
        <v>0</v>
      </c>
      <c r="I40" s="365">
        <v>0</v>
      </c>
      <c r="J40" s="365">
        <v>0</v>
      </c>
      <c r="K40" s="365">
        <v>0</v>
      </c>
      <c r="L40" s="365">
        <v>0</v>
      </c>
      <c r="M40" s="365">
        <v>0</v>
      </c>
      <c r="N40" s="365">
        <v>0</v>
      </c>
      <c r="O40" s="365">
        <v>0</v>
      </c>
      <c r="P40" s="366">
        <f t="shared" si="4"/>
        <v>0</v>
      </c>
      <c r="Q40" s="365">
        <v>0</v>
      </c>
      <c r="R40" s="365">
        <v>0</v>
      </c>
      <c r="S40" s="365">
        <v>0</v>
      </c>
      <c r="T40" s="365">
        <v>0</v>
      </c>
      <c r="U40" s="365">
        <v>0</v>
      </c>
      <c r="V40" s="365">
        <v>0</v>
      </c>
      <c r="W40" s="365">
        <v>0</v>
      </c>
      <c r="X40" s="365">
        <v>0</v>
      </c>
      <c r="Y40" s="365">
        <v>0</v>
      </c>
      <c r="Z40" s="365">
        <v>0</v>
      </c>
      <c r="AA40" s="365">
        <v>0</v>
      </c>
      <c r="AB40" s="365">
        <v>0</v>
      </c>
      <c r="AC40" s="365">
        <v>0</v>
      </c>
      <c r="AD40" s="366">
        <f t="shared" si="5"/>
        <v>0</v>
      </c>
    </row>
    <row r="41" spans="1:30" ht="12" hidden="1" customHeight="1">
      <c r="A41" s="358">
        <v>43547</v>
      </c>
      <c r="B41" s="35" t="s">
        <v>203</v>
      </c>
      <c r="C41" s="365">
        <v>0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5">
        <v>0</v>
      </c>
      <c r="K41" s="365">
        <v>0</v>
      </c>
      <c r="L41" s="365">
        <v>0</v>
      </c>
      <c r="M41" s="365">
        <v>0</v>
      </c>
      <c r="N41" s="365">
        <v>0</v>
      </c>
      <c r="O41" s="365">
        <v>0</v>
      </c>
      <c r="P41" s="366">
        <f t="shared" si="4"/>
        <v>0</v>
      </c>
      <c r="Q41" s="365">
        <v>0</v>
      </c>
      <c r="R41" s="365">
        <v>0</v>
      </c>
      <c r="S41" s="365">
        <v>0</v>
      </c>
      <c r="T41" s="365">
        <v>0</v>
      </c>
      <c r="U41" s="365">
        <v>0</v>
      </c>
      <c r="V41" s="365">
        <v>0</v>
      </c>
      <c r="W41" s="365">
        <v>0</v>
      </c>
      <c r="X41" s="365">
        <v>0</v>
      </c>
      <c r="Y41" s="365">
        <v>0</v>
      </c>
      <c r="Z41" s="365">
        <v>0</v>
      </c>
      <c r="AA41" s="365">
        <v>0</v>
      </c>
      <c r="AB41" s="365">
        <v>0</v>
      </c>
      <c r="AC41" s="365">
        <v>0</v>
      </c>
      <c r="AD41" s="366">
        <f t="shared" si="5"/>
        <v>0</v>
      </c>
    </row>
    <row r="42" spans="1:30" ht="12" hidden="1" customHeight="1">
      <c r="A42" s="358">
        <v>43551</v>
      </c>
      <c r="B42" s="35" t="s">
        <v>204</v>
      </c>
      <c r="C42" s="365">
        <v>0</v>
      </c>
      <c r="D42" s="365">
        <v>0</v>
      </c>
      <c r="E42" s="365">
        <v>0</v>
      </c>
      <c r="F42" s="365">
        <v>0</v>
      </c>
      <c r="G42" s="365">
        <v>0</v>
      </c>
      <c r="H42" s="365">
        <v>0</v>
      </c>
      <c r="I42" s="365">
        <v>0</v>
      </c>
      <c r="J42" s="365">
        <v>0</v>
      </c>
      <c r="K42" s="365">
        <v>0</v>
      </c>
      <c r="L42" s="365">
        <v>0</v>
      </c>
      <c r="M42" s="365">
        <v>0</v>
      </c>
      <c r="N42" s="365">
        <v>0</v>
      </c>
      <c r="O42" s="365">
        <v>0</v>
      </c>
      <c r="P42" s="366">
        <f t="shared" si="4"/>
        <v>0</v>
      </c>
      <c r="Q42" s="365">
        <v>0</v>
      </c>
      <c r="R42" s="365">
        <v>0</v>
      </c>
      <c r="S42" s="365">
        <v>0</v>
      </c>
      <c r="T42" s="365">
        <v>0</v>
      </c>
      <c r="U42" s="365">
        <v>0</v>
      </c>
      <c r="V42" s="365">
        <v>0</v>
      </c>
      <c r="W42" s="365">
        <v>0</v>
      </c>
      <c r="X42" s="365">
        <v>0</v>
      </c>
      <c r="Y42" s="365">
        <v>0</v>
      </c>
      <c r="Z42" s="365">
        <v>0</v>
      </c>
      <c r="AA42" s="365">
        <v>0</v>
      </c>
      <c r="AB42" s="365">
        <v>0</v>
      </c>
      <c r="AC42" s="365">
        <v>0</v>
      </c>
      <c r="AD42" s="366">
        <f t="shared" si="5"/>
        <v>0</v>
      </c>
    </row>
    <row r="43" spans="1:30" ht="12" hidden="1" customHeight="1">
      <c r="A43" s="358">
        <v>43570</v>
      </c>
      <c r="B43" s="35" t="s">
        <v>205</v>
      </c>
      <c r="C43" s="365">
        <v>0</v>
      </c>
      <c r="D43" s="365">
        <v>0</v>
      </c>
      <c r="E43" s="365">
        <v>0</v>
      </c>
      <c r="F43" s="365">
        <v>0</v>
      </c>
      <c r="G43" s="365">
        <v>0</v>
      </c>
      <c r="H43" s="365">
        <v>0</v>
      </c>
      <c r="I43" s="365">
        <v>0</v>
      </c>
      <c r="J43" s="365">
        <v>0</v>
      </c>
      <c r="K43" s="365">
        <v>0</v>
      </c>
      <c r="L43" s="365">
        <v>0</v>
      </c>
      <c r="M43" s="365">
        <v>0</v>
      </c>
      <c r="N43" s="365">
        <v>0</v>
      </c>
      <c r="O43" s="365">
        <v>0</v>
      </c>
      <c r="P43" s="366">
        <f t="shared" si="4"/>
        <v>0</v>
      </c>
      <c r="Q43" s="365">
        <v>0</v>
      </c>
      <c r="R43" s="365">
        <v>0</v>
      </c>
      <c r="S43" s="365">
        <v>0</v>
      </c>
      <c r="T43" s="365">
        <v>0</v>
      </c>
      <c r="U43" s="365">
        <v>0</v>
      </c>
      <c r="V43" s="365">
        <v>0</v>
      </c>
      <c r="W43" s="365">
        <v>0</v>
      </c>
      <c r="X43" s="365">
        <v>0</v>
      </c>
      <c r="Y43" s="365">
        <v>0</v>
      </c>
      <c r="Z43" s="365">
        <v>0</v>
      </c>
      <c r="AA43" s="365">
        <v>0</v>
      </c>
      <c r="AB43" s="365">
        <v>0</v>
      </c>
      <c r="AC43" s="365">
        <v>0</v>
      </c>
      <c r="AD43" s="366">
        <f t="shared" si="5"/>
        <v>0</v>
      </c>
    </row>
    <row r="44" spans="1:30" ht="12" hidden="1" customHeight="1">
      <c r="A44" s="358">
        <v>43581</v>
      </c>
      <c r="B44" s="35" t="s">
        <v>206</v>
      </c>
      <c r="C44" s="365">
        <v>0</v>
      </c>
      <c r="D44" s="365">
        <v>0</v>
      </c>
      <c r="E44" s="365">
        <v>0</v>
      </c>
      <c r="F44" s="365">
        <v>0</v>
      </c>
      <c r="G44" s="365">
        <v>0</v>
      </c>
      <c r="H44" s="365">
        <v>0</v>
      </c>
      <c r="I44" s="365">
        <v>0</v>
      </c>
      <c r="J44" s="365">
        <v>0</v>
      </c>
      <c r="K44" s="365">
        <v>0</v>
      </c>
      <c r="L44" s="365">
        <v>0</v>
      </c>
      <c r="M44" s="365">
        <v>0</v>
      </c>
      <c r="N44" s="365">
        <v>0</v>
      </c>
      <c r="O44" s="365">
        <v>0</v>
      </c>
      <c r="P44" s="366">
        <f t="shared" si="4"/>
        <v>0</v>
      </c>
      <c r="Q44" s="365">
        <v>0</v>
      </c>
      <c r="R44" s="365">
        <v>0</v>
      </c>
      <c r="S44" s="365">
        <v>0</v>
      </c>
      <c r="T44" s="365">
        <v>0</v>
      </c>
      <c r="U44" s="365">
        <v>0</v>
      </c>
      <c r="V44" s="365">
        <v>0</v>
      </c>
      <c r="W44" s="365">
        <v>0</v>
      </c>
      <c r="X44" s="365">
        <v>0</v>
      </c>
      <c r="Y44" s="365">
        <v>0</v>
      </c>
      <c r="Z44" s="365">
        <v>0</v>
      </c>
      <c r="AA44" s="365">
        <v>0</v>
      </c>
      <c r="AB44" s="365">
        <v>0</v>
      </c>
      <c r="AC44" s="365">
        <v>0</v>
      </c>
      <c r="AD44" s="366">
        <f t="shared" si="5"/>
        <v>0</v>
      </c>
    </row>
    <row r="45" spans="1:30" ht="12" hidden="1" customHeight="1">
      <c r="A45" s="358">
        <v>43582</v>
      </c>
      <c r="B45" s="35" t="s">
        <v>207</v>
      </c>
      <c r="C45" s="365">
        <v>0</v>
      </c>
      <c r="D45" s="365">
        <v>0</v>
      </c>
      <c r="E45" s="365">
        <v>0</v>
      </c>
      <c r="F45" s="365">
        <v>0</v>
      </c>
      <c r="G45" s="365">
        <v>0</v>
      </c>
      <c r="H45" s="365">
        <v>0</v>
      </c>
      <c r="I45" s="365">
        <v>0</v>
      </c>
      <c r="J45" s="365">
        <v>0</v>
      </c>
      <c r="K45" s="365">
        <v>0</v>
      </c>
      <c r="L45" s="365">
        <v>0</v>
      </c>
      <c r="M45" s="365">
        <v>0</v>
      </c>
      <c r="N45" s="365">
        <v>0</v>
      </c>
      <c r="O45" s="365">
        <v>0</v>
      </c>
      <c r="P45" s="366">
        <f t="shared" si="4"/>
        <v>0</v>
      </c>
      <c r="Q45" s="365">
        <v>0</v>
      </c>
      <c r="R45" s="365">
        <v>0</v>
      </c>
      <c r="S45" s="365">
        <v>0</v>
      </c>
      <c r="T45" s="365">
        <v>0</v>
      </c>
      <c r="U45" s="365">
        <v>0</v>
      </c>
      <c r="V45" s="365">
        <v>0</v>
      </c>
      <c r="W45" s="365">
        <v>0</v>
      </c>
      <c r="X45" s="365">
        <v>0</v>
      </c>
      <c r="Y45" s="365">
        <v>0</v>
      </c>
      <c r="Z45" s="365">
        <v>0</v>
      </c>
      <c r="AA45" s="365">
        <v>0</v>
      </c>
      <c r="AB45" s="365">
        <v>0</v>
      </c>
      <c r="AC45" s="365">
        <v>0</v>
      </c>
      <c r="AD45" s="366">
        <f t="shared" si="5"/>
        <v>0</v>
      </c>
    </row>
    <row r="46" spans="1:30" ht="12" hidden="1" customHeight="1">
      <c r="A46" s="358">
        <v>43583</v>
      </c>
      <c r="B46" s="35" t="s">
        <v>208</v>
      </c>
      <c r="C46" s="365">
        <v>0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5">
        <v>0</v>
      </c>
      <c r="K46" s="365">
        <v>0</v>
      </c>
      <c r="L46" s="365">
        <v>0</v>
      </c>
      <c r="M46" s="365">
        <v>0</v>
      </c>
      <c r="N46" s="365">
        <v>0</v>
      </c>
      <c r="O46" s="365">
        <v>0</v>
      </c>
      <c r="P46" s="366">
        <f t="shared" si="4"/>
        <v>0</v>
      </c>
      <c r="Q46" s="365">
        <v>0</v>
      </c>
      <c r="R46" s="365">
        <v>0</v>
      </c>
      <c r="S46" s="365">
        <v>0</v>
      </c>
      <c r="T46" s="365">
        <v>0</v>
      </c>
      <c r="U46" s="365">
        <v>0</v>
      </c>
      <c r="V46" s="365">
        <v>0</v>
      </c>
      <c r="W46" s="365">
        <v>0</v>
      </c>
      <c r="X46" s="365">
        <v>0</v>
      </c>
      <c r="Y46" s="365">
        <v>0</v>
      </c>
      <c r="Z46" s="365">
        <v>0</v>
      </c>
      <c r="AA46" s="365">
        <v>0</v>
      </c>
      <c r="AB46" s="365">
        <v>0</v>
      </c>
      <c r="AC46" s="365">
        <v>0</v>
      </c>
      <c r="AD46" s="366">
        <f t="shared" si="5"/>
        <v>0</v>
      </c>
    </row>
    <row r="47" spans="1:30" ht="12" hidden="1" customHeight="1">
      <c r="A47" s="358">
        <v>43990</v>
      </c>
      <c r="B47" s="35" t="s">
        <v>209</v>
      </c>
      <c r="C47" s="365">
        <v>0</v>
      </c>
      <c r="D47" s="365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5">
        <v>0</v>
      </c>
      <c r="K47" s="365">
        <v>0</v>
      </c>
      <c r="L47" s="365">
        <v>0</v>
      </c>
      <c r="M47" s="365">
        <v>0</v>
      </c>
      <c r="N47" s="365">
        <v>0</v>
      </c>
      <c r="O47" s="365">
        <v>0</v>
      </c>
      <c r="P47" s="366">
        <f t="shared" si="4"/>
        <v>0</v>
      </c>
      <c r="Q47" s="365">
        <v>85.8333333333333</v>
      </c>
      <c r="R47" s="365">
        <v>85.8333333333333</v>
      </c>
      <c r="S47" s="365">
        <v>85.8333333333333</v>
      </c>
      <c r="T47" s="365">
        <v>85.8333333333333</v>
      </c>
      <c r="U47" s="365">
        <v>85.8333333333333</v>
      </c>
      <c r="V47" s="365">
        <v>85.8333333333333</v>
      </c>
      <c r="W47" s="365">
        <v>85.8333333333333</v>
      </c>
      <c r="X47" s="365">
        <v>85.8333333333333</v>
      </c>
      <c r="Y47" s="365">
        <v>85.8333333333333</v>
      </c>
      <c r="Z47" s="365">
        <v>85.8333333333333</v>
      </c>
      <c r="AA47" s="365">
        <v>85.8333333333333</v>
      </c>
      <c r="AB47" s="365">
        <v>85.8333333333333</v>
      </c>
      <c r="AC47" s="365">
        <v>1030</v>
      </c>
      <c r="AD47" s="366">
        <f t="shared" si="5"/>
        <v>0</v>
      </c>
    </row>
    <row r="48" spans="1:30" ht="12" hidden="1" customHeight="1">
      <c r="A48" s="358">
        <v>43990.13</v>
      </c>
      <c r="B48" s="35" t="s">
        <v>210</v>
      </c>
      <c r="C48" s="365">
        <v>0</v>
      </c>
      <c r="D48" s="365">
        <v>0</v>
      </c>
      <c r="E48" s="365">
        <v>0</v>
      </c>
      <c r="F48" s="365">
        <v>0</v>
      </c>
      <c r="G48" s="365">
        <v>0</v>
      </c>
      <c r="H48" s="365">
        <v>0</v>
      </c>
      <c r="I48" s="365">
        <v>0</v>
      </c>
      <c r="J48" s="365">
        <v>0</v>
      </c>
      <c r="K48" s="365">
        <v>0</v>
      </c>
      <c r="L48" s="365">
        <v>0</v>
      </c>
      <c r="M48" s="365">
        <v>0</v>
      </c>
      <c r="N48" s="365">
        <v>0</v>
      </c>
      <c r="O48" s="365">
        <v>0</v>
      </c>
      <c r="P48" s="366">
        <f t="shared" si="4"/>
        <v>0</v>
      </c>
      <c r="Q48" s="365">
        <v>0</v>
      </c>
      <c r="R48" s="365">
        <v>0</v>
      </c>
      <c r="S48" s="365">
        <v>0</v>
      </c>
      <c r="T48" s="365">
        <v>0</v>
      </c>
      <c r="U48" s="365">
        <v>0</v>
      </c>
      <c r="V48" s="365">
        <v>0</v>
      </c>
      <c r="W48" s="365">
        <v>0</v>
      </c>
      <c r="X48" s="365">
        <v>0</v>
      </c>
      <c r="Y48" s="365">
        <v>0</v>
      </c>
      <c r="Z48" s="365">
        <v>0</v>
      </c>
      <c r="AA48" s="365">
        <v>0</v>
      </c>
      <c r="AB48" s="365">
        <v>0</v>
      </c>
      <c r="AC48" s="365">
        <v>0</v>
      </c>
      <c r="AD48" s="366">
        <f t="shared" si="5"/>
        <v>0</v>
      </c>
    </row>
    <row r="49" spans="1:30" ht="12" hidden="1" customHeight="1">
      <c r="A49" s="358">
        <v>43990.133000000002</v>
      </c>
      <c r="B49" s="35">
        <v>43990.133000000002</v>
      </c>
      <c r="C49" s="365">
        <v>0</v>
      </c>
      <c r="D49" s="365">
        <v>0</v>
      </c>
      <c r="E49" s="365">
        <v>0</v>
      </c>
      <c r="F49" s="365">
        <v>0</v>
      </c>
      <c r="G49" s="365">
        <v>0</v>
      </c>
      <c r="H49" s="365">
        <v>0</v>
      </c>
      <c r="I49" s="365">
        <v>0</v>
      </c>
      <c r="J49" s="365">
        <v>0</v>
      </c>
      <c r="K49" s="365">
        <v>0</v>
      </c>
      <c r="L49" s="365">
        <v>0</v>
      </c>
      <c r="M49" s="365">
        <v>0</v>
      </c>
      <c r="N49" s="365">
        <v>0</v>
      </c>
      <c r="O49" s="365">
        <v>0</v>
      </c>
      <c r="P49" s="366">
        <f t="shared" si="4"/>
        <v>0</v>
      </c>
      <c r="Q49" s="365">
        <v>0</v>
      </c>
      <c r="R49" s="365">
        <v>0</v>
      </c>
      <c r="S49" s="365">
        <v>0</v>
      </c>
      <c r="T49" s="365">
        <v>0</v>
      </c>
      <c r="U49" s="365">
        <v>0</v>
      </c>
      <c r="V49" s="365">
        <v>0</v>
      </c>
      <c r="W49" s="365">
        <v>0</v>
      </c>
      <c r="X49" s="365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66">
        <f t="shared" si="5"/>
        <v>0</v>
      </c>
    </row>
    <row r="50" spans="1:30" ht="12" hidden="1" customHeight="1">
      <c r="A50" s="358">
        <v>43990.133999999998</v>
      </c>
      <c r="B50" s="35">
        <v>43990.133999999998</v>
      </c>
      <c r="C50" s="365">
        <v>0</v>
      </c>
      <c r="D50" s="365">
        <v>0</v>
      </c>
      <c r="E50" s="365">
        <v>0</v>
      </c>
      <c r="F50" s="365">
        <v>0</v>
      </c>
      <c r="G50" s="365">
        <v>0</v>
      </c>
      <c r="H50" s="365">
        <v>0</v>
      </c>
      <c r="I50" s="365">
        <v>0</v>
      </c>
      <c r="J50" s="365">
        <v>0</v>
      </c>
      <c r="K50" s="365">
        <v>0</v>
      </c>
      <c r="L50" s="365">
        <v>0</v>
      </c>
      <c r="M50" s="365">
        <v>0</v>
      </c>
      <c r="N50" s="365">
        <v>0</v>
      </c>
      <c r="O50" s="365">
        <v>0</v>
      </c>
      <c r="P50" s="366">
        <f t="shared" si="4"/>
        <v>0</v>
      </c>
      <c r="Q50" s="365">
        <v>0</v>
      </c>
      <c r="R50" s="365">
        <v>0</v>
      </c>
      <c r="S50" s="365">
        <v>0</v>
      </c>
      <c r="T50" s="365">
        <v>0</v>
      </c>
      <c r="U50" s="365">
        <v>0</v>
      </c>
      <c r="V50" s="365">
        <v>0</v>
      </c>
      <c r="W50" s="365">
        <v>0</v>
      </c>
      <c r="X50" s="365">
        <v>0</v>
      </c>
      <c r="Y50" s="365">
        <v>0</v>
      </c>
      <c r="Z50" s="365">
        <v>0</v>
      </c>
      <c r="AA50" s="365">
        <v>0</v>
      </c>
      <c r="AB50" s="365">
        <v>0</v>
      </c>
      <c r="AC50" s="365">
        <v>0</v>
      </c>
      <c r="AD50" s="366">
        <f t="shared" si="5"/>
        <v>0</v>
      </c>
    </row>
    <row r="51" spans="1:30" ht="12" hidden="1" customHeight="1">
      <c r="A51" s="358">
        <v>43990.135000000002</v>
      </c>
      <c r="B51" s="35">
        <v>43990.135000000002</v>
      </c>
      <c r="C51" s="365">
        <v>0</v>
      </c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  <c r="M51" s="365">
        <v>0</v>
      </c>
      <c r="N51" s="365">
        <v>0</v>
      </c>
      <c r="O51" s="365">
        <v>0</v>
      </c>
      <c r="P51" s="366">
        <f t="shared" si="4"/>
        <v>0</v>
      </c>
      <c r="Q51" s="365">
        <v>0</v>
      </c>
      <c r="R51" s="365">
        <v>0</v>
      </c>
      <c r="S51" s="365">
        <v>0</v>
      </c>
      <c r="T51" s="365">
        <v>0</v>
      </c>
      <c r="U51" s="365">
        <v>0</v>
      </c>
      <c r="V51" s="365">
        <v>0</v>
      </c>
      <c r="W51" s="365">
        <v>0</v>
      </c>
      <c r="X51" s="365">
        <v>0</v>
      </c>
      <c r="Y51" s="365">
        <v>0</v>
      </c>
      <c r="Z51" s="365">
        <v>0</v>
      </c>
      <c r="AA51" s="365">
        <v>0</v>
      </c>
      <c r="AB51" s="365">
        <v>0</v>
      </c>
      <c r="AC51" s="365">
        <v>0</v>
      </c>
      <c r="AD51" s="366">
        <f t="shared" si="5"/>
        <v>0</v>
      </c>
    </row>
    <row r="52" spans="1:30" ht="12" hidden="1" customHeight="1">
      <c r="A52" s="358">
        <v>43990.137999999999</v>
      </c>
      <c r="B52" s="35">
        <v>43990.137999999999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6">
        <f t="shared" si="4"/>
        <v>0</v>
      </c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6">
        <f t="shared" si="5"/>
        <v>0</v>
      </c>
    </row>
    <row r="53" spans="1:30" ht="12" hidden="1" customHeight="1">
      <c r="A53" s="358">
        <v>43990.14</v>
      </c>
      <c r="B53" s="35" t="s">
        <v>211</v>
      </c>
      <c r="C53" s="365">
        <v>0</v>
      </c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365">
        <v>0</v>
      </c>
      <c r="O53" s="365">
        <v>0</v>
      </c>
      <c r="P53" s="366">
        <f t="shared" si="4"/>
        <v>0</v>
      </c>
      <c r="Q53" s="365">
        <v>0</v>
      </c>
      <c r="R53" s="365">
        <v>0</v>
      </c>
      <c r="S53" s="365">
        <v>0</v>
      </c>
      <c r="T53" s="365">
        <v>0</v>
      </c>
      <c r="U53" s="365">
        <v>0</v>
      </c>
      <c r="V53" s="365">
        <v>0</v>
      </c>
      <c r="W53" s="365">
        <v>0</v>
      </c>
      <c r="X53" s="365">
        <v>0</v>
      </c>
      <c r="Y53" s="365">
        <v>0</v>
      </c>
      <c r="Z53" s="365">
        <v>0</v>
      </c>
      <c r="AA53" s="365">
        <v>0</v>
      </c>
      <c r="AB53" s="365">
        <v>0</v>
      </c>
      <c r="AC53" s="365">
        <v>0</v>
      </c>
      <c r="AD53" s="366">
        <f t="shared" si="5"/>
        <v>0</v>
      </c>
    </row>
    <row r="54" spans="1:30" ht="12" hidden="1" customHeight="1">
      <c r="A54" s="188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6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6"/>
    </row>
    <row r="55" spans="1:30" ht="12" customHeight="1">
      <c r="A55" s="45"/>
      <c r="B55" s="1" t="str">
        <f>A14</f>
        <v xml:space="preserve">Charges for Current Services </v>
      </c>
      <c r="C55" s="365">
        <f t="shared" ref="C55:O55" si="6">SUM(C15:C54)</f>
        <v>0</v>
      </c>
      <c r="D55" s="365">
        <f t="shared" si="6"/>
        <v>0</v>
      </c>
      <c r="E55" s="365">
        <f t="shared" si="6"/>
        <v>0</v>
      </c>
      <c r="F55" s="365">
        <f t="shared" si="6"/>
        <v>710</v>
      </c>
      <c r="G55" s="365">
        <f t="shared" si="6"/>
        <v>0</v>
      </c>
      <c r="H55" s="365">
        <f t="shared" si="6"/>
        <v>0</v>
      </c>
      <c r="I55" s="365">
        <f t="shared" si="6"/>
        <v>833.33333333333303</v>
      </c>
      <c r="J55" s="365">
        <f t="shared" si="6"/>
        <v>833.33333333333303</v>
      </c>
      <c r="K55" s="365">
        <f t="shared" si="6"/>
        <v>833.33333333333303</v>
      </c>
      <c r="L55" s="365">
        <f t="shared" si="6"/>
        <v>833.33333333333303</v>
      </c>
      <c r="M55" s="365">
        <f t="shared" si="6"/>
        <v>833.33333333333303</v>
      </c>
      <c r="N55" s="365">
        <f t="shared" si="6"/>
        <v>833.33333333333303</v>
      </c>
      <c r="O55" s="365">
        <f t="shared" si="6"/>
        <v>5710</v>
      </c>
      <c r="P55" s="366">
        <f t="shared" si="2"/>
        <v>0</v>
      </c>
      <c r="Q55" s="365">
        <f t="shared" ref="Q55:AC55" si="7">SUM(Q15:Q54)</f>
        <v>502.50000000000034</v>
      </c>
      <c r="R55" s="365">
        <f t="shared" si="7"/>
        <v>502.50000000000034</v>
      </c>
      <c r="S55" s="365">
        <f t="shared" si="7"/>
        <v>1185.2927012987002</v>
      </c>
      <c r="T55" s="365">
        <f t="shared" si="7"/>
        <v>1185.2927012987002</v>
      </c>
      <c r="U55" s="365">
        <f t="shared" si="7"/>
        <v>1185.2927012987002</v>
      </c>
      <c r="V55" s="365">
        <f t="shared" si="7"/>
        <v>1185.2927012987002</v>
      </c>
      <c r="W55" s="365">
        <f t="shared" si="7"/>
        <v>1185.2927012987002</v>
      </c>
      <c r="X55" s="365">
        <f t="shared" si="7"/>
        <v>1185.2927012987002</v>
      </c>
      <c r="Y55" s="365">
        <f t="shared" si="7"/>
        <v>1185.2927012987002</v>
      </c>
      <c r="Z55" s="365">
        <f t="shared" si="7"/>
        <v>1185.2927012987002</v>
      </c>
      <c r="AA55" s="365">
        <f t="shared" si="7"/>
        <v>1185.2927012987002</v>
      </c>
      <c r="AB55" s="365">
        <f t="shared" si="7"/>
        <v>1185.2927012987002</v>
      </c>
      <c r="AC55" s="365">
        <f t="shared" si="7"/>
        <v>12857.927012987</v>
      </c>
      <c r="AD55" s="366">
        <f t="shared" si="3"/>
        <v>0</v>
      </c>
    </row>
    <row r="56" spans="1:30" ht="12" hidden="1" customHeight="1">
      <c r="A56" s="4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6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6"/>
    </row>
    <row r="57" spans="1:30" ht="12" hidden="1" customHeight="1">
      <c r="A57" s="182" t="s">
        <v>98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6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6"/>
    </row>
    <row r="58" spans="1:30" ht="12" hidden="1" customHeight="1">
      <c r="A58" s="188" t="s">
        <v>30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>
        <v>0</v>
      </c>
      <c r="P58" s="366">
        <f t="shared" ref="P58" si="8">O58-SUM(C58:N58)</f>
        <v>0</v>
      </c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>
        <v>0</v>
      </c>
      <c r="AD58" s="366">
        <f t="shared" ref="AD58" si="9">AC58-SUM(Q58:AB58)</f>
        <v>0</v>
      </c>
    </row>
    <row r="59" spans="1:30" ht="12" hidden="1" customHeight="1">
      <c r="A59" s="358">
        <v>44000</v>
      </c>
      <c r="B59" s="35" t="s">
        <v>98</v>
      </c>
      <c r="C59" s="365">
        <v>0</v>
      </c>
      <c r="D59" s="365">
        <v>0</v>
      </c>
      <c r="E59" s="365">
        <v>0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365">
        <v>0</v>
      </c>
      <c r="M59" s="365">
        <v>0</v>
      </c>
      <c r="N59" s="365">
        <v>0</v>
      </c>
      <c r="O59" s="365">
        <v>0</v>
      </c>
      <c r="P59" s="366">
        <f t="shared" ref="P59:P90" si="10">O59-SUM(C59:N59)</f>
        <v>0</v>
      </c>
      <c r="Q59" s="365">
        <v>0</v>
      </c>
      <c r="R59" s="365">
        <v>0</v>
      </c>
      <c r="S59" s="365">
        <v>0</v>
      </c>
      <c r="T59" s="365">
        <v>0</v>
      </c>
      <c r="U59" s="365">
        <v>0</v>
      </c>
      <c r="V59" s="365">
        <v>0</v>
      </c>
      <c r="W59" s="365">
        <v>0</v>
      </c>
      <c r="X59" s="365">
        <v>0</v>
      </c>
      <c r="Y59" s="365">
        <v>0</v>
      </c>
      <c r="Z59" s="365">
        <v>0</v>
      </c>
      <c r="AA59" s="365">
        <v>0</v>
      </c>
      <c r="AB59" s="365">
        <v>0</v>
      </c>
      <c r="AC59" s="365">
        <v>0</v>
      </c>
      <c r="AD59" s="366">
        <f t="shared" ref="AD59:AD90" si="11">AC59-SUM(Q59:AB59)</f>
        <v>0</v>
      </c>
    </row>
    <row r="60" spans="1:30" ht="12" hidden="1" customHeight="1">
      <c r="A60" s="358">
        <v>44100</v>
      </c>
      <c r="B60" s="35" t="s">
        <v>212</v>
      </c>
      <c r="C60" s="365">
        <v>0</v>
      </c>
      <c r="D60" s="365">
        <v>0</v>
      </c>
      <c r="E60" s="365">
        <v>0</v>
      </c>
      <c r="F60" s="365">
        <v>0</v>
      </c>
      <c r="G60" s="365">
        <v>0</v>
      </c>
      <c r="H60" s="365">
        <v>0</v>
      </c>
      <c r="I60" s="365">
        <v>0</v>
      </c>
      <c r="J60" s="365">
        <v>0</v>
      </c>
      <c r="K60" s="365">
        <v>0</v>
      </c>
      <c r="L60" s="365">
        <v>0</v>
      </c>
      <c r="M60" s="365">
        <v>0</v>
      </c>
      <c r="N60" s="365">
        <v>0</v>
      </c>
      <c r="O60" s="365">
        <v>0</v>
      </c>
      <c r="P60" s="366">
        <f t="shared" si="10"/>
        <v>0</v>
      </c>
      <c r="Q60" s="365">
        <v>0</v>
      </c>
      <c r="R60" s="365">
        <v>0</v>
      </c>
      <c r="S60" s="365">
        <v>0</v>
      </c>
      <c r="T60" s="365">
        <v>0</v>
      </c>
      <c r="U60" s="365">
        <v>0</v>
      </c>
      <c r="V60" s="365">
        <v>0</v>
      </c>
      <c r="W60" s="365">
        <v>0</v>
      </c>
      <c r="X60" s="365">
        <v>0</v>
      </c>
      <c r="Y60" s="365">
        <v>0</v>
      </c>
      <c r="Z60" s="365">
        <v>0</v>
      </c>
      <c r="AA60" s="365">
        <v>0</v>
      </c>
      <c r="AB60" s="365">
        <v>0</v>
      </c>
      <c r="AC60" s="365">
        <v>0</v>
      </c>
      <c r="AD60" s="366">
        <f t="shared" si="11"/>
        <v>0</v>
      </c>
    </row>
    <row r="61" spans="1:30" ht="12" hidden="1" customHeight="1">
      <c r="A61" s="358">
        <v>44110</v>
      </c>
      <c r="B61" s="35" t="s">
        <v>213</v>
      </c>
      <c r="C61" s="365">
        <v>0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5">
        <v>0</v>
      </c>
      <c r="K61" s="365">
        <v>0</v>
      </c>
      <c r="L61" s="365">
        <v>0</v>
      </c>
      <c r="M61" s="365">
        <v>0</v>
      </c>
      <c r="N61" s="365">
        <v>0</v>
      </c>
      <c r="O61" s="365">
        <v>0</v>
      </c>
      <c r="P61" s="366">
        <f t="shared" si="10"/>
        <v>0</v>
      </c>
      <c r="Q61" s="365">
        <v>0</v>
      </c>
      <c r="R61" s="365">
        <v>0</v>
      </c>
      <c r="S61" s="365">
        <v>0</v>
      </c>
      <c r="T61" s="365">
        <v>0</v>
      </c>
      <c r="U61" s="365">
        <v>0</v>
      </c>
      <c r="V61" s="365">
        <v>0</v>
      </c>
      <c r="W61" s="365">
        <v>0</v>
      </c>
      <c r="X61" s="365">
        <v>0</v>
      </c>
      <c r="Y61" s="365">
        <v>0</v>
      </c>
      <c r="Z61" s="365">
        <v>0</v>
      </c>
      <c r="AA61" s="365">
        <v>0</v>
      </c>
      <c r="AB61" s="365">
        <v>0</v>
      </c>
      <c r="AC61" s="365">
        <v>0</v>
      </c>
      <c r="AD61" s="366">
        <f t="shared" si="11"/>
        <v>0</v>
      </c>
    </row>
    <row r="62" spans="1:30" ht="12" hidden="1" customHeight="1">
      <c r="A62" s="358">
        <v>44116</v>
      </c>
      <c r="B62" s="35" t="s">
        <v>214</v>
      </c>
      <c r="C62" s="365">
        <v>334.17</v>
      </c>
      <c r="D62" s="365">
        <v>327.51</v>
      </c>
      <c r="E62" s="365">
        <v>332.53</v>
      </c>
      <c r="F62" s="365">
        <v>436.51</v>
      </c>
      <c r="G62" s="365">
        <v>421.67</v>
      </c>
      <c r="H62" s="365">
        <v>450.76</v>
      </c>
      <c r="I62" s="365">
        <v>266.14166666666699</v>
      </c>
      <c r="J62" s="365">
        <v>266.14166666666699</v>
      </c>
      <c r="K62" s="365">
        <v>266.14166666666699</v>
      </c>
      <c r="L62" s="365">
        <v>266.14166666666699</v>
      </c>
      <c r="M62" s="365">
        <v>266.14166666666699</v>
      </c>
      <c r="N62" s="365">
        <v>266.14166666666699</v>
      </c>
      <c r="O62" s="365">
        <v>3900</v>
      </c>
      <c r="P62" s="366">
        <f t="shared" si="10"/>
        <v>0</v>
      </c>
      <c r="Q62" s="365">
        <v>325</v>
      </c>
      <c r="R62" s="365">
        <v>325</v>
      </c>
      <c r="S62" s="365">
        <v>325</v>
      </c>
      <c r="T62" s="365">
        <v>325</v>
      </c>
      <c r="U62" s="365">
        <v>325</v>
      </c>
      <c r="V62" s="365">
        <v>325</v>
      </c>
      <c r="W62" s="365">
        <v>325</v>
      </c>
      <c r="X62" s="365">
        <v>325</v>
      </c>
      <c r="Y62" s="365">
        <v>325</v>
      </c>
      <c r="Z62" s="365">
        <v>325</v>
      </c>
      <c r="AA62" s="365">
        <v>325</v>
      </c>
      <c r="AB62" s="365">
        <v>325</v>
      </c>
      <c r="AC62" s="365">
        <v>3900</v>
      </c>
      <c r="AD62" s="366">
        <f t="shared" si="11"/>
        <v>0</v>
      </c>
    </row>
    <row r="63" spans="1:30" ht="12" hidden="1" customHeight="1">
      <c r="A63" s="358">
        <v>44117</v>
      </c>
      <c r="B63" s="35" t="s">
        <v>215</v>
      </c>
      <c r="C63" s="365">
        <v>0</v>
      </c>
      <c r="D63" s="365">
        <v>0</v>
      </c>
      <c r="E63" s="365">
        <v>0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  <c r="M63" s="365">
        <v>0</v>
      </c>
      <c r="N63" s="365">
        <v>0</v>
      </c>
      <c r="O63" s="365">
        <v>0</v>
      </c>
      <c r="P63" s="366">
        <f t="shared" si="10"/>
        <v>0</v>
      </c>
      <c r="Q63" s="365">
        <v>0</v>
      </c>
      <c r="R63" s="365">
        <v>0</v>
      </c>
      <c r="S63" s="365">
        <v>0</v>
      </c>
      <c r="T63" s="365">
        <v>0</v>
      </c>
      <c r="U63" s="365">
        <v>0</v>
      </c>
      <c r="V63" s="365">
        <v>0</v>
      </c>
      <c r="W63" s="365">
        <v>0</v>
      </c>
      <c r="X63" s="365">
        <v>0</v>
      </c>
      <c r="Y63" s="365">
        <v>0</v>
      </c>
      <c r="Z63" s="365">
        <v>0</v>
      </c>
      <c r="AA63" s="365">
        <v>0</v>
      </c>
      <c r="AB63" s="365">
        <v>0</v>
      </c>
      <c r="AC63" s="365">
        <v>0</v>
      </c>
      <c r="AD63" s="366">
        <f t="shared" si="11"/>
        <v>0</v>
      </c>
    </row>
    <row r="64" spans="1:30" ht="12" hidden="1" customHeight="1">
      <c r="A64" s="358">
        <v>44118</v>
      </c>
      <c r="B64" s="35" t="s">
        <v>216</v>
      </c>
      <c r="C64" s="365">
        <v>0</v>
      </c>
      <c r="D64" s="365">
        <v>0</v>
      </c>
      <c r="E64" s="365">
        <v>0</v>
      </c>
      <c r="F64" s="365">
        <v>0</v>
      </c>
      <c r="G64" s="365">
        <v>0</v>
      </c>
      <c r="H64" s="365">
        <v>0</v>
      </c>
      <c r="I64" s="365">
        <v>0</v>
      </c>
      <c r="J64" s="365">
        <v>0</v>
      </c>
      <c r="K64" s="365">
        <v>0</v>
      </c>
      <c r="L64" s="365">
        <v>0</v>
      </c>
      <c r="M64" s="365">
        <v>0</v>
      </c>
      <c r="N64" s="365">
        <v>0</v>
      </c>
      <c r="O64" s="365">
        <v>0</v>
      </c>
      <c r="P64" s="366">
        <f t="shared" si="10"/>
        <v>0</v>
      </c>
      <c r="Q64" s="365">
        <v>0</v>
      </c>
      <c r="R64" s="365">
        <v>0</v>
      </c>
      <c r="S64" s="365">
        <v>0</v>
      </c>
      <c r="T64" s="365">
        <v>0</v>
      </c>
      <c r="U64" s="365">
        <v>0</v>
      </c>
      <c r="V64" s="365">
        <v>0</v>
      </c>
      <c r="W64" s="365">
        <v>0</v>
      </c>
      <c r="X64" s="365">
        <v>0</v>
      </c>
      <c r="Y64" s="365">
        <v>0</v>
      </c>
      <c r="Z64" s="365">
        <v>0</v>
      </c>
      <c r="AA64" s="365">
        <v>0</v>
      </c>
      <c r="AB64" s="365">
        <v>0</v>
      </c>
      <c r="AC64" s="365">
        <v>0</v>
      </c>
      <c r="AD64" s="366">
        <f t="shared" si="11"/>
        <v>0</v>
      </c>
    </row>
    <row r="65" spans="1:30" ht="12" hidden="1" customHeight="1">
      <c r="A65" s="358">
        <v>44120</v>
      </c>
      <c r="B65" s="35" t="s">
        <v>217</v>
      </c>
      <c r="C65" s="365">
        <v>0</v>
      </c>
      <c r="D65" s="365">
        <v>0</v>
      </c>
      <c r="E65" s="365">
        <v>0</v>
      </c>
      <c r="F65" s="365">
        <v>0</v>
      </c>
      <c r="G65" s="365">
        <v>0</v>
      </c>
      <c r="H65" s="365">
        <v>0</v>
      </c>
      <c r="I65" s="365">
        <v>0</v>
      </c>
      <c r="J65" s="365">
        <v>0</v>
      </c>
      <c r="K65" s="365">
        <v>0</v>
      </c>
      <c r="L65" s="365">
        <v>0</v>
      </c>
      <c r="M65" s="365">
        <v>0</v>
      </c>
      <c r="N65" s="365">
        <v>0</v>
      </c>
      <c r="O65" s="365">
        <v>0</v>
      </c>
      <c r="P65" s="366">
        <f t="shared" si="10"/>
        <v>0</v>
      </c>
      <c r="Q65" s="365">
        <v>0</v>
      </c>
      <c r="R65" s="365">
        <v>0</v>
      </c>
      <c r="S65" s="365">
        <v>0</v>
      </c>
      <c r="T65" s="365">
        <v>0</v>
      </c>
      <c r="U65" s="365">
        <v>0</v>
      </c>
      <c r="V65" s="365">
        <v>0</v>
      </c>
      <c r="W65" s="365">
        <v>0</v>
      </c>
      <c r="X65" s="365">
        <v>0</v>
      </c>
      <c r="Y65" s="365">
        <v>0</v>
      </c>
      <c r="Z65" s="365">
        <v>0</v>
      </c>
      <c r="AA65" s="365">
        <v>0</v>
      </c>
      <c r="AB65" s="365">
        <v>0</v>
      </c>
      <c r="AC65" s="365">
        <v>0</v>
      </c>
      <c r="AD65" s="366">
        <f t="shared" si="11"/>
        <v>0</v>
      </c>
    </row>
    <row r="66" spans="1:30" ht="12" hidden="1" customHeight="1">
      <c r="A66" s="358">
        <v>44130</v>
      </c>
      <c r="B66" s="35" t="s">
        <v>218</v>
      </c>
      <c r="C66" s="365">
        <v>0</v>
      </c>
      <c r="D66" s="365">
        <v>0</v>
      </c>
      <c r="E66" s="365">
        <v>0</v>
      </c>
      <c r="F66" s="365">
        <v>0</v>
      </c>
      <c r="G66" s="365">
        <v>0</v>
      </c>
      <c r="H66" s="365">
        <v>0</v>
      </c>
      <c r="I66" s="365">
        <v>0</v>
      </c>
      <c r="J66" s="365">
        <v>0</v>
      </c>
      <c r="K66" s="365">
        <v>0</v>
      </c>
      <c r="L66" s="365">
        <v>0</v>
      </c>
      <c r="M66" s="365">
        <v>0</v>
      </c>
      <c r="N66" s="365">
        <v>0</v>
      </c>
      <c r="O66" s="365">
        <v>0</v>
      </c>
      <c r="P66" s="366">
        <f t="shared" si="10"/>
        <v>0</v>
      </c>
      <c r="Q66" s="365">
        <v>0</v>
      </c>
      <c r="R66" s="365">
        <v>0</v>
      </c>
      <c r="S66" s="365">
        <v>0</v>
      </c>
      <c r="T66" s="365">
        <v>0</v>
      </c>
      <c r="U66" s="365">
        <v>0</v>
      </c>
      <c r="V66" s="365">
        <v>0</v>
      </c>
      <c r="W66" s="365">
        <v>0</v>
      </c>
      <c r="X66" s="365">
        <v>0</v>
      </c>
      <c r="Y66" s="365">
        <v>0</v>
      </c>
      <c r="Z66" s="365">
        <v>0</v>
      </c>
      <c r="AA66" s="365">
        <v>0</v>
      </c>
      <c r="AB66" s="365">
        <v>0</v>
      </c>
      <c r="AC66" s="365">
        <v>0</v>
      </c>
      <c r="AD66" s="366">
        <f t="shared" si="11"/>
        <v>0</v>
      </c>
    </row>
    <row r="67" spans="1:30" ht="12" hidden="1" customHeight="1">
      <c r="A67" s="358">
        <v>44146</v>
      </c>
      <c r="B67" s="35" t="s">
        <v>219</v>
      </c>
      <c r="C67" s="365">
        <v>0</v>
      </c>
      <c r="D67" s="365">
        <v>0</v>
      </c>
      <c r="E67" s="365">
        <v>0</v>
      </c>
      <c r="F67" s="365">
        <v>0</v>
      </c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65">
        <v>0</v>
      </c>
      <c r="M67" s="365">
        <v>0</v>
      </c>
      <c r="N67" s="365">
        <v>0</v>
      </c>
      <c r="O67" s="365">
        <v>0</v>
      </c>
      <c r="P67" s="366">
        <f t="shared" si="10"/>
        <v>0</v>
      </c>
      <c r="Q67" s="365">
        <v>0</v>
      </c>
      <c r="R67" s="365">
        <v>0</v>
      </c>
      <c r="S67" s="365">
        <v>0</v>
      </c>
      <c r="T67" s="365">
        <v>0</v>
      </c>
      <c r="U67" s="365">
        <v>0</v>
      </c>
      <c r="V67" s="365">
        <v>0</v>
      </c>
      <c r="W67" s="365">
        <v>0</v>
      </c>
      <c r="X67" s="365">
        <v>0</v>
      </c>
      <c r="Y67" s="365">
        <v>0</v>
      </c>
      <c r="Z67" s="365">
        <v>0</v>
      </c>
      <c r="AA67" s="365">
        <v>0</v>
      </c>
      <c r="AB67" s="365">
        <v>0</v>
      </c>
      <c r="AC67" s="365">
        <v>0</v>
      </c>
      <c r="AD67" s="366">
        <f t="shared" si="11"/>
        <v>0</v>
      </c>
    </row>
    <row r="68" spans="1:30" ht="12" hidden="1" customHeight="1">
      <c r="A68" s="358">
        <v>44170</v>
      </c>
      <c r="B68" s="35" t="s">
        <v>220</v>
      </c>
      <c r="C68" s="365">
        <v>0</v>
      </c>
      <c r="D68" s="365">
        <v>0</v>
      </c>
      <c r="E68" s="365">
        <v>0</v>
      </c>
      <c r="F68" s="365">
        <v>0</v>
      </c>
      <c r="G68" s="365">
        <v>0</v>
      </c>
      <c r="H68" s="365">
        <v>0</v>
      </c>
      <c r="I68" s="365">
        <v>0</v>
      </c>
      <c r="J68" s="365">
        <v>0</v>
      </c>
      <c r="K68" s="365">
        <v>0</v>
      </c>
      <c r="L68" s="365">
        <v>0</v>
      </c>
      <c r="M68" s="365">
        <v>0</v>
      </c>
      <c r="N68" s="365">
        <v>0</v>
      </c>
      <c r="O68" s="365">
        <v>0</v>
      </c>
      <c r="P68" s="366">
        <f t="shared" si="10"/>
        <v>0</v>
      </c>
      <c r="Q68" s="365">
        <v>0</v>
      </c>
      <c r="R68" s="365">
        <v>0</v>
      </c>
      <c r="S68" s="365">
        <v>0</v>
      </c>
      <c r="T68" s="365">
        <v>0</v>
      </c>
      <c r="U68" s="365">
        <v>0</v>
      </c>
      <c r="V68" s="365">
        <v>0</v>
      </c>
      <c r="W68" s="365">
        <v>0</v>
      </c>
      <c r="X68" s="365">
        <v>0</v>
      </c>
      <c r="Y68" s="365">
        <v>0</v>
      </c>
      <c r="Z68" s="365">
        <v>0</v>
      </c>
      <c r="AA68" s="365">
        <v>0</v>
      </c>
      <c r="AB68" s="365">
        <v>0</v>
      </c>
      <c r="AC68" s="365">
        <v>0</v>
      </c>
      <c r="AD68" s="366">
        <f t="shared" si="11"/>
        <v>0</v>
      </c>
    </row>
    <row r="69" spans="1:30" ht="12" hidden="1" customHeight="1">
      <c r="A69" s="358">
        <v>44191</v>
      </c>
      <c r="B69" s="35" t="s">
        <v>221</v>
      </c>
      <c r="C69" s="365">
        <v>0</v>
      </c>
      <c r="D69" s="365">
        <v>0</v>
      </c>
      <c r="E69" s="365">
        <v>0</v>
      </c>
      <c r="F69" s="365">
        <v>0</v>
      </c>
      <c r="G69" s="365">
        <v>0</v>
      </c>
      <c r="H69" s="365">
        <v>0</v>
      </c>
      <c r="I69" s="365">
        <v>0</v>
      </c>
      <c r="J69" s="365">
        <v>0</v>
      </c>
      <c r="K69" s="365">
        <v>0</v>
      </c>
      <c r="L69" s="365">
        <v>0</v>
      </c>
      <c r="M69" s="365">
        <v>0</v>
      </c>
      <c r="N69" s="365">
        <v>0</v>
      </c>
      <c r="O69" s="365">
        <v>0</v>
      </c>
      <c r="P69" s="366">
        <f t="shared" si="10"/>
        <v>0</v>
      </c>
      <c r="Q69" s="365">
        <v>0</v>
      </c>
      <c r="R69" s="365">
        <v>0</v>
      </c>
      <c r="S69" s="365">
        <v>0</v>
      </c>
      <c r="T69" s="365">
        <v>0</v>
      </c>
      <c r="U69" s="365">
        <v>0</v>
      </c>
      <c r="V69" s="365">
        <v>0</v>
      </c>
      <c r="W69" s="365">
        <v>0</v>
      </c>
      <c r="X69" s="365">
        <v>0</v>
      </c>
      <c r="Y69" s="365">
        <v>0</v>
      </c>
      <c r="Z69" s="365">
        <v>0</v>
      </c>
      <c r="AA69" s="365">
        <v>0</v>
      </c>
      <c r="AB69" s="365">
        <v>0</v>
      </c>
      <c r="AC69" s="365">
        <v>0</v>
      </c>
      <c r="AD69" s="366">
        <f t="shared" si="11"/>
        <v>0</v>
      </c>
    </row>
    <row r="70" spans="1:30" ht="12" hidden="1" customHeight="1">
      <c r="A70" s="358">
        <v>44191.1</v>
      </c>
      <c r="B70" s="35" t="s">
        <v>222</v>
      </c>
      <c r="C70" s="365">
        <v>0</v>
      </c>
      <c r="D70" s="365">
        <v>0</v>
      </c>
      <c r="E70" s="365">
        <v>0</v>
      </c>
      <c r="F70" s="365">
        <v>0</v>
      </c>
      <c r="G70" s="365">
        <v>0</v>
      </c>
      <c r="H70" s="365">
        <v>0</v>
      </c>
      <c r="I70" s="365">
        <v>0</v>
      </c>
      <c r="J70" s="365">
        <v>0</v>
      </c>
      <c r="K70" s="365">
        <v>0</v>
      </c>
      <c r="L70" s="365">
        <v>0</v>
      </c>
      <c r="M70" s="365">
        <v>0</v>
      </c>
      <c r="N70" s="365">
        <v>0</v>
      </c>
      <c r="O70" s="365">
        <v>0</v>
      </c>
      <c r="P70" s="366">
        <f t="shared" si="10"/>
        <v>0</v>
      </c>
      <c r="Q70" s="365">
        <v>0</v>
      </c>
      <c r="R70" s="365">
        <v>0</v>
      </c>
      <c r="S70" s="365">
        <v>0</v>
      </c>
      <c r="T70" s="365">
        <v>0</v>
      </c>
      <c r="U70" s="365">
        <v>0</v>
      </c>
      <c r="V70" s="365">
        <v>0</v>
      </c>
      <c r="W70" s="365">
        <v>0</v>
      </c>
      <c r="X70" s="365">
        <v>0</v>
      </c>
      <c r="Y70" s="365">
        <v>0</v>
      </c>
      <c r="Z70" s="365">
        <v>0</v>
      </c>
      <c r="AA70" s="365">
        <v>0</v>
      </c>
      <c r="AB70" s="365">
        <v>0</v>
      </c>
      <c r="AC70" s="365">
        <v>0</v>
      </c>
      <c r="AD70" s="366">
        <f t="shared" si="11"/>
        <v>0</v>
      </c>
    </row>
    <row r="71" spans="1:30" ht="12" hidden="1" customHeight="1">
      <c r="A71" s="358">
        <v>44530</v>
      </c>
      <c r="B71" s="35" t="s">
        <v>223</v>
      </c>
      <c r="C71" s="365">
        <v>0</v>
      </c>
      <c r="D71" s="365">
        <v>0</v>
      </c>
      <c r="E71" s="365">
        <v>0</v>
      </c>
      <c r="F71" s="365">
        <v>0</v>
      </c>
      <c r="G71" s="365">
        <v>0</v>
      </c>
      <c r="H71" s="365">
        <v>0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5">
        <v>0</v>
      </c>
      <c r="P71" s="366">
        <f t="shared" si="10"/>
        <v>0</v>
      </c>
      <c r="Q71" s="365">
        <v>0</v>
      </c>
      <c r="R71" s="365">
        <v>0</v>
      </c>
      <c r="S71" s="365">
        <v>0</v>
      </c>
      <c r="T71" s="365">
        <v>0</v>
      </c>
      <c r="U71" s="365">
        <v>0</v>
      </c>
      <c r="V71" s="365">
        <v>0</v>
      </c>
      <c r="W71" s="365">
        <v>0</v>
      </c>
      <c r="X71" s="365">
        <v>0</v>
      </c>
      <c r="Y71" s="365">
        <v>0</v>
      </c>
      <c r="Z71" s="365">
        <v>0</v>
      </c>
      <c r="AA71" s="365">
        <v>0</v>
      </c>
      <c r="AB71" s="365">
        <v>0</v>
      </c>
      <c r="AC71" s="365">
        <v>0</v>
      </c>
      <c r="AD71" s="366">
        <f t="shared" si="11"/>
        <v>0</v>
      </c>
    </row>
    <row r="72" spans="1:30" ht="12" hidden="1" customHeight="1">
      <c r="A72" s="358">
        <v>44540</v>
      </c>
      <c r="B72" s="35" t="s">
        <v>224</v>
      </c>
      <c r="C72" s="365">
        <v>0</v>
      </c>
      <c r="D72" s="365">
        <v>0</v>
      </c>
      <c r="E72" s="365">
        <v>0</v>
      </c>
      <c r="F72" s="365">
        <v>0</v>
      </c>
      <c r="G72" s="365">
        <v>0</v>
      </c>
      <c r="H72" s="365">
        <v>0</v>
      </c>
      <c r="I72" s="365">
        <v>0</v>
      </c>
      <c r="J72" s="365">
        <v>0</v>
      </c>
      <c r="K72" s="365">
        <v>0</v>
      </c>
      <c r="L72" s="365">
        <v>0</v>
      </c>
      <c r="M72" s="365">
        <v>0</v>
      </c>
      <c r="N72" s="365">
        <v>0</v>
      </c>
      <c r="O72" s="365">
        <v>0</v>
      </c>
      <c r="P72" s="366">
        <f t="shared" si="10"/>
        <v>0</v>
      </c>
      <c r="Q72" s="365">
        <v>0</v>
      </c>
      <c r="R72" s="365">
        <v>0</v>
      </c>
      <c r="S72" s="365">
        <v>0</v>
      </c>
      <c r="T72" s="365">
        <v>0</v>
      </c>
      <c r="U72" s="365">
        <v>0</v>
      </c>
      <c r="V72" s="365">
        <v>0</v>
      </c>
      <c r="W72" s="365">
        <v>0</v>
      </c>
      <c r="X72" s="365">
        <v>0</v>
      </c>
      <c r="Y72" s="365">
        <v>0</v>
      </c>
      <c r="Z72" s="365">
        <v>0</v>
      </c>
      <c r="AA72" s="365">
        <v>0</v>
      </c>
      <c r="AB72" s="365">
        <v>0</v>
      </c>
      <c r="AC72" s="365">
        <v>0</v>
      </c>
      <c r="AD72" s="366">
        <f t="shared" si="11"/>
        <v>0</v>
      </c>
    </row>
    <row r="73" spans="1:30" ht="12" hidden="1" customHeight="1">
      <c r="A73" s="358">
        <v>44550</v>
      </c>
      <c r="B73" s="35" t="s">
        <v>225</v>
      </c>
      <c r="C73" s="365">
        <v>0</v>
      </c>
      <c r="D73" s="365">
        <v>0</v>
      </c>
      <c r="E73" s="365">
        <v>0</v>
      </c>
      <c r="F73" s="365">
        <v>0</v>
      </c>
      <c r="G73" s="365">
        <v>0</v>
      </c>
      <c r="H73" s="365">
        <v>0</v>
      </c>
      <c r="I73" s="365">
        <v>0</v>
      </c>
      <c r="J73" s="365">
        <v>0</v>
      </c>
      <c r="K73" s="365">
        <v>0</v>
      </c>
      <c r="L73" s="365">
        <v>0</v>
      </c>
      <c r="M73" s="365">
        <v>0</v>
      </c>
      <c r="N73" s="365">
        <v>0</v>
      </c>
      <c r="O73" s="365">
        <v>0</v>
      </c>
      <c r="P73" s="366">
        <f t="shared" si="10"/>
        <v>0</v>
      </c>
      <c r="Q73" s="365">
        <v>0</v>
      </c>
      <c r="R73" s="365">
        <v>0</v>
      </c>
      <c r="S73" s="365">
        <v>0</v>
      </c>
      <c r="T73" s="365">
        <v>0</v>
      </c>
      <c r="U73" s="365">
        <v>0</v>
      </c>
      <c r="V73" s="365">
        <v>0</v>
      </c>
      <c r="W73" s="365">
        <v>0</v>
      </c>
      <c r="X73" s="365">
        <v>0</v>
      </c>
      <c r="Y73" s="365">
        <v>0</v>
      </c>
      <c r="Z73" s="365">
        <v>0</v>
      </c>
      <c r="AA73" s="365">
        <v>0</v>
      </c>
      <c r="AB73" s="365">
        <v>0</v>
      </c>
      <c r="AC73" s="365">
        <v>0</v>
      </c>
      <c r="AD73" s="366">
        <f t="shared" si="11"/>
        <v>0</v>
      </c>
    </row>
    <row r="74" spans="1:30" ht="12" hidden="1" customHeight="1">
      <c r="A74" s="358">
        <v>44560</v>
      </c>
      <c r="B74" s="35" t="s">
        <v>226</v>
      </c>
      <c r="C74" s="365">
        <v>0</v>
      </c>
      <c r="D74" s="365">
        <v>0</v>
      </c>
      <c r="E74" s="365">
        <v>0</v>
      </c>
      <c r="F74" s="365">
        <v>0</v>
      </c>
      <c r="G74" s="365">
        <v>0</v>
      </c>
      <c r="H74" s="365">
        <v>0</v>
      </c>
      <c r="I74" s="365">
        <v>0</v>
      </c>
      <c r="J74" s="365">
        <v>0</v>
      </c>
      <c r="K74" s="365">
        <v>0</v>
      </c>
      <c r="L74" s="365">
        <v>0</v>
      </c>
      <c r="M74" s="365">
        <v>0</v>
      </c>
      <c r="N74" s="365">
        <v>0</v>
      </c>
      <c r="O74" s="365">
        <v>0</v>
      </c>
      <c r="P74" s="366">
        <f t="shared" si="10"/>
        <v>0</v>
      </c>
      <c r="Q74" s="365">
        <v>0</v>
      </c>
      <c r="R74" s="365">
        <v>0</v>
      </c>
      <c r="S74" s="365">
        <v>0</v>
      </c>
      <c r="T74" s="365">
        <v>0</v>
      </c>
      <c r="U74" s="365">
        <v>0</v>
      </c>
      <c r="V74" s="365">
        <v>0</v>
      </c>
      <c r="W74" s="365">
        <v>0</v>
      </c>
      <c r="X74" s="365">
        <v>0</v>
      </c>
      <c r="Y74" s="365">
        <v>0</v>
      </c>
      <c r="Z74" s="365">
        <v>0</v>
      </c>
      <c r="AA74" s="365">
        <v>0</v>
      </c>
      <c r="AB74" s="365">
        <v>0</v>
      </c>
      <c r="AC74" s="365">
        <v>0</v>
      </c>
      <c r="AD74" s="366">
        <f t="shared" si="11"/>
        <v>0</v>
      </c>
    </row>
    <row r="75" spans="1:30" ht="12" hidden="1" customHeight="1">
      <c r="A75" s="358">
        <v>44570</v>
      </c>
      <c r="B75" s="35" t="s">
        <v>227</v>
      </c>
      <c r="C75" s="365">
        <v>0</v>
      </c>
      <c r="D75" s="365">
        <v>0</v>
      </c>
      <c r="E75" s="365">
        <v>0</v>
      </c>
      <c r="F75" s="365">
        <v>0</v>
      </c>
      <c r="G75" s="365">
        <v>0</v>
      </c>
      <c r="H75" s="365">
        <v>0</v>
      </c>
      <c r="I75" s="365">
        <v>0</v>
      </c>
      <c r="J75" s="365">
        <v>0</v>
      </c>
      <c r="K75" s="365">
        <v>0</v>
      </c>
      <c r="L75" s="365">
        <v>0</v>
      </c>
      <c r="M75" s="365">
        <v>0</v>
      </c>
      <c r="N75" s="365">
        <v>0</v>
      </c>
      <c r="O75" s="365">
        <v>0</v>
      </c>
      <c r="P75" s="366">
        <f t="shared" si="10"/>
        <v>0</v>
      </c>
      <c r="Q75" s="365">
        <v>0</v>
      </c>
      <c r="R75" s="365">
        <v>0</v>
      </c>
      <c r="S75" s="365">
        <v>0</v>
      </c>
      <c r="T75" s="365">
        <v>0</v>
      </c>
      <c r="U75" s="365">
        <v>0</v>
      </c>
      <c r="V75" s="365">
        <v>0</v>
      </c>
      <c r="W75" s="365">
        <v>0</v>
      </c>
      <c r="X75" s="365">
        <v>0</v>
      </c>
      <c r="Y75" s="365">
        <v>0</v>
      </c>
      <c r="Z75" s="365">
        <v>0</v>
      </c>
      <c r="AA75" s="365">
        <v>0</v>
      </c>
      <c r="AB75" s="365">
        <v>0</v>
      </c>
      <c r="AC75" s="365">
        <v>0</v>
      </c>
      <c r="AD75" s="366">
        <f t="shared" si="11"/>
        <v>0</v>
      </c>
    </row>
    <row r="76" spans="1:30" ht="12" hidden="1" customHeight="1">
      <c r="A76" s="358">
        <v>44570.1</v>
      </c>
      <c r="B76" s="35" t="s">
        <v>228</v>
      </c>
      <c r="C76" s="365">
        <v>0</v>
      </c>
      <c r="D76" s="365">
        <v>0</v>
      </c>
      <c r="E76" s="365">
        <v>0</v>
      </c>
      <c r="F76" s="365">
        <v>0</v>
      </c>
      <c r="G76" s="365">
        <v>0</v>
      </c>
      <c r="H76" s="365">
        <v>0</v>
      </c>
      <c r="I76" s="365">
        <v>0</v>
      </c>
      <c r="J76" s="365">
        <v>0</v>
      </c>
      <c r="K76" s="365">
        <v>0</v>
      </c>
      <c r="L76" s="365">
        <v>0</v>
      </c>
      <c r="M76" s="365">
        <v>0</v>
      </c>
      <c r="N76" s="365">
        <v>0</v>
      </c>
      <c r="O76" s="365">
        <v>0</v>
      </c>
      <c r="P76" s="366">
        <f t="shared" si="10"/>
        <v>0</v>
      </c>
      <c r="Q76" s="365">
        <v>0</v>
      </c>
      <c r="R76" s="365">
        <v>0</v>
      </c>
      <c r="S76" s="365">
        <v>0</v>
      </c>
      <c r="T76" s="365">
        <v>0</v>
      </c>
      <c r="U76" s="365">
        <v>0</v>
      </c>
      <c r="V76" s="365">
        <v>0</v>
      </c>
      <c r="W76" s="365">
        <v>0</v>
      </c>
      <c r="X76" s="365">
        <v>0</v>
      </c>
      <c r="Y76" s="365">
        <v>0</v>
      </c>
      <c r="Z76" s="365">
        <v>0</v>
      </c>
      <c r="AA76" s="365">
        <v>0</v>
      </c>
      <c r="AB76" s="365">
        <v>0</v>
      </c>
      <c r="AC76" s="365">
        <v>0</v>
      </c>
      <c r="AD76" s="366">
        <f t="shared" si="11"/>
        <v>0</v>
      </c>
    </row>
    <row r="77" spans="1:30" ht="12" hidden="1" customHeight="1">
      <c r="A77" s="358">
        <v>44570.11</v>
      </c>
      <c r="B77" s="35" t="s">
        <v>229</v>
      </c>
      <c r="C77" s="365">
        <v>0</v>
      </c>
      <c r="D77" s="365">
        <v>0</v>
      </c>
      <c r="E77" s="365">
        <v>0</v>
      </c>
      <c r="F77" s="365">
        <v>0</v>
      </c>
      <c r="G77" s="365">
        <v>0</v>
      </c>
      <c r="H77" s="365">
        <v>0</v>
      </c>
      <c r="I77" s="365">
        <v>0</v>
      </c>
      <c r="J77" s="365">
        <v>0</v>
      </c>
      <c r="K77" s="365">
        <v>0</v>
      </c>
      <c r="L77" s="365">
        <v>0</v>
      </c>
      <c r="M77" s="365">
        <v>0</v>
      </c>
      <c r="N77" s="365">
        <v>0</v>
      </c>
      <c r="O77" s="365">
        <v>0</v>
      </c>
      <c r="P77" s="366">
        <f t="shared" si="10"/>
        <v>0</v>
      </c>
      <c r="Q77" s="365">
        <v>0</v>
      </c>
      <c r="R77" s="365">
        <v>0</v>
      </c>
      <c r="S77" s="365">
        <v>0</v>
      </c>
      <c r="T77" s="365">
        <v>0</v>
      </c>
      <c r="U77" s="365">
        <v>0</v>
      </c>
      <c r="V77" s="365">
        <v>0</v>
      </c>
      <c r="W77" s="365">
        <v>0</v>
      </c>
      <c r="X77" s="365">
        <v>0</v>
      </c>
      <c r="Y77" s="365">
        <v>0</v>
      </c>
      <c r="Z77" s="365">
        <v>0</v>
      </c>
      <c r="AA77" s="365">
        <v>0</v>
      </c>
      <c r="AB77" s="365">
        <v>0</v>
      </c>
      <c r="AC77" s="365">
        <v>0</v>
      </c>
      <c r="AD77" s="366">
        <f t="shared" si="11"/>
        <v>0</v>
      </c>
    </row>
    <row r="78" spans="1:30" ht="12" hidden="1" customHeight="1">
      <c r="A78" s="358">
        <v>44570.2</v>
      </c>
      <c r="B78" s="35" t="s">
        <v>230</v>
      </c>
      <c r="C78" s="365">
        <v>32300.46</v>
      </c>
      <c r="D78" s="365">
        <v>305.45</v>
      </c>
      <c r="E78" s="365">
        <v>724.96</v>
      </c>
      <c r="F78" s="365">
        <v>206.92</v>
      </c>
      <c r="G78" s="365">
        <v>0</v>
      </c>
      <c r="H78" s="365">
        <v>220.11</v>
      </c>
      <c r="I78" s="365">
        <v>2971.6761904762202</v>
      </c>
      <c r="J78" s="365">
        <v>2971.6761904762202</v>
      </c>
      <c r="K78" s="365">
        <v>2971.6761904762202</v>
      </c>
      <c r="L78" s="365">
        <v>2971.6761904762202</v>
      </c>
      <c r="M78" s="365">
        <v>2971.6761904762202</v>
      </c>
      <c r="N78" s="365">
        <v>2971.6761904762202</v>
      </c>
      <c r="O78" s="365">
        <v>51587.957142857304</v>
      </c>
      <c r="P78" s="366">
        <f t="shared" si="10"/>
        <v>0</v>
      </c>
      <c r="Q78" s="365">
        <v>4298.9964285714404</v>
      </c>
      <c r="R78" s="365">
        <v>4298.9964285714404</v>
      </c>
      <c r="S78" s="365">
        <v>4298.9964285714404</v>
      </c>
      <c r="T78" s="365">
        <v>4298.9964285714404</v>
      </c>
      <c r="U78" s="365">
        <v>4298.9964285714404</v>
      </c>
      <c r="V78" s="365">
        <v>4298.9964285714404</v>
      </c>
      <c r="W78" s="365">
        <v>4298.9964285714404</v>
      </c>
      <c r="X78" s="365">
        <v>4298.9964285714404</v>
      </c>
      <c r="Y78" s="365">
        <v>4298.9964285714404</v>
      </c>
      <c r="Z78" s="365">
        <v>4298.9964285714404</v>
      </c>
      <c r="AA78" s="365">
        <v>4298.9964285714404</v>
      </c>
      <c r="AB78" s="365">
        <v>4298.9964285714404</v>
      </c>
      <c r="AC78" s="365">
        <v>51587.957142857304</v>
      </c>
      <c r="AD78" s="366">
        <f t="shared" si="11"/>
        <v>0</v>
      </c>
    </row>
    <row r="79" spans="1:30" ht="12" hidden="1" customHeight="1">
      <c r="A79" s="358">
        <v>44570.3</v>
      </c>
      <c r="B79" s="35" t="s">
        <v>231</v>
      </c>
      <c r="C79" s="365">
        <v>0</v>
      </c>
      <c r="D79" s="365">
        <v>0</v>
      </c>
      <c r="E79" s="365">
        <v>0</v>
      </c>
      <c r="F79" s="365">
        <v>0</v>
      </c>
      <c r="G79" s="365">
        <v>0</v>
      </c>
      <c r="H79" s="365">
        <v>0</v>
      </c>
      <c r="I79" s="365">
        <v>0</v>
      </c>
      <c r="J79" s="365">
        <v>0</v>
      </c>
      <c r="K79" s="365">
        <v>0</v>
      </c>
      <c r="L79" s="365">
        <v>0</v>
      </c>
      <c r="M79" s="365">
        <v>30000</v>
      </c>
      <c r="N79" s="365">
        <v>0</v>
      </c>
      <c r="O79" s="365">
        <v>30000</v>
      </c>
      <c r="P79" s="366">
        <f t="shared" si="10"/>
        <v>0</v>
      </c>
      <c r="Q79" s="365">
        <v>0</v>
      </c>
      <c r="R79" s="365">
        <v>0</v>
      </c>
      <c r="S79" s="365">
        <v>0</v>
      </c>
      <c r="T79" s="365">
        <v>0</v>
      </c>
      <c r="U79" s="365">
        <v>0</v>
      </c>
      <c r="V79" s="365">
        <v>0</v>
      </c>
      <c r="W79" s="365">
        <v>0</v>
      </c>
      <c r="X79" s="365">
        <v>0</v>
      </c>
      <c r="Y79" s="365">
        <v>0</v>
      </c>
      <c r="Z79" s="365">
        <v>0</v>
      </c>
      <c r="AA79" s="365">
        <v>30000</v>
      </c>
      <c r="AB79" s="365">
        <v>0</v>
      </c>
      <c r="AC79" s="365">
        <v>30000</v>
      </c>
      <c r="AD79" s="366">
        <f t="shared" si="11"/>
        <v>0</v>
      </c>
    </row>
    <row r="80" spans="1:30" ht="12" hidden="1" customHeight="1">
      <c r="A80" s="358">
        <v>44570.400000000001</v>
      </c>
      <c r="B80" s="35" t="s">
        <v>232</v>
      </c>
      <c r="C80" s="365">
        <v>0</v>
      </c>
      <c r="D80" s="365">
        <v>0</v>
      </c>
      <c r="E80" s="365">
        <v>0</v>
      </c>
      <c r="F80" s="365">
        <v>0</v>
      </c>
      <c r="G80" s="365">
        <v>0</v>
      </c>
      <c r="H80" s="365">
        <v>0</v>
      </c>
      <c r="I80" s="365">
        <v>0</v>
      </c>
      <c r="J80" s="365">
        <v>0</v>
      </c>
      <c r="K80" s="365">
        <v>0</v>
      </c>
      <c r="L80" s="365">
        <v>0</v>
      </c>
      <c r="M80" s="365">
        <v>0</v>
      </c>
      <c r="N80" s="365">
        <v>0</v>
      </c>
      <c r="O80" s="365">
        <v>0</v>
      </c>
      <c r="P80" s="366">
        <f t="shared" si="10"/>
        <v>0</v>
      </c>
      <c r="Q80" s="365">
        <v>0</v>
      </c>
      <c r="R80" s="365">
        <v>5000</v>
      </c>
      <c r="S80" s="365">
        <v>0</v>
      </c>
      <c r="T80" s="365">
        <v>0</v>
      </c>
      <c r="U80" s="365">
        <v>0</v>
      </c>
      <c r="V80" s="365">
        <v>0</v>
      </c>
      <c r="W80" s="365">
        <v>0</v>
      </c>
      <c r="X80" s="365">
        <v>0</v>
      </c>
      <c r="Y80" s="365">
        <v>0</v>
      </c>
      <c r="Z80" s="365">
        <v>0</v>
      </c>
      <c r="AA80" s="365">
        <v>0</v>
      </c>
      <c r="AB80" s="365">
        <v>0</v>
      </c>
      <c r="AC80" s="365">
        <v>5000</v>
      </c>
      <c r="AD80" s="366">
        <f t="shared" si="11"/>
        <v>0</v>
      </c>
    </row>
    <row r="81" spans="1:30" ht="12" hidden="1" customHeight="1">
      <c r="A81" s="358">
        <v>44570.5</v>
      </c>
      <c r="B81" s="35" t="s">
        <v>233</v>
      </c>
      <c r="C81" s="365">
        <v>0</v>
      </c>
      <c r="D81" s="365">
        <v>0</v>
      </c>
      <c r="E81" s="365">
        <v>0</v>
      </c>
      <c r="F81" s="365">
        <v>99985</v>
      </c>
      <c r="G81" s="365">
        <v>0</v>
      </c>
      <c r="H81" s="365">
        <v>0</v>
      </c>
      <c r="I81" s="365">
        <v>0</v>
      </c>
      <c r="J81" s="365">
        <v>0</v>
      </c>
      <c r="K81" s="365">
        <v>0</v>
      </c>
      <c r="L81" s="365">
        <v>0</v>
      </c>
      <c r="M81" s="365">
        <v>0</v>
      </c>
      <c r="N81" s="365">
        <v>0</v>
      </c>
      <c r="O81" s="365">
        <v>99985</v>
      </c>
      <c r="P81" s="366">
        <f t="shared" si="10"/>
        <v>0</v>
      </c>
      <c r="Q81" s="365">
        <v>0</v>
      </c>
      <c r="R81" s="365">
        <v>0</v>
      </c>
      <c r="S81" s="365">
        <v>0</v>
      </c>
      <c r="T81" s="365">
        <v>0</v>
      </c>
      <c r="U81" s="365">
        <v>0</v>
      </c>
      <c r="V81" s="365">
        <v>0</v>
      </c>
      <c r="W81" s="365">
        <v>0</v>
      </c>
      <c r="X81" s="365">
        <v>0</v>
      </c>
      <c r="Y81" s="365">
        <v>0</v>
      </c>
      <c r="Z81" s="365">
        <v>0</v>
      </c>
      <c r="AA81" s="365">
        <v>0</v>
      </c>
      <c r="AB81" s="365">
        <v>0</v>
      </c>
      <c r="AC81" s="365">
        <v>0</v>
      </c>
      <c r="AD81" s="366">
        <f t="shared" si="11"/>
        <v>0</v>
      </c>
    </row>
    <row r="82" spans="1:30" ht="12" hidden="1" customHeight="1">
      <c r="A82" s="358">
        <v>44570.6</v>
      </c>
      <c r="B82" s="35" t="s">
        <v>234</v>
      </c>
      <c r="C82" s="365">
        <v>0</v>
      </c>
      <c r="D82" s="365">
        <v>0</v>
      </c>
      <c r="E82" s="365">
        <v>0</v>
      </c>
      <c r="F82" s="365">
        <v>0</v>
      </c>
      <c r="G82" s="365">
        <v>0</v>
      </c>
      <c r="H82" s="365">
        <v>0</v>
      </c>
      <c r="I82" s="365">
        <v>0</v>
      </c>
      <c r="J82" s="365">
        <v>0</v>
      </c>
      <c r="K82" s="365">
        <v>0</v>
      </c>
      <c r="L82" s="365">
        <v>0</v>
      </c>
      <c r="M82" s="365">
        <v>0</v>
      </c>
      <c r="N82" s="365">
        <v>0</v>
      </c>
      <c r="O82" s="365">
        <v>0</v>
      </c>
      <c r="P82" s="366">
        <f t="shared" si="10"/>
        <v>0</v>
      </c>
      <c r="Q82" s="365">
        <v>625</v>
      </c>
      <c r="R82" s="365">
        <v>625</v>
      </c>
      <c r="S82" s="365">
        <v>625</v>
      </c>
      <c r="T82" s="365">
        <v>625</v>
      </c>
      <c r="U82" s="365">
        <v>625</v>
      </c>
      <c r="V82" s="365">
        <v>625</v>
      </c>
      <c r="W82" s="365">
        <v>625</v>
      </c>
      <c r="X82" s="365">
        <v>625</v>
      </c>
      <c r="Y82" s="365">
        <v>625</v>
      </c>
      <c r="Z82" s="365">
        <v>625</v>
      </c>
      <c r="AA82" s="365">
        <v>625</v>
      </c>
      <c r="AB82" s="365">
        <v>625</v>
      </c>
      <c r="AC82" s="365">
        <v>7500</v>
      </c>
      <c r="AD82" s="366">
        <f t="shared" si="11"/>
        <v>0</v>
      </c>
    </row>
    <row r="83" spans="1:30" ht="12" hidden="1" customHeight="1">
      <c r="A83" s="358">
        <v>44570.7</v>
      </c>
      <c r="B83" s="35" t="s">
        <v>235</v>
      </c>
      <c r="C83" s="365">
        <v>0</v>
      </c>
      <c r="D83" s="365">
        <v>0</v>
      </c>
      <c r="E83" s="365">
        <v>0</v>
      </c>
      <c r="F83" s="365">
        <v>0</v>
      </c>
      <c r="G83" s="365">
        <v>0</v>
      </c>
      <c r="H83" s="365">
        <v>0</v>
      </c>
      <c r="I83" s="365">
        <v>0</v>
      </c>
      <c r="J83" s="365">
        <v>0</v>
      </c>
      <c r="K83" s="365">
        <v>0</v>
      </c>
      <c r="L83" s="365">
        <v>0</v>
      </c>
      <c r="M83" s="365">
        <v>0</v>
      </c>
      <c r="N83" s="365">
        <v>0</v>
      </c>
      <c r="O83" s="365">
        <v>0</v>
      </c>
      <c r="P83" s="366">
        <f t="shared" si="10"/>
        <v>0</v>
      </c>
      <c r="Q83" s="365">
        <v>0</v>
      </c>
      <c r="R83" s="365">
        <v>0</v>
      </c>
      <c r="S83" s="365">
        <v>0</v>
      </c>
      <c r="T83" s="365">
        <v>0</v>
      </c>
      <c r="U83" s="365">
        <v>0</v>
      </c>
      <c r="V83" s="365">
        <v>0</v>
      </c>
      <c r="W83" s="365">
        <v>0</v>
      </c>
      <c r="X83" s="365">
        <v>0</v>
      </c>
      <c r="Y83" s="365">
        <v>0</v>
      </c>
      <c r="Z83" s="365">
        <v>0</v>
      </c>
      <c r="AA83" s="365">
        <v>0</v>
      </c>
      <c r="AB83" s="365">
        <v>0</v>
      </c>
      <c r="AC83" s="365">
        <v>0</v>
      </c>
      <c r="AD83" s="366">
        <f t="shared" si="11"/>
        <v>0</v>
      </c>
    </row>
    <row r="84" spans="1:30" ht="12" hidden="1" customHeight="1">
      <c r="A84" s="358">
        <v>44570.8</v>
      </c>
      <c r="B84" s="35" t="s">
        <v>236</v>
      </c>
      <c r="C84" s="365">
        <v>0</v>
      </c>
      <c r="D84" s="365">
        <v>0</v>
      </c>
      <c r="E84" s="365">
        <v>0</v>
      </c>
      <c r="F84" s="365">
        <v>0</v>
      </c>
      <c r="G84" s="365">
        <v>0</v>
      </c>
      <c r="H84" s="365">
        <v>0</v>
      </c>
      <c r="I84" s="365">
        <v>0</v>
      </c>
      <c r="J84" s="365">
        <v>0</v>
      </c>
      <c r="K84" s="365">
        <v>0</v>
      </c>
      <c r="L84" s="365">
        <v>0</v>
      </c>
      <c r="M84" s="365">
        <v>0</v>
      </c>
      <c r="N84" s="365">
        <v>0</v>
      </c>
      <c r="O84" s="365">
        <v>0</v>
      </c>
      <c r="P84" s="366">
        <f t="shared" si="10"/>
        <v>0</v>
      </c>
      <c r="Q84" s="365">
        <v>0</v>
      </c>
      <c r="R84" s="365">
        <v>0</v>
      </c>
      <c r="S84" s="365">
        <v>0</v>
      </c>
      <c r="T84" s="365">
        <v>0</v>
      </c>
      <c r="U84" s="365">
        <v>0</v>
      </c>
      <c r="V84" s="365">
        <v>0</v>
      </c>
      <c r="W84" s="365">
        <v>0</v>
      </c>
      <c r="X84" s="365">
        <v>0</v>
      </c>
      <c r="Y84" s="365">
        <v>0</v>
      </c>
      <c r="Z84" s="365">
        <v>0</v>
      </c>
      <c r="AA84" s="365">
        <v>0</v>
      </c>
      <c r="AB84" s="365">
        <v>0</v>
      </c>
      <c r="AC84" s="365">
        <v>0</v>
      </c>
      <c r="AD84" s="366">
        <f t="shared" si="11"/>
        <v>0</v>
      </c>
    </row>
    <row r="85" spans="1:30" ht="12" hidden="1" customHeight="1">
      <c r="A85" s="358">
        <v>44570.9</v>
      </c>
      <c r="B85" s="35" t="s">
        <v>237</v>
      </c>
      <c r="C85" s="365">
        <v>0</v>
      </c>
      <c r="D85" s="365">
        <v>0</v>
      </c>
      <c r="E85" s="365">
        <v>0</v>
      </c>
      <c r="F85" s="365">
        <v>0</v>
      </c>
      <c r="G85" s="365">
        <v>0</v>
      </c>
      <c r="H85" s="365">
        <v>0</v>
      </c>
      <c r="I85" s="365">
        <v>0</v>
      </c>
      <c r="J85" s="365">
        <v>0</v>
      </c>
      <c r="K85" s="365">
        <v>0</v>
      </c>
      <c r="L85" s="365">
        <v>0</v>
      </c>
      <c r="M85" s="365">
        <v>0</v>
      </c>
      <c r="N85" s="365">
        <v>0</v>
      </c>
      <c r="O85" s="365">
        <v>0</v>
      </c>
      <c r="P85" s="366">
        <f t="shared" si="10"/>
        <v>0</v>
      </c>
      <c r="Q85" s="365">
        <v>0</v>
      </c>
      <c r="R85" s="365">
        <v>0</v>
      </c>
      <c r="S85" s="365">
        <v>0</v>
      </c>
      <c r="T85" s="365">
        <v>0</v>
      </c>
      <c r="U85" s="365">
        <v>0</v>
      </c>
      <c r="V85" s="365">
        <v>0</v>
      </c>
      <c r="W85" s="365">
        <v>0</v>
      </c>
      <c r="X85" s="365">
        <v>0</v>
      </c>
      <c r="Y85" s="365">
        <v>0</v>
      </c>
      <c r="Z85" s="365">
        <v>0</v>
      </c>
      <c r="AA85" s="365">
        <v>0</v>
      </c>
      <c r="AB85" s="365">
        <v>0</v>
      </c>
      <c r="AC85" s="365">
        <v>0</v>
      </c>
      <c r="AD85" s="366">
        <f t="shared" si="11"/>
        <v>0</v>
      </c>
    </row>
    <row r="86" spans="1:30" ht="12" hidden="1" customHeight="1">
      <c r="A86" s="358">
        <v>44591</v>
      </c>
      <c r="B86" s="35" t="s">
        <v>238</v>
      </c>
      <c r="C86" s="365">
        <v>165000</v>
      </c>
      <c r="D86" s="365">
        <v>0</v>
      </c>
      <c r="E86" s="365">
        <v>0</v>
      </c>
      <c r="F86" s="365">
        <v>0</v>
      </c>
      <c r="G86" s="365">
        <v>0</v>
      </c>
      <c r="H86" s="365">
        <v>-165000</v>
      </c>
      <c r="I86" s="365">
        <v>0</v>
      </c>
      <c r="J86" s="365">
        <v>0</v>
      </c>
      <c r="K86" s="365">
        <v>0</v>
      </c>
      <c r="L86" s="365">
        <v>0</v>
      </c>
      <c r="M86" s="365">
        <v>0</v>
      </c>
      <c r="N86" s="365">
        <v>0</v>
      </c>
      <c r="O86" s="365">
        <v>0</v>
      </c>
      <c r="P86" s="366">
        <f t="shared" si="10"/>
        <v>0</v>
      </c>
      <c r="Q86" s="365">
        <v>0</v>
      </c>
      <c r="R86" s="365">
        <v>0</v>
      </c>
      <c r="S86" s="365">
        <v>0</v>
      </c>
      <c r="T86" s="365">
        <v>0</v>
      </c>
      <c r="U86" s="365">
        <v>0</v>
      </c>
      <c r="V86" s="365">
        <v>0</v>
      </c>
      <c r="W86" s="365">
        <v>0</v>
      </c>
      <c r="X86" s="365">
        <v>0</v>
      </c>
      <c r="Y86" s="365">
        <v>0</v>
      </c>
      <c r="Z86" s="365">
        <v>0</v>
      </c>
      <c r="AA86" s="365">
        <v>0</v>
      </c>
      <c r="AB86" s="365">
        <v>0</v>
      </c>
      <c r="AC86" s="365">
        <v>0</v>
      </c>
      <c r="AD86" s="366">
        <f t="shared" si="11"/>
        <v>0</v>
      </c>
    </row>
    <row r="87" spans="1:30" ht="12" hidden="1" customHeight="1">
      <c r="A87" s="358">
        <v>44990</v>
      </c>
      <c r="B87" s="35" t="s">
        <v>239</v>
      </c>
      <c r="C87" s="365">
        <v>0</v>
      </c>
      <c r="D87" s="365">
        <v>0</v>
      </c>
      <c r="E87" s="365">
        <v>0</v>
      </c>
      <c r="F87" s="365">
        <v>0</v>
      </c>
      <c r="G87" s="365">
        <v>0</v>
      </c>
      <c r="H87" s="365">
        <v>0</v>
      </c>
      <c r="I87" s="365">
        <v>0</v>
      </c>
      <c r="J87" s="365">
        <v>0</v>
      </c>
      <c r="K87" s="365">
        <v>0</v>
      </c>
      <c r="L87" s="365">
        <v>0</v>
      </c>
      <c r="M87" s="365">
        <v>0</v>
      </c>
      <c r="N87" s="365">
        <v>0</v>
      </c>
      <c r="O87" s="365">
        <v>0</v>
      </c>
      <c r="P87" s="366">
        <f t="shared" si="10"/>
        <v>0</v>
      </c>
      <c r="Q87" s="365">
        <v>0</v>
      </c>
      <c r="R87" s="365">
        <v>0</v>
      </c>
      <c r="S87" s="365">
        <v>0</v>
      </c>
      <c r="T87" s="365">
        <v>0</v>
      </c>
      <c r="U87" s="365">
        <v>0</v>
      </c>
      <c r="V87" s="365">
        <v>0</v>
      </c>
      <c r="W87" s="365">
        <v>0</v>
      </c>
      <c r="X87" s="365">
        <v>0</v>
      </c>
      <c r="Y87" s="365">
        <v>0</v>
      </c>
      <c r="Z87" s="365">
        <v>0</v>
      </c>
      <c r="AA87" s="365">
        <v>0</v>
      </c>
      <c r="AB87" s="365">
        <v>0</v>
      </c>
      <c r="AC87" s="365">
        <v>0</v>
      </c>
      <c r="AD87" s="366">
        <f t="shared" si="11"/>
        <v>0</v>
      </c>
    </row>
    <row r="88" spans="1:30" ht="12" hidden="1" customHeight="1">
      <c r="A88" s="358">
        <v>44990.1</v>
      </c>
      <c r="B88" s="35" t="s">
        <v>240</v>
      </c>
      <c r="C88" s="365">
        <v>0</v>
      </c>
      <c r="D88" s="365">
        <v>0</v>
      </c>
      <c r="E88" s="365">
        <v>0</v>
      </c>
      <c r="F88" s="365">
        <v>0</v>
      </c>
      <c r="G88" s="365">
        <v>0</v>
      </c>
      <c r="H88" s="365">
        <v>0</v>
      </c>
      <c r="I88" s="365">
        <v>0</v>
      </c>
      <c r="J88" s="365">
        <v>0</v>
      </c>
      <c r="K88" s="365">
        <v>0</v>
      </c>
      <c r="L88" s="365">
        <v>0</v>
      </c>
      <c r="M88" s="365">
        <v>0</v>
      </c>
      <c r="N88" s="365">
        <v>0</v>
      </c>
      <c r="O88" s="365">
        <v>0</v>
      </c>
      <c r="P88" s="366">
        <f t="shared" si="10"/>
        <v>0</v>
      </c>
      <c r="Q88" s="365">
        <v>0</v>
      </c>
      <c r="R88" s="365">
        <v>0</v>
      </c>
      <c r="S88" s="365">
        <v>0</v>
      </c>
      <c r="T88" s="365">
        <v>0</v>
      </c>
      <c r="U88" s="365">
        <v>0</v>
      </c>
      <c r="V88" s="365">
        <v>0</v>
      </c>
      <c r="W88" s="365">
        <v>0</v>
      </c>
      <c r="X88" s="365">
        <v>0</v>
      </c>
      <c r="Y88" s="365">
        <v>0</v>
      </c>
      <c r="Z88" s="365">
        <v>0</v>
      </c>
      <c r="AA88" s="365">
        <v>0</v>
      </c>
      <c r="AB88" s="365">
        <v>0</v>
      </c>
      <c r="AC88" s="365">
        <v>0</v>
      </c>
      <c r="AD88" s="366">
        <f t="shared" si="11"/>
        <v>0</v>
      </c>
    </row>
    <row r="89" spans="1:30" ht="12" hidden="1" customHeight="1">
      <c r="A89" s="358">
        <v>44991</v>
      </c>
      <c r="B89" s="35" t="s">
        <v>241</v>
      </c>
      <c r="C89" s="365">
        <v>0</v>
      </c>
      <c r="D89" s="365">
        <v>0</v>
      </c>
      <c r="E89" s="365">
        <v>0</v>
      </c>
      <c r="F89" s="365">
        <v>0</v>
      </c>
      <c r="G89" s="365">
        <v>0</v>
      </c>
      <c r="H89" s="365">
        <v>0</v>
      </c>
      <c r="I89" s="365">
        <v>0</v>
      </c>
      <c r="J89" s="365">
        <v>0</v>
      </c>
      <c r="K89" s="365">
        <v>0</v>
      </c>
      <c r="L89" s="365">
        <v>0</v>
      </c>
      <c r="M89" s="365">
        <v>0</v>
      </c>
      <c r="N89" s="365">
        <v>0</v>
      </c>
      <c r="O89" s="365">
        <v>0</v>
      </c>
      <c r="P89" s="366">
        <f t="shared" si="10"/>
        <v>0</v>
      </c>
      <c r="Q89" s="365">
        <v>0</v>
      </c>
      <c r="R89" s="365">
        <v>0</v>
      </c>
      <c r="S89" s="365">
        <v>0</v>
      </c>
      <c r="T89" s="365">
        <v>0</v>
      </c>
      <c r="U89" s="365">
        <v>0</v>
      </c>
      <c r="V89" s="365">
        <v>0</v>
      </c>
      <c r="W89" s="365">
        <v>0</v>
      </c>
      <c r="X89" s="365">
        <v>0</v>
      </c>
      <c r="Y89" s="365">
        <v>0</v>
      </c>
      <c r="Z89" s="365">
        <v>0</v>
      </c>
      <c r="AA89" s="365">
        <v>0</v>
      </c>
      <c r="AB89" s="365">
        <v>0</v>
      </c>
      <c r="AC89" s="365">
        <v>0</v>
      </c>
      <c r="AD89" s="366">
        <f t="shared" si="11"/>
        <v>0</v>
      </c>
    </row>
    <row r="90" spans="1:30" ht="12" hidden="1" customHeight="1">
      <c r="A90" s="358">
        <v>44999</v>
      </c>
      <c r="B90" s="35" t="s">
        <v>242</v>
      </c>
      <c r="C90" s="365">
        <v>0</v>
      </c>
      <c r="D90" s="365">
        <v>0</v>
      </c>
      <c r="E90" s="365">
        <v>49.26</v>
      </c>
      <c r="F90" s="365">
        <v>1758.79</v>
      </c>
      <c r="G90" s="365">
        <v>816.07</v>
      </c>
      <c r="H90" s="365">
        <v>37882.230000000003</v>
      </c>
      <c r="I90" s="365">
        <v>-40506.35</v>
      </c>
      <c r="J90" s="365">
        <v>0</v>
      </c>
      <c r="K90" s="365">
        <v>0</v>
      </c>
      <c r="L90" s="365">
        <v>0</v>
      </c>
      <c r="M90" s="365">
        <v>0</v>
      </c>
      <c r="N90" s="365">
        <v>0</v>
      </c>
      <c r="O90" s="365">
        <v>0</v>
      </c>
      <c r="P90" s="366">
        <f t="shared" si="10"/>
        <v>-7.2759576141834259E-12</v>
      </c>
      <c r="Q90" s="365">
        <v>0</v>
      </c>
      <c r="R90" s="365">
        <v>0</v>
      </c>
      <c r="S90" s="365">
        <v>0</v>
      </c>
      <c r="T90" s="365">
        <v>0</v>
      </c>
      <c r="U90" s="365">
        <v>0</v>
      </c>
      <c r="V90" s="365">
        <v>0</v>
      </c>
      <c r="W90" s="365">
        <v>0</v>
      </c>
      <c r="X90" s="365">
        <v>0</v>
      </c>
      <c r="Y90" s="365">
        <v>0</v>
      </c>
      <c r="Z90" s="365">
        <v>0</v>
      </c>
      <c r="AA90" s="365">
        <v>0</v>
      </c>
      <c r="AB90" s="365">
        <v>0</v>
      </c>
      <c r="AC90" s="365">
        <v>0</v>
      </c>
      <c r="AD90" s="366">
        <f t="shared" si="11"/>
        <v>0</v>
      </c>
    </row>
    <row r="91" spans="1:30" ht="12" hidden="1" customHeight="1">
      <c r="A91" s="188"/>
      <c r="B91" s="46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6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6"/>
    </row>
    <row r="92" spans="1:30" ht="12" customHeight="1">
      <c r="A92" s="183"/>
      <c r="B92" s="1" t="str">
        <f>A57</f>
        <v>Other Local Revenues</v>
      </c>
      <c r="C92" s="365">
        <f t="shared" ref="C92:O92" si="12">SUM(C58:C91)</f>
        <v>197634.63</v>
      </c>
      <c r="D92" s="365">
        <f t="shared" si="12"/>
        <v>632.96</v>
      </c>
      <c r="E92" s="365">
        <f t="shared" si="12"/>
        <v>1106.75</v>
      </c>
      <c r="F92" s="365">
        <f t="shared" si="12"/>
        <v>102387.21999999999</v>
      </c>
      <c r="G92" s="365">
        <f t="shared" si="12"/>
        <v>1237.74</v>
      </c>
      <c r="H92" s="365">
        <f t="shared" si="12"/>
        <v>-126446.9</v>
      </c>
      <c r="I92" s="365">
        <f t="shared" si="12"/>
        <v>-37268.532142857111</v>
      </c>
      <c r="J92" s="365">
        <f t="shared" si="12"/>
        <v>3237.8178571428871</v>
      </c>
      <c r="K92" s="365">
        <f t="shared" si="12"/>
        <v>3237.8178571428871</v>
      </c>
      <c r="L92" s="365">
        <f t="shared" si="12"/>
        <v>3237.8178571428871</v>
      </c>
      <c r="M92" s="365">
        <f t="shared" si="12"/>
        <v>33237.817857142887</v>
      </c>
      <c r="N92" s="365">
        <f t="shared" si="12"/>
        <v>3237.8178571428871</v>
      </c>
      <c r="O92" s="365">
        <f t="shared" si="12"/>
        <v>185472.95714285731</v>
      </c>
      <c r="P92" s="366">
        <f t="shared" ref="P92" si="13">O92-SUM(C92:N92)</f>
        <v>0</v>
      </c>
      <c r="Q92" s="365">
        <f t="shared" ref="Q92:AC92" si="14">SUM(Q58:Q91)</f>
        <v>5248.9964285714404</v>
      </c>
      <c r="R92" s="365">
        <f t="shared" si="14"/>
        <v>10248.996428571441</v>
      </c>
      <c r="S92" s="365">
        <f t="shared" si="14"/>
        <v>5248.9964285714404</v>
      </c>
      <c r="T92" s="365">
        <f t="shared" si="14"/>
        <v>5248.9964285714404</v>
      </c>
      <c r="U92" s="365">
        <f t="shared" si="14"/>
        <v>5248.9964285714404</v>
      </c>
      <c r="V92" s="365">
        <f t="shared" si="14"/>
        <v>5248.9964285714404</v>
      </c>
      <c r="W92" s="365">
        <f t="shared" si="14"/>
        <v>5248.9964285714404</v>
      </c>
      <c r="X92" s="365">
        <f t="shared" si="14"/>
        <v>5248.9964285714404</v>
      </c>
      <c r="Y92" s="365">
        <f t="shared" si="14"/>
        <v>5248.9964285714404</v>
      </c>
      <c r="Z92" s="365">
        <f t="shared" si="14"/>
        <v>5248.9964285714404</v>
      </c>
      <c r="AA92" s="365">
        <f t="shared" si="14"/>
        <v>35248.996428571438</v>
      </c>
      <c r="AB92" s="365">
        <f t="shared" si="14"/>
        <v>5248.9964285714404</v>
      </c>
      <c r="AC92" s="365">
        <f t="shared" si="14"/>
        <v>97987.957142857311</v>
      </c>
      <c r="AD92" s="366">
        <f t="shared" ref="AD92" si="15">AC92-SUM(Q92:AB92)</f>
        <v>0</v>
      </c>
    </row>
    <row r="93" spans="1:30" ht="12" hidden="1" customHeight="1">
      <c r="A93" s="183"/>
      <c r="B93" s="46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6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365"/>
      <c r="AC93" s="365"/>
      <c r="AD93" s="366"/>
    </row>
    <row r="94" spans="1:30" ht="12" hidden="1" customHeight="1">
      <c r="A94" s="80" t="s">
        <v>100</v>
      </c>
      <c r="C94" s="365" t="s">
        <v>30</v>
      </c>
      <c r="D94" s="365" t="s">
        <v>30</v>
      </c>
      <c r="E94" s="365" t="s">
        <v>30</v>
      </c>
      <c r="F94" s="365" t="s">
        <v>30</v>
      </c>
      <c r="G94" s="365" t="s">
        <v>30</v>
      </c>
      <c r="H94" s="365" t="s">
        <v>30</v>
      </c>
      <c r="I94" s="365" t="s">
        <v>30</v>
      </c>
      <c r="J94" s="365" t="s">
        <v>30</v>
      </c>
      <c r="K94" s="365" t="s">
        <v>30</v>
      </c>
      <c r="L94" s="365" t="s">
        <v>30</v>
      </c>
      <c r="M94" s="365" t="s">
        <v>30</v>
      </c>
      <c r="N94" s="365" t="s">
        <v>30</v>
      </c>
      <c r="O94" s="365" t="s">
        <v>30</v>
      </c>
      <c r="P94" s="366" t="s">
        <v>30</v>
      </c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  <c r="AB94" s="365"/>
      <c r="AC94" s="365"/>
      <c r="AD94" s="366"/>
    </row>
    <row r="95" spans="1:30" ht="12" hidden="1" customHeight="1">
      <c r="A95" s="188" t="s">
        <v>30</v>
      </c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>
        <v>0</v>
      </c>
      <c r="P95" s="366">
        <f t="shared" ref="P95" si="16">O95-SUM(C95:N95)</f>
        <v>0</v>
      </c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>
        <v>0</v>
      </c>
      <c r="AD95" s="366">
        <f t="shared" ref="AD95" si="17">AC95-SUM(Q95:AB95)</f>
        <v>0</v>
      </c>
    </row>
    <row r="96" spans="1:30" ht="12" hidden="1" customHeight="1">
      <c r="A96" s="358">
        <v>46000</v>
      </c>
      <c r="B96" s="35" t="s">
        <v>100</v>
      </c>
      <c r="C96" s="365">
        <v>0</v>
      </c>
      <c r="D96" s="365">
        <v>0</v>
      </c>
      <c r="E96" s="365">
        <v>0</v>
      </c>
      <c r="F96" s="365">
        <v>0</v>
      </c>
      <c r="G96" s="365">
        <v>0</v>
      </c>
      <c r="H96" s="365">
        <v>0</v>
      </c>
      <c r="I96" s="365">
        <v>0</v>
      </c>
      <c r="J96" s="365">
        <v>0</v>
      </c>
      <c r="K96" s="365">
        <v>0</v>
      </c>
      <c r="L96" s="365">
        <v>0</v>
      </c>
      <c r="M96" s="365">
        <v>0</v>
      </c>
      <c r="N96" s="365">
        <v>0</v>
      </c>
      <c r="O96" s="365">
        <v>0</v>
      </c>
      <c r="P96" s="366">
        <f t="shared" ref="P96:P129" si="18">O96-SUM(C96:N96)</f>
        <v>0</v>
      </c>
      <c r="Q96" s="365">
        <v>0</v>
      </c>
      <c r="R96" s="365">
        <v>0</v>
      </c>
      <c r="S96" s="365">
        <v>0</v>
      </c>
      <c r="T96" s="365">
        <v>0</v>
      </c>
      <c r="U96" s="365">
        <v>0</v>
      </c>
      <c r="V96" s="365">
        <v>0</v>
      </c>
      <c r="W96" s="365">
        <v>0</v>
      </c>
      <c r="X96" s="365">
        <v>0</v>
      </c>
      <c r="Y96" s="365">
        <v>0</v>
      </c>
      <c r="Z96" s="365">
        <v>0</v>
      </c>
      <c r="AA96" s="365">
        <v>0</v>
      </c>
      <c r="AB96" s="365">
        <v>0</v>
      </c>
      <c r="AC96" s="365">
        <v>0</v>
      </c>
      <c r="AD96" s="366">
        <f t="shared" ref="AD96:AD129" si="19">AC96-SUM(Q96:AB96)</f>
        <v>0</v>
      </c>
    </row>
    <row r="97" spans="1:30" ht="12" hidden="1" customHeight="1">
      <c r="A97" s="358">
        <v>46100</v>
      </c>
      <c r="B97" s="35" t="s">
        <v>243</v>
      </c>
      <c r="C97" s="365">
        <v>0</v>
      </c>
      <c r="D97" s="365">
        <v>0</v>
      </c>
      <c r="E97" s="365">
        <v>0</v>
      </c>
      <c r="F97" s="365">
        <v>0</v>
      </c>
      <c r="G97" s="365">
        <v>0</v>
      </c>
      <c r="H97" s="365">
        <v>0</v>
      </c>
      <c r="I97" s="365">
        <v>0</v>
      </c>
      <c r="J97" s="365">
        <v>0</v>
      </c>
      <c r="K97" s="365">
        <v>0</v>
      </c>
      <c r="L97" s="365">
        <v>0</v>
      </c>
      <c r="M97" s="365">
        <v>0</v>
      </c>
      <c r="N97" s="365">
        <v>0</v>
      </c>
      <c r="O97" s="365">
        <v>0</v>
      </c>
      <c r="P97" s="366">
        <f t="shared" si="18"/>
        <v>0</v>
      </c>
      <c r="Q97" s="365">
        <v>0</v>
      </c>
      <c r="R97" s="365">
        <v>0</v>
      </c>
      <c r="S97" s="365">
        <v>0</v>
      </c>
      <c r="T97" s="365">
        <v>0</v>
      </c>
      <c r="U97" s="365">
        <v>0</v>
      </c>
      <c r="V97" s="365">
        <v>0</v>
      </c>
      <c r="W97" s="365">
        <v>0</v>
      </c>
      <c r="X97" s="365">
        <v>0</v>
      </c>
      <c r="Y97" s="365">
        <v>0</v>
      </c>
      <c r="Z97" s="365">
        <v>0</v>
      </c>
      <c r="AA97" s="365">
        <v>0</v>
      </c>
      <c r="AB97" s="365">
        <v>0</v>
      </c>
      <c r="AC97" s="365">
        <v>0</v>
      </c>
      <c r="AD97" s="366">
        <f t="shared" si="19"/>
        <v>0</v>
      </c>
    </row>
    <row r="98" spans="1:30" ht="12" hidden="1" customHeight="1">
      <c r="A98" s="358">
        <v>46200</v>
      </c>
      <c r="B98" s="35" t="s">
        <v>244</v>
      </c>
      <c r="C98" s="365">
        <v>0</v>
      </c>
      <c r="D98" s="365">
        <v>0</v>
      </c>
      <c r="E98" s="365">
        <v>0</v>
      </c>
      <c r="F98" s="365">
        <v>0</v>
      </c>
      <c r="G98" s="365">
        <v>0</v>
      </c>
      <c r="H98" s="365">
        <v>0</v>
      </c>
      <c r="I98" s="365">
        <v>0</v>
      </c>
      <c r="J98" s="365">
        <v>0</v>
      </c>
      <c r="K98" s="365">
        <v>0</v>
      </c>
      <c r="L98" s="365">
        <v>0</v>
      </c>
      <c r="M98" s="365">
        <v>0</v>
      </c>
      <c r="N98" s="365">
        <v>0</v>
      </c>
      <c r="O98" s="365">
        <v>0</v>
      </c>
      <c r="P98" s="366">
        <f t="shared" si="18"/>
        <v>0</v>
      </c>
      <c r="Q98" s="365">
        <v>0</v>
      </c>
      <c r="R98" s="365">
        <v>0</v>
      </c>
      <c r="S98" s="365">
        <v>0</v>
      </c>
      <c r="T98" s="365">
        <v>0</v>
      </c>
      <c r="U98" s="365">
        <v>0</v>
      </c>
      <c r="V98" s="365">
        <v>0</v>
      </c>
      <c r="W98" s="365">
        <v>0</v>
      </c>
      <c r="X98" s="365">
        <v>0</v>
      </c>
      <c r="Y98" s="365">
        <v>0</v>
      </c>
      <c r="Z98" s="365">
        <v>0</v>
      </c>
      <c r="AA98" s="365">
        <v>0</v>
      </c>
      <c r="AB98" s="365">
        <v>0</v>
      </c>
      <c r="AC98" s="365">
        <v>0</v>
      </c>
      <c r="AD98" s="366">
        <f t="shared" si="19"/>
        <v>0</v>
      </c>
    </row>
    <row r="99" spans="1:30" ht="12" hidden="1" customHeight="1">
      <c r="A99" s="358">
        <v>46230</v>
      </c>
      <c r="B99" s="35" t="s">
        <v>245</v>
      </c>
      <c r="C99" s="365">
        <v>0</v>
      </c>
      <c r="D99" s="365">
        <v>0</v>
      </c>
      <c r="E99" s="365">
        <v>0</v>
      </c>
      <c r="F99" s="365">
        <v>0</v>
      </c>
      <c r="G99" s="365">
        <v>0</v>
      </c>
      <c r="H99" s="365">
        <v>0</v>
      </c>
      <c r="I99" s="365">
        <v>0</v>
      </c>
      <c r="J99" s="365">
        <v>0</v>
      </c>
      <c r="K99" s="365">
        <v>0</v>
      </c>
      <c r="L99" s="365">
        <v>0</v>
      </c>
      <c r="M99" s="365">
        <v>0</v>
      </c>
      <c r="N99" s="365">
        <v>0</v>
      </c>
      <c r="O99" s="365">
        <v>0</v>
      </c>
      <c r="P99" s="366">
        <f t="shared" si="18"/>
        <v>0</v>
      </c>
      <c r="Q99" s="365">
        <v>0</v>
      </c>
      <c r="R99" s="365">
        <v>0</v>
      </c>
      <c r="S99" s="365">
        <v>0</v>
      </c>
      <c r="T99" s="365">
        <v>0</v>
      </c>
      <c r="U99" s="365">
        <v>0</v>
      </c>
      <c r="V99" s="365">
        <v>0</v>
      </c>
      <c r="W99" s="365">
        <v>0</v>
      </c>
      <c r="X99" s="365">
        <v>0</v>
      </c>
      <c r="Y99" s="365">
        <v>0</v>
      </c>
      <c r="Z99" s="365">
        <v>0</v>
      </c>
      <c r="AA99" s="365">
        <v>0</v>
      </c>
      <c r="AB99" s="365">
        <v>0</v>
      </c>
      <c r="AC99" s="365">
        <v>0</v>
      </c>
      <c r="AD99" s="366">
        <f t="shared" si="19"/>
        <v>0</v>
      </c>
    </row>
    <row r="100" spans="1:30" ht="12" hidden="1" customHeight="1">
      <c r="A100" s="358">
        <v>46300</v>
      </c>
      <c r="B100" s="35" t="s">
        <v>246</v>
      </c>
      <c r="C100" s="365">
        <v>0</v>
      </c>
      <c r="D100" s="365">
        <v>0</v>
      </c>
      <c r="E100" s="365">
        <v>0</v>
      </c>
      <c r="F100" s="365">
        <v>0</v>
      </c>
      <c r="G100" s="365">
        <v>0</v>
      </c>
      <c r="H100" s="365">
        <v>0</v>
      </c>
      <c r="I100" s="365">
        <v>0</v>
      </c>
      <c r="J100" s="365">
        <v>0</v>
      </c>
      <c r="K100" s="365">
        <v>0</v>
      </c>
      <c r="L100" s="365">
        <v>0</v>
      </c>
      <c r="M100" s="365">
        <v>0</v>
      </c>
      <c r="N100" s="365">
        <v>0</v>
      </c>
      <c r="O100" s="365">
        <v>0</v>
      </c>
      <c r="P100" s="366">
        <f t="shared" si="18"/>
        <v>0</v>
      </c>
      <c r="Q100" s="365">
        <v>0</v>
      </c>
      <c r="R100" s="365">
        <v>0</v>
      </c>
      <c r="S100" s="365">
        <v>0</v>
      </c>
      <c r="T100" s="365">
        <v>0</v>
      </c>
      <c r="U100" s="365">
        <v>0</v>
      </c>
      <c r="V100" s="365">
        <v>0</v>
      </c>
      <c r="W100" s="365">
        <v>0</v>
      </c>
      <c r="X100" s="365">
        <v>0</v>
      </c>
      <c r="Y100" s="365">
        <v>0</v>
      </c>
      <c r="Z100" s="365">
        <v>0</v>
      </c>
      <c r="AA100" s="365">
        <v>0</v>
      </c>
      <c r="AB100" s="365">
        <v>0</v>
      </c>
      <c r="AC100" s="365">
        <v>0</v>
      </c>
      <c r="AD100" s="366">
        <f t="shared" si="19"/>
        <v>0</v>
      </c>
    </row>
    <row r="101" spans="1:30" ht="12" hidden="1" customHeight="1">
      <c r="A101" s="358">
        <v>46400</v>
      </c>
      <c r="B101" s="35" t="s">
        <v>247</v>
      </c>
      <c r="C101" s="365">
        <v>0</v>
      </c>
      <c r="D101" s="365">
        <v>0</v>
      </c>
      <c r="E101" s="365">
        <v>0</v>
      </c>
      <c r="F101" s="365">
        <v>0</v>
      </c>
      <c r="G101" s="365">
        <v>0</v>
      </c>
      <c r="H101" s="365">
        <v>0</v>
      </c>
      <c r="I101" s="365">
        <v>0</v>
      </c>
      <c r="J101" s="365">
        <v>0</v>
      </c>
      <c r="K101" s="365">
        <v>0</v>
      </c>
      <c r="L101" s="365">
        <v>0</v>
      </c>
      <c r="M101" s="365">
        <v>0</v>
      </c>
      <c r="N101" s="365">
        <v>0</v>
      </c>
      <c r="O101" s="365">
        <v>0</v>
      </c>
      <c r="P101" s="366">
        <f t="shared" si="18"/>
        <v>0</v>
      </c>
      <c r="Q101" s="365">
        <v>0</v>
      </c>
      <c r="R101" s="365">
        <v>0</v>
      </c>
      <c r="S101" s="365">
        <v>0</v>
      </c>
      <c r="T101" s="365">
        <v>0</v>
      </c>
      <c r="U101" s="365">
        <v>0</v>
      </c>
      <c r="V101" s="365">
        <v>0</v>
      </c>
      <c r="W101" s="365">
        <v>0</v>
      </c>
      <c r="X101" s="365">
        <v>0</v>
      </c>
      <c r="Y101" s="365">
        <v>0</v>
      </c>
      <c r="Z101" s="365">
        <v>0</v>
      </c>
      <c r="AA101" s="365">
        <v>0</v>
      </c>
      <c r="AB101" s="365">
        <v>0</v>
      </c>
      <c r="AC101" s="365">
        <v>0</v>
      </c>
      <c r="AD101" s="366">
        <f t="shared" si="19"/>
        <v>0</v>
      </c>
    </row>
    <row r="102" spans="1:30" ht="12" hidden="1" customHeight="1">
      <c r="A102" s="358">
        <v>46500</v>
      </c>
      <c r="B102" s="35" t="s">
        <v>248</v>
      </c>
      <c r="C102" s="365">
        <v>0</v>
      </c>
      <c r="D102" s="365">
        <v>0</v>
      </c>
      <c r="E102" s="365">
        <v>0</v>
      </c>
      <c r="F102" s="365">
        <v>0</v>
      </c>
      <c r="G102" s="365">
        <v>0</v>
      </c>
      <c r="H102" s="365">
        <v>0</v>
      </c>
      <c r="I102" s="365">
        <v>0</v>
      </c>
      <c r="J102" s="365">
        <v>0</v>
      </c>
      <c r="K102" s="365">
        <v>0</v>
      </c>
      <c r="L102" s="365">
        <v>0</v>
      </c>
      <c r="M102" s="365">
        <v>0</v>
      </c>
      <c r="N102" s="365">
        <v>0</v>
      </c>
      <c r="O102" s="365">
        <v>0</v>
      </c>
      <c r="P102" s="366">
        <f t="shared" si="18"/>
        <v>0</v>
      </c>
      <c r="Q102" s="365">
        <v>0</v>
      </c>
      <c r="R102" s="365">
        <v>0</v>
      </c>
      <c r="S102" s="365">
        <v>0</v>
      </c>
      <c r="T102" s="365">
        <v>0</v>
      </c>
      <c r="U102" s="365">
        <v>0</v>
      </c>
      <c r="V102" s="365">
        <v>0</v>
      </c>
      <c r="W102" s="365">
        <v>0</v>
      </c>
      <c r="X102" s="365">
        <v>0</v>
      </c>
      <c r="Y102" s="365">
        <v>0</v>
      </c>
      <c r="Z102" s="365">
        <v>0</v>
      </c>
      <c r="AA102" s="365">
        <v>0</v>
      </c>
      <c r="AB102" s="365">
        <v>0</v>
      </c>
      <c r="AC102" s="365">
        <v>0</v>
      </c>
      <c r="AD102" s="366">
        <f t="shared" si="19"/>
        <v>0</v>
      </c>
    </row>
    <row r="103" spans="1:30" ht="12" hidden="1" customHeight="1">
      <c r="A103" s="358">
        <v>46511</v>
      </c>
      <c r="B103" s="35" t="s">
        <v>249</v>
      </c>
      <c r="C103" s="365">
        <v>0</v>
      </c>
      <c r="D103" s="365">
        <v>414201.59999999998</v>
      </c>
      <c r="E103" s="365">
        <v>414201.59999999998</v>
      </c>
      <c r="F103" s="365">
        <v>524747.16</v>
      </c>
      <c r="G103" s="365">
        <v>451050.12</v>
      </c>
      <c r="H103" s="365">
        <v>451050.12</v>
      </c>
      <c r="I103" s="365">
        <v>397800</v>
      </c>
      <c r="J103" s="365">
        <v>397800</v>
      </c>
      <c r="K103" s="365">
        <v>397800</v>
      </c>
      <c r="L103" s="365">
        <v>397800</v>
      </c>
      <c r="M103" s="365">
        <v>0</v>
      </c>
      <c r="N103" s="365">
        <v>131549.4</v>
      </c>
      <c r="O103" s="365">
        <v>3978000</v>
      </c>
      <c r="P103" s="366">
        <f t="shared" si="18"/>
        <v>0</v>
      </c>
      <c r="Q103" s="365">
        <v>0</v>
      </c>
      <c r="R103" s="365">
        <v>409734</v>
      </c>
      <c r="S103" s="365">
        <v>409734</v>
      </c>
      <c r="T103" s="365">
        <v>409734</v>
      </c>
      <c r="U103" s="365">
        <v>409734</v>
      </c>
      <c r="V103" s="365">
        <v>409734</v>
      </c>
      <c r="W103" s="365">
        <v>409734</v>
      </c>
      <c r="X103" s="365">
        <v>409734</v>
      </c>
      <c r="Y103" s="365">
        <v>409734</v>
      </c>
      <c r="Z103" s="365">
        <v>409734</v>
      </c>
      <c r="AA103" s="365">
        <v>0</v>
      </c>
      <c r="AB103" s="365">
        <v>409734</v>
      </c>
      <c r="AC103" s="365">
        <v>4097340</v>
      </c>
      <c r="AD103" s="366">
        <f t="shared" si="19"/>
        <v>0</v>
      </c>
    </row>
    <row r="104" spans="1:30" ht="12" hidden="1" customHeight="1">
      <c r="A104" s="358">
        <v>46512</v>
      </c>
      <c r="B104" s="35" t="s">
        <v>250</v>
      </c>
      <c r="C104" s="365">
        <v>0</v>
      </c>
      <c r="D104" s="365">
        <v>0</v>
      </c>
      <c r="E104" s="365">
        <v>0</v>
      </c>
      <c r="F104" s="365">
        <v>0</v>
      </c>
      <c r="G104" s="365">
        <v>0</v>
      </c>
      <c r="H104" s="365">
        <v>0</v>
      </c>
      <c r="I104" s="365">
        <v>0</v>
      </c>
      <c r="J104" s="365">
        <v>0</v>
      </c>
      <c r="K104" s="365">
        <v>0</v>
      </c>
      <c r="L104" s="365">
        <v>0</v>
      </c>
      <c r="M104" s="365">
        <v>0</v>
      </c>
      <c r="N104" s="365">
        <v>0</v>
      </c>
      <c r="O104" s="365">
        <v>0</v>
      </c>
      <c r="P104" s="366">
        <f t="shared" si="18"/>
        <v>0</v>
      </c>
      <c r="Q104" s="365">
        <v>0</v>
      </c>
      <c r="R104" s="365">
        <v>0</v>
      </c>
      <c r="S104" s="365">
        <v>0</v>
      </c>
      <c r="T104" s="365">
        <v>0</v>
      </c>
      <c r="U104" s="365">
        <v>0</v>
      </c>
      <c r="V104" s="365">
        <v>0</v>
      </c>
      <c r="W104" s="365">
        <v>0</v>
      </c>
      <c r="X104" s="365">
        <v>0</v>
      </c>
      <c r="Y104" s="365">
        <v>0</v>
      </c>
      <c r="Z104" s="365">
        <v>0</v>
      </c>
      <c r="AA104" s="365">
        <v>0</v>
      </c>
      <c r="AB104" s="365">
        <v>0</v>
      </c>
      <c r="AC104" s="365">
        <v>0</v>
      </c>
      <c r="AD104" s="366">
        <f t="shared" si="19"/>
        <v>0</v>
      </c>
    </row>
    <row r="105" spans="1:30" ht="12" hidden="1" customHeight="1">
      <c r="A105" s="358">
        <v>46515</v>
      </c>
      <c r="B105" s="35" t="s">
        <v>251</v>
      </c>
      <c r="C105" s="365">
        <v>0</v>
      </c>
      <c r="D105" s="365">
        <v>0</v>
      </c>
      <c r="E105" s="365">
        <v>0</v>
      </c>
      <c r="F105" s="365">
        <v>0</v>
      </c>
      <c r="G105" s="365">
        <v>0</v>
      </c>
      <c r="H105" s="365">
        <v>0</v>
      </c>
      <c r="I105" s="365">
        <v>0</v>
      </c>
      <c r="J105" s="365">
        <v>0</v>
      </c>
      <c r="K105" s="365">
        <v>0</v>
      </c>
      <c r="L105" s="365">
        <v>0</v>
      </c>
      <c r="M105" s="365">
        <v>0</v>
      </c>
      <c r="N105" s="365">
        <v>0</v>
      </c>
      <c r="O105" s="365">
        <v>0</v>
      </c>
      <c r="P105" s="366">
        <f t="shared" si="18"/>
        <v>0</v>
      </c>
      <c r="Q105" s="365">
        <v>0</v>
      </c>
      <c r="R105" s="365">
        <v>0</v>
      </c>
      <c r="S105" s="365">
        <v>0</v>
      </c>
      <c r="T105" s="365">
        <v>0</v>
      </c>
      <c r="U105" s="365">
        <v>0</v>
      </c>
      <c r="V105" s="365">
        <v>0</v>
      </c>
      <c r="W105" s="365">
        <v>0</v>
      </c>
      <c r="X105" s="365">
        <v>0</v>
      </c>
      <c r="Y105" s="365">
        <v>0</v>
      </c>
      <c r="Z105" s="365">
        <v>0</v>
      </c>
      <c r="AA105" s="365">
        <v>0</v>
      </c>
      <c r="AB105" s="365">
        <v>0</v>
      </c>
      <c r="AC105" s="365">
        <v>0</v>
      </c>
      <c r="AD105" s="366">
        <f t="shared" si="19"/>
        <v>0</v>
      </c>
    </row>
    <row r="106" spans="1:30" ht="12" hidden="1" customHeight="1">
      <c r="A106" s="358">
        <v>46520</v>
      </c>
      <c r="B106" s="35" t="s">
        <v>252</v>
      </c>
      <c r="C106" s="365">
        <v>0</v>
      </c>
      <c r="D106" s="365">
        <v>0</v>
      </c>
      <c r="E106" s="365">
        <v>0</v>
      </c>
      <c r="F106" s="365">
        <v>0</v>
      </c>
      <c r="G106" s="365">
        <v>0</v>
      </c>
      <c r="H106" s="365">
        <v>0</v>
      </c>
      <c r="I106" s="365">
        <v>0</v>
      </c>
      <c r="J106" s="365">
        <v>0</v>
      </c>
      <c r="K106" s="365">
        <v>0</v>
      </c>
      <c r="L106" s="365">
        <v>0</v>
      </c>
      <c r="M106" s="365">
        <v>0</v>
      </c>
      <c r="N106" s="365">
        <v>0</v>
      </c>
      <c r="O106" s="365">
        <v>0</v>
      </c>
      <c r="P106" s="366">
        <f t="shared" si="18"/>
        <v>0</v>
      </c>
      <c r="Q106" s="365">
        <v>0</v>
      </c>
      <c r="R106" s="365">
        <v>0</v>
      </c>
      <c r="S106" s="365">
        <v>0</v>
      </c>
      <c r="T106" s="365">
        <v>0</v>
      </c>
      <c r="U106" s="365">
        <v>0</v>
      </c>
      <c r="V106" s="365">
        <v>0</v>
      </c>
      <c r="W106" s="365">
        <v>0</v>
      </c>
      <c r="X106" s="365">
        <v>0</v>
      </c>
      <c r="Y106" s="365">
        <v>0</v>
      </c>
      <c r="Z106" s="365">
        <v>0</v>
      </c>
      <c r="AA106" s="365">
        <v>0</v>
      </c>
      <c r="AB106" s="365">
        <v>0</v>
      </c>
      <c r="AC106" s="365">
        <v>0</v>
      </c>
      <c r="AD106" s="366">
        <f t="shared" si="19"/>
        <v>0</v>
      </c>
    </row>
    <row r="107" spans="1:30" ht="12" hidden="1" customHeight="1">
      <c r="A107" s="358">
        <v>46530</v>
      </c>
      <c r="B107" s="35" t="s">
        <v>253</v>
      </c>
      <c r="C107" s="365">
        <v>0</v>
      </c>
      <c r="D107" s="365">
        <v>0</v>
      </c>
      <c r="E107" s="365">
        <v>0</v>
      </c>
      <c r="F107" s="365">
        <v>0</v>
      </c>
      <c r="G107" s="365">
        <v>0</v>
      </c>
      <c r="H107" s="365">
        <v>0</v>
      </c>
      <c r="I107" s="365">
        <v>0</v>
      </c>
      <c r="J107" s="365">
        <v>0</v>
      </c>
      <c r="K107" s="365">
        <v>0</v>
      </c>
      <c r="L107" s="365">
        <v>0</v>
      </c>
      <c r="M107" s="365">
        <v>0</v>
      </c>
      <c r="N107" s="365">
        <v>0</v>
      </c>
      <c r="O107" s="365">
        <v>0</v>
      </c>
      <c r="P107" s="366">
        <f t="shared" si="18"/>
        <v>0</v>
      </c>
      <c r="Q107" s="365">
        <v>0</v>
      </c>
      <c r="R107" s="365">
        <v>0</v>
      </c>
      <c r="S107" s="365">
        <v>0</v>
      </c>
      <c r="T107" s="365">
        <v>0</v>
      </c>
      <c r="U107" s="365">
        <v>0</v>
      </c>
      <c r="V107" s="365">
        <v>0</v>
      </c>
      <c r="W107" s="365">
        <v>0</v>
      </c>
      <c r="X107" s="365">
        <v>0</v>
      </c>
      <c r="Y107" s="365">
        <v>0</v>
      </c>
      <c r="Z107" s="365">
        <v>0</v>
      </c>
      <c r="AA107" s="365">
        <v>0</v>
      </c>
      <c r="AB107" s="365">
        <v>0</v>
      </c>
      <c r="AC107" s="365">
        <v>0</v>
      </c>
      <c r="AD107" s="366">
        <f t="shared" si="19"/>
        <v>0</v>
      </c>
    </row>
    <row r="108" spans="1:30" ht="12" hidden="1" customHeight="1">
      <c r="A108" s="358">
        <v>46550</v>
      </c>
      <c r="B108" s="35" t="s">
        <v>254</v>
      </c>
      <c r="C108" s="365">
        <v>0</v>
      </c>
      <c r="D108" s="365">
        <v>0</v>
      </c>
      <c r="E108" s="365">
        <v>0</v>
      </c>
      <c r="F108" s="365">
        <v>0</v>
      </c>
      <c r="G108" s="365">
        <v>0</v>
      </c>
      <c r="H108" s="365">
        <v>0</v>
      </c>
      <c r="I108" s="365">
        <v>0</v>
      </c>
      <c r="J108" s="365">
        <v>0</v>
      </c>
      <c r="K108" s="365">
        <v>0</v>
      </c>
      <c r="L108" s="365">
        <v>0</v>
      </c>
      <c r="M108" s="365">
        <v>0</v>
      </c>
      <c r="N108" s="365">
        <v>0</v>
      </c>
      <c r="O108" s="365">
        <v>0</v>
      </c>
      <c r="P108" s="366">
        <f t="shared" si="18"/>
        <v>0</v>
      </c>
      <c r="Q108" s="365">
        <v>0</v>
      </c>
      <c r="R108" s="365">
        <v>0</v>
      </c>
      <c r="S108" s="365">
        <v>0</v>
      </c>
      <c r="T108" s="365">
        <v>0</v>
      </c>
      <c r="U108" s="365">
        <v>0</v>
      </c>
      <c r="V108" s="365">
        <v>0</v>
      </c>
      <c r="W108" s="365">
        <v>0</v>
      </c>
      <c r="X108" s="365">
        <v>0</v>
      </c>
      <c r="Y108" s="365">
        <v>0</v>
      </c>
      <c r="Z108" s="365">
        <v>0</v>
      </c>
      <c r="AA108" s="365">
        <v>0</v>
      </c>
      <c r="AB108" s="365">
        <v>0</v>
      </c>
      <c r="AC108" s="365">
        <v>0</v>
      </c>
      <c r="AD108" s="366">
        <f t="shared" si="19"/>
        <v>0</v>
      </c>
    </row>
    <row r="109" spans="1:30" ht="12" hidden="1" customHeight="1">
      <c r="A109" s="358">
        <v>46570</v>
      </c>
      <c r="B109" s="35" t="s">
        <v>255</v>
      </c>
      <c r="C109" s="365">
        <v>0</v>
      </c>
      <c r="D109" s="365">
        <v>0</v>
      </c>
      <c r="E109" s="365">
        <v>0</v>
      </c>
      <c r="F109" s="365">
        <v>0</v>
      </c>
      <c r="G109" s="365">
        <v>0</v>
      </c>
      <c r="H109" s="365">
        <v>0</v>
      </c>
      <c r="I109" s="365">
        <v>0</v>
      </c>
      <c r="J109" s="365">
        <v>0</v>
      </c>
      <c r="K109" s="365">
        <v>0</v>
      </c>
      <c r="L109" s="365">
        <v>0</v>
      </c>
      <c r="M109" s="365">
        <v>0</v>
      </c>
      <c r="N109" s="365">
        <v>0</v>
      </c>
      <c r="O109" s="365">
        <v>0</v>
      </c>
      <c r="P109" s="366">
        <f t="shared" si="18"/>
        <v>0</v>
      </c>
      <c r="Q109" s="365">
        <v>0</v>
      </c>
      <c r="R109" s="365">
        <v>0</v>
      </c>
      <c r="S109" s="365">
        <v>0</v>
      </c>
      <c r="T109" s="365">
        <v>0</v>
      </c>
      <c r="U109" s="365">
        <v>0</v>
      </c>
      <c r="V109" s="365">
        <v>0</v>
      </c>
      <c r="W109" s="365">
        <v>0</v>
      </c>
      <c r="X109" s="365">
        <v>0</v>
      </c>
      <c r="Y109" s="365">
        <v>0</v>
      </c>
      <c r="Z109" s="365">
        <v>0</v>
      </c>
      <c r="AA109" s="365">
        <v>0</v>
      </c>
      <c r="AB109" s="365">
        <v>0</v>
      </c>
      <c r="AC109" s="365">
        <v>0</v>
      </c>
      <c r="AD109" s="366">
        <f t="shared" si="19"/>
        <v>0</v>
      </c>
    </row>
    <row r="110" spans="1:30" ht="12" hidden="1" customHeight="1">
      <c r="A110" s="358">
        <v>46590</v>
      </c>
      <c r="B110" s="35" t="s">
        <v>256</v>
      </c>
      <c r="C110" s="365">
        <v>0</v>
      </c>
      <c r="D110" s="365">
        <v>0</v>
      </c>
      <c r="E110" s="365">
        <v>0</v>
      </c>
      <c r="F110" s="365">
        <v>0</v>
      </c>
      <c r="G110" s="365">
        <v>0</v>
      </c>
      <c r="H110" s="365">
        <v>0</v>
      </c>
      <c r="I110" s="365">
        <v>0</v>
      </c>
      <c r="J110" s="365">
        <v>0</v>
      </c>
      <c r="K110" s="365">
        <v>0</v>
      </c>
      <c r="L110" s="365">
        <v>0</v>
      </c>
      <c r="M110" s="365">
        <v>0</v>
      </c>
      <c r="N110" s="365">
        <v>0</v>
      </c>
      <c r="O110" s="365">
        <v>0</v>
      </c>
      <c r="P110" s="366">
        <f t="shared" si="18"/>
        <v>0</v>
      </c>
      <c r="Q110" s="365">
        <v>0</v>
      </c>
      <c r="R110" s="365">
        <v>0</v>
      </c>
      <c r="S110" s="365">
        <v>0</v>
      </c>
      <c r="T110" s="365">
        <v>0</v>
      </c>
      <c r="U110" s="365">
        <v>0</v>
      </c>
      <c r="V110" s="365">
        <v>0</v>
      </c>
      <c r="W110" s="365">
        <v>0</v>
      </c>
      <c r="X110" s="365">
        <v>0</v>
      </c>
      <c r="Y110" s="365">
        <v>0</v>
      </c>
      <c r="Z110" s="365">
        <v>0</v>
      </c>
      <c r="AA110" s="365">
        <v>0</v>
      </c>
      <c r="AB110" s="365">
        <v>0</v>
      </c>
      <c r="AC110" s="365">
        <v>0</v>
      </c>
      <c r="AD110" s="366">
        <f t="shared" si="19"/>
        <v>0</v>
      </c>
    </row>
    <row r="111" spans="1:30" ht="12" hidden="1" customHeight="1">
      <c r="A111" s="358">
        <v>46591</v>
      </c>
      <c r="B111" s="35" t="s">
        <v>257</v>
      </c>
      <c r="C111" s="365">
        <v>0</v>
      </c>
      <c r="D111" s="365">
        <v>0</v>
      </c>
      <c r="E111" s="365">
        <v>0</v>
      </c>
      <c r="F111" s="365">
        <v>0</v>
      </c>
      <c r="G111" s="365">
        <v>0</v>
      </c>
      <c r="H111" s="365">
        <v>0</v>
      </c>
      <c r="I111" s="365">
        <v>0</v>
      </c>
      <c r="J111" s="365">
        <v>0</v>
      </c>
      <c r="K111" s="365">
        <v>0</v>
      </c>
      <c r="L111" s="365">
        <v>0</v>
      </c>
      <c r="M111" s="365">
        <v>0</v>
      </c>
      <c r="N111" s="365">
        <v>0</v>
      </c>
      <c r="O111" s="365">
        <v>0</v>
      </c>
      <c r="P111" s="366">
        <f t="shared" si="18"/>
        <v>0</v>
      </c>
      <c r="Q111" s="365">
        <v>0</v>
      </c>
      <c r="R111" s="365">
        <v>0</v>
      </c>
      <c r="S111" s="365">
        <v>0</v>
      </c>
      <c r="T111" s="365">
        <v>0</v>
      </c>
      <c r="U111" s="365">
        <v>0</v>
      </c>
      <c r="V111" s="365">
        <v>0</v>
      </c>
      <c r="W111" s="365">
        <v>0</v>
      </c>
      <c r="X111" s="365">
        <v>0</v>
      </c>
      <c r="Y111" s="365">
        <v>0</v>
      </c>
      <c r="Z111" s="365">
        <v>0</v>
      </c>
      <c r="AA111" s="365">
        <v>0</v>
      </c>
      <c r="AB111" s="365">
        <v>0</v>
      </c>
      <c r="AC111" s="365">
        <v>0</v>
      </c>
      <c r="AD111" s="366">
        <f t="shared" si="19"/>
        <v>0</v>
      </c>
    </row>
    <row r="112" spans="1:30" ht="12" hidden="1" customHeight="1">
      <c r="A112" s="358">
        <v>46592</v>
      </c>
      <c r="B112" s="35" t="s">
        <v>258</v>
      </c>
      <c r="C112" s="365">
        <v>0</v>
      </c>
      <c r="D112" s="365">
        <v>0</v>
      </c>
      <c r="E112" s="365">
        <v>0</v>
      </c>
      <c r="F112" s="365">
        <v>0</v>
      </c>
      <c r="G112" s="365">
        <v>0</v>
      </c>
      <c r="H112" s="365">
        <v>0</v>
      </c>
      <c r="I112" s="365">
        <v>0</v>
      </c>
      <c r="J112" s="365">
        <v>0</v>
      </c>
      <c r="K112" s="365">
        <v>0</v>
      </c>
      <c r="L112" s="365">
        <v>0</v>
      </c>
      <c r="M112" s="365">
        <v>0</v>
      </c>
      <c r="N112" s="365">
        <v>0</v>
      </c>
      <c r="O112" s="365">
        <v>0</v>
      </c>
      <c r="P112" s="366">
        <f t="shared" si="18"/>
        <v>0</v>
      </c>
      <c r="Q112" s="365">
        <v>0</v>
      </c>
      <c r="R112" s="365">
        <v>0</v>
      </c>
      <c r="S112" s="365">
        <v>0</v>
      </c>
      <c r="T112" s="365">
        <v>0</v>
      </c>
      <c r="U112" s="365">
        <v>0</v>
      </c>
      <c r="V112" s="365">
        <v>0</v>
      </c>
      <c r="W112" s="365">
        <v>0</v>
      </c>
      <c r="X112" s="365">
        <v>0</v>
      </c>
      <c r="Y112" s="365">
        <v>0</v>
      </c>
      <c r="Z112" s="365">
        <v>0</v>
      </c>
      <c r="AA112" s="365">
        <v>0</v>
      </c>
      <c r="AB112" s="365">
        <v>0</v>
      </c>
      <c r="AC112" s="365">
        <v>0</v>
      </c>
      <c r="AD112" s="366">
        <f t="shared" si="19"/>
        <v>0</v>
      </c>
    </row>
    <row r="113" spans="1:30" ht="12" hidden="1" customHeight="1">
      <c r="A113" s="358">
        <v>46593</v>
      </c>
      <c r="B113" s="35" t="s">
        <v>259</v>
      </c>
      <c r="C113" s="365">
        <v>0</v>
      </c>
      <c r="D113" s="365">
        <v>0</v>
      </c>
      <c r="E113" s="365">
        <v>0</v>
      </c>
      <c r="F113" s="365">
        <v>0</v>
      </c>
      <c r="G113" s="365">
        <v>0</v>
      </c>
      <c r="H113" s="365">
        <v>0</v>
      </c>
      <c r="I113" s="365">
        <v>0</v>
      </c>
      <c r="J113" s="365">
        <v>0</v>
      </c>
      <c r="K113" s="365">
        <v>0</v>
      </c>
      <c r="L113" s="365">
        <v>0</v>
      </c>
      <c r="M113" s="365">
        <v>0</v>
      </c>
      <c r="N113" s="365">
        <v>0</v>
      </c>
      <c r="O113" s="365">
        <v>0</v>
      </c>
      <c r="P113" s="366">
        <f t="shared" si="18"/>
        <v>0</v>
      </c>
      <c r="Q113" s="365">
        <v>0</v>
      </c>
      <c r="R113" s="365">
        <v>0</v>
      </c>
      <c r="S113" s="365">
        <v>0</v>
      </c>
      <c r="T113" s="365">
        <v>0</v>
      </c>
      <c r="U113" s="365">
        <v>0</v>
      </c>
      <c r="V113" s="365">
        <v>0</v>
      </c>
      <c r="W113" s="365">
        <v>0</v>
      </c>
      <c r="X113" s="365">
        <v>0</v>
      </c>
      <c r="Y113" s="365">
        <v>0</v>
      </c>
      <c r="Z113" s="365">
        <v>0</v>
      </c>
      <c r="AA113" s="365">
        <v>0</v>
      </c>
      <c r="AB113" s="365">
        <v>0</v>
      </c>
      <c r="AC113" s="365">
        <v>0</v>
      </c>
      <c r="AD113" s="366">
        <f t="shared" si="19"/>
        <v>0</v>
      </c>
    </row>
    <row r="114" spans="1:30" ht="12" hidden="1" customHeight="1">
      <c r="A114" s="358">
        <v>46594</v>
      </c>
      <c r="B114" s="35" t="s">
        <v>260</v>
      </c>
      <c r="C114" s="365">
        <v>0</v>
      </c>
      <c r="D114" s="365">
        <v>0</v>
      </c>
      <c r="E114" s="365">
        <v>0</v>
      </c>
      <c r="F114" s="365">
        <v>0</v>
      </c>
      <c r="G114" s="365">
        <v>0</v>
      </c>
      <c r="H114" s="365">
        <v>0</v>
      </c>
      <c r="I114" s="365">
        <v>0</v>
      </c>
      <c r="J114" s="365">
        <v>0</v>
      </c>
      <c r="K114" s="365">
        <v>0</v>
      </c>
      <c r="L114" s="365">
        <v>0</v>
      </c>
      <c r="M114" s="365">
        <v>0</v>
      </c>
      <c r="N114" s="365">
        <v>0</v>
      </c>
      <c r="O114" s="365">
        <v>0</v>
      </c>
      <c r="P114" s="366">
        <f t="shared" si="18"/>
        <v>0</v>
      </c>
      <c r="Q114" s="365">
        <v>0</v>
      </c>
      <c r="R114" s="365">
        <v>0</v>
      </c>
      <c r="S114" s="365">
        <v>0</v>
      </c>
      <c r="T114" s="365">
        <v>0</v>
      </c>
      <c r="U114" s="365">
        <v>0</v>
      </c>
      <c r="V114" s="365">
        <v>0</v>
      </c>
      <c r="W114" s="365">
        <v>0</v>
      </c>
      <c r="X114" s="365">
        <v>0</v>
      </c>
      <c r="Y114" s="365">
        <v>0</v>
      </c>
      <c r="Z114" s="365">
        <v>0</v>
      </c>
      <c r="AA114" s="365">
        <v>0</v>
      </c>
      <c r="AB114" s="365">
        <v>0</v>
      </c>
      <c r="AC114" s="365">
        <v>0</v>
      </c>
      <c r="AD114" s="366">
        <f t="shared" si="19"/>
        <v>0</v>
      </c>
    </row>
    <row r="115" spans="1:30" ht="12" hidden="1" customHeight="1">
      <c r="A115" s="358">
        <v>46595</v>
      </c>
      <c r="B115" s="35" t="s">
        <v>261</v>
      </c>
      <c r="C115" s="365">
        <v>0</v>
      </c>
      <c r="D115" s="365">
        <v>0</v>
      </c>
      <c r="E115" s="365">
        <v>0</v>
      </c>
      <c r="F115" s="365">
        <v>0</v>
      </c>
      <c r="G115" s="365">
        <v>0</v>
      </c>
      <c r="H115" s="365">
        <v>0</v>
      </c>
      <c r="I115" s="365">
        <v>0</v>
      </c>
      <c r="J115" s="365">
        <v>0</v>
      </c>
      <c r="K115" s="365">
        <v>0</v>
      </c>
      <c r="L115" s="365">
        <v>0</v>
      </c>
      <c r="M115" s="365">
        <v>0</v>
      </c>
      <c r="N115" s="365">
        <v>0</v>
      </c>
      <c r="O115" s="365">
        <v>0</v>
      </c>
      <c r="P115" s="366">
        <f t="shared" si="18"/>
        <v>0</v>
      </c>
      <c r="Q115" s="365">
        <v>0</v>
      </c>
      <c r="R115" s="365">
        <v>0</v>
      </c>
      <c r="S115" s="365">
        <v>0</v>
      </c>
      <c r="T115" s="365">
        <v>0</v>
      </c>
      <c r="U115" s="365">
        <v>0</v>
      </c>
      <c r="V115" s="365">
        <v>0</v>
      </c>
      <c r="W115" s="365">
        <v>0</v>
      </c>
      <c r="X115" s="365">
        <v>0</v>
      </c>
      <c r="Y115" s="365">
        <v>0</v>
      </c>
      <c r="Z115" s="365">
        <v>0</v>
      </c>
      <c r="AA115" s="365">
        <v>0</v>
      </c>
      <c r="AB115" s="365">
        <v>0</v>
      </c>
      <c r="AC115" s="365">
        <v>0</v>
      </c>
      <c r="AD115" s="366">
        <f t="shared" si="19"/>
        <v>0</v>
      </c>
    </row>
    <row r="116" spans="1:30" ht="12" hidden="1" customHeight="1">
      <c r="A116" s="358">
        <v>46610</v>
      </c>
      <c r="B116" s="35" t="s">
        <v>262</v>
      </c>
      <c r="C116" s="365">
        <v>0</v>
      </c>
      <c r="D116" s="365">
        <v>0</v>
      </c>
      <c r="E116" s="365">
        <v>0</v>
      </c>
      <c r="F116" s="365">
        <v>0</v>
      </c>
      <c r="G116" s="365">
        <v>0</v>
      </c>
      <c r="H116" s="365">
        <v>0</v>
      </c>
      <c r="I116" s="365">
        <v>0</v>
      </c>
      <c r="J116" s="365">
        <v>0</v>
      </c>
      <c r="K116" s="365">
        <v>0</v>
      </c>
      <c r="L116" s="365">
        <v>0</v>
      </c>
      <c r="M116" s="365">
        <v>0</v>
      </c>
      <c r="N116" s="365">
        <v>0</v>
      </c>
      <c r="O116" s="365">
        <v>0</v>
      </c>
      <c r="P116" s="366">
        <f t="shared" si="18"/>
        <v>0</v>
      </c>
      <c r="Q116" s="365">
        <v>0</v>
      </c>
      <c r="R116" s="365">
        <v>0</v>
      </c>
      <c r="S116" s="365">
        <v>0</v>
      </c>
      <c r="T116" s="365">
        <v>0</v>
      </c>
      <c r="U116" s="365">
        <v>0</v>
      </c>
      <c r="V116" s="365">
        <v>0</v>
      </c>
      <c r="W116" s="365">
        <v>0</v>
      </c>
      <c r="X116" s="365">
        <v>0</v>
      </c>
      <c r="Y116" s="365">
        <v>0</v>
      </c>
      <c r="Z116" s="365">
        <v>0</v>
      </c>
      <c r="AA116" s="365">
        <v>0</v>
      </c>
      <c r="AB116" s="365">
        <v>0</v>
      </c>
      <c r="AC116" s="365">
        <v>0</v>
      </c>
      <c r="AD116" s="366">
        <f t="shared" si="19"/>
        <v>0</v>
      </c>
    </row>
    <row r="117" spans="1:30" ht="12" hidden="1" customHeight="1">
      <c r="A117" s="358">
        <v>46611</v>
      </c>
      <c r="B117" s="35" t="s">
        <v>263</v>
      </c>
      <c r="C117" s="365">
        <v>0</v>
      </c>
      <c r="D117" s="365">
        <v>0</v>
      </c>
      <c r="E117" s="365">
        <v>0</v>
      </c>
      <c r="F117" s="365">
        <v>0</v>
      </c>
      <c r="G117" s="365">
        <v>0</v>
      </c>
      <c r="H117" s="365">
        <v>0</v>
      </c>
      <c r="I117" s="365">
        <v>0</v>
      </c>
      <c r="J117" s="365">
        <v>0</v>
      </c>
      <c r="K117" s="365">
        <v>0</v>
      </c>
      <c r="L117" s="365">
        <v>0</v>
      </c>
      <c r="M117" s="365">
        <v>0</v>
      </c>
      <c r="N117" s="365">
        <v>0</v>
      </c>
      <c r="O117" s="365">
        <v>0</v>
      </c>
      <c r="P117" s="366">
        <f t="shared" si="18"/>
        <v>0</v>
      </c>
      <c r="Q117" s="365">
        <v>0</v>
      </c>
      <c r="R117" s="365">
        <v>0</v>
      </c>
      <c r="S117" s="365">
        <v>0</v>
      </c>
      <c r="T117" s="365">
        <v>0</v>
      </c>
      <c r="U117" s="365">
        <v>0</v>
      </c>
      <c r="V117" s="365">
        <v>0</v>
      </c>
      <c r="W117" s="365">
        <v>0</v>
      </c>
      <c r="X117" s="365">
        <v>0</v>
      </c>
      <c r="Y117" s="365">
        <v>0</v>
      </c>
      <c r="Z117" s="365">
        <v>0</v>
      </c>
      <c r="AA117" s="365">
        <v>0</v>
      </c>
      <c r="AB117" s="365">
        <v>0</v>
      </c>
      <c r="AC117" s="365">
        <v>0</v>
      </c>
      <c r="AD117" s="366">
        <f t="shared" si="19"/>
        <v>0</v>
      </c>
    </row>
    <row r="118" spans="1:30" ht="12" hidden="1" customHeight="1">
      <c r="A118" s="358">
        <v>46612</v>
      </c>
      <c r="B118" s="35" t="s">
        <v>264</v>
      </c>
      <c r="C118" s="365">
        <v>0</v>
      </c>
      <c r="D118" s="365">
        <v>0</v>
      </c>
      <c r="E118" s="365">
        <v>0</v>
      </c>
      <c r="F118" s="365">
        <v>0</v>
      </c>
      <c r="G118" s="365">
        <v>0</v>
      </c>
      <c r="H118" s="365">
        <v>0</v>
      </c>
      <c r="I118" s="365">
        <v>0</v>
      </c>
      <c r="J118" s="365">
        <v>0</v>
      </c>
      <c r="K118" s="365">
        <v>0</v>
      </c>
      <c r="L118" s="365">
        <v>0</v>
      </c>
      <c r="M118" s="365">
        <v>0</v>
      </c>
      <c r="N118" s="365">
        <v>0</v>
      </c>
      <c r="O118" s="365">
        <v>0</v>
      </c>
      <c r="P118" s="366">
        <f t="shared" si="18"/>
        <v>0</v>
      </c>
      <c r="Q118" s="365">
        <v>0</v>
      </c>
      <c r="R118" s="365">
        <v>0</v>
      </c>
      <c r="S118" s="365">
        <v>0</v>
      </c>
      <c r="T118" s="365">
        <v>0</v>
      </c>
      <c r="U118" s="365">
        <v>0</v>
      </c>
      <c r="V118" s="365">
        <v>0</v>
      </c>
      <c r="W118" s="365">
        <v>0</v>
      </c>
      <c r="X118" s="365">
        <v>0</v>
      </c>
      <c r="Y118" s="365">
        <v>0</v>
      </c>
      <c r="Z118" s="365">
        <v>0</v>
      </c>
      <c r="AA118" s="365">
        <v>0</v>
      </c>
      <c r="AB118" s="365">
        <v>0</v>
      </c>
      <c r="AC118" s="365">
        <v>0</v>
      </c>
      <c r="AD118" s="366">
        <f t="shared" si="19"/>
        <v>0</v>
      </c>
    </row>
    <row r="119" spans="1:30" ht="12" hidden="1" customHeight="1">
      <c r="A119" s="358">
        <v>46615</v>
      </c>
      <c r="B119" s="35" t="s">
        <v>265</v>
      </c>
      <c r="C119" s="365">
        <v>0</v>
      </c>
      <c r="D119" s="365">
        <v>0</v>
      </c>
      <c r="E119" s="365">
        <v>0</v>
      </c>
      <c r="F119" s="365">
        <v>0</v>
      </c>
      <c r="G119" s="365">
        <v>0</v>
      </c>
      <c r="H119" s="365">
        <v>0</v>
      </c>
      <c r="I119" s="365">
        <v>0</v>
      </c>
      <c r="J119" s="365">
        <v>0</v>
      </c>
      <c r="K119" s="365">
        <v>0</v>
      </c>
      <c r="L119" s="365">
        <v>0</v>
      </c>
      <c r="M119" s="365">
        <v>0</v>
      </c>
      <c r="N119" s="365">
        <v>0</v>
      </c>
      <c r="O119" s="365">
        <v>0</v>
      </c>
      <c r="P119" s="366">
        <f t="shared" si="18"/>
        <v>0</v>
      </c>
      <c r="Q119" s="365">
        <v>0</v>
      </c>
      <c r="R119" s="365">
        <v>0</v>
      </c>
      <c r="S119" s="365">
        <v>0</v>
      </c>
      <c r="T119" s="365">
        <v>0</v>
      </c>
      <c r="U119" s="365">
        <v>0</v>
      </c>
      <c r="V119" s="365">
        <v>0</v>
      </c>
      <c r="W119" s="365">
        <v>0</v>
      </c>
      <c r="X119" s="365">
        <v>0</v>
      </c>
      <c r="Y119" s="365">
        <v>0</v>
      </c>
      <c r="Z119" s="365">
        <v>0</v>
      </c>
      <c r="AA119" s="365">
        <v>0</v>
      </c>
      <c r="AB119" s="365">
        <v>0</v>
      </c>
      <c r="AC119" s="365">
        <v>0</v>
      </c>
      <c r="AD119" s="366">
        <f t="shared" si="19"/>
        <v>0</v>
      </c>
    </row>
    <row r="120" spans="1:30" ht="12" hidden="1" customHeight="1">
      <c r="A120" s="358">
        <v>46640</v>
      </c>
      <c r="B120" s="35" t="s">
        <v>266</v>
      </c>
      <c r="C120" s="365">
        <v>0</v>
      </c>
      <c r="D120" s="365">
        <v>0</v>
      </c>
      <c r="E120" s="365">
        <v>0</v>
      </c>
      <c r="F120" s="365">
        <v>0</v>
      </c>
      <c r="G120" s="365">
        <v>0</v>
      </c>
      <c r="H120" s="365">
        <v>0</v>
      </c>
      <c r="I120" s="365">
        <v>0</v>
      </c>
      <c r="J120" s="365">
        <v>0</v>
      </c>
      <c r="K120" s="365">
        <v>0</v>
      </c>
      <c r="L120" s="365">
        <v>0</v>
      </c>
      <c r="M120" s="365">
        <v>0</v>
      </c>
      <c r="N120" s="365">
        <v>0</v>
      </c>
      <c r="O120" s="365">
        <v>0</v>
      </c>
      <c r="P120" s="366">
        <f t="shared" si="18"/>
        <v>0</v>
      </c>
      <c r="Q120" s="365">
        <v>0</v>
      </c>
      <c r="R120" s="365">
        <v>0</v>
      </c>
      <c r="S120" s="365">
        <v>0</v>
      </c>
      <c r="T120" s="365">
        <v>0</v>
      </c>
      <c r="U120" s="365">
        <v>0</v>
      </c>
      <c r="V120" s="365">
        <v>0</v>
      </c>
      <c r="W120" s="365">
        <v>0</v>
      </c>
      <c r="X120" s="365">
        <v>0</v>
      </c>
      <c r="Y120" s="365">
        <v>0</v>
      </c>
      <c r="Z120" s="365">
        <v>0</v>
      </c>
      <c r="AA120" s="365">
        <v>0</v>
      </c>
      <c r="AB120" s="365">
        <v>0</v>
      </c>
      <c r="AC120" s="365">
        <v>0</v>
      </c>
      <c r="AD120" s="366">
        <f t="shared" si="19"/>
        <v>0</v>
      </c>
    </row>
    <row r="121" spans="1:30" ht="12" hidden="1" customHeight="1">
      <c r="A121" s="358">
        <v>46720</v>
      </c>
      <c r="B121" s="35" t="s">
        <v>267</v>
      </c>
      <c r="C121" s="365">
        <v>0</v>
      </c>
      <c r="D121" s="365">
        <v>0</v>
      </c>
      <c r="E121" s="365">
        <v>0</v>
      </c>
      <c r="F121" s="365">
        <v>0</v>
      </c>
      <c r="G121" s="365">
        <v>0</v>
      </c>
      <c r="H121" s="365">
        <v>0</v>
      </c>
      <c r="I121" s="365">
        <v>0</v>
      </c>
      <c r="J121" s="365">
        <v>0</v>
      </c>
      <c r="K121" s="365">
        <v>0</v>
      </c>
      <c r="L121" s="365">
        <v>0</v>
      </c>
      <c r="M121" s="365">
        <v>0</v>
      </c>
      <c r="N121" s="365">
        <v>0</v>
      </c>
      <c r="O121" s="365">
        <v>0</v>
      </c>
      <c r="P121" s="366">
        <f t="shared" si="18"/>
        <v>0</v>
      </c>
      <c r="Q121" s="365">
        <v>0</v>
      </c>
      <c r="R121" s="365">
        <v>0</v>
      </c>
      <c r="S121" s="365">
        <v>0</v>
      </c>
      <c r="T121" s="365">
        <v>0</v>
      </c>
      <c r="U121" s="365">
        <v>0</v>
      </c>
      <c r="V121" s="365">
        <v>0</v>
      </c>
      <c r="W121" s="365">
        <v>0</v>
      </c>
      <c r="X121" s="365">
        <v>0</v>
      </c>
      <c r="Y121" s="365">
        <v>0</v>
      </c>
      <c r="Z121" s="365">
        <v>0</v>
      </c>
      <c r="AA121" s="365">
        <v>0</v>
      </c>
      <c r="AB121" s="365">
        <v>0</v>
      </c>
      <c r="AC121" s="365">
        <v>0</v>
      </c>
      <c r="AD121" s="366">
        <f t="shared" si="19"/>
        <v>0</v>
      </c>
    </row>
    <row r="122" spans="1:30" ht="12" hidden="1" customHeight="1">
      <c r="A122" s="358">
        <v>46750</v>
      </c>
      <c r="B122" s="35" t="s">
        <v>268</v>
      </c>
      <c r="C122" s="365">
        <v>0</v>
      </c>
      <c r="D122" s="365">
        <v>0</v>
      </c>
      <c r="E122" s="365">
        <v>0</v>
      </c>
      <c r="F122" s="365">
        <v>0</v>
      </c>
      <c r="G122" s="365">
        <v>0</v>
      </c>
      <c r="H122" s="365">
        <v>0</v>
      </c>
      <c r="I122" s="365">
        <v>0</v>
      </c>
      <c r="J122" s="365">
        <v>0</v>
      </c>
      <c r="K122" s="365">
        <v>0</v>
      </c>
      <c r="L122" s="365">
        <v>0</v>
      </c>
      <c r="M122" s="365">
        <v>0</v>
      </c>
      <c r="N122" s="365">
        <v>0</v>
      </c>
      <c r="O122" s="365">
        <v>0</v>
      </c>
      <c r="P122" s="366">
        <f t="shared" si="18"/>
        <v>0</v>
      </c>
      <c r="Q122" s="365">
        <v>0</v>
      </c>
      <c r="R122" s="365">
        <v>0</v>
      </c>
      <c r="S122" s="365">
        <v>0</v>
      </c>
      <c r="T122" s="365">
        <v>0</v>
      </c>
      <c r="U122" s="365">
        <v>0</v>
      </c>
      <c r="V122" s="365">
        <v>0</v>
      </c>
      <c r="W122" s="365">
        <v>0</v>
      </c>
      <c r="X122" s="365">
        <v>0</v>
      </c>
      <c r="Y122" s="365">
        <v>0</v>
      </c>
      <c r="Z122" s="365">
        <v>0</v>
      </c>
      <c r="AA122" s="365">
        <v>0</v>
      </c>
      <c r="AB122" s="365">
        <v>0</v>
      </c>
      <c r="AC122" s="365">
        <v>0</v>
      </c>
      <c r="AD122" s="366">
        <f t="shared" si="19"/>
        <v>0</v>
      </c>
    </row>
    <row r="123" spans="1:30" ht="12" hidden="1" customHeight="1">
      <c r="A123" s="358">
        <v>46760</v>
      </c>
      <c r="B123" s="35" t="s">
        <v>269</v>
      </c>
      <c r="C123" s="365">
        <v>0</v>
      </c>
      <c r="D123" s="365">
        <v>0</v>
      </c>
      <c r="E123" s="365">
        <v>0</v>
      </c>
      <c r="F123" s="365">
        <v>0</v>
      </c>
      <c r="G123" s="365">
        <v>0</v>
      </c>
      <c r="H123" s="365">
        <v>0</v>
      </c>
      <c r="I123" s="365">
        <v>0</v>
      </c>
      <c r="J123" s="365">
        <v>0</v>
      </c>
      <c r="K123" s="365">
        <v>0</v>
      </c>
      <c r="L123" s="365">
        <v>0</v>
      </c>
      <c r="M123" s="365">
        <v>0</v>
      </c>
      <c r="N123" s="365">
        <v>0</v>
      </c>
      <c r="O123" s="365">
        <v>0</v>
      </c>
      <c r="P123" s="366">
        <f t="shared" si="18"/>
        <v>0</v>
      </c>
      <c r="Q123" s="365">
        <v>0</v>
      </c>
      <c r="R123" s="365">
        <v>0</v>
      </c>
      <c r="S123" s="365">
        <v>0</v>
      </c>
      <c r="T123" s="365">
        <v>0</v>
      </c>
      <c r="U123" s="365">
        <v>0</v>
      </c>
      <c r="V123" s="365">
        <v>0</v>
      </c>
      <c r="W123" s="365">
        <v>0</v>
      </c>
      <c r="X123" s="365">
        <v>0</v>
      </c>
      <c r="Y123" s="365">
        <v>0</v>
      </c>
      <c r="Z123" s="365">
        <v>0</v>
      </c>
      <c r="AA123" s="365">
        <v>0</v>
      </c>
      <c r="AB123" s="365">
        <v>0</v>
      </c>
      <c r="AC123" s="365">
        <v>0</v>
      </c>
      <c r="AD123" s="366">
        <f t="shared" si="19"/>
        <v>0</v>
      </c>
    </row>
    <row r="124" spans="1:30" ht="12" hidden="1" customHeight="1">
      <c r="A124" s="358">
        <v>46790</v>
      </c>
      <c r="B124" s="35" t="s">
        <v>270</v>
      </c>
      <c r="C124" s="365">
        <v>0</v>
      </c>
      <c r="D124" s="365">
        <v>0</v>
      </c>
      <c r="E124" s="365">
        <v>0</v>
      </c>
      <c r="F124" s="365">
        <v>0</v>
      </c>
      <c r="G124" s="365">
        <v>0</v>
      </c>
      <c r="H124" s="365">
        <v>0</v>
      </c>
      <c r="I124" s="365">
        <v>0</v>
      </c>
      <c r="J124" s="365">
        <v>0</v>
      </c>
      <c r="K124" s="365">
        <v>0</v>
      </c>
      <c r="L124" s="365">
        <v>0</v>
      </c>
      <c r="M124" s="365">
        <v>0</v>
      </c>
      <c r="N124" s="365">
        <v>0</v>
      </c>
      <c r="O124" s="365">
        <v>0</v>
      </c>
      <c r="P124" s="366">
        <f t="shared" si="18"/>
        <v>0</v>
      </c>
      <c r="Q124" s="365">
        <v>0</v>
      </c>
      <c r="R124" s="365">
        <v>0</v>
      </c>
      <c r="S124" s="365">
        <v>0</v>
      </c>
      <c r="T124" s="365">
        <v>0</v>
      </c>
      <c r="U124" s="365">
        <v>0</v>
      </c>
      <c r="V124" s="365">
        <v>0</v>
      </c>
      <c r="W124" s="365">
        <v>0</v>
      </c>
      <c r="X124" s="365">
        <v>0</v>
      </c>
      <c r="Y124" s="365">
        <v>0</v>
      </c>
      <c r="Z124" s="365">
        <v>0</v>
      </c>
      <c r="AA124" s="365">
        <v>0</v>
      </c>
      <c r="AB124" s="365">
        <v>0</v>
      </c>
      <c r="AC124" s="365">
        <v>0</v>
      </c>
      <c r="AD124" s="366">
        <f t="shared" si="19"/>
        <v>0</v>
      </c>
    </row>
    <row r="125" spans="1:30" ht="12" hidden="1" customHeight="1">
      <c r="A125" s="358">
        <v>46800</v>
      </c>
      <c r="B125" s="35" t="s">
        <v>271</v>
      </c>
      <c r="C125" s="365">
        <v>0</v>
      </c>
      <c r="D125" s="365">
        <v>0</v>
      </c>
      <c r="E125" s="365">
        <v>0</v>
      </c>
      <c r="F125" s="365">
        <v>0</v>
      </c>
      <c r="G125" s="365">
        <v>0</v>
      </c>
      <c r="H125" s="365">
        <v>0</v>
      </c>
      <c r="I125" s="365">
        <v>0</v>
      </c>
      <c r="J125" s="365">
        <v>0</v>
      </c>
      <c r="K125" s="365">
        <v>0</v>
      </c>
      <c r="L125" s="365">
        <v>0</v>
      </c>
      <c r="M125" s="365">
        <v>0</v>
      </c>
      <c r="N125" s="365">
        <v>0</v>
      </c>
      <c r="O125" s="365">
        <v>0</v>
      </c>
      <c r="P125" s="366">
        <f t="shared" si="18"/>
        <v>0</v>
      </c>
      <c r="Q125" s="365">
        <v>0</v>
      </c>
      <c r="R125" s="365">
        <v>0</v>
      </c>
      <c r="S125" s="365">
        <v>0</v>
      </c>
      <c r="T125" s="365">
        <v>0</v>
      </c>
      <c r="U125" s="365">
        <v>0</v>
      </c>
      <c r="V125" s="365">
        <v>0</v>
      </c>
      <c r="W125" s="365">
        <v>0</v>
      </c>
      <c r="X125" s="365">
        <v>0</v>
      </c>
      <c r="Y125" s="365">
        <v>0</v>
      </c>
      <c r="Z125" s="365">
        <v>0</v>
      </c>
      <c r="AA125" s="365">
        <v>0</v>
      </c>
      <c r="AB125" s="365">
        <v>0</v>
      </c>
      <c r="AC125" s="365">
        <v>0</v>
      </c>
      <c r="AD125" s="366">
        <f t="shared" si="19"/>
        <v>0</v>
      </c>
    </row>
    <row r="126" spans="1:30" ht="12" hidden="1" customHeight="1">
      <c r="A126" s="358">
        <v>46980</v>
      </c>
      <c r="B126" s="35" t="s">
        <v>272</v>
      </c>
      <c r="C126" s="365">
        <v>0</v>
      </c>
      <c r="D126" s="365">
        <v>0</v>
      </c>
      <c r="E126" s="365">
        <v>0</v>
      </c>
      <c r="F126" s="365">
        <v>0</v>
      </c>
      <c r="G126" s="365">
        <v>0</v>
      </c>
      <c r="H126" s="365">
        <v>0</v>
      </c>
      <c r="I126" s="365">
        <v>106109.45</v>
      </c>
      <c r="J126" s="365">
        <v>0</v>
      </c>
      <c r="K126" s="365">
        <v>0</v>
      </c>
      <c r="L126" s="365">
        <v>0</v>
      </c>
      <c r="M126" s="365">
        <v>0</v>
      </c>
      <c r="N126" s="365">
        <v>0</v>
      </c>
      <c r="O126" s="365">
        <v>106109.45</v>
      </c>
      <c r="P126" s="366">
        <f t="shared" si="18"/>
        <v>0</v>
      </c>
      <c r="Q126" s="365">
        <v>0</v>
      </c>
      <c r="R126" s="365">
        <v>0</v>
      </c>
      <c r="S126" s="365">
        <v>0</v>
      </c>
      <c r="T126" s="365">
        <v>0</v>
      </c>
      <c r="U126" s="365">
        <v>0</v>
      </c>
      <c r="V126" s="365">
        <v>0</v>
      </c>
      <c r="W126" s="365">
        <v>0</v>
      </c>
      <c r="X126" s="365">
        <v>0</v>
      </c>
      <c r="Y126" s="365">
        <v>0</v>
      </c>
      <c r="Z126" s="365">
        <v>0</v>
      </c>
      <c r="AA126" s="365">
        <v>0</v>
      </c>
      <c r="AB126" s="365">
        <v>0</v>
      </c>
      <c r="AC126" s="365">
        <v>0</v>
      </c>
      <c r="AD126" s="366">
        <f t="shared" si="19"/>
        <v>0</v>
      </c>
    </row>
    <row r="127" spans="1:30" ht="12" hidden="1" customHeight="1">
      <c r="A127" s="358">
        <v>46981</v>
      </c>
      <c r="B127" s="35" t="s">
        <v>273</v>
      </c>
      <c r="C127" s="365">
        <v>0</v>
      </c>
      <c r="D127" s="365">
        <v>0</v>
      </c>
      <c r="E127" s="365">
        <v>0</v>
      </c>
      <c r="F127" s="365">
        <v>0</v>
      </c>
      <c r="G127" s="365">
        <v>0</v>
      </c>
      <c r="H127" s="365">
        <v>0</v>
      </c>
      <c r="I127" s="365">
        <v>0</v>
      </c>
      <c r="J127" s="365">
        <v>0</v>
      </c>
      <c r="K127" s="365">
        <v>0</v>
      </c>
      <c r="L127" s="365">
        <v>0</v>
      </c>
      <c r="M127" s="365">
        <v>0</v>
      </c>
      <c r="N127" s="365">
        <v>0</v>
      </c>
      <c r="O127" s="365">
        <v>0</v>
      </c>
      <c r="P127" s="366">
        <f t="shared" si="18"/>
        <v>0</v>
      </c>
      <c r="Q127" s="365">
        <v>0</v>
      </c>
      <c r="R127" s="365">
        <v>0</v>
      </c>
      <c r="S127" s="365">
        <v>0</v>
      </c>
      <c r="T127" s="365">
        <v>0</v>
      </c>
      <c r="U127" s="365">
        <v>0</v>
      </c>
      <c r="V127" s="365">
        <v>0</v>
      </c>
      <c r="W127" s="365">
        <v>0</v>
      </c>
      <c r="X127" s="365">
        <v>0</v>
      </c>
      <c r="Y127" s="365">
        <v>0</v>
      </c>
      <c r="Z127" s="365">
        <v>0</v>
      </c>
      <c r="AA127" s="365">
        <v>0</v>
      </c>
      <c r="AB127" s="365">
        <v>0</v>
      </c>
      <c r="AC127" s="365">
        <v>0</v>
      </c>
      <c r="AD127" s="366">
        <f t="shared" si="19"/>
        <v>0</v>
      </c>
    </row>
    <row r="128" spans="1:30" ht="12" hidden="1" customHeight="1">
      <c r="A128" s="358">
        <v>46990</v>
      </c>
      <c r="B128" s="35" t="s">
        <v>274</v>
      </c>
      <c r="C128" s="365">
        <v>0</v>
      </c>
      <c r="D128" s="365">
        <v>6400</v>
      </c>
      <c r="E128" s="365">
        <v>6400</v>
      </c>
      <c r="F128" s="365">
        <v>6400</v>
      </c>
      <c r="G128" s="365">
        <v>6400</v>
      </c>
      <c r="H128" s="365">
        <v>10400</v>
      </c>
      <c r="I128" s="365">
        <v>7200</v>
      </c>
      <c r="J128" s="365">
        <v>7200</v>
      </c>
      <c r="K128" s="365">
        <v>7200</v>
      </c>
      <c r="L128" s="365">
        <v>7200</v>
      </c>
      <c r="M128" s="365">
        <v>0</v>
      </c>
      <c r="N128" s="365">
        <v>7200</v>
      </c>
      <c r="O128" s="365">
        <v>72000</v>
      </c>
      <c r="P128" s="366">
        <f t="shared" si="18"/>
        <v>0</v>
      </c>
      <c r="Q128" s="365">
        <v>0</v>
      </c>
      <c r="R128" s="365">
        <v>7272</v>
      </c>
      <c r="S128" s="365">
        <v>7272</v>
      </c>
      <c r="T128" s="365">
        <v>7272</v>
      </c>
      <c r="U128" s="365">
        <v>7272</v>
      </c>
      <c r="V128" s="365">
        <v>7272</v>
      </c>
      <c r="W128" s="365">
        <v>7272</v>
      </c>
      <c r="X128" s="365">
        <v>7272</v>
      </c>
      <c r="Y128" s="365">
        <v>7272</v>
      </c>
      <c r="Z128" s="365">
        <v>7272</v>
      </c>
      <c r="AA128" s="365">
        <v>0</v>
      </c>
      <c r="AB128" s="365">
        <v>7272</v>
      </c>
      <c r="AC128" s="365">
        <v>72720</v>
      </c>
      <c r="AD128" s="366">
        <f t="shared" si="19"/>
        <v>0</v>
      </c>
    </row>
    <row r="129" spans="1:30" ht="12" hidden="1" customHeight="1">
      <c r="A129" s="358">
        <v>46991</v>
      </c>
      <c r="B129" s="35" t="s">
        <v>275</v>
      </c>
      <c r="C129" s="365">
        <v>0</v>
      </c>
      <c r="D129" s="365">
        <v>0</v>
      </c>
      <c r="E129" s="365">
        <v>0</v>
      </c>
      <c r="F129" s="365">
        <v>0</v>
      </c>
      <c r="G129" s="365">
        <v>0</v>
      </c>
      <c r="H129" s="365">
        <v>0</v>
      </c>
      <c r="I129" s="365">
        <v>22214.89</v>
      </c>
      <c r="J129" s="365">
        <v>0</v>
      </c>
      <c r="K129" s="365">
        <v>0</v>
      </c>
      <c r="L129" s="365">
        <v>0</v>
      </c>
      <c r="M129" s="365">
        <v>0</v>
      </c>
      <c r="N129" s="365">
        <v>0</v>
      </c>
      <c r="O129" s="365">
        <v>22214.89</v>
      </c>
      <c r="P129" s="366">
        <f t="shared" si="18"/>
        <v>0</v>
      </c>
      <c r="Q129" s="365">
        <v>0</v>
      </c>
      <c r="R129" s="365">
        <v>0</v>
      </c>
      <c r="S129" s="365">
        <v>0</v>
      </c>
      <c r="T129" s="365">
        <v>0</v>
      </c>
      <c r="U129" s="365">
        <v>0</v>
      </c>
      <c r="V129" s="365">
        <v>0</v>
      </c>
      <c r="W129" s="365">
        <v>0</v>
      </c>
      <c r="X129" s="365">
        <v>0</v>
      </c>
      <c r="Y129" s="365">
        <v>0</v>
      </c>
      <c r="Z129" s="365">
        <v>0</v>
      </c>
      <c r="AA129" s="365">
        <v>0</v>
      </c>
      <c r="AB129" s="365">
        <v>0</v>
      </c>
      <c r="AC129" s="365">
        <v>0</v>
      </c>
      <c r="AD129" s="366">
        <f t="shared" si="19"/>
        <v>0</v>
      </c>
    </row>
    <row r="130" spans="1:30" ht="12" hidden="1" customHeight="1">
      <c r="A130" s="188"/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6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6"/>
    </row>
    <row r="131" spans="1:30" ht="12" customHeight="1">
      <c r="A131" s="45"/>
      <c r="B131" s="1" t="str">
        <f>A94</f>
        <v>State of Tennessee</v>
      </c>
      <c r="C131" s="365">
        <f t="shared" ref="C131:O131" si="20">SUM(C95:C130)</f>
        <v>0</v>
      </c>
      <c r="D131" s="365">
        <f t="shared" si="20"/>
        <v>420601.59999999998</v>
      </c>
      <c r="E131" s="365">
        <f t="shared" si="20"/>
        <v>420601.59999999998</v>
      </c>
      <c r="F131" s="365">
        <f t="shared" si="20"/>
        <v>531147.16</v>
      </c>
      <c r="G131" s="365">
        <f t="shared" si="20"/>
        <v>457450.12</v>
      </c>
      <c r="H131" s="365">
        <f t="shared" si="20"/>
        <v>461450.12</v>
      </c>
      <c r="I131" s="365">
        <f t="shared" si="20"/>
        <v>533324.34</v>
      </c>
      <c r="J131" s="365">
        <f t="shared" si="20"/>
        <v>405000</v>
      </c>
      <c r="K131" s="365">
        <f t="shared" si="20"/>
        <v>405000</v>
      </c>
      <c r="L131" s="365">
        <f t="shared" si="20"/>
        <v>405000</v>
      </c>
      <c r="M131" s="365">
        <f t="shared" si="20"/>
        <v>0</v>
      </c>
      <c r="N131" s="365">
        <f t="shared" si="20"/>
        <v>138749.4</v>
      </c>
      <c r="O131" s="365">
        <f t="shared" si="20"/>
        <v>4178324.3400000003</v>
      </c>
      <c r="P131" s="366">
        <f t="shared" ref="P131:P168" si="21">O131-SUM(C131:N131)</f>
        <v>0</v>
      </c>
      <c r="Q131" s="365">
        <f t="shared" ref="Q131:AC131" si="22">SUM(Q95:Q130)</f>
        <v>0</v>
      </c>
      <c r="R131" s="365">
        <f t="shared" si="22"/>
        <v>417006</v>
      </c>
      <c r="S131" s="365">
        <f t="shared" si="22"/>
        <v>417006</v>
      </c>
      <c r="T131" s="365">
        <f t="shared" si="22"/>
        <v>417006</v>
      </c>
      <c r="U131" s="365">
        <f t="shared" si="22"/>
        <v>417006</v>
      </c>
      <c r="V131" s="365">
        <f t="shared" si="22"/>
        <v>417006</v>
      </c>
      <c r="W131" s="365">
        <f t="shared" si="22"/>
        <v>417006</v>
      </c>
      <c r="X131" s="365">
        <f t="shared" si="22"/>
        <v>417006</v>
      </c>
      <c r="Y131" s="365">
        <f t="shared" si="22"/>
        <v>417006</v>
      </c>
      <c r="Z131" s="365">
        <f t="shared" si="22"/>
        <v>417006</v>
      </c>
      <c r="AA131" s="365">
        <f t="shared" si="22"/>
        <v>0</v>
      </c>
      <c r="AB131" s="365">
        <f t="shared" si="22"/>
        <v>417006</v>
      </c>
      <c r="AC131" s="365">
        <f t="shared" si="22"/>
        <v>4170060</v>
      </c>
      <c r="AD131" s="366">
        <f t="shared" ref="AD131" si="23">AC131-SUM(Q131:AB131)</f>
        <v>0</v>
      </c>
    </row>
    <row r="132" spans="1:30" ht="12" hidden="1" customHeight="1">
      <c r="A132" s="45"/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6"/>
      <c r="Q132" s="365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  <c r="AC132" s="365"/>
      <c r="AD132" s="366"/>
    </row>
    <row r="133" spans="1:30" ht="12" hidden="1" customHeight="1">
      <c r="A133" s="80" t="s">
        <v>101</v>
      </c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6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6"/>
    </row>
    <row r="134" spans="1:30" ht="12" hidden="1" customHeight="1">
      <c r="A134" s="188" t="s">
        <v>30</v>
      </c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>
        <v>0</v>
      </c>
      <c r="P134" s="366">
        <f t="shared" ref="P134" si="24">O134-SUM(C134:N134)</f>
        <v>0</v>
      </c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>
        <v>0</v>
      </c>
      <c r="AD134" s="366">
        <f t="shared" ref="AD134" si="25">AC134-SUM(Q134:AB134)</f>
        <v>0</v>
      </c>
    </row>
    <row r="135" spans="1:30" ht="12" hidden="1" customHeight="1">
      <c r="A135" s="358">
        <v>47000</v>
      </c>
      <c r="B135" s="35" t="s">
        <v>276</v>
      </c>
      <c r="C135" s="365">
        <v>0</v>
      </c>
      <c r="D135" s="365">
        <v>0</v>
      </c>
      <c r="E135" s="365">
        <v>0</v>
      </c>
      <c r="F135" s="365">
        <v>0</v>
      </c>
      <c r="G135" s="365">
        <v>0</v>
      </c>
      <c r="H135" s="365">
        <v>0</v>
      </c>
      <c r="I135" s="365">
        <v>0</v>
      </c>
      <c r="J135" s="365">
        <v>0</v>
      </c>
      <c r="K135" s="365">
        <v>0</v>
      </c>
      <c r="L135" s="365">
        <v>0</v>
      </c>
      <c r="M135" s="365">
        <v>0</v>
      </c>
      <c r="N135" s="365">
        <v>0</v>
      </c>
      <c r="O135" s="365">
        <v>0</v>
      </c>
      <c r="P135" s="366">
        <f t="shared" ref="P135:P166" si="26">O135-SUM(C135:N135)</f>
        <v>0</v>
      </c>
      <c r="Q135" s="365">
        <v>0</v>
      </c>
      <c r="R135" s="365">
        <v>0</v>
      </c>
      <c r="S135" s="365">
        <v>0</v>
      </c>
      <c r="T135" s="365">
        <v>0</v>
      </c>
      <c r="U135" s="365">
        <v>0</v>
      </c>
      <c r="V135" s="365">
        <v>0</v>
      </c>
      <c r="W135" s="365">
        <v>0</v>
      </c>
      <c r="X135" s="365">
        <v>0</v>
      </c>
      <c r="Y135" s="365">
        <v>0</v>
      </c>
      <c r="Z135" s="365">
        <v>0</v>
      </c>
      <c r="AA135" s="365">
        <v>0</v>
      </c>
      <c r="AB135" s="365">
        <v>0</v>
      </c>
      <c r="AC135" s="365">
        <v>0</v>
      </c>
      <c r="AD135" s="366">
        <f t="shared" ref="AD135:AD166" si="27">AC135-SUM(Q135:AB135)</f>
        <v>0</v>
      </c>
    </row>
    <row r="136" spans="1:30" ht="12" hidden="1" customHeight="1">
      <c r="A136" s="358">
        <v>47100</v>
      </c>
      <c r="B136" s="35" t="s">
        <v>277</v>
      </c>
      <c r="C136" s="365">
        <v>0</v>
      </c>
      <c r="D136" s="365">
        <v>0</v>
      </c>
      <c r="E136" s="365">
        <v>0</v>
      </c>
      <c r="F136" s="365">
        <v>0</v>
      </c>
      <c r="G136" s="365">
        <v>0</v>
      </c>
      <c r="H136" s="365">
        <v>0</v>
      </c>
      <c r="I136" s="365">
        <v>0</v>
      </c>
      <c r="J136" s="365">
        <v>0</v>
      </c>
      <c r="K136" s="365">
        <v>0</v>
      </c>
      <c r="L136" s="365">
        <v>0</v>
      </c>
      <c r="M136" s="365">
        <v>0</v>
      </c>
      <c r="N136" s="365">
        <v>0</v>
      </c>
      <c r="O136" s="365">
        <v>0</v>
      </c>
      <c r="P136" s="366">
        <f t="shared" si="26"/>
        <v>0</v>
      </c>
      <c r="Q136" s="365">
        <v>0</v>
      </c>
      <c r="R136" s="365">
        <v>0</v>
      </c>
      <c r="S136" s="365">
        <v>0</v>
      </c>
      <c r="T136" s="365">
        <v>0</v>
      </c>
      <c r="U136" s="365">
        <v>0</v>
      </c>
      <c r="V136" s="365">
        <v>0</v>
      </c>
      <c r="W136" s="365">
        <v>0</v>
      </c>
      <c r="X136" s="365">
        <v>0</v>
      </c>
      <c r="Y136" s="365">
        <v>0</v>
      </c>
      <c r="Z136" s="365">
        <v>0</v>
      </c>
      <c r="AA136" s="365">
        <v>0</v>
      </c>
      <c r="AB136" s="365">
        <v>0</v>
      </c>
      <c r="AC136" s="365">
        <v>0</v>
      </c>
      <c r="AD136" s="366">
        <f t="shared" si="27"/>
        <v>0</v>
      </c>
    </row>
    <row r="137" spans="1:30" ht="12" hidden="1" customHeight="1">
      <c r="A137" s="358">
        <v>47100.1</v>
      </c>
      <c r="B137" s="35" t="s">
        <v>278</v>
      </c>
      <c r="C137" s="365">
        <v>0</v>
      </c>
      <c r="D137" s="365">
        <v>0</v>
      </c>
      <c r="E137" s="365">
        <v>0</v>
      </c>
      <c r="F137" s="365">
        <v>0</v>
      </c>
      <c r="G137" s="365">
        <v>0</v>
      </c>
      <c r="H137" s="365">
        <v>0</v>
      </c>
      <c r="I137" s="365">
        <v>0</v>
      </c>
      <c r="J137" s="365">
        <v>0</v>
      </c>
      <c r="K137" s="365">
        <v>0</v>
      </c>
      <c r="L137" s="365">
        <v>0</v>
      </c>
      <c r="M137" s="365">
        <v>0</v>
      </c>
      <c r="N137" s="365">
        <v>0</v>
      </c>
      <c r="O137" s="365">
        <v>0</v>
      </c>
      <c r="P137" s="366">
        <f t="shared" si="26"/>
        <v>0</v>
      </c>
      <c r="Q137" s="365">
        <v>0</v>
      </c>
      <c r="R137" s="365">
        <v>0</v>
      </c>
      <c r="S137" s="365">
        <v>0</v>
      </c>
      <c r="T137" s="365">
        <v>0</v>
      </c>
      <c r="U137" s="365">
        <v>0</v>
      </c>
      <c r="V137" s="365">
        <v>0</v>
      </c>
      <c r="W137" s="365">
        <v>0</v>
      </c>
      <c r="X137" s="365">
        <v>0</v>
      </c>
      <c r="Y137" s="365">
        <v>0</v>
      </c>
      <c r="Z137" s="365">
        <v>0</v>
      </c>
      <c r="AA137" s="365">
        <v>0</v>
      </c>
      <c r="AB137" s="365">
        <v>0</v>
      </c>
      <c r="AC137" s="365">
        <v>0</v>
      </c>
      <c r="AD137" s="366">
        <f t="shared" si="27"/>
        <v>0</v>
      </c>
    </row>
    <row r="138" spans="1:30" ht="12" hidden="1" customHeight="1">
      <c r="A138" s="358">
        <v>47100.2</v>
      </c>
      <c r="B138" s="35" t="s">
        <v>279</v>
      </c>
      <c r="C138" s="365">
        <v>0</v>
      </c>
      <c r="D138" s="365">
        <v>0</v>
      </c>
      <c r="E138" s="365">
        <v>0</v>
      </c>
      <c r="F138" s="365">
        <v>0</v>
      </c>
      <c r="G138" s="365">
        <v>0</v>
      </c>
      <c r="H138" s="365">
        <v>0</v>
      </c>
      <c r="I138" s="365">
        <v>0</v>
      </c>
      <c r="J138" s="365">
        <v>0</v>
      </c>
      <c r="K138" s="365">
        <v>0</v>
      </c>
      <c r="L138" s="365">
        <v>0</v>
      </c>
      <c r="M138" s="365">
        <v>0</v>
      </c>
      <c r="N138" s="365">
        <v>0</v>
      </c>
      <c r="O138" s="365">
        <v>0</v>
      </c>
      <c r="P138" s="366">
        <f t="shared" si="26"/>
        <v>0</v>
      </c>
      <c r="Q138" s="365">
        <v>0</v>
      </c>
      <c r="R138" s="365">
        <v>0</v>
      </c>
      <c r="S138" s="365">
        <v>0</v>
      </c>
      <c r="T138" s="365">
        <v>0</v>
      </c>
      <c r="U138" s="365">
        <v>0</v>
      </c>
      <c r="V138" s="365">
        <v>0</v>
      </c>
      <c r="W138" s="365">
        <v>0</v>
      </c>
      <c r="X138" s="365">
        <v>0</v>
      </c>
      <c r="Y138" s="365">
        <v>0</v>
      </c>
      <c r="Z138" s="365">
        <v>0</v>
      </c>
      <c r="AA138" s="365">
        <v>0</v>
      </c>
      <c r="AB138" s="365">
        <v>0</v>
      </c>
      <c r="AC138" s="365">
        <v>0</v>
      </c>
      <c r="AD138" s="366">
        <f t="shared" si="27"/>
        <v>0</v>
      </c>
    </row>
    <row r="139" spans="1:30" ht="12" hidden="1" customHeight="1">
      <c r="A139" s="358">
        <v>47111</v>
      </c>
      <c r="B139" s="35" t="s">
        <v>280</v>
      </c>
      <c r="C139" s="365">
        <v>0</v>
      </c>
      <c r="D139" s="365">
        <v>0</v>
      </c>
      <c r="E139" s="365">
        <v>0</v>
      </c>
      <c r="F139" s="365">
        <v>0</v>
      </c>
      <c r="G139" s="365">
        <v>0</v>
      </c>
      <c r="H139" s="365">
        <v>1884.6</v>
      </c>
      <c r="I139" s="365">
        <v>0</v>
      </c>
      <c r="J139" s="365">
        <v>0</v>
      </c>
      <c r="K139" s="365">
        <v>0</v>
      </c>
      <c r="L139" s="365">
        <v>0</v>
      </c>
      <c r="M139" s="365">
        <v>0</v>
      </c>
      <c r="N139" s="365">
        <v>0</v>
      </c>
      <c r="O139" s="365">
        <v>1884.6</v>
      </c>
      <c r="P139" s="366">
        <f t="shared" si="26"/>
        <v>0</v>
      </c>
      <c r="Q139" s="365">
        <v>0</v>
      </c>
      <c r="R139" s="365">
        <v>0</v>
      </c>
      <c r="S139" s="365">
        <v>0</v>
      </c>
      <c r="T139" s="365">
        <v>0</v>
      </c>
      <c r="U139" s="365">
        <v>0</v>
      </c>
      <c r="V139" s="365">
        <v>0</v>
      </c>
      <c r="W139" s="365">
        <v>0</v>
      </c>
      <c r="X139" s="365">
        <v>0</v>
      </c>
      <c r="Y139" s="365">
        <v>0</v>
      </c>
      <c r="Z139" s="365">
        <v>0</v>
      </c>
      <c r="AA139" s="365">
        <v>0</v>
      </c>
      <c r="AB139" s="365">
        <v>0</v>
      </c>
      <c r="AC139" s="365">
        <v>0</v>
      </c>
      <c r="AD139" s="366">
        <f t="shared" si="27"/>
        <v>0</v>
      </c>
    </row>
    <row r="140" spans="1:30" ht="12" hidden="1" customHeight="1">
      <c r="A140" s="358">
        <v>47112</v>
      </c>
      <c r="B140" s="35" t="s">
        <v>281</v>
      </c>
      <c r="C140" s="365">
        <v>0</v>
      </c>
      <c r="D140" s="365">
        <v>0</v>
      </c>
      <c r="E140" s="365">
        <v>0</v>
      </c>
      <c r="F140" s="365">
        <v>0</v>
      </c>
      <c r="G140" s="365">
        <v>0</v>
      </c>
      <c r="H140" s="365">
        <v>0</v>
      </c>
      <c r="I140" s="365">
        <v>0</v>
      </c>
      <c r="J140" s="365">
        <v>0</v>
      </c>
      <c r="K140" s="365">
        <v>0</v>
      </c>
      <c r="L140" s="365">
        <v>0</v>
      </c>
      <c r="M140" s="365">
        <v>0</v>
      </c>
      <c r="N140" s="365">
        <v>0</v>
      </c>
      <c r="O140" s="365">
        <v>0</v>
      </c>
      <c r="P140" s="366">
        <f t="shared" si="26"/>
        <v>0</v>
      </c>
      <c r="Q140" s="365">
        <v>0</v>
      </c>
      <c r="R140" s="365">
        <v>0</v>
      </c>
      <c r="S140" s="365">
        <v>0</v>
      </c>
      <c r="T140" s="365">
        <v>0</v>
      </c>
      <c r="U140" s="365">
        <v>0</v>
      </c>
      <c r="V140" s="365">
        <v>0</v>
      </c>
      <c r="W140" s="365">
        <v>0</v>
      </c>
      <c r="X140" s="365">
        <v>0</v>
      </c>
      <c r="Y140" s="365">
        <v>0</v>
      </c>
      <c r="Z140" s="365">
        <v>0</v>
      </c>
      <c r="AA140" s="365">
        <v>0</v>
      </c>
      <c r="AB140" s="365">
        <v>0</v>
      </c>
      <c r="AC140" s="365">
        <v>0</v>
      </c>
      <c r="AD140" s="366">
        <f t="shared" si="27"/>
        <v>0</v>
      </c>
    </row>
    <row r="141" spans="1:30" ht="12" hidden="1" customHeight="1">
      <c r="A141" s="358">
        <v>47113</v>
      </c>
      <c r="B141" s="35" t="s">
        <v>282</v>
      </c>
      <c r="C141" s="365">
        <v>0</v>
      </c>
      <c r="D141" s="365">
        <v>0</v>
      </c>
      <c r="E141" s="365">
        <v>0</v>
      </c>
      <c r="F141" s="365">
        <v>0</v>
      </c>
      <c r="G141" s="365">
        <v>0</v>
      </c>
      <c r="H141" s="365">
        <v>1194.94</v>
      </c>
      <c r="I141" s="365">
        <v>0</v>
      </c>
      <c r="J141" s="365">
        <v>0</v>
      </c>
      <c r="K141" s="365">
        <v>0</v>
      </c>
      <c r="L141" s="365">
        <v>0</v>
      </c>
      <c r="M141" s="365">
        <v>0</v>
      </c>
      <c r="N141" s="365">
        <v>0</v>
      </c>
      <c r="O141" s="365">
        <v>1194.94</v>
      </c>
      <c r="P141" s="366">
        <f t="shared" si="26"/>
        <v>0</v>
      </c>
      <c r="Q141" s="365">
        <v>0</v>
      </c>
      <c r="R141" s="365">
        <v>0</v>
      </c>
      <c r="S141" s="365">
        <v>0</v>
      </c>
      <c r="T141" s="365">
        <v>0</v>
      </c>
      <c r="U141" s="365">
        <v>0</v>
      </c>
      <c r="V141" s="365">
        <v>0</v>
      </c>
      <c r="W141" s="365">
        <v>0</v>
      </c>
      <c r="X141" s="365">
        <v>0</v>
      </c>
      <c r="Y141" s="365">
        <v>0</v>
      </c>
      <c r="Z141" s="365">
        <v>0</v>
      </c>
      <c r="AA141" s="365">
        <v>0</v>
      </c>
      <c r="AB141" s="365">
        <v>0</v>
      </c>
      <c r="AC141" s="365">
        <v>0</v>
      </c>
      <c r="AD141" s="366">
        <f t="shared" si="27"/>
        <v>0</v>
      </c>
    </row>
    <row r="142" spans="1:30" ht="12" hidden="1" customHeight="1">
      <c r="A142" s="358">
        <v>47114</v>
      </c>
      <c r="B142" s="35" t="s">
        <v>283</v>
      </c>
      <c r="C142" s="365">
        <v>0</v>
      </c>
      <c r="D142" s="365">
        <v>0</v>
      </c>
      <c r="E142" s="365">
        <v>0</v>
      </c>
      <c r="F142" s="365">
        <v>0</v>
      </c>
      <c r="G142" s="365">
        <v>0</v>
      </c>
      <c r="H142" s="365">
        <v>0</v>
      </c>
      <c r="I142" s="365">
        <v>0</v>
      </c>
      <c r="J142" s="365">
        <v>0</v>
      </c>
      <c r="K142" s="365">
        <v>0</v>
      </c>
      <c r="L142" s="365">
        <v>0</v>
      </c>
      <c r="M142" s="365">
        <v>0</v>
      </c>
      <c r="N142" s="365">
        <v>0</v>
      </c>
      <c r="O142" s="365">
        <v>0</v>
      </c>
      <c r="P142" s="366">
        <f t="shared" si="26"/>
        <v>0</v>
      </c>
      <c r="Q142" s="365">
        <v>0</v>
      </c>
      <c r="R142" s="365">
        <v>0</v>
      </c>
      <c r="S142" s="365">
        <v>0</v>
      </c>
      <c r="T142" s="365">
        <v>5614.91331890332</v>
      </c>
      <c r="U142" s="365">
        <v>5614.91331890332</v>
      </c>
      <c r="V142" s="365">
        <v>5614.91331890332</v>
      </c>
      <c r="W142" s="365">
        <v>5614.91331890332</v>
      </c>
      <c r="X142" s="365">
        <v>5614.91331890332</v>
      </c>
      <c r="Y142" s="365">
        <v>5614.91331890332</v>
      </c>
      <c r="Z142" s="365">
        <v>5614.91331890332</v>
      </c>
      <c r="AA142" s="365">
        <v>5614.91331890332</v>
      </c>
      <c r="AB142" s="365">
        <v>5614.91331890332</v>
      </c>
      <c r="AC142" s="365">
        <v>50534.219870129898</v>
      </c>
      <c r="AD142" s="366">
        <f t="shared" si="27"/>
        <v>0</v>
      </c>
    </row>
    <row r="143" spans="1:30" ht="12" hidden="1" customHeight="1">
      <c r="A143" s="358">
        <v>47115</v>
      </c>
      <c r="B143" s="35" t="s">
        <v>284</v>
      </c>
      <c r="C143" s="365">
        <v>0</v>
      </c>
      <c r="D143" s="365">
        <v>0</v>
      </c>
      <c r="E143" s="365">
        <v>0</v>
      </c>
      <c r="F143" s="365">
        <v>0</v>
      </c>
      <c r="G143" s="365">
        <v>0</v>
      </c>
      <c r="H143" s="365">
        <v>0</v>
      </c>
      <c r="I143" s="365">
        <v>0</v>
      </c>
      <c r="J143" s="365">
        <v>0</v>
      </c>
      <c r="K143" s="365">
        <v>0</v>
      </c>
      <c r="L143" s="365">
        <v>0</v>
      </c>
      <c r="M143" s="365">
        <v>0</v>
      </c>
      <c r="N143" s="365">
        <v>0</v>
      </c>
      <c r="O143" s="365">
        <v>0</v>
      </c>
      <c r="P143" s="366">
        <f t="shared" si="26"/>
        <v>0</v>
      </c>
      <c r="Q143" s="365">
        <v>0</v>
      </c>
      <c r="R143" s="365">
        <v>0</v>
      </c>
      <c r="S143" s="365">
        <v>0</v>
      </c>
      <c r="T143" s="365">
        <v>0</v>
      </c>
      <c r="U143" s="365">
        <v>0</v>
      </c>
      <c r="V143" s="365">
        <v>0</v>
      </c>
      <c r="W143" s="365">
        <v>0</v>
      </c>
      <c r="X143" s="365">
        <v>0</v>
      </c>
      <c r="Y143" s="365">
        <v>0</v>
      </c>
      <c r="Z143" s="365">
        <v>0</v>
      </c>
      <c r="AA143" s="365">
        <v>0</v>
      </c>
      <c r="AB143" s="365">
        <v>0</v>
      </c>
      <c r="AC143" s="365">
        <v>0</v>
      </c>
      <c r="AD143" s="366">
        <f t="shared" si="27"/>
        <v>0</v>
      </c>
    </row>
    <row r="144" spans="1:30" ht="12" hidden="1" customHeight="1">
      <c r="A144" s="358">
        <v>47120</v>
      </c>
      <c r="B144" s="35" t="s">
        <v>285</v>
      </c>
      <c r="C144" s="365">
        <v>0</v>
      </c>
      <c r="D144" s="365">
        <v>0</v>
      </c>
      <c r="E144" s="365">
        <v>0</v>
      </c>
      <c r="F144" s="365">
        <v>0</v>
      </c>
      <c r="G144" s="365">
        <v>0</v>
      </c>
      <c r="H144" s="365">
        <v>0</v>
      </c>
      <c r="I144" s="365">
        <v>0</v>
      </c>
      <c r="J144" s="365">
        <v>0</v>
      </c>
      <c r="K144" s="365">
        <v>0</v>
      </c>
      <c r="L144" s="365">
        <v>0</v>
      </c>
      <c r="M144" s="365">
        <v>0</v>
      </c>
      <c r="N144" s="365">
        <v>0</v>
      </c>
      <c r="O144" s="365">
        <v>0</v>
      </c>
      <c r="P144" s="366">
        <f t="shared" si="26"/>
        <v>0</v>
      </c>
      <c r="Q144" s="365">
        <v>0</v>
      </c>
      <c r="R144" s="365">
        <v>0</v>
      </c>
      <c r="S144" s="365">
        <v>0</v>
      </c>
      <c r="T144" s="365">
        <v>0</v>
      </c>
      <c r="U144" s="365">
        <v>0</v>
      </c>
      <c r="V144" s="365">
        <v>0</v>
      </c>
      <c r="W144" s="365">
        <v>0</v>
      </c>
      <c r="X144" s="365">
        <v>0</v>
      </c>
      <c r="Y144" s="365">
        <v>0</v>
      </c>
      <c r="Z144" s="365">
        <v>0</v>
      </c>
      <c r="AA144" s="365">
        <v>0</v>
      </c>
      <c r="AB144" s="365">
        <v>0</v>
      </c>
      <c r="AC144" s="365">
        <v>0</v>
      </c>
      <c r="AD144" s="366">
        <f t="shared" si="27"/>
        <v>0</v>
      </c>
    </row>
    <row r="145" spans="1:30" ht="12" hidden="1" customHeight="1">
      <c r="A145" s="358">
        <v>47131</v>
      </c>
      <c r="B145" s="35" t="s">
        <v>286</v>
      </c>
      <c r="C145" s="365">
        <v>0</v>
      </c>
      <c r="D145" s="365">
        <v>0</v>
      </c>
      <c r="E145" s="365">
        <v>0</v>
      </c>
      <c r="F145" s="365">
        <v>0</v>
      </c>
      <c r="G145" s="365">
        <v>0</v>
      </c>
      <c r="H145" s="365">
        <v>0</v>
      </c>
      <c r="I145" s="365">
        <v>0</v>
      </c>
      <c r="J145" s="365">
        <v>0</v>
      </c>
      <c r="K145" s="365">
        <v>0</v>
      </c>
      <c r="L145" s="365">
        <v>0</v>
      </c>
      <c r="M145" s="365">
        <v>0</v>
      </c>
      <c r="N145" s="365">
        <v>0</v>
      </c>
      <c r="O145" s="365">
        <v>0</v>
      </c>
      <c r="P145" s="366">
        <f t="shared" si="26"/>
        <v>0</v>
      </c>
      <c r="Q145" s="365">
        <v>0</v>
      </c>
      <c r="R145" s="365">
        <v>0</v>
      </c>
      <c r="S145" s="365">
        <v>0</v>
      </c>
      <c r="T145" s="365">
        <v>0</v>
      </c>
      <c r="U145" s="365">
        <v>0</v>
      </c>
      <c r="V145" s="365">
        <v>0</v>
      </c>
      <c r="W145" s="365">
        <v>0</v>
      </c>
      <c r="X145" s="365">
        <v>0</v>
      </c>
      <c r="Y145" s="365">
        <v>0</v>
      </c>
      <c r="Z145" s="365">
        <v>0</v>
      </c>
      <c r="AA145" s="365">
        <v>0</v>
      </c>
      <c r="AB145" s="365">
        <v>0</v>
      </c>
      <c r="AC145" s="365">
        <v>0</v>
      </c>
      <c r="AD145" s="366">
        <f t="shared" si="27"/>
        <v>0</v>
      </c>
    </row>
    <row r="146" spans="1:30" ht="12" hidden="1" customHeight="1">
      <c r="A146" s="358">
        <v>47139</v>
      </c>
      <c r="B146" s="35" t="s">
        <v>270</v>
      </c>
      <c r="C146" s="365">
        <v>0</v>
      </c>
      <c r="D146" s="365">
        <v>0</v>
      </c>
      <c r="E146" s="365">
        <v>0</v>
      </c>
      <c r="F146" s="365">
        <v>0</v>
      </c>
      <c r="G146" s="365">
        <v>0</v>
      </c>
      <c r="H146" s="365">
        <v>0</v>
      </c>
      <c r="I146" s="365">
        <v>0</v>
      </c>
      <c r="J146" s="365">
        <v>0</v>
      </c>
      <c r="K146" s="365">
        <v>0</v>
      </c>
      <c r="L146" s="365">
        <v>0</v>
      </c>
      <c r="M146" s="365">
        <v>0</v>
      </c>
      <c r="N146" s="365">
        <v>0</v>
      </c>
      <c r="O146" s="365">
        <v>0</v>
      </c>
      <c r="P146" s="366">
        <f t="shared" si="26"/>
        <v>0</v>
      </c>
      <c r="Q146" s="365">
        <v>0</v>
      </c>
      <c r="R146" s="365">
        <v>0</v>
      </c>
      <c r="S146" s="365">
        <v>0</v>
      </c>
      <c r="T146" s="365">
        <v>0</v>
      </c>
      <c r="U146" s="365">
        <v>0</v>
      </c>
      <c r="V146" s="365">
        <v>0</v>
      </c>
      <c r="W146" s="365">
        <v>0</v>
      </c>
      <c r="X146" s="365">
        <v>0</v>
      </c>
      <c r="Y146" s="365">
        <v>0</v>
      </c>
      <c r="Z146" s="365">
        <v>0</v>
      </c>
      <c r="AA146" s="365">
        <v>0</v>
      </c>
      <c r="AB146" s="365">
        <v>0</v>
      </c>
      <c r="AC146" s="365">
        <v>0</v>
      </c>
      <c r="AD146" s="366">
        <f t="shared" si="27"/>
        <v>0</v>
      </c>
    </row>
    <row r="147" spans="1:30" ht="12" hidden="1" customHeight="1">
      <c r="A147" s="358">
        <v>47141</v>
      </c>
      <c r="B147" s="35" t="s">
        <v>287</v>
      </c>
      <c r="C147" s="365">
        <v>0</v>
      </c>
      <c r="D147" s="365">
        <v>0</v>
      </c>
      <c r="E147" s="365">
        <v>0</v>
      </c>
      <c r="F147" s="365">
        <v>0</v>
      </c>
      <c r="G147" s="365">
        <v>25515</v>
      </c>
      <c r="H147" s="365">
        <v>0</v>
      </c>
      <c r="I147" s="365">
        <v>0</v>
      </c>
      <c r="J147" s="365">
        <v>0</v>
      </c>
      <c r="K147" s="365">
        <v>102060</v>
      </c>
      <c r="L147" s="365">
        <v>0</v>
      </c>
      <c r="M147" s="365">
        <v>0</v>
      </c>
      <c r="N147" s="365">
        <v>-25515</v>
      </c>
      <c r="O147" s="365">
        <v>102060</v>
      </c>
      <c r="P147" s="366">
        <f t="shared" si="26"/>
        <v>0</v>
      </c>
      <c r="Q147" s="365">
        <v>0</v>
      </c>
      <c r="R147" s="365">
        <v>0</v>
      </c>
      <c r="S147" s="365">
        <v>0</v>
      </c>
      <c r="T147" s="365">
        <v>0</v>
      </c>
      <c r="U147" s="365">
        <v>0</v>
      </c>
      <c r="V147" s="365">
        <v>0</v>
      </c>
      <c r="W147" s="365">
        <v>0</v>
      </c>
      <c r="X147" s="365">
        <v>0</v>
      </c>
      <c r="Y147" s="365">
        <v>102060</v>
      </c>
      <c r="Z147" s="365">
        <v>0</v>
      </c>
      <c r="AA147" s="365">
        <v>0</v>
      </c>
      <c r="AB147" s="365">
        <v>0</v>
      </c>
      <c r="AC147" s="365">
        <v>102060</v>
      </c>
      <c r="AD147" s="366">
        <f t="shared" si="27"/>
        <v>0</v>
      </c>
    </row>
    <row r="148" spans="1:30" ht="12" hidden="1" customHeight="1">
      <c r="A148" s="358">
        <v>47142</v>
      </c>
      <c r="B148" s="35" t="s">
        <v>288</v>
      </c>
      <c r="C148" s="365">
        <v>0</v>
      </c>
      <c r="D148" s="365">
        <v>0</v>
      </c>
      <c r="E148" s="365">
        <v>0</v>
      </c>
      <c r="F148" s="365">
        <v>0</v>
      </c>
      <c r="G148" s="365">
        <v>0</v>
      </c>
      <c r="H148" s="365">
        <v>16832</v>
      </c>
      <c r="I148" s="365">
        <v>0</v>
      </c>
      <c r="J148" s="365">
        <v>0</v>
      </c>
      <c r="K148" s="365">
        <v>0</v>
      </c>
      <c r="L148" s="365">
        <v>0</v>
      </c>
      <c r="M148" s="365">
        <v>0</v>
      </c>
      <c r="N148" s="365">
        <v>0</v>
      </c>
      <c r="O148" s="365">
        <v>16832</v>
      </c>
      <c r="P148" s="366">
        <f t="shared" si="26"/>
        <v>0</v>
      </c>
      <c r="Q148" s="365">
        <v>0</v>
      </c>
      <c r="R148" s="365">
        <v>0</v>
      </c>
      <c r="S148" s="365">
        <v>0</v>
      </c>
      <c r="T148" s="365">
        <v>0</v>
      </c>
      <c r="U148" s="365">
        <v>0</v>
      </c>
      <c r="V148" s="365">
        <v>0</v>
      </c>
      <c r="W148" s="365">
        <v>0</v>
      </c>
      <c r="X148" s="365">
        <v>0</v>
      </c>
      <c r="Y148" s="365">
        <v>0</v>
      </c>
      <c r="Z148" s="365">
        <v>0</v>
      </c>
      <c r="AA148" s="365">
        <v>0</v>
      </c>
      <c r="AB148" s="365">
        <v>0</v>
      </c>
      <c r="AC148" s="365">
        <v>0</v>
      </c>
      <c r="AD148" s="366">
        <f t="shared" si="27"/>
        <v>0</v>
      </c>
    </row>
    <row r="149" spans="1:30" ht="12" hidden="1" customHeight="1">
      <c r="A149" s="358">
        <v>47143</v>
      </c>
      <c r="B149" s="35" t="s">
        <v>289</v>
      </c>
      <c r="C149" s="365">
        <v>0</v>
      </c>
      <c r="D149" s="365">
        <v>0</v>
      </c>
      <c r="E149" s="365">
        <v>0</v>
      </c>
      <c r="F149" s="365">
        <v>0</v>
      </c>
      <c r="G149" s="365">
        <v>0</v>
      </c>
      <c r="H149" s="365">
        <v>0</v>
      </c>
      <c r="I149" s="365">
        <v>0</v>
      </c>
      <c r="J149" s="365">
        <v>0</v>
      </c>
      <c r="K149" s="365">
        <v>0</v>
      </c>
      <c r="L149" s="365">
        <v>0</v>
      </c>
      <c r="M149" s="365">
        <v>0</v>
      </c>
      <c r="N149" s="365">
        <v>38025.24</v>
      </c>
      <c r="O149" s="365">
        <v>38025.24</v>
      </c>
      <c r="P149" s="366">
        <f t="shared" si="26"/>
        <v>0</v>
      </c>
      <c r="Q149" s="365">
        <v>0</v>
      </c>
      <c r="R149" s="365">
        <v>0</v>
      </c>
      <c r="S149" s="365">
        <v>0</v>
      </c>
      <c r="T149" s="365">
        <v>0</v>
      </c>
      <c r="U149" s="365">
        <v>0</v>
      </c>
      <c r="V149" s="365">
        <v>0</v>
      </c>
      <c r="W149" s="365">
        <v>0</v>
      </c>
      <c r="X149" s="365">
        <v>0</v>
      </c>
      <c r="Y149" s="365">
        <v>0</v>
      </c>
      <c r="Z149" s="365">
        <v>0</v>
      </c>
      <c r="AA149" s="365">
        <v>0</v>
      </c>
      <c r="AB149" s="365">
        <v>38025.24</v>
      </c>
      <c r="AC149" s="365">
        <v>38025.24</v>
      </c>
      <c r="AD149" s="366">
        <f t="shared" si="27"/>
        <v>0</v>
      </c>
    </row>
    <row r="150" spans="1:30" ht="12" hidden="1" customHeight="1">
      <c r="A150" s="358">
        <v>47144</v>
      </c>
      <c r="B150" s="35" t="s">
        <v>290</v>
      </c>
      <c r="C150" s="365">
        <v>0</v>
      </c>
      <c r="D150" s="365">
        <v>0</v>
      </c>
      <c r="E150" s="365">
        <v>0</v>
      </c>
      <c r="F150" s="365">
        <v>0</v>
      </c>
      <c r="G150" s="365">
        <v>0</v>
      </c>
      <c r="H150" s="365">
        <v>0</v>
      </c>
      <c r="I150" s="365">
        <v>0</v>
      </c>
      <c r="J150" s="365">
        <v>0</v>
      </c>
      <c r="K150" s="365">
        <v>0</v>
      </c>
      <c r="L150" s="365">
        <v>0</v>
      </c>
      <c r="M150" s="365">
        <v>0</v>
      </c>
      <c r="N150" s="365">
        <v>0</v>
      </c>
      <c r="O150" s="365">
        <v>0</v>
      </c>
      <c r="P150" s="366">
        <f t="shared" si="26"/>
        <v>0</v>
      </c>
      <c r="Q150" s="365">
        <v>0</v>
      </c>
      <c r="R150" s="365">
        <v>0</v>
      </c>
      <c r="S150" s="365">
        <v>0</v>
      </c>
      <c r="T150" s="365">
        <v>0</v>
      </c>
      <c r="U150" s="365">
        <v>0</v>
      </c>
      <c r="V150" s="365">
        <v>0</v>
      </c>
      <c r="W150" s="365">
        <v>0</v>
      </c>
      <c r="X150" s="365">
        <v>0</v>
      </c>
      <c r="Y150" s="365">
        <v>0</v>
      </c>
      <c r="Z150" s="365">
        <v>0</v>
      </c>
      <c r="AA150" s="365">
        <v>0</v>
      </c>
      <c r="AB150" s="365">
        <v>0</v>
      </c>
      <c r="AC150" s="365">
        <v>0</v>
      </c>
      <c r="AD150" s="366">
        <f t="shared" si="27"/>
        <v>0</v>
      </c>
    </row>
    <row r="151" spans="1:30" ht="12" hidden="1" customHeight="1">
      <c r="A151" s="358">
        <v>47145</v>
      </c>
      <c r="B151" s="35" t="s">
        <v>291</v>
      </c>
      <c r="C151" s="365">
        <v>0</v>
      </c>
      <c r="D151" s="365">
        <v>0</v>
      </c>
      <c r="E151" s="365">
        <v>0</v>
      </c>
      <c r="F151" s="365">
        <v>0</v>
      </c>
      <c r="G151" s="365">
        <v>0</v>
      </c>
      <c r="H151" s="365">
        <v>0</v>
      </c>
      <c r="I151" s="365">
        <v>0</v>
      </c>
      <c r="J151" s="365">
        <v>0</v>
      </c>
      <c r="K151" s="365">
        <v>0</v>
      </c>
      <c r="L151" s="365">
        <v>0</v>
      </c>
      <c r="M151" s="365">
        <v>0</v>
      </c>
      <c r="N151" s="365">
        <v>0</v>
      </c>
      <c r="O151" s="365">
        <v>0</v>
      </c>
      <c r="P151" s="366">
        <f t="shared" si="26"/>
        <v>0</v>
      </c>
      <c r="Q151" s="365">
        <v>0</v>
      </c>
      <c r="R151" s="365">
        <v>0</v>
      </c>
      <c r="S151" s="365">
        <v>0</v>
      </c>
      <c r="T151" s="365">
        <v>0</v>
      </c>
      <c r="U151" s="365">
        <v>0</v>
      </c>
      <c r="V151" s="365">
        <v>0</v>
      </c>
      <c r="W151" s="365">
        <v>0</v>
      </c>
      <c r="X151" s="365">
        <v>0</v>
      </c>
      <c r="Y151" s="365">
        <v>0</v>
      </c>
      <c r="Z151" s="365">
        <v>0</v>
      </c>
      <c r="AA151" s="365">
        <v>0</v>
      </c>
      <c r="AB151" s="365">
        <v>0</v>
      </c>
      <c r="AC151" s="365">
        <v>0</v>
      </c>
      <c r="AD151" s="366">
        <f t="shared" si="27"/>
        <v>0</v>
      </c>
    </row>
    <row r="152" spans="1:30" ht="12" hidden="1" customHeight="1">
      <c r="A152" s="358">
        <v>47146</v>
      </c>
      <c r="B152" s="35" t="s">
        <v>292</v>
      </c>
      <c r="C152" s="365">
        <v>0</v>
      </c>
      <c r="D152" s="365">
        <v>0</v>
      </c>
      <c r="E152" s="365">
        <v>0</v>
      </c>
      <c r="F152" s="365">
        <v>0</v>
      </c>
      <c r="G152" s="365">
        <v>0</v>
      </c>
      <c r="H152" s="365">
        <v>0</v>
      </c>
      <c r="I152" s="365">
        <v>0</v>
      </c>
      <c r="J152" s="365">
        <v>0</v>
      </c>
      <c r="K152" s="365">
        <v>0</v>
      </c>
      <c r="L152" s="365">
        <v>0</v>
      </c>
      <c r="M152" s="365">
        <v>0</v>
      </c>
      <c r="N152" s="365">
        <v>0</v>
      </c>
      <c r="O152" s="365">
        <v>0</v>
      </c>
      <c r="P152" s="366">
        <f t="shared" si="26"/>
        <v>0</v>
      </c>
      <c r="Q152" s="365">
        <v>0</v>
      </c>
      <c r="R152" s="365">
        <v>0</v>
      </c>
      <c r="S152" s="365">
        <v>0</v>
      </c>
      <c r="T152" s="365">
        <v>0</v>
      </c>
      <c r="U152" s="365">
        <v>0</v>
      </c>
      <c r="V152" s="365">
        <v>0</v>
      </c>
      <c r="W152" s="365">
        <v>0</v>
      </c>
      <c r="X152" s="365">
        <v>0</v>
      </c>
      <c r="Y152" s="365">
        <v>0</v>
      </c>
      <c r="Z152" s="365">
        <v>0</v>
      </c>
      <c r="AA152" s="365">
        <v>0</v>
      </c>
      <c r="AB152" s="365">
        <v>0</v>
      </c>
      <c r="AC152" s="365">
        <v>0</v>
      </c>
      <c r="AD152" s="366">
        <f t="shared" si="27"/>
        <v>0</v>
      </c>
    </row>
    <row r="153" spans="1:30" ht="12" hidden="1" customHeight="1">
      <c r="A153" s="358">
        <v>47147</v>
      </c>
      <c r="B153" s="35" t="s">
        <v>293</v>
      </c>
      <c r="C153" s="365">
        <v>0</v>
      </c>
      <c r="D153" s="365">
        <v>0</v>
      </c>
      <c r="E153" s="365">
        <v>0</v>
      </c>
      <c r="F153" s="365">
        <v>0</v>
      </c>
      <c r="G153" s="365">
        <v>0</v>
      </c>
      <c r="H153" s="365">
        <v>0</v>
      </c>
      <c r="I153" s="365">
        <v>0</v>
      </c>
      <c r="J153" s="365">
        <v>0</v>
      </c>
      <c r="K153" s="365">
        <v>0</v>
      </c>
      <c r="L153" s="365">
        <v>0</v>
      </c>
      <c r="M153" s="365">
        <v>0</v>
      </c>
      <c r="N153" s="365">
        <v>0</v>
      </c>
      <c r="O153" s="365">
        <v>0</v>
      </c>
      <c r="P153" s="366">
        <f t="shared" si="26"/>
        <v>0</v>
      </c>
      <c r="Q153" s="365">
        <v>0</v>
      </c>
      <c r="R153" s="365">
        <v>0</v>
      </c>
      <c r="S153" s="365">
        <v>0</v>
      </c>
      <c r="T153" s="365">
        <v>0</v>
      </c>
      <c r="U153" s="365">
        <v>0</v>
      </c>
      <c r="V153" s="365">
        <v>0</v>
      </c>
      <c r="W153" s="365">
        <v>0</v>
      </c>
      <c r="X153" s="365">
        <v>0</v>
      </c>
      <c r="Y153" s="365">
        <v>0</v>
      </c>
      <c r="Z153" s="365">
        <v>0</v>
      </c>
      <c r="AA153" s="365">
        <v>0</v>
      </c>
      <c r="AB153" s="365">
        <v>0</v>
      </c>
      <c r="AC153" s="365">
        <v>0</v>
      </c>
      <c r="AD153" s="366">
        <f t="shared" si="27"/>
        <v>0</v>
      </c>
    </row>
    <row r="154" spans="1:30" ht="12" hidden="1" customHeight="1">
      <c r="A154" s="358">
        <v>47148</v>
      </c>
      <c r="B154" s="35" t="s">
        <v>294</v>
      </c>
      <c r="C154" s="365">
        <v>0</v>
      </c>
      <c r="D154" s="365">
        <v>0</v>
      </c>
      <c r="E154" s="365">
        <v>0</v>
      </c>
      <c r="F154" s="365">
        <v>0</v>
      </c>
      <c r="G154" s="365">
        <v>0</v>
      </c>
      <c r="H154" s="365">
        <v>0</v>
      </c>
      <c r="I154" s="365">
        <v>0</v>
      </c>
      <c r="J154" s="365">
        <v>0</v>
      </c>
      <c r="K154" s="365">
        <v>0</v>
      </c>
      <c r="L154" s="365">
        <v>0</v>
      </c>
      <c r="M154" s="365">
        <v>0</v>
      </c>
      <c r="N154" s="365">
        <v>0</v>
      </c>
      <c r="O154" s="365">
        <v>0</v>
      </c>
      <c r="P154" s="366">
        <f t="shared" si="26"/>
        <v>0</v>
      </c>
      <c r="Q154" s="365">
        <v>0</v>
      </c>
      <c r="R154" s="365">
        <v>0</v>
      </c>
      <c r="S154" s="365">
        <v>0</v>
      </c>
      <c r="T154" s="365">
        <v>0</v>
      </c>
      <c r="U154" s="365">
        <v>0</v>
      </c>
      <c r="V154" s="365">
        <v>0</v>
      </c>
      <c r="W154" s="365">
        <v>0</v>
      </c>
      <c r="X154" s="365">
        <v>0</v>
      </c>
      <c r="Y154" s="365">
        <v>0</v>
      </c>
      <c r="Z154" s="365">
        <v>0</v>
      </c>
      <c r="AA154" s="365">
        <v>0</v>
      </c>
      <c r="AB154" s="365">
        <v>0</v>
      </c>
      <c r="AC154" s="365">
        <v>0</v>
      </c>
      <c r="AD154" s="366">
        <f t="shared" si="27"/>
        <v>0</v>
      </c>
    </row>
    <row r="155" spans="1:30" ht="12" hidden="1" customHeight="1">
      <c r="A155" s="358">
        <v>47149</v>
      </c>
      <c r="B155" s="35" t="s">
        <v>295</v>
      </c>
      <c r="C155" s="365">
        <v>0</v>
      </c>
      <c r="D155" s="365">
        <v>0</v>
      </c>
      <c r="E155" s="365">
        <v>0</v>
      </c>
      <c r="F155" s="365">
        <v>0</v>
      </c>
      <c r="G155" s="365">
        <v>0</v>
      </c>
      <c r="H155" s="365">
        <v>0</v>
      </c>
      <c r="I155" s="365">
        <v>0</v>
      </c>
      <c r="J155" s="365">
        <v>0</v>
      </c>
      <c r="K155" s="365">
        <v>0</v>
      </c>
      <c r="L155" s="365">
        <v>0</v>
      </c>
      <c r="M155" s="365">
        <v>0</v>
      </c>
      <c r="N155" s="365">
        <v>0</v>
      </c>
      <c r="O155" s="365">
        <v>0</v>
      </c>
      <c r="P155" s="366">
        <f t="shared" si="26"/>
        <v>0</v>
      </c>
      <c r="Q155" s="365">
        <v>0</v>
      </c>
      <c r="R155" s="365">
        <v>0</v>
      </c>
      <c r="S155" s="365">
        <v>0</v>
      </c>
      <c r="T155" s="365">
        <v>0</v>
      </c>
      <c r="U155" s="365">
        <v>0</v>
      </c>
      <c r="V155" s="365">
        <v>0</v>
      </c>
      <c r="W155" s="365">
        <v>0</v>
      </c>
      <c r="X155" s="365">
        <v>0</v>
      </c>
      <c r="Y155" s="365">
        <v>0</v>
      </c>
      <c r="Z155" s="365">
        <v>0</v>
      </c>
      <c r="AA155" s="365">
        <v>0</v>
      </c>
      <c r="AB155" s="365">
        <v>0</v>
      </c>
      <c r="AC155" s="365">
        <v>0</v>
      </c>
      <c r="AD155" s="366">
        <f t="shared" si="27"/>
        <v>0</v>
      </c>
    </row>
    <row r="156" spans="1:30" ht="12" hidden="1" customHeight="1">
      <c r="A156" s="358">
        <v>47189</v>
      </c>
      <c r="B156" s="35" t="s">
        <v>296</v>
      </c>
      <c r="C156" s="365">
        <v>0</v>
      </c>
      <c r="D156" s="365">
        <v>0</v>
      </c>
      <c r="E156" s="365">
        <v>0</v>
      </c>
      <c r="F156" s="365">
        <v>0</v>
      </c>
      <c r="G156" s="365">
        <v>0</v>
      </c>
      <c r="H156" s="365">
        <v>0</v>
      </c>
      <c r="I156" s="365">
        <v>0</v>
      </c>
      <c r="J156" s="365">
        <v>0</v>
      </c>
      <c r="K156" s="365">
        <v>0</v>
      </c>
      <c r="L156" s="365">
        <v>0</v>
      </c>
      <c r="M156" s="365">
        <v>0</v>
      </c>
      <c r="N156" s="365">
        <v>0</v>
      </c>
      <c r="O156" s="365">
        <v>0</v>
      </c>
      <c r="P156" s="366">
        <f t="shared" si="26"/>
        <v>0</v>
      </c>
      <c r="Q156" s="365">
        <v>0</v>
      </c>
      <c r="R156" s="365">
        <v>0</v>
      </c>
      <c r="S156" s="365">
        <v>0</v>
      </c>
      <c r="T156" s="365">
        <v>0</v>
      </c>
      <c r="U156" s="365">
        <v>0</v>
      </c>
      <c r="V156" s="365">
        <v>0</v>
      </c>
      <c r="W156" s="365">
        <v>0</v>
      </c>
      <c r="X156" s="365">
        <v>0</v>
      </c>
      <c r="Y156" s="365">
        <v>0</v>
      </c>
      <c r="Z156" s="365">
        <v>0</v>
      </c>
      <c r="AA156" s="365">
        <v>0</v>
      </c>
      <c r="AB156" s="365">
        <v>0</v>
      </c>
      <c r="AC156" s="365">
        <v>0</v>
      </c>
      <c r="AD156" s="366">
        <f t="shared" si="27"/>
        <v>0</v>
      </c>
    </row>
    <row r="157" spans="1:30" ht="12" hidden="1" customHeight="1">
      <c r="A157" s="358">
        <v>47190</v>
      </c>
      <c r="B157" s="35" t="s">
        <v>297</v>
      </c>
      <c r="C157" s="365">
        <v>0</v>
      </c>
      <c r="D157" s="365">
        <v>0</v>
      </c>
      <c r="E157" s="365">
        <v>0</v>
      </c>
      <c r="F157" s="365">
        <v>0</v>
      </c>
      <c r="G157" s="365">
        <v>0</v>
      </c>
      <c r="H157" s="365">
        <v>0</v>
      </c>
      <c r="I157" s="365">
        <v>0</v>
      </c>
      <c r="J157" s="365">
        <v>0</v>
      </c>
      <c r="K157" s="365">
        <v>0</v>
      </c>
      <c r="L157" s="365">
        <v>0</v>
      </c>
      <c r="M157" s="365">
        <v>0</v>
      </c>
      <c r="N157" s="365">
        <v>0</v>
      </c>
      <c r="O157" s="365">
        <v>0</v>
      </c>
      <c r="P157" s="366">
        <f t="shared" si="26"/>
        <v>0</v>
      </c>
      <c r="Q157" s="365">
        <v>0</v>
      </c>
      <c r="R157" s="365">
        <v>0</v>
      </c>
      <c r="S157" s="365">
        <v>0</v>
      </c>
      <c r="T157" s="365">
        <v>0</v>
      </c>
      <c r="U157" s="365">
        <v>0</v>
      </c>
      <c r="V157" s="365">
        <v>0</v>
      </c>
      <c r="W157" s="365">
        <v>0</v>
      </c>
      <c r="X157" s="365">
        <v>0</v>
      </c>
      <c r="Y157" s="365">
        <v>0</v>
      </c>
      <c r="Z157" s="365">
        <v>0</v>
      </c>
      <c r="AA157" s="365">
        <v>0</v>
      </c>
      <c r="AB157" s="365">
        <v>0</v>
      </c>
      <c r="AC157" s="365">
        <v>0</v>
      </c>
      <c r="AD157" s="366">
        <f t="shared" si="27"/>
        <v>0</v>
      </c>
    </row>
    <row r="158" spans="1:30" ht="12" hidden="1" customHeight="1">
      <c r="A158" s="358">
        <v>47311</v>
      </c>
      <c r="B158" s="35" t="s">
        <v>298</v>
      </c>
      <c r="C158" s="365">
        <v>0</v>
      </c>
      <c r="D158" s="365">
        <v>0</v>
      </c>
      <c r="E158" s="365">
        <v>0</v>
      </c>
      <c r="F158" s="365">
        <v>0</v>
      </c>
      <c r="G158" s="365">
        <v>0</v>
      </c>
      <c r="H158" s="365">
        <v>0</v>
      </c>
      <c r="I158" s="365">
        <v>0</v>
      </c>
      <c r="J158" s="365">
        <v>0</v>
      </c>
      <c r="K158" s="365">
        <v>0</v>
      </c>
      <c r="L158" s="365">
        <v>0</v>
      </c>
      <c r="M158" s="365">
        <v>0</v>
      </c>
      <c r="N158" s="365">
        <v>0</v>
      </c>
      <c r="O158" s="365">
        <v>0</v>
      </c>
      <c r="P158" s="366">
        <f t="shared" si="26"/>
        <v>0</v>
      </c>
      <c r="Q158" s="365">
        <v>0</v>
      </c>
      <c r="R158" s="365">
        <v>0</v>
      </c>
      <c r="S158" s="365">
        <v>0</v>
      </c>
      <c r="T158" s="365">
        <v>0</v>
      </c>
      <c r="U158" s="365">
        <v>0</v>
      </c>
      <c r="V158" s="365">
        <v>0</v>
      </c>
      <c r="W158" s="365">
        <v>0</v>
      </c>
      <c r="X158" s="365">
        <v>0</v>
      </c>
      <c r="Y158" s="365">
        <v>0</v>
      </c>
      <c r="Z158" s="365">
        <v>0</v>
      </c>
      <c r="AA158" s="365">
        <v>0</v>
      </c>
      <c r="AB158" s="365">
        <v>0</v>
      </c>
      <c r="AC158" s="365">
        <v>0</v>
      </c>
      <c r="AD158" s="366">
        <f t="shared" si="27"/>
        <v>0</v>
      </c>
    </row>
    <row r="159" spans="1:30" ht="12" hidden="1" customHeight="1">
      <c r="A159" s="358">
        <v>47590</v>
      </c>
      <c r="B159" s="35" t="s">
        <v>299</v>
      </c>
      <c r="C159" s="365">
        <v>0</v>
      </c>
      <c r="D159" s="365">
        <v>0</v>
      </c>
      <c r="E159" s="365">
        <v>0</v>
      </c>
      <c r="F159" s="365">
        <v>0</v>
      </c>
      <c r="G159" s="365">
        <v>0</v>
      </c>
      <c r="H159" s="365">
        <v>0</v>
      </c>
      <c r="I159" s="365">
        <v>0</v>
      </c>
      <c r="J159" s="365">
        <v>0</v>
      </c>
      <c r="K159" s="365">
        <v>0</v>
      </c>
      <c r="L159" s="365">
        <v>0</v>
      </c>
      <c r="M159" s="365">
        <v>0</v>
      </c>
      <c r="N159" s="365">
        <v>484638</v>
      </c>
      <c r="O159" s="365">
        <v>484638</v>
      </c>
      <c r="P159" s="366">
        <f t="shared" si="26"/>
        <v>0</v>
      </c>
      <c r="Q159" s="365">
        <v>0</v>
      </c>
      <c r="R159" s="365">
        <v>0</v>
      </c>
      <c r="S159" s="365">
        <v>0</v>
      </c>
      <c r="T159" s="365">
        <v>0</v>
      </c>
      <c r="U159" s="365">
        <v>0</v>
      </c>
      <c r="V159" s="365">
        <v>553360</v>
      </c>
      <c r="W159" s="365">
        <v>0</v>
      </c>
      <c r="X159" s="365">
        <v>0</v>
      </c>
      <c r="Y159" s="365">
        <v>0</v>
      </c>
      <c r="Z159" s="365">
        <v>0</v>
      </c>
      <c r="AA159" s="365">
        <v>0</v>
      </c>
      <c r="AB159" s="365">
        <v>0</v>
      </c>
      <c r="AC159" s="365">
        <v>553360</v>
      </c>
      <c r="AD159" s="366">
        <f t="shared" si="27"/>
        <v>0</v>
      </c>
    </row>
    <row r="160" spans="1:30" ht="12" hidden="1" customHeight="1">
      <c r="A160" s="358">
        <v>47600</v>
      </c>
      <c r="B160" s="35" t="s">
        <v>300</v>
      </c>
      <c r="C160" s="365">
        <v>0</v>
      </c>
      <c r="D160" s="365">
        <v>0</v>
      </c>
      <c r="E160" s="365">
        <v>0</v>
      </c>
      <c r="F160" s="365">
        <v>0</v>
      </c>
      <c r="G160" s="365">
        <v>0</v>
      </c>
      <c r="H160" s="365">
        <v>0</v>
      </c>
      <c r="I160" s="365">
        <v>0</v>
      </c>
      <c r="J160" s="365">
        <v>0</v>
      </c>
      <c r="K160" s="365">
        <v>0</v>
      </c>
      <c r="L160" s="365">
        <v>0</v>
      </c>
      <c r="M160" s="365">
        <v>0</v>
      </c>
      <c r="N160" s="365">
        <v>0</v>
      </c>
      <c r="O160" s="365">
        <v>0</v>
      </c>
      <c r="P160" s="366">
        <f t="shared" si="26"/>
        <v>0</v>
      </c>
      <c r="Q160" s="365">
        <v>0</v>
      </c>
      <c r="R160" s="365">
        <v>0</v>
      </c>
      <c r="S160" s="365">
        <v>0</v>
      </c>
      <c r="T160" s="365">
        <v>0</v>
      </c>
      <c r="U160" s="365">
        <v>0</v>
      </c>
      <c r="V160" s="365">
        <v>0</v>
      </c>
      <c r="W160" s="365">
        <v>0</v>
      </c>
      <c r="X160" s="365">
        <v>0</v>
      </c>
      <c r="Y160" s="365">
        <v>0</v>
      </c>
      <c r="Z160" s="365">
        <v>0</v>
      </c>
      <c r="AA160" s="365">
        <v>0</v>
      </c>
      <c r="AB160" s="365">
        <v>0</v>
      </c>
      <c r="AC160" s="365">
        <v>0</v>
      </c>
      <c r="AD160" s="366">
        <f t="shared" si="27"/>
        <v>0</v>
      </c>
    </row>
    <row r="161" spans="1:30" ht="12" hidden="1" customHeight="1">
      <c r="A161" s="358">
        <v>47630</v>
      </c>
      <c r="B161" s="35" t="s">
        <v>301</v>
      </c>
      <c r="C161" s="365">
        <v>0</v>
      </c>
      <c r="D161" s="365">
        <v>0</v>
      </c>
      <c r="E161" s="365">
        <v>0</v>
      </c>
      <c r="F161" s="365">
        <v>0</v>
      </c>
      <c r="G161" s="365">
        <v>0</v>
      </c>
      <c r="H161" s="365">
        <v>0</v>
      </c>
      <c r="I161" s="365">
        <v>0</v>
      </c>
      <c r="J161" s="365">
        <v>0</v>
      </c>
      <c r="K161" s="365">
        <v>0</v>
      </c>
      <c r="L161" s="365">
        <v>0</v>
      </c>
      <c r="M161" s="365">
        <v>0</v>
      </c>
      <c r="N161" s="365">
        <v>0</v>
      </c>
      <c r="O161" s="365">
        <v>0</v>
      </c>
      <c r="P161" s="366">
        <f t="shared" si="26"/>
        <v>0</v>
      </c>
      <c r="Q161" s="365">
        <v>0</v>
      </c>
      <c r="R161" s="365">
        <v>0</v>
      </c>
      <c r="S161" s="365">
        <v>0</v>
      </c>
      <c r="T161" s="365">
        <v>0</v>
      </c>
      <c r="U161" s="365">
        <v>0</v>
      </c>
      <c r="V161" s="365">
        <v>0</v>
      </c>
      <c r="W161" s="365">
        <v>0</v>
      </c>
      <c r="X161" s="365">
        <v>0</v>
      </c>
      <c r="Y161" s="365">
        <v>0</v>
      </c>
      <c r="Z161" s="365">
        <v>0</v>
      </c>
      <c r="AA161" s="365">
        <v>0</v>
      </c>
      <c r="AB161" s="365">
        <v>0</v>
      </c>
      <c r="AC161" s="365">
        <v>0</v>
      </c>
      <c r="AD161" s="366">
        <f t="shared" si="27"/>
        <v>0</v>
      </c>
    </row>
    <row r="162" spans="1:30" ht="12" hidden="1" customHeight="1">
      <c r="A162" s="358">
        <v>47640</v>
      </c>
      <c r="B162" s="35" t="s">
        <v>302</v>
      </c>
      <c r="C162" s="365">
        <v>0</v>
      </c>
      <c r="D162" s="365">
        <v>0</v>
      </c>
      <c r="E162" s="365">
        <v>0</v>
      </c>
      <c r="F162" s="365">
        <v>0</v>
      </c>
      <c r="G162" s="365">
        <v>0</v>
      </c>
      <c r="H162" s="365">
        <v>0</v>
      </c>
      <c r="I162" s="365">
        <v>0</v>
      </c>
      <c r="J162" s="365">
        <v>0</v>
      </c>
      <c r="K162" s="365">
        <v>0</v>
      </c>
      <c r="L162" s="365">
        <v>0</v>
      </c>
      <c r="M162" s="365">
        <v>0</v>
      </c>
      <c r="N162" s="365">
        <v>0</v>
      </c>
      <c r="O162" s="365">
        <v>0</v>
      </c>
      <c r="P162" s="366">
        <f t="shared" si="26"/>
        <v>0</v>
      </c>
      <c r="Q162" s="365">
        <v>0</v>
      </c>
      <c r="R162" s="365">
        <v>0</v>
      </c>
      <c r="S162" s="365">
        <v>0</v>
      </c>
      <c r="T162" s="365">
        <v>0</v>
      </c>
      <c r="U162" s="365">
        <v>0</v>
      </c>
      <c r="V162" s="365">
        <v>0</v>
      </c>
      <c r="W162" s="365">
        <v>0</v>
      </c>
      <c r="X162" s="365">
        <v>0</v>
      </c>
      <c r="Y162" s="365">
        <v>0</v>
      </c>
      <c r="Z162" s="365">
        <v>0</v>
      </c>
      <c r="AA162" s="365">
        <v>0</v>
      </c>
      <c r="AB162" s="365">
        <v>0</v>
      </c>
      <c r="AC162" s="365">
        <v>0</v>
      </c>
      <c r="AD162" s="366">
        <f t="shared" si="27"/>
        <v>0</v>
      </c>
    </row>
    <row r="163" spans="1:30" ht="12" hidden="1" customHeight="1">
      <c r="A163" s="358">
        <v>47650</v>
      </c>
      <c r="B163" s="35" t="s">
        <v>303</v>
      </c>
      <c r="C163" s="365">
        <v>0</v>
      </c>
      <c r="D163" s="365">
        <v>0</v>
      </c>
      <c r="E163" s="365">
        <v>0</v>
      </c>
      <c r="F163" s="365">
        <v>0</v>
      </c>
      <c r="G163" s="365">
        <v>0</v>
      </c>
      <c r="H163" s="365">
        <v>0</v>
      </c>
      <c r="I163" s="365">
        <v>0</v>
      </c>
      <c r="J163" s="365">
        <v>0</v>
      </c>
      <c r="K163" s="365">
        <v>0</v>
      </c>
      <c r="L163" s="365">
        <v>0</v>
      </c>
      <c r="M163" s="365">
        <v>0</v>
      </c>
      <c r="N163" s="365">
        <v>0</v>
      </c>
      <c r="O163" s="365">
        <v>0</v>
      </c>
      <c r="P163" s="366">
        <f t="shared" si="26"/>
        <v>0</v>
      </c>
      <c r="Q163" s="365">
        <v>0</v>
      </c>
      <c r="R163" s="365">
        <v>0</v>
      </c>
      <c r="S163" s="365">
        <v>0</v>
      </c>
      <c r="T163" s="365">
        <v>0</v>
      </c>
      <c r="U163" s="365">
        <v>0</v>
      </c>
      <c r="V163" s="365">
        <v>0</v>
      </c>
      <c r="W163" s="365">
        <v>0</v>
      </c>
      <c r="X163" s="365">
        <v>0</v>
      </c>
      <c r="Y163" s="365">
        <v>0</v>
      </c>
      <c r="Z163" s="365">
        <v>0</v>
      </c>
      <c r="AA163" s="365">
        <v>0</v>
      </c>
      <c r="AB163" s="365">
        <v>0</v>
      </c>
      <c r="AC163" s="365">
        <v>0</v>
      </c>
      <c r="AD163" s="366">
        <f t="shared" si="27"/>
        <v>0</v>
      </c>
    </row>
    <row r="164" spans="1:30" ht="12" hidden="1" customHeight="1">
      <c r="A164" s="358">
        <v>47670</v>
      </c>
      <c r="B164" s="35" t="s">
        <v>304</v>
      </c>
      <c r="C164" s="365">
        <v>0</v>
      </c>
      <c r="D164" s="365">
        <v>0</v>
      </c>
      <c r="E164" s="365">
        <v>0</v>
      </c>
      <c r="F164" s="365">
        <v>0</v>
      </c>
      <c r="G164" s="365">
        <v>0</v>
      </c>
      <c r="H164" s="365">
        <v>0</v>
      </c>
      <c r="I164" s="365">
        <v>0</v>
      </c>
      <c r="J164" s="365">
        <v>0</v>
      </c>
      <c r="K164" s="365">
        <v>0</v>
      </c>
      <c r="L164" s="365">
        <v>0</v>
      </c>
      <c r="M164" s="365">
        <v>0</v>
      </c>
      <c r="N164" s="365">
        <v>0</v>
      </c>
      <c r="O164" s="365">
        <v>0</v>
      </c>
      <c r="P164" s="366">
        <f t="shared" si="26"/>
        <v>0</v>
      </c>
      <c r="Q164" s="365">
        <v>0</v>
      </c>
      <c r="R164" s="365">
        <v>0</v>
      </c>
      <c r="S164" s="365">
        <v>0</v>
      </c>
      <c r="T164" s="365">
        <v>0</v>
      </c>
      <c r="U164" s="365">
        <v>0</v>
      </c>
      <c r="V164" s="365">
        <v>0</v>
      </c>
      <c r="W164" s="365">
        <v>0</v>
      </c>
      <c r="X164" s="365">
        <v>0</v>
      </c>
      <c r="Y164" s="365">
        <v>0</v>
      </c>
      <c r="Z164" s="365">
        <v>0</v>
      </c>
      <c r="AA164" s="365">
        <v>0</v>
      </c>
      <c r="AB164" s="365">
        <v>0</v>
      </c>
      <c r="AC164" s="365">
        <v>0</v>
      </c>
      <c r="AD164" s="366">
        <f t="shared" si="27"/>
        <v>0</v>
      </c>
    </row>
    <row r="165" spans="1:30" ht="12" hidden="1" customHeight="1">
      <c r="A165" s="358">
        <v>47990</v>
      </c>
      <c r="B165" s="35" t="s">
        <v>305</v>
      </c>
      <c r="C165" s="365">
        <v>0</v>
      </c>
      <c r="D165" s="365">
        <v>0</v>
      </c>
      <c r="E165" s="365">
        <v>0</v>
      </c>
      <c r="F165" s="365">
        <v>0</v>
      </c>
      <c r="G165" s="365">
        <v>0</v>
      </c>
      <c r="H165" s="365">
        <v>0</v>
      </c>
      <c r="I165" s="365">
        <v>0</v>
      </c>
      <c r="J165" s="365">
        <v>0</v>
      </c>
      <c r="K165" s="365">
        <v>0</v>
      </c>
      <c r="L165" s="365">
        <v>0</v>
      </c>
      <c r="M165" s="365">
        <v>0</v>
      </c>
      <c r="N165" s="365">
        <v>0</v>
      </c>
      <c r="O165" s="365">
        <v>0</v>
      </c>
      <c r="P165" s="366">
        <f t="shared" si="26"/>
        <v>0</v>
      </c>
      <c r="Q165" s="365">
        <v>0</v>
      </c>
      <c r="R165" s="365">
        <v>0</v>
      </c>
      <c r="S165" s="365">
        <v>0</v>
      </c>
      <c r="T165" s="365">
        <v>0</v>
      </c>
      <c r="U165" s="365">
        <v>0</v>
      </c>
      <c r="V165" s="365">
        <v>0</v>
      </c>
      <c r="W165" s="365">
        <v>0</v>
      </c>
      <c r="X165" s="365">
        <v>0</v>
      </c>
      <c r="Y165" s="365">
        <v>0</v>
      </c>
      <c r="Z165" s="365">
        <v>0</v>
      </c>
      <c r="AA165" s="365">
        <v>0</v>
      </c>
      <c r="AB165" s="365">
        <v>0</v>
      </c>
      <c r="AC165" s="365">
        <v>0</v>
      </c>
      <c r="AD165" s="366">
        <f t="shared" si="27"/>
        <v>0</v>
      </c>
    </row>
    <row r="166" spans="1:30" ht="12" hidden="1" customHeight="1">
      <c r="A166" s="358">
        <v>47991</v>
      </c>
      <c r="B166" s="35" t="s">
        <v>306</v>
      </c>
      <c r="C166" s="365">
        <v>0</v>
      </c>
      <c r="D166" s="365">
        <v>0</v>
      </c>
      <c r="E166" s="365">
        <v>0</v>
      </c>
      <c r="F166" s="365">
        <v>0</v>
      </c>
      <c r="G166" s="365">
        <v>0</v>
      </c>
      <c r="H166" s="365">
        <v>0</v>
      </c>
      <c r="I166" s="365">
        <v>0</v>
      </c>
      <c r="J166" s="365">
        <v>0</v>
      </c>
      <c r="K166" s="365">
        <v>0</v>
      </c>
      <c r="L166" s="365">
        <v>0</v>
      </c>
      <c r="M166" s="365">
        <v>0</v>
      </c>
      <c r="N166" s="365">
        <v>0</v>
      </c>
      <c r="O166" s="365">
        <v>0</v>
      </c>
      <c r="P166" s="366">
        <f t="shared" si="26"/>
        <v>0</v>
      </c>
      <c r="Q166" s="365">
        <v>0</v>
      </c>
      <c r="R166" s="365">
        <v>0</v>
      </c>
      <c r="S166" s="365">
        <v>0</v>
      </c>
      <c r="T166" s="365">
        <v>0</v>
      </c>
      <c r="U166" s="365">
        <v>0</v>
      </c>
      <c r="V166" s="365">
        <v>0</v>
      </c>
      <c r="W166" s="365">
        <v>0</v>
      </c>
      <c r="X166" s="365">
        <v>0</v>
      </c>
      <c r="Y166" s="365">
        <v>0</v>
      </c>
      <c r="Z166" s="365">
        <v>0</v>
      </c>
      <c r="AA166" s="365">
        <v>0</v>
      </c>
      <c r="AB166" s="365">
        <v>0</v>
      </c>
      <c r="AC166" s="365">
        <v>0</v>
      </c>
      <c r="AD166" s="366">
        <f t="shared" si="27"/>
        <v>0</v>
      </c>
    </row>
    <row r="167" spans="1:30" ht="12" hidden="1" customHeight="1">
      <c r="A167" s="188"/>
      <c r="C167" s="365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6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6"/>
    </row>
    <row r="168" spans="1:30" ht="12" customHeight="1">
      <c r="A168" s="45"/>
      <c r="B168" s="1" t="str">
        <f>A133</f>
        <v xml:space="preserve">Federal Government </v>
      </c>
      <c r="C168" s="365">
        <f t="shared" ref="C168:O168" si="28">SUM(C134:C167)</f>
        <v>0</v>
      </c>
      <c r="D168" s="365">
        <f t="shared" si="28"/>
        <v>0</v>
      </c>
      <c r="E168" s="365">
        <f t="shared" si="28"/>
        <v>0</v>
      </c>
      <c r="F168" s="365">
        <f t="shared" si="28"/>
        <v>0</v>
      </c>
      <c r="G168" s="365">
        <f t="shared" si="28"/>
        <v>25515</v>
      </c>
      <c r="H168" s="365">
        <f t="shared" si="28"/>
        <v>19911.54</v>
      </c>
      <c r="I168" s="365">
        <f t="shared" si="28"/>
        <v>0</v>
      </c>
      <c r="J168" s="365">
        <f t="shared" si="28"/>
        <v>0</v>
      </c>
      <c r="K168" s="365">
        <f t="shared" si="28"/>
        <v>102060</v>
      </c>
      <c r="L168" s="365">
        <f t="shared" si="28"/>
        <v>0</v>
      </c>
      <c r="M168" s="365">
        <f t="shared" si="28"/>
        <v>0</v>
      </c>
      <c r="N168" s="365">
        <f t="shared" si="28"/>
        <v>497148.24</v>
      </c>
      <c r="O168" s="365">
        <f t="shared" si="28"/>
        <v>644634.78</v>
      </c>
      <c r="P168" s="366">
        <f t="shared" si="21"/>
        <v>0</v>
      </c>
      <c r="Q168" s="365">
        <f t="shared" ref="Q168:AC168" si="29">SUM(Q134:Q167)</f>
        <v>0</v>
      </c>
      <c r="R168" s="365">
        <f t="shared" si="29"/>
        <v>0</v>
      </c>
      <c r="S168" s="365">
        <f t="shared" si="29"/>
        <v>0</v>
      </c>
      <c r="T168" s="365">
        <f t="shared" si="29"/>
        <v>5614.91331890332</v>
      </c>
      <c r="U168" s="365">
        <f t="shared" si="29"/>
        <v>5614.91331890332</v>
      </c>
      <c r="V168" s="365">
        <f t="shared" si="29"/>
        <v>558974.9133189033</v>
      </c>
      <c r="W168" s="365">
        <f t="shared" si="29"/>
        <v>5614.91331890332</v>
      </c>
      <c r="X168" s="365">
        <f t="shared" si="29"/>
        <v>5614.91331890332</v>
      </c>
      <c r="Y168" s="365">
        <f t="shared" si="29"/>
        <v>107674.91331890332</v>
      </c>
      <c r="Z168" s="365">
        <f t="shared" si="29"/>
        <v>5614.91331890332</v>
      </c>
      <c r="AA168" s="365">
        <f t="shared" si="29"/>
        <v>5614.91331890332</v>
      </c>
      <c r="AB168" s="365">
        <f t="shared" si="29"/>
        <v>43640.153318903322</v>
      </c>
      <c r="AC168" s="365">
        <f t="shared" si="29"/>
        <v>743979.45987012982</v>
      </c>
      <c r="AD168" s="366">
        <f t="shared" ref="AD168" si="30">AC168-SUM(Q168:AB168)</f>
        <v>0</v>
      </c>
    </row>
    <row r="169" spans="1:30" ht="12" hidden="1" customHeight="1">
      <c r="A169" s="45"/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6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5"/>
      <c r="AC169" s="365"/>
      <c r="AD169" s="366"/>
    </row>
    <row r="170" spans="1:30" ht="12" hidden="1" customHeight="1">
      <c r="A170" s="80" t="s">
        <v>109</v>
      </c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6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5"/>
      <c r="AC170" s="365"/>
      <c r="AD170" s="366"/>
    </row>
    <row r="171" spans="1:30" ht="12" hidden="1" customHeight="1">
      <c r="A171" s="188" t="s">
        <v>30</v>
      </c>
      <c r="C171" s="365"/>
      <c r="D171" s="365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>
        <v>0</v>
      </c>
      <c r="P171" s="366">
        <f t="shared" ref="P171" si="31">O171-SUM(C171:N171)</f>
        <v>0</v>
      </c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5"/>
      <c r="AC171" s="365">
        <v>0</v>
      </c>
      <c r="AD171" s="366">
        <f t="shared" ref="AD171" si="32">AC171-SUM(Q171:AB171)</f>
        <v>0</v>
      </c>
    </row>
    <row r="172" spans="1:30" ht="12" hidden="1" customHeight="1">
      <c r="A172" s="358">
        <v>49000</v>
      </c>
      <c r="B172" s="35" t="s">
        <v>109</v>
      </c>
      <c r="C172" s="365">
        <v>0</v>
      </c>
      <c r="D172" s="365">
        <v>0</v>
      </c>
      <c r="E172" s="365">
        <v>0</v>
      </c>
      <c r="F172" s="365">
        <v>0</v>
      </c>
      <c r="G172" s="365">
        <v>0</v>
      </c>
      <c r="H172" s="365">
        <v>0</v>
      </c>
      <c r="I172" s="365">
        <v>0</v>
      </c>
      <c r="J172" s="365">
        <v>0</v>
      </c>
      <c r="K172" s="365">
        <v>0</v>
      </c>
      <c r="L172" s="365">
        <v>0</v>
      </c>
      <c r="M172" s="365">
        <v>0</v>
      </c>
      <c r="N172" s="365">
        <v>0</v>
      </c>
      <c r="O172" s="365">
        <v>0</v>
      </c>
      <c r="P172" s="366">
        <f t="shared" ref="P172:P182" si="33">O172-SUM(C172:N172)</f>
        <v>0</v>
      </c>
      <c r="Q172" s="365">
        <v>0</v>
      </c>
      <c r="R172" s="365">
        <v>0</v>
      </c>
      <c r="S172" s="365">
        <v>0</v>
      </c>
      <c r="T172" s="365">
        <v>0</v>
      </c>
      <c r="U172" s="365">
        <v>0</v>
      </c>
      <c r="V172" s="365">
        <v>0</v>
      </c>
      <c r="W172" s="365">
        <v>0</v>
      </c>
      <c r="X172" s="365">
        <v>0</v>
      </c>
      <c r="Y172" s="365">
        <v>0</v>
      </c>
      <c r="Z172" s="365">
        <v>0</v>
      </c>
      <c r="AA172" s="365">
        <v>0</v>
      </c>
      <c r="AB172" s="365">
        <v>0</v>
      </c>
      <c r="AC172" s="365">
        <v>0</v>
      </c>
      <c r="AD172" s="366">
        <f t="shared" ref="AD172:AD182" si="34">AC172-SUM(Q172:AB172)</f>
        <v>0</v>
      </c>
    </row>
    <row r="173" spans="1:30" ht="12" hidden="1" customHeight="1">
      <c r="A173" s="358">
        <v>49100</v>
      </c>
      <c r="B173" s="35" t="s">
        <v>307</v>
      </c>
      <c r="C173" s="365">
        <v>0</v>
      </c>
      <c r="D173" s="365">
        <v>0</v>
      </c>
      <c r="E173" s="365">
        <v>0</v>
      </c>
      <c r="F173" s="365">
        <v>0</v>
      </c>
      <c r="G173" s="365">
        <v>0</v>
      </c>
      <c r="H173" s="365">
        <v>0</v>
      </c>
      <c r="I173" s="365">
        <v>0</v>
      </c>
      <c r="J173" s="365">
        <v>0</v>
      </c>
      <c r="K173" s="365">
        <v>0</v>
      </c>
      <c r="L173" s="365">
        <v>0</v>
      </c>
      <c r="M173" s="365">
        <v>0</v>
      </c>
      <c r="N173" s="365">
        <v>0</v>
      </c>
      <c r="O173" s="365">
        <v>0</v>
      </c>
      <c r="P173" s="366">
        <f t="shared" si="33"/>
        <v>0</v>
      </c>
      <c r="Q173" s="365">
        <v>0</v>
      </c>
      <c r="R173" s="365">
        <v>0</v>
      </c>
      <c r="S173" s="365">
        <v>0</v>
      </c>
      <c r="T173" s="365">
        <v>0</v>
      </c>
      <c r="U173" s="365">
        <v>0</v>
      </c>
      <c r="V173" s="365">
        <v>0</v>
      </c>
      <c r="W173" s="365">
        <v>0</v>
      </c>
      <c r="X173" s="365">
        <v>0</v>
      </c>
      <c r="Y173" s="365">
        <v>0</v>
      </c>
      <c r="Z173" s="365">
        <v>0</v>
      </c>
      <c r="AA173" s="365">
        <v>0</v>
      </c>
      <c r="AB173" s="365">
        <v>0</v>
      </c>
      <c r="AC173" s="365">
        <v>0</v>
      </c>
      <c r="AD173" s="366">
        <f t="shared" si="34"/>
        <v>0</v>
      </c>
    </row>
    <row r="174" spans="1:30" ht="12" hidden="1" customHeight="1">
      <c r="A174" s="358">
        <v>49200</v>
      </c>
      <c r="B174" s="35" t="s">
        <v>308</v>
      </c>
      <c r="C174" s="365">
        <v>0</v>
      </c>
      <c r="D174" s="365">
        <v>0</v>
      </c>
      <c r="E174" s="365">
        <v>0</v>
      </c>
      <c r="F174" s="365">
        <v>0</v>
      </c>
      <c r="G174" s="365">
        <v>0</v>
      </c>
      <c r="H174" s="365">
        <v>0</v>
      </c>
      <c r="I174" s="365">
        <v>0</v>
      </c>
      <c r="J174" s="365">
        <v>0</v>
      </c>
      <c r="K174" s="365">
        <v>0</v>
      </c>
      <c r="L174" s="365">
        <v>0</v>
      </c>
      <c r="M174" s="365">
        <v>0</v>
      </c>
      <c r="N174" s="365">
        <v>0</v>
      </c>
      <c r="O174" s="365">
        <v>0</v>
      </c>
      <c r="P174" s="366">
        <f t="shared" si="33"/>
        <v>0</v>
      </c>
      <c r="Q174" s="365">
        <v>0</v>
      </c>
      <c r="R174" s="365">
        <v>0</v>
      </c>
      <c r="S174" s="365">
        <v>0</v>
      </c>
      <c r="T174" s="365">
        <v>0</v>
      </c>
      <c r="U174" s="365">
        <v>0</v>
      </c>
      <c r="V174" s="365">
        <v>0</v>
      </c>
      <c r="W174" s="365">
        <v>0</v>
      </c>
      <c r="X174" s="365">
        <v>0</v>
      </c>
      <c r="Y174" s="365">
        <v>0</v>
      </c>
      <c r="Z174" s="365">
        <v>0</v>
      </c>
      <c r="AA174" s="365">
        <v>0</v>
      </c>
      <c r="AB174" s="365">
        <v>0</v>
      </c>
      <c r="AC174" s="365">
        <v>0</v>
      </c>
      <c r="AD174" s="366">
        <f t="shared" si="34"/>
        <v>0</v>
      </c>
    </row>
    <row r="175" spans="1:30" ht="12" hidden="1" customHeight="1">
      <c r="A175" s="358">
        <v>49300</v>
      </c>
      <c r="B175" s="35" t="s">
        <v>309</v>
      </c>
      <c r="C175" s="365">
        <v>0</v>
      </c>
      <c r="D175" s="365">
        <v>0</v>
      </c>
      <c r="E175" s="365">
        <v>0</v>
      </c>
      <c r="F175" s="365">
        <v>0</v>
      </c>
      <c r="G175" s="365">
        <v>0</v>
      </c>
      <c r="H175" s="365">
        <v>0</v>
      </c>
      <c r="I175" s="365">
        <v>0</v>
      </c>
      <c r="J175" s="365">
        <v>0</v>
      </c>
      <c r="K175" s="365">
        <v>0</v>
      </c>
      <c r="L175" s="365">
        <v>0</v>
      </c>
      <c r="M175" s="365">
        <v>0</v>
      </c>
      <c r="N175" s="365">
        <v>0</v>
      </c>
      <c r="O175" s="365">
        <v>0</v>
      </c>
      <c r="P175" s="366">
        <f t="shared" si="33"/>
        <v>0</v>
      </c>
      <c r="Q175" s="365">
        <v>0</v>
      </c>
      <c r="R175" s="365">
        <v>0</v>
      </c>
      <c r="S175" s="365">
        <v>0</v>
      </c>
      <c r="T175" s="365">
        <v>0</v>
      </c>
      <c r="U175" s="365">
        <v>0</v>
      </c>
      <c r="V175" s="365">
        <v>0</v>
      </c>
      <c r="W175" s="365">
        <v>0</v>
      </c>
      <c r="X175" s="365">
        <v>0</v>
      </c>
      <c r="Y175" s="365">
        <v>0</v>
      </c>
      <c r="Z175" s="365">
        <v>0</v>
      </c>
      <c r="AA175" s="365">
        <v>0</v>
      </c>
      <c r="AB175" s="365">
        <v>0</v>
      </c>
      <c r="AC175" s="365">
        <v>0</v>
      </c>
      <c r="AD175" s="366">
        <f t="shared" si="34"/>
        <v>0</v>
      </c>
    </row>
    <row r="176" spans="1:30" ht="12" hidden="1" customHeight="1">
      <c r="A176" s="358">
        <v>49400</v>
      </c>
      <c r="B176" s="35" t="s">
        <v>310</v>
      </c>
      <c r="C176" s="365">
        <v>0</v>
      </c>
      <c r="D176" s="365">
        <v>0</v>
      </c>
      <c r="E176" s="365">
        <v>0</v>
      </c>
      <c r="F176" s="365">
        <v>0</v>
      </c>
      <c r="G176" s="365">
        <v>0</v>
      </c>
      <c r="H176" s="365">
        <v>0</v>
      </c>
      <c r="I176" s="365">
        <v>0</v>
      </c>
      <c r="J176" s="365">
        <v>0</v>
      </c>
      <c r="K176" s="365">
        <v>0</v>
      </c>
      <c r="L176" s="365">
        <v>0</v>
      </c>
      <c r="M176" s="365">
        <v>0</v>
      </c>
      <c r="N176" s="365">
        <v>0</v>
      </c>
      <c r="O176" s="365">
        <v>0</v>
      </c>
      <c r="P176" s="366">
        <f t="shared" si="33"/>
        <v>0</v>
      </c>
      <c r="Q176" s="365">
        <v>0</v>
      </c>
      <c r="R176" s="365">
        <v>0</v>
      </c>
      <c r="S176" s="365">
        <v>0</v>
      </c>
      <c r="T176" s="365">
        <v>0</v>
      </c>
      <c r="U176" s="365">
        <v>0</v>
      </c>
      <c r="V176" s="365">
        <v>0</v>
      </c>
      <c r="W176" s="365">
        <v>0</v>
      </c>
      <c r="X176" s="365">
        <v>0</v>
      </c>
      <c r="Y176" s="365">
        <v>0</v>
      </c>
      <c r="Z176" s="365">
        <v>0</v>
      </c>
      <c r="AA176" s="365">
        <v>0</v>
      </c>
      <c r="AB176" s="365">
        <v>0</v>
      </c>
      <c r="AC176" s="365">
        <v>0</v>
      </c>
      <c r="AD176" s="366">
        <f t="shared" si="34"/>
        <v>0</v>
      </c>
    </row>
    <row r="177" spans="1:30" ht="12" hidden="1" customHeight="1">
      <c r="A177" s="358">
        <v>49500</v>
      </c>
      <c r="B177" s="35" t="s">
        <v>311</v>
      </c>
      <c r="C177" s="365">
        <v>0</v>
      </c>
      <c r="D177" s="365">
        <v>0</v>
      </c>
      <c r="E177" s="365">
        <v>0</v>
      </c>
      <c r="F177" s="365">
        <v>0</v>
      </c>
      <c r="G177" s="365">
        <v>0</v>
      </c>
      <c r="H177" s="365">
        <v>0</v>
      </c>
      <c r="I177" s="365">
        <v>0</v>
      </c>
      <c r="J177" s="365">
        <v>0</v>
      </c>
      <c r="K177" s="365">
        <v>0</v>
      </c>
      <c r="L177" s="365">
        <v>0</v>
      </c>
      <c r="M177" s="365">
        <v>0</v>
      </c>
      <c r="N177" s="365">
        <v>0</v>
      </c>
      <c r="O177" s="365">
        <v>0</v>
      </c>
      <c r="P177" s="366">
        <f t="shared" si="33"/>
        <v>0</v>
      </c>
      <c r="Q177" s="365">
        <v>0</v>
      </c>
      <c r="R177" s="365">
        <v>0</v>
      </c>
      <c r="S177" s="365">
        <v>0</v>
      </c>
      <c r="T177" s="365">
        <v>0</v>
      </c>
      <c r="U177" s="365">
        <v>0</v>
      </c>
      <c r="V177" s="365">
        <v>0</v>
      </c>
      <c r="W177" s="365">
        <v>0</v>
      </c>
      <c r="X177" s="365">
        <v>0</v>
      </c>
      <c r="Y177" s="365">
        <v>0</v>
      </c>
      <c r="Z177" s="365">
        <v>0</v>
      </c>
      <c r="AA177" s="365">
        <v>0</v>
      </c>
      <c r="AB177" s="365">
        <v>0</v>
      </c>
      <c r="AC177" s="365">
        <v>0</v>
      </c>
      <c r="AD177" s="366">
        <f t="shared" si="34"/>
        <v>0</v>
      </c>
    </row>
    <row r="178" spans="1:30" ht="12" hidden="1" customHeight="1">
      <c r="A178" s="358">
        <v>49600</v>
      </c>
      <c r="B178" s="35" t="s">
        <v>312</v>
      </c>
      <c r="C178" s="365">
        <v>0</v>
      </c>
      <c r="D178" s="365">
        <v>0</v>
      </c>
      <c r="E178" s="365">
        <v>0</v>
      </c>
      <c r="F178" s="365">
        <v>0</v>
      </c>
      <c r="G178" s="365">
        <v>0</v>
      </c>
      <c r="H178" s="365">
        <v>0</v>
      </c>
      <c r="I178" s="365">
        <v>0</v>
      </c>
      <c r="J178" s="365">
        <v>0</v>
      </c>
      <c r="K178" s="365">
        <v>0</v>
      </c>
      <c r="L178" s="365">
        <v>0</v>
      </c>
      <c r="M178" s="365">
        <v>0</v>
      </c>
      <c r="N178" s="365">
        <v>0</v>
      </c>
      <c r="O178" s="365">
        <v>0</v>
      </c>
      <c r="P178" s="366">
        <f t="shared" si="33"/>
        <v>0</v>
      </c>
      <c r="Q178" s="365">
        <v>0</v>
      </c>
      <c r="R178" s="365">
        <v>0</v>
      </c>
      <c r="S178" s="365">
        <v>0</v>
      </c>
      <c r="T178" s="365">
        <v>0</v>
      </c>
      <c r="U178" s="365">
        <v>0</v>
      </c>
      <c r="V178" s="365">
        <v>0</v>
      </c>
      <c r="W178" s="365">
        <v>0</v>
      </c>
      <c r="X178" s="365">
        <v>0</v>
      </c>
      <c r="Y178" s="365">
        <v>0</v>
      </c>
      <c r="Z178" s="365">
        <v>0</v>
      </c>
      <c r="AA178" s="365">
        <v>0</v>
      </c>
      <c r="AB178" s="365">
        <v>0</v>
      </c>
      <c r="AC178" s="365">
        <v>0</v>
      </c>
      <c r="AD178" s="366">
        <f t="shared" si="34"/>
        <v>0</v>
      </c>
    </row>
    <row r="179" spans="1:30" ht="12" hidden="1" customHeight="1">
      <c r="A179" s="358">
        <v>49800</v>
      </c>
      <c r="B179" s="35" t="s">
        <v>313</v>
      </c>
      <c r="C179" s="365">
        <v>0</v>
      </c>
      <c r="D179" s="365">
        <v>0</v>
      </c>
      <c r="E179" s="365">
        <v>0</v>
      </c>
      <c r="F179" s="365">
        <v>0</v>
      </c>
      <c r="G179" s="365">
        <v>0</v>
      </c>
      <c r="H179" s="365">
        <v>0</v>
      </c>
      <c r="I179" s="365">
        <v>0</v>
      </c>
      <c r="J179" s="365">
        <v>0</v>
      </c>
      <c r="K179" s="365">
        <v>0</v>
      </c>
      <c r="L179" s="365">
        <v>0</v>
      </c>
      <c r="M179" s="365">
        <v>0</v>
      </c>
      <c r="N179" s="365">
        <v>0</v>
      </c>
      <c r="O179" s="365">
        <v>0</v>
      </c>
      <c r="P179" s="366">
        <f t="shared" si="33"/>
        <v>0</v>
      </c>
      <c r="Q179" s="365">
        <v>0</v>
      </c>
      <c r="R179" s="365">
        <v>0</v>
      </c>
      <c r="S179" s="365">
        <v>0</v>
      </c>
      <c r="T179" s="365">
        <v>0</v>
      </c>
      <c r="U179" s="365">
        <v>0</v>
      </c>
      <c r="V179" s="365">
        <v>0</v>
      </c>
      <c r="W179" s="365">
        <v>0</v>
      </c>
      <c r="X179" s="365">
        <v>0</v>
      </c>
      <c r="Y179" s="365">
        <v>0</v>
      </c>
      <c r="Z179" s="365">
        <v>0</v>
      </c>
      <c r="AA179" s="365">
        <v>0</v>
      </c>
      <c r="AB179" s="365">
        <v>0</v>
      </c>
      <c r="AC179" s="365">
        <v>0</v>
      </c>
      <c r="AD179" s="366">
        <f t="shared" si="34"/>
        <v>0</v>
      </c>
    </row>
    <row r="180" spans="1:30" ht="12" hidden="1" customHeight="1">
      <c r="A180" s="358">
        <v>49950</v>
      </c>
      <c r="B180" s="35" t="s">
        <v>314</v>
      </c>
      <c r="C180" s="365">
        <v>0</v>
      </c>
      <c r="D180" s="365">
        <v>0</v>
      </c>
      <c r="E180" s="365">
        <v>0</v>
      </c>
      <c r="F180" s="365">
        <v>0</v>
      </c>
      <c r="G180" s="365">
        <v>0</v>
      </c>
      <c r="H180" s="365">
        <v>0</v>
      </c>
      <c r="I180" s="365">
        <v>0</v>
      </c>
      <c r="J180" s="365">
        <v>0</v>
      </c>
      <c r="K180" s="365">
        <v>0</v>
      </c>
      <c r="L180" s="365">
        <v>0</v>
      </c>
      <c r="M180" s="365">
        <v>0</v>
      </c>
      <c r="N180" s="365">
        <v>0</v>
      </c>
      <c r="O180" s="365">
        <v>0</v>
      </c>
      <c r="P180" s="366">
        <f t="shared" si="33"/>
        <v>0</v>
      </c>
      <c r="Q180" s="365">
        <v>0</v>
      </c>
      <c r="R180" s="365">
        <v>0</v>
      </c>
      <c r="S180" s="365">
        <v>0</v>
      </c>
      <c r="T180" s="365">
        <v>0</v>
      </c>
      <c r="U180" s="365">
        <v>0</v>
      </c>
      <c r="V180" s="365">
        <v>0</v>
      </c>
      <c r="W180" s="365">
        <v>0</v>
      </c>
      <c r="X180" s="365">
        <v>0</v>
      </c>
      <c r="Y180" s="365">
        <v>0</v>
      </c>
      <c r="Z180" s="365">
        <v>0</v>
      </c>
      <c r="AA180" s="365">
        <v>0</v>
      </c>
      <c r="AB180" s="365">
        <v>0</v>
      </c>
      <c r="AC180" s="365">
        <v>0</v>
      </c>
      <c r="AD180" s="366">
        <f t="shared" si="34"/>
        <v>0</v>
      </c>
    </row>
    <row r="181" spans="1:30" ht="12" hidden="1" customHeight="1">
      <c r="A181" s="358">
        <v>49955</v>
      </c>
      <c r="B181" s="35" t="s">
        <v>315</v>
      </c>
      <c r="C181" s="365">
        <v>0</v>
      </c>
      <c r="D181" s="365">
        <v>0</v>
      </c>
      <c r="E181" s="365">
        <v>0</v>
      </c>
      <c r="F181" s="365">
        <v>0</v>
      </c>
      <c r="G181" s="365">
        <v>0</v>
      </c>
      <c r="H181" s="365">
        <v>0</v>
      </c>
      <c r="I181" s="365">
        <v>0</v>
      </c>
      <c r="J181" s="365">
        <v>0</v>
      </c>
      <c r="K181" s="365">
        <v>0</v>
      </c>
      <c r="L181" s="365">
        <v>0</v>
      </c>
      <c r="M181" s="365">
        <v>0</v>
      </c>
      <c r="N181" s="365">
        <v>0</v>
      </c>
      <c r="O181" s="365">
        <v>0</v>
      </c>
      <c r="P181" s="366">
        <f t="shared" si="33"/>
        <v>0</v>
      </c>
      <c r="Q181" s="365">
        <v>0</v>
      </c>
      <c r="R181" s="365">
        <v>0</v>
      </c>
      <c r="S181" s="365">
        <v>0</v>
      </c>
      <c r="T181" s="365">
        <v>0</v>
      </c>
      <c r="U181" s="365">
        <v>0</v>
      </c>
      <c r="V181" s="365">
        <v>0</v>
      </c>
      <c r="W181" s="365">
        <v>0</v>
      </c>
      <c r="X181" s="365">
        <v>0</v>
      </c>
      <c r="Y181" s="365">
        <v>0</v>
      </c>
      <c r="Z181" s="365">
        <v>0</v>
      </c>
      <c r="AA181" s="365">
        <v>0</v>
      </c>
      <c r="AB181" s="365">
        <v>0</v>
      </c>
      <c r="AC181" s="365">
        <v>0</v>
      </c>
      <c r="AD181" s="366">
        <f t="shared" si="34"/>
        <v>0</v>
      </c>
    </row>
    <row r="182" spans="1:30" ht="12" hidden="1" customHeight="1">
      <c r="A182" s="358">
        <v>49960</v>
      </c>
      <c r="B182" s="35" t="s">
        <v>316</v>
      </c>
      <c r="C182" s="365">
        <v>0</v>
      </c>
      <c r="D182" s="365">
        <v>0</v>
      </c>
      <c r="E182" s="365">
        <v>0</v>
      </c>
      <c r="F182" s="365">
        <v>0</v>
      </c>
      <c r="G182" s="365">
        <v>0</v>
      </c>
      <c r="H182" s="365">
        <v>0</v>
      </c>
      <c r="I182" s="365">
        <v>0</v>
      </c>
      <c r="J182" s="365">
        <v>0</v>
      </c>
      <c r="K182" s="365">
        <v>0</v>
      </c>
      <c r="L182" s="365">
        <v>0</v>
      </c>
      <c r="M182" s="365">
        <v>0</v>
      </c>
      <c r="N182" s="365">
        <v>0</v>
      </c>
      <c r="O182" s="365">
        <v>0</v>
      </c>
      <c r="P182" s="366">
        <f t="shared" si="33"/>
        <v>0</v>
      </c>
      <c r="Q182" s="365">
        <v>0</v>
      </c>
      <c r="R182" s="365">
        <v>0</v>
      </c>
      <c r="S182" s="365">
        <v>0</v>
      </c>
      <c r="T182" s="365">
        <v>0</v>
      </c>
      <c r="U182" s="365">
        <v>0</v>
      </c>
      <c r="V182" s="365">
        <v>0</v>
      </c>
      <c r="W182" s="365">
        <v>0</v>
      </c>
      <c r="X182" s="365">
        <v>0</v>
      </c>
      <c r="Y182" s="365">
        <v>0</v>
      </c>
      <c r="Z182" s="365">
        <v>0</v>
      </c>
      <c r="AA182" s="365">
        <v>0</v>
      </c>
      <c r="AB182" s="365">
        <v>0</v>
      </c>
      <c r="AC182" s="365">
        <v>0</v>
      </c>
      <c r="AD182" s="366">
        <f t="shared" si="34"/>
        <v>0</v>
      </c>
    </row>
    <row r="183" spans="1:30" ht="12" hidden="1" customHeight="1">
      <c r="A183" s="188"/>
      <c r="C183" s="365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6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6"/>
    </row>
    <row r="184" spans="1:30" ht="12" hidden="1" customHeight="1">
      <c r="A184" s="45"/>
      <c r="B184" s="1" t="str">
        <f>A170</f>
        <v>Other Sources - Non Revenue</v>
      </c>
      <c r="C184" s="365">
        <f t="shared" ref="C184:O184" si="35">SUM(C171:C183)</f>
        <v>0</v>
      </c>
      <c r="D184" s="365">
        <f t="shared" si="35"/>
        <v>0</v>
      </c>
      <c r="E184" s="365">
        <f t="shared" si="35"/>
        <v>0</v>
      </c>
      <c r="F184" s="365">
        <f t="shared" si="35"/>
        <v>0</v>
      </c>
      <c r="G184" s="365">
        <f t="shared" si="35"/>
        <v>0</v>
      </c>
      <c r="H184" s="365">
        <f t="shared" si="35"/>
        <v>0</v>
      </c>
      <c r="I184" s="365">
        <f t="shared" si="35"/>
        <v>0</v>
      </c>
      <c r="J184" s="365">
        <f t="shared" si="35"/>
        <v>0</v>
      </c>
      <c r="K184" s="365">
        <f t="shared" si="35"/>
        <v>0</v>
      </c>
      <c r="L184" s="365">
        <f t="shared" si="35"/>
        <v>0</v>
      </c>
      <c r="M184" s="365">
        <f t="shared" si="35"/>
        <v>0</v>
      </c>
      <c r="N184" s="365">
        <f t="shared" si="35"/>
        <v>0</v>
      </c>
      <c r="O184" s="365">
        <f t="shared" si="35"/>
        <v>0</v>
      </c>
      <c r="P184" s="366">
        <f t="shared" ref="P184:P186" si="36">O184-SUM(C184:N184)</f>
        <v>0</v>
      </c>
      <c r="Q184" s="365">
        <f t="shared" ref="Q184:AC184" si="37">SUM(Q171:Q183)</f>
        <v>0</v>
      </c>
      <c r="R184" s="365">
        <f t="shared" si="37"/>
        <v>0</v>
      </c>
      <c r="S184" s="365">
        <f t="shared" si="37"/>
        <v>0</v>
      </c>
      <c r="T184" s="365">
        <f t="shared" si="37"/>
        <v>0</v>
      </c>
      <c r="U184" s="365">
        <f t="shared" si="37"/>
        <v>0</v>
      </c>
      <c r="V184" s="365">
        <f t="shared" si="37"/>
        <v>0</v>
      </c>
      <c r="W184" s="365">
        <f t="shared" si="37"/>
        <v>0</v>
      </c>
      <c r="X184" s="365">
        <f t="shared" si="37"/>
        <v>0</v>
      </c>
      <c r="Y184" s="365">
        <f t="shared" si="37"/>
        <v>0</v>
      </c>
      <c r="Z184" s="365">
        <f t="shared" si="37"/>
        <v>0</v>
      </c>
      <c r="AA184" s="365">
        <f t="shared" si="37"/>
        <v>0</v>
      </c>
      <c r="AB184" s="365">
        <f t="shared" si="37"/>
        <v>0</v>
      </c>
      <c r="AC184" s="365">
        <f t="shared" si="37"/>
        <v>0</v>
      </c>
      <c r="AD184" s="366">
        <f t="shared" ref="AD184" si="38">AC184-SUM(Q184:AB184)</f>
        <v>0</v>
      </c>
    </row>
    <row r="185" spans="1:30" ht="12" customHeight="1">
      <c r="A185" s="45"/>
      <c r="B185" s="81"/>
      <c r="C185" s="365"/>
      <c r="D185" s="365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6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6"/>
    </row>
    <row r="186" spans="1:30" ht="12" customHeight="1">
      <c r="A186" s="45"/>
      <c r="B186" s="323" t="s">
        <v>47</v>
      </c>
      <c r="C186" s="359">
        <f t="shared" ref="C186:O186" si="39">SUM(C55, C92, C131, C168,C184)</f>
        <v>197634.63</v>
      </c>
      <c r="D186" s="359">
        <f t="shared" si="39"/>
        <v>421234.56</v>
      </c>
      <c r="E186" s="359">
        <f t="shared" si="39"/>
        <v>421708.35</v>
      </c>
      <c r="F186" s="359">
        <f t="shared" si="39"/>
        <v>634244.38</v>
      </c>
      <c r="G186" s="359">
        <f t="shared" si="39"/>
        <v>484202.86</v>
      </c>
      <c r="H186" s="359">
        <f t="shared" si="39"/>
        <v>354914.75999999995</v>
      </c>
      <c r="I186" s="359">
        <f t="shared" si="39"/>
        <v>496889.14119047619</v>
      </c>
      <c r="J186" s="359">
        <f t="shared" si="39"/>
        <v>409071.1511904762</v>
      </c>
      <c r="K186" s="359">
        <f t="shared" si="39"/>
        <v>511131.1511904762</v>
      </c>
      <c r="L186" s="359">
        <f t="shared" si="39"/>
        <v>409071.1511904762</v>
      </c>
      <c r="M186" s="359">
        <f t="shared" si="39"/>
        <v>34071.151190476223</v>
      </c>
      <c r="N186" s="359">
        <f t="shared" si="39"/>
        <v>639968.79119047616</v>
      </c>
      <c r="O186" s="359">
        <f t="shared" si="39"/>
        <v>5014142.0771428579</v>
      </c>
      <c r="P186" s="362">
        <f t="shared" si="36"/>
        <v>0</v>
      </c>
      <c r="Q186" s="359">
        <f t="shared" ref="Q186:AC186" si="40">SUM(Q55, Q92, Q131, Q168,Q184)</f>
        <v>5751.4964285714404</v>
      </c>
      <c r="R186" s="359">
        <f t="shared" si="40"/>
        <v>427757.49642857147</v>
      </c>
      <c r="S186" s="359">
        <f t="shared" si="40"/>
        <v>423440.28912987013</v>
      </c>
      <c r="T186" s="359">
        <f t="shared" si="40"/>
        <v>429055.20244877343</v>
      </c>
      <c r="U186" s="359">
        <f t="shared" si="40"/>
        <v>429055.20244877343</v>
      </c>
      <c r="V186" s="359">
        <f t="shared" si="40"/>
        <v>982415.20244877343</v>
      </c>
      <c r="W186" s="359">
        <f t="shared" si="40"/>
        <v>429055.20244877343</v>
      </c>
      <c r="X186" s="359">
        <f t="shared" si="40"/>
        <v>429055.20244877343</v>
      </c>
      <c r="Y186" s="359">
        <f t="shared" si="40"/>
        <v>531115.20244877343</v>
      </c>
      <c r="Z186" s="359">
        <f t="shared" si="40"/>
        <v>429055.20244877343</v>
      </c>
      <c r="AA186" s="359">
        <f t="shared" si="40"/>
        <v>42049.20244877346</v>
      </c>
      <c r="AB186" s="359">
        <f t="shared" si="40"/>
        <v>467080.44244877342</v>
      </c>
      <c r="AC186" s="359">
        <f t="shared" si="40"/>
        <v>5024885.3440259742</v>
      </c>
      <c r="AD186" s="362">
        <f t="shared" ref="AD186" si="41">AC186-SUM(Q186:AB186)</f>
        <v>0</v>
      </c>
    </row>
    <row r="187" spans="1:30" ht="12" customHeight="1">
      <c r="A187" s="45"/>
      <c r="C187" s="365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6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6"/>
    </row>
    <row r="188" spans="1:30" ht="12" customHeight="1">
      <c r="A188" s="44" t="s">
        <v>48</v>
      </c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6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6"/>
    </row>
    <row r="189" spans="1:30" ht="12" hidden="1" customHeight="1">
      <c r="A189" s="45"/>
      <c r="C189" s="365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6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6"/>
    </row>
    <row r="190" spans="1:30" ht="12" hidden="1" customHeight="1">
      <c r="A190" s="80" t="s">
        <v>102</v>
      </c>
      <c r="C190" s="365"/>
      <c r="D190" s="365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6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/>
      <c r="AD190" s="366"/>
    </row>
    <row r="191" spans="1:30" ht="12" hidden="1" customHeight="1">
      <c r="A191" s="188" t="s">
        <v>30</v>
      </c>
      <c r="C191" s="365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>
        <v>0</v>
      </c>
      <c r="P191" s="366">
        <f t="shared" ref="P191" si="42">O191-SUM(C191:N191)</f>
        <v>0</v>
      </c>
      <c r="Q191" s="367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>
        <v>0</v>
      </c>
      <c r="AD191" s="366">
        <f t="shared" ref="AD191" si="43">AC191-SUM(Q191:AB191)</f>
        <v>0</v>
      </c>
    </row>
    <row r="192" spans="1:30" ht="12" hidden="1" customHeight="1">
      <c r="A192" s="358">
        <v>100</v>
      </c>
      <c r="B192" s="35" t="s">
        <v>317</v>
      </c>
      <c r="C192" s="365">
        <v>0</v>
      </c>
      <c r="D192" s="365">
        <v>0</v>
      </c>
      <c r="E192" s="365">
        <v>0</v>
      </c>
      <c r="F192" s="365">
        <v>0</v>
      </c>
      <c r="G192" s="365">
        <v>0</v>
      </c>
      <c r="H192" s="365">
        <v>0</v>
      </c>
      <c r="I192" s="365">
        <v>0</v>
      </c>
      <c r="J192" s="365">
        <v>0</v>
      </c>
      <c r="K192" s="365">
        <v>0</v>
      </c>
      <c r="L192" s="365">
        <v>0</v>
      </c>
      <c r="M192" s="365">
        <v>0</v>
      </c>
      <c r="N192" s="365">
        <v>0</v>
      </c>
      <c r="O192" s="365">
        <v>0</v>
      </c>
      <c r="P192" s="366">
        <f t="shared" ref="P192:P245" si="44">O192-SUM(C192:N192)</f>
        <v>0</v>
      </c>
      <c r="Q192" s="367">
        <v>0</v>
      </c>
      <c r="R192" s="365">
        <v>0</v>
      </c>
      <c r="S192" s="365">
        <v>0</v>
      </c>
      <c r="T192" s="365">
        <v>0</v>
      </c>
      <c r="U192" s="365">
        <v>0</v>
      </c>
      <c r="V192" s="365">
        <v>0</v>
      </c>
      <c r="W192" s="365">
        <v>0</v>
      </c>
      <c r="X192" s="365">
        <v>0</v>
      </c>
      <c r="Y192" s="365">
        <v>0</v>
      </c>
      <c r="Z192" s="365">
        <v>0</v>
      </c>
      <c r="AA192" s="365">
        <v>0</v>
      </c>
      <c r="AB192" s="365">
        <v>0</v>
      </c>
      <c r="AC192" s="365">
        <v>0</v>
      </c>
      <c r="AD192" s="366">
        <f t="shared" ref="AD192:AD245" si="45">AC192-SUM(Q192:AB192)</f>
        <v>0</v>
      </c>
    </row>
    <row r="193" spans="1:30" ht="12" hidden="1" customHeight="1">
      <c r="A193" s="358">
        <v>103</v>
      </c>
      <c r="B193" s="35" t="s">
        <v>318</v>
      </c>
      <c r="C193" s="365">
        <v>0</v>
      </c>
      <c r="D193" s="365">
        <v>0</v>
      </c>
      <c r="E193" s="365">
        <v>0</v>
      </c>
      <c r="F193" s="365">
        <v>0</v>
      </c>
      <c r="G193" s="365">
        <v>0</v>
      </c>
      <c r="H193" s="365">
        <v>0</v>
      </c>
      <c r="I193" s="365">
        <v>0</v>
      </c>
      <c r="J193" s="365">
        <v>0</v>
      </c>
      <c r="K193" s="365">
        <v>0</v>
      </c>
      <c r="L193" s="365">
        <v>0</v>
      </c>
      <c r="M193" s="365">
        <v>0</v>
      </c>
      <c r="N193" s="365">
        <v>0</v>
      </c>
      <c r="O193" s="365">
        <v>0</v>
      </c>
      <c r="P193" s="366">
        <f t="shared" si="44"/>
        <v>0</v>
      </c>
      <c r="Q193" s="367">
        <v>0</v>
      </c>
      <c r="R193" s="365">
        <v>0</v>
      </c>
      <c r="S193" s="365">
        <v>0</v>
      </c>
      <c r="T193" s="365">
        <v>0</v>
      </c>
      <c r="U193" s="365">
        <v>0</v>
      </c>
      <c r="V193" s="365">
        <v>0</v>
      </c>
      <c r="W193" s="365">
        <v>0</v>
      </c>
      <c r="X193" s="365">
        <v>0</v>
      </c>
      <c r="Y193" s="365">
        <v>0</v>
      </c>
      <c r="Z193" s="365">
        <v>0</v>
      </c>
      <c r="AA193" s="365">
        <v>0</v>
      </c>
      <c r="AB193" s="365">
        <v>0</v>
      </c>
      <c r="AC193" s="365">
        <v>0</v>
      </c>
      <c r="AD193" s="366">
        <f t="shared" si="45"/>
        <v>0</v>
      </c>
    </row>
    <row r="194" spans="1:30" ht="12" hidden="1" customHeight="1">
      <c r="A194" s="358">
        <v>104</v>
      </c>
      <c r="B194" s="35" t="s">
        <v>319</v>
      </c>
      <c r="C194" s="365">
        <v>8918.57</v>
      </c>
      <c r="D194" s="365">
        <v>8952.66</v>
      </c>
      <c r="E194" s="365">
        <v>8952.66</v>
      </c>
      <c r="F194" s="365">
        <v>8952.66</v>
      </c>
      <c r="G194" s="365">
        <v>10702.66</v>
      </c>
      <c r="H194" s="365">
        <v>8952.66</v>
      </c>
      <c r="I194" s="365">
        <v>7236.8491666666796</v>
      </c>
      <c r="J194" s="365">
        <v>8952.6741666666694</v>
      </c>
      <c r="K194" s="365">
        <v>8952.6741666666694</v>
      </c>
      <c r="L194" s="365">
        <v>8952.6741666666694</v>
      </c>
      <c r="M194" s="365">
        <v>8952.6741666666694</v>
      </c>
      <c r="N194" s="365">
        <v>8952.6741666666694</v>
      </c>
      <c r="O194" s="365">
        <v>107432.09</v>
      </c>
      <c r="P194" s="366">
        <f t="shared" si="44"/>
        <v>0</v>
      </c>
      <c r="Q194" s="367">
        <v>9042.2009083333305</v>
      </c>
      <c r="R194" s="365">
        <v>9042.2009083333305</v>
      </c>
      <c r="S194" s="365">
        <v>9042.2009083333305</v>
      </c>
      <c r="T194" s="365">
        <v>9042.2009083333305</v>
      </c>
      <c r="U194" s="365">
        <v>9042.2009083333305</v>
      </c>
      <c r="V194" s="365">
        <v>9042.2009083333305</v>
      </c>
      <c r="W194" s="365">
        <v>9042.2009083333305</v>
      </c>
      <c r="X194" s="365">
        <v>9042.2009083333305</v>
      </c>
      <c r="Y194" s="365">
        <v>9042.2009083333305</v>
      </c>
      <c r="Z194" s="365">
        <v>9042.2009083333305</v>
      </c>
      <c r="AA194" s="365">
        <v>9042.2009083333305</v>
      </c>
      <c r="AB194" s="365">
        <v>9042.2009083333305</v>
      </c>
      <c r="AC194" s="365">
        <v>108506.4109</v>
      </c>
      <c r="AD194" s="366">
        <f t="shared" si="45"/>
        <v>0</v>
      </c>
    </row>
    <row r="195" spans="1:30" ht="12" hidden="1" customHeight="1">
      <c r="A195" s="358">
        <v>105</v>
      </c>
      <c r="B195" s="35" t="s">
        <v>320</v>
      </c>
      <c r="C195" s="365">
        <v>27691.29</v>
      </c>
      <c r="D195" s="365">
        <v>27797.18</v>
      </c>
      <c r="E195" s="365">
        <v>27797.18</v>
      </c>
      <c r="F195" s="365">
        <v>27797.18</v>
      </c>
      <c r="G195" s="365">
        <v>34547.18</v>
      </c>
      <c r="H195" s="365">
        <v>27797.18</v>
      </c>
      <c r="I195" s="365">
        <v>21152.685000000001</v>
      </c>
      <c r="J195" s="365">
        <v>27797.125</v>
      </c>
      <c r="K195" s="365">
        <v>27797.125</v>
      </c>
      <c r="L195" s="365">
        <v>27797.125</v>
      </c>
      <c r="M195" s="365">
        <v>27797.125</v>
      </c>
      <c r="N195" s="365">
        <v>27797.125</v>
      </c>
      <c r="O195" s="365">
        <v>333565.5</v>
      </c>
      <c r="P195" s="366">
        <f t="shared" si="44"/>
        <v>0</v>
      </c>
      <c r="Q195" s="367">
        <v>28075.096249999999</v>
      </c>
      <c r="R195" s="365">
        <v>28075.096249999999</v>
      </c>
      <c r="S195" s="365">
        <v>28075.096249999999</v>
      </c>
      <c r="T195" s="365">
        <v>28075.096249999999</v>
      </c>
      <c r="U195" s="365">
        <v>28075.096249999999</v>
      </c>
      <c r="V195" s="365">
        <v>28075.096249999999</v>
      </c>
      <c r="W195" s="365">
        <v>28075.096249999999</v>
      </c>
      <c r="X195" s="365">
        <v>28075.096249999999</v>
      </c>
      <c r="Y195" s="365">
        <v>28075.096249999999</v>
      </c>
      <c r="Z195" s="365">
        <v>28075.096249999999</v>
      </c>
      <c r="AA195" s="365">
        <v>28075.096249999999</v>
      </c>
      <c r="AB195" s="365">
        <v>28075.096249999999</v>
      </c>
      <c r="AC195" s="365">
        <v>336901.15500000003</v>
      </c>
      <c r="AD195" s="366">
        <f t="shared" si="45"/>
        <v>0</v>
      </c>
    </row>
    <row r="196" spans="1:30" ht="12" hidden="1" customHeight="1">
      <c r="A196" s="358">
        <v>116</v>
      </c>
      <c r="B196" s="35" t="s">
        <v>43</v>
      </c>
      <c r="C196" s="365">
        <v>121984.5</v>
      </c>
      <c r="D196" s="365">
        <v>127464.26</v>
      </c>
      <c r="E196" s="365">
        <v>131724.26</v>
      </c>
      <c r="F196" s="365">
        <v>131464.26</v>
      </c>
      <c r="G196" s="365">
        <v>127464.26</v>
      </c>
      <c r="H196" s="365">
        <v>137725.01</v>
      </c>
      <c r="I196" s="365">
        <v>132639.76720429899</v>
      </c>
      <c r="J196" s="365">
        <v>127464.33333333299</v>
      </c>
      <c r="K196" s="365">
        <v>127464.33333333299</v>
      </c>
      <c r="L196" s="365">
        <v>127464.33333333299</v>
      </c>
      <c r="M196" s="365">
        <v>127464.33333333299</v>
      </c>
      <c r="N196" s="365">
        <v>134164.33333333299</v>
      </c>
      <c r="O196" s="365">
        <v>1554487.9838709701</v>
      </c>
      <c r="P196" s="366">
        <f t="shared" si="44"/>
        <v>6.0535967350006104E-9</v>
      </c>
      <c r="Q196" s="367">
        <v>128738.976666667</v>
      </c>
      <c r="R196" s="365">
        <v>128738.976666667</v>
      </c>
      <c r="S196" s="365">
        <v>128738.976666667</v>
      </c>
      <c r="T196" s="365">
        <v>128738.976666667</v>
      </c>
      <c r="U196" s="365">
        <v>142878.976666667</v>
      </c>
      <c r="V196" s="365">
        <v>135505.976666667</v>
      </c>
      <c r="W196" s="365">
        <v>128738.976666667</v>
      </c>
      <c r="X196" s="365">
        <v>128738.976666667</v>
      </c>
      <c r="Y196" s="365">
        <v>128738.976666667</v>
      </c>
      <c r="Z196" s="365">
        <v>128738.976666667</v>
      </c>
      <c r="AA196" s="365">
        <v>128738.976666667</v>
      </c>
      <c r="AB196" s="365">
        <v>135505.976666667</v>
      </c>
      <c r="AC196" s="365">
        <v>1572541.72</v>
      </c>
      <c r="AD196" s="366">
        <f t="shared" si="45"/>
        <v>-4.1909515857696533E-9</v>
      </c>
    </row>
    <row r="197" spans="1:30" ht="12" hidden="1" customHeight="1">
      <c r="A197" s="358">
        <v>117</v>
      </c>
      <c r="B197" s="35" t="s">
        <v>262</v>
      </c>
      <c r="C197" s="365">
        <v>0</v>
      </c>
      <c r="D197" s="365">
        <v>0</v>
      </c>
      <c r="E197" s="365">
        <v>0</v>
      </c>
      <c r="F197" s="365">
        <v>0</v>
      </c>
      <c r="G197" s="365">
        <v>0</v>
      </c>
      <c r="H197" s="365">
        <v>0</v>
      </c>
      <c r="I197" s="365">
        <v>0</v>
      </c>
      <c r="J197" s="365">
        <v>0</v>
      </c>
      <c r="K197" s="365">
        <v>0</v>
      </c>
      <c r="L197" s="365">
        <v>0</v>
      </c>
      <c r="M197" s="365">
        <v>0</v>
      </c>
      <c r="N197" s="365">
        <v>0</v>
      </c>
      <c r="O197" s="365">
        <v>0</v>
      </c>
      <c r="P197" s="366">
        <f t="shared" si="44"/>
        <v>0</v>
      </c>
      <c r="Q197" s="367">
        <v>0</v>
      </c>
      <c r="R197" s="365">
        <v>0</v>
      </c>
      <c r="S197" s="365">
        <v>0</v>
      </c>
      <c r="T197" s="365">
        <v>0</v>
      </c>
      <c r="U197" s="365">
        <v>0</v>
      </c>
      <c r="V197" s="365">
        <v>0</v>
      </c>
      <c r="W197" s="365">
        <v>0</v>
      </c>
      <c r="X197" s="365">
        <v>0</v>
      </c>
      <c r="Y197" s="365">
        <v>0</v>
      </c>
      <c r="Z197" s="365">
        <v>0</v>
      </c>
      <c r="AA197" s="365">
        <v>0</v>
      </c>
      <c r="AB197" s="365">
        <v>0</v>
      </c>
      <c r="AC197" s="365">
        <v>0</v>
      </c>
      <c r="AD197" s="366">
        <f t="shared" si="45"/>
        <v>0</v>
      </c>
    </row>
    <row r="198" spans="1:30" ht="12" hidden="1" customHeight="1">
      <c r="A198" s="358">
        <v>118</v>
      </c>
      <c r="B198" s="35" t="s">
        <v>321</v>
      </c>
      <c r="C198" s="365">
        <v>0</v>
      </c>
      <c r="D198" s="365">
        <v>0</v>
      </c>
      <c r="E198" s="365">
        <v>0</v>
      </c>
      <c r="F198" s="365">
        <v>0</v>
      </c>
      <c r="G198" s="365">
        <v>0</v>
      </c>
      <c r="H198" s="365">
        <v>0</v>
      </c>
      <c r="I198" s="365">
        <v>0</v>
      </c>
      <c r="J198" s="365">
        <v>0</v>
      </c>
      <c r="K198" s="365">
        <v>0</v>
      </c>
      <c r="L198" s="365">
        <v>0</v>
      </c>
      <c r="M198" s="365">
        <v>0</v>
      </c>
      <c r="N198" s="365">
        <v>0</v>
      </c>
      <c r="O198" s="365">
        <v>0</v>
      </c>
      <c r="P198" s="366">
        <f t="shared" si="44"/>
        <v>0</v>
      </c>
      <c r="Q198" s="367">
        <v>0</v>
      </c>
      <c r="R198" s="365">
        <v>0</v>
      </c>
      <c r="S198" s="365">
        <v>0</v>
      </c>
      <c r="T198" s="365">
        <v>0</v>
      </c>
      <c r="U198" s="365">
        <v>0</v>
      </c>
      <c r="V198" s="365">
        <v>0</v>
      </c>
      <c r="W198" s="365">
        <v>0</v>
      </c>
      <c r="X198" s="365">
        <v>0</v>
      </c>
      <c r="Y198" s="365">
        <v>0</v>
      </c>
      <c r="Z198" s="365">
        <v>0</v>
      </c>
      <c r="AA198" s="365">
        <v>0</v>
      </c>
      <c r="AB198" s="365">
        <v>0</v>
      </c>
      <c r="AC198" s="365">
        <v>0</v>
      </c>
      <c r="AD198" s="366">
        <f t="shared" si="45"/>
        <v>0</v>
      </c>
    </row>
    <row r="199" spans="1:30" ht="12" hidden="1" customHeight="1">
      <c r="A199" s="358">
        <v>119</v>
      </c>
      <c r="B199" s="35" t="s">
        <v>322</v>
      </c>
      <c r="C199" s="365">
        <v>0</v>
      </c>
      <c r="D199" s="365">
        <v>0</v>
      </c>
      <c r="E199" s="365">
        <v>0</v>
      </c>
      <c r="F199" s="365">
        <v>0</v>
      </c>
      <c r="G199" s="365">
        <v>0</v>
      </c>
      <c r="H199" s="365">
        <v>0</v>
      </c>
      <c r="I199" s="365">
        <v>0</v>
      </c>
      <c r="J199" s="365">
        <v>0</v>
      </c>
      <c r="K199" s="365">
        <v>0</v>
      </c>
      <c r="L199" s="365">
        <v>0</v>
      </c>
      <c r="M199" s="365">
        <v>0</v>
      </c>
      <c r="N199" s="365">
        <v>0</v>
      </c>
      <c r="O199" s="365">
        <v>0</v>
      </c>
      <c r="P199" s="366">
        <f t="shared" si="44"/>
        <v>0</v>
      </c>
      <c r="Q199" s="367">
        <v>0</v>
      </c>
      <c r="R199" s="365">
        <v>0</v>
      </c>
      <c r="S199" s="365">
        <v>0</v>
      </c>
      <c r="T199" s="365">
        <v>0</v>
      </c>
      <c r="U199" s="365">
        <v>0</v>
      </c>
      <c r="V199" s="365">
        <v>0</v>
      </c>
      <c r="W199" s="365">
        <v>0</v>
      </c>
      <c r="X199" s="365">
        <v>0</v>
      </c>
      <c r="Y199" s="365">
        <v>0</v>
      </c>
      <c r="Z199" s="365">
        <v>0</v>
      </c>
      <c r="AA199" s="365">
        <v>0</v>
      </c>
      <c r="AB199" s="365">
        <v>0</v>
      </c>
      <c r="AC199" s="365">
        <v>0</v>
      </c>
      <c r="AD199" s="366">
        <f t="shared" si="45"/>
        <v>0</v>
      </c>
    </row>
    <row r="200" spans="1:30" ht="12" hidden="1" customHeight="1">
      <c r="A200" s="358">
        <v>120</v>
      </c>
      <c r="B200" s="35" t="s">
        <v>323</v>
      </c>
      <c r="C200" s="365">
        <v>0</v>
      </c>
      <c r="D200" s="365">
        <v>0</v>
      </c>
      <c r="E200" s="365">
        <v>0</v>
      </c>
      <c r="F200" s="365">
        <v>0</v>
      </c>
      <c r="G200" s="365">
        <v>0</v>
      </c>
      <c r="H200" s="365">
        <v>0</v>
      </c>
      <c r="I200" s="365">
        <v>0</v>
      </c>
      <c r="J200" s="365">
        <v>0</v>
      </c>
      <c r="K200" s="365">
        <v>0</v>
      </c>
      <c r="L200" s="365">
        <v>0</v>
      </c>
      <c r="M200" s="365">
        <v>0</v>
      </c>
      <c r="N200" s="365">
        <v>0</v>
      </c>
      <c r="O200" s="365">
        <v>0</v>
      </c>
      <c r="P200" s="366">
        <f t="shared" si="44"/>
        <v>0</v>
      </c>
      <c r="Q200" s="367">
        <v>0</v>
      </c>
      <c r="R200" s="365">
        <v>0</v>
      </c>
      <c r="S200" s="365">
        <v>0</v>
      </c>
      <c r="T200" s="365">
        <v>0</v>
      </c>
      <c r="U200" s="365">
        <v>0</v>
      </c>
      <c r="V200" s="365">
        <v>0</v>
      </c>
      <c r="W200" s="365">
        <v>0</v>
      </c>
      <c r="X200" s="365">
        <v>0</v>
      </c>
      <c r="Y200" s="365">
        <v>0</v>
      </c>
      <c r="Z200" s="365">
        <v>0</v>
      </c>
      <c r="AA200" s="365">
        <v>0</v>
      </c>
      <c r="AB200" s="365">
        <v>0</v>
      </c>
      <c r="AC200" s="365">
        <v>0</v>
      </c>
      <c r="AD200" s="366">
        <f t="shared" si="45"/>
        <v>0</v>
      </c>
    </row>
    <row r="201" spans="1:30" ht="12" hidden="1" customHeight="1">
      <c r="A201" s="358">
        <v>121</v>
      </c>
      <c r="B201" s="35" t="s">
        <v>324</v>
      </c>
      <c r="C201" s="365">
        <v>0</v>
      </c>
      <c r="D201" s="365">
        <v>0</v>
      </c>
      <c r="E201" s="365">
        <v>0</v>
      </c>
      <c r="F201" s="365">
        <v>0</v>
      </c>
      <c r="G201" s="365">
        <v>0</v>
      </c>
      <c r="H201" s="365">
        <v>0</v>
      </c>
      <c r="I201" s="365">
        <v>0</v>
      </c>
      <c r="J201" s="365">
        <v>0</v>
      </c>
      <c r="K201" s="365">
        <v>0</v>
      </c>
      <c r="L201" s="365">
        <v>0</v>
      </c>
      <c r="M201" s="365">
        <v>0</v>
      </c>
      <c r="N201" s="365">
        <v>0</v>
      </c>
      <c r="O201" s="365">
        <v>0</v>
      </c>
      <c r="P201" s="366">
        <f t="shared" si="44"/>
        <v>0</v>
      </c>
      <c r="Q201" s="367">
        <v>0</v>
      </c>
      <c r="R201" s="365">
        <v>0</v>
      </c>
      <c r="S201" s="365">
        <v>0</v>
      </c>
      <c r="T201" s="365">
        <v>0</v>
      </c>
      <c r="U201" s="365">
        <v>0</v>
      </c>
      <c r="V201" s="365">
        <v>0</v>
      </c>
      <c r="W201" s="365">
        <v>0</v>
      </c>
      <c r="X201" s="365">
        <v>0</v>
      </c>
      <c r="Y201" s="365">
        <v>0</v>
      </c>
      <c r="Z201" s="365">
        <v>0</v>
      </c>
      <c r="AA201" s="365">
        <v>0</v>
      </c>
      <c r="AB201" s="365">
        <v>0</v>
      </c>
      <c r="AC201" s="365">
        <v>0</v>
      </c>
      <c r="AD201" s="366">
        <f t="shared" si="45"/>
        <v>0</v>
      </c>
    </row>
    <row r="202" spans="1:30" ht="12" hidden="1" customHeight="1">
      <c r="A202" s="358">
        <v>122</v>
      </c>
      <c r="B202" s="35" t="s">
        <v>325</v>
      </c>
      <c r="C202" s="365">
        <v>0</v>
      </c>
      <c r="D202" s="365">
        <v>0</v>
      </c>
      <c r="E202" s="365">
        <v>0</v>
      </c>
      <c r="F202" s="365">
        <v>0</v>
      </c>
      <c r="G202" s="365">
        <v>0</v>
      </c>
      <c r="H202" s="365">
        <v>0</v>
      </c>
      <c r="I202" s="365">
        <v>0</v>
      </c>
      <c r="J202" s="365">
        <v>0</v>
      </c>
      <c r="K202" s="365">
        <v>0</v>
      </c>
      <c r="L202" s="365">
        <v>0</v>
      </c>
      <c r="M202" s="365">
        <v>0</v>
      </c>
      <c r="N202" s="365">
        <v>0</v>
      </c>
      <c r="O202" s="365">
        <v>0</v>
      </c>
      <c r="P202" s="366">
        <f t="shared" si="44"/>
        <v>0</v>
      </c>
      <c r="Q202" s="367">
        <v>0</v>
      </c>
      <c r="R202" s="365">
        <v>0</v>
      </c>
      <c r="S202" s="365">
        <v>0</v>
      </c>
      <c r="T202" s="365">
        <v>0</v>
      </c>
      <c r="U202" s="365">
        <v>0</v>
      </c>
      <c r="V202" s="365">
        <v>0</v>
      </c>
      <c r="W202" s="365">
        <v>0</v>
      </c>
      <c r="X202" s="365">
        <v>0</v>
      </c>
      <c r="Y202" s="365">
        <v>0</v>
      </c>
      <c r="Z202" s="365">
        <v>0</v>
      </c>
      <c r="AA202" s="365">
        <v>0</v>
      </c>
      <c r="AB202" s="365">
        <v>0</v>
      </c>
      <c r="AC202" s="365">
        <v>0</v>
      </c>
      <c r="AD202" s="366">
        <f t="shared" si="45"/>
        <v>0</v>
      </c>
    </row>
    <row r="203" spans="1:30" ht="12" hidden="1" customHeight="1">
      <c r="A203" s="358">
        <v>123</v>
      </c>
      <c r="B203" s="35" t="s">
        <v>326</v>
      </c>
      <c r="C203" s="365">
        <v>0</v>
      </c>
      <c r="D203" s="365">
        <v>0</v>
      </c>
      <c r="E203" s="365">
        <v>0</v>
      </c>
      <c r="F203" s="365">
        <v>0</v>
      </c>
      <c r="G203" s="365">
        <v>0</v>
      </c>
      <c r="H203" s="365">
        <v>0</v>
      </c>
      <c r="I203" s="365">
        <v>0</v>
      </c>
      <c r="J203" s="365">
        <v>0</v>
      </c>
      <c r="K203" s="365">
        <v>0</v>
      </c>
      <c r="L203" s="365">
        <v>0</v>
      </c>
      <c r="M203" s="365">
        <v>0</v>
      </c>
      <c r="N203" s="365">
        <v>0</v>
      </c>
      <c r="O203" s="365">
        <v>0</v>
      </c>
      <c r="P203" s="366">
        <f t="shared" si="44"/>
        <v>0</v>
      </c>
      <c r="Q203" s="367">
        <v>0</v>
      </c>
      <c r="R203" s="365">
        <v>0</v>
      </c>
      <c r="S203" s="365">
        <v>0</v>
      </c>
      <c r="T203" s="365">
        <v>0</v>
      </c>
      <c r="U203" s="365">
        <v>0</v>
      </c>
      <c r="V203" s="365">
        <v>0</v>
      </c>
      <c r="W203" s="365">
        <v>0</v>
      </c>
      <c r="X203" s="365">
        <v>0</v>
      </c>
      <c r="Y203" s="365">
        <v>0</v>
      </c>
      <c r="Z203" s="365">
        <v>0</v>
      </c>
      <c r="AA203" s="365">
        <v>0</v>
      </c>
      <c r="AB203" s="365">
        <v>0</v>
      </c>
      <c r="AC203" s="365">
        <v>0</v>
      </c>
      <c r="AD203" s="366">
        <f t="shared" si="45"/>
        <v>0</v>
      </c>
    </row>
    <row r="204" spans="1:30" ht="12" hidden="1" customHeight="1">
      <c r="A204" s="358">
        <v>124</v>
      </c>
      <c r="B204" s="35" t="s">
        <v>327</v>
      </c>
      <c r="C204" s="365">
        <v>0</v>
      </c>
      <c r="D204" s="365">
        <v>0</v>
      </c>
      <c r="E204" s="365">
        <v>0</v>
      </c>
      <c r="F204" s="365">
        <v>0</v>
      </c>
      <c r="G204" s="365">
        <v>0</v>
      </c>
      <c r="H204" s="365">
        <v>0</v>
      </c>
      <c r="I204" s="365">
        <v>0</v>
      </c>
      <c r="J204" s="365">
        <v>0</v>
      </c>
      <c r="K204" s="365">
        <v>0</v>
      </c>
      <c r="L204" s="365">
        <v>0</v>
      </c>
      <c r="M204" s="365">
        <v>0</v>
      </c>
      <c r="N204" s="365">
        <v>0</v>
      </c>
      <c r="O204" s="365">
        <v>0</v>
      </c>
      <c r="P204" s="366">
        <f t="shared" si="44"/>
        <v>0</v>
      </c>
      <c r="Q204" s="367">
        <v>0</v>
      </c>
      <c r="R204" s="365">
        <v>0</v>
      </c>
      <c r="S204" s="365">
        <v>0</v>
      </c>
      <c r="T204" s="365">
        <v>0</v>
      </c>
      <c r="U204" s="365">
        <v>0</v>
      </c>
      <c r="V204" s="365">
        <v>0</v>
      </c>
      <c r="W204" s="365">
        <v>0</v>
      </c>
      <c r="X204" s="365">
        <v>0</v>
      </c>
      <c r="Y204" s="365">
        <v>0</v>
      </c>
      <c r="Z204" s="365">
        <v>0</v>
      </c>
      <c r="AA204" s="365">
        <v>0</v>
      </c>
      <c r="AB204" s="365">
        <v>0</v>
      </c>
      <c r="AC204" s="365">
        <v>0</v>
      </c>
      <c r="AD204" s="366">
        <f t="shared" si="45"/>
        <v>0</v>
      </c>
    </row>
    <row r="205" spans="1:30" ht="12" hidden="1" customHeight="1">
      <c r="A205" s="358">
        <v>126</v>
      </c>
      <c r="B205" s="35" t="s">
        <v>328</v>
      </c>
      <c r="C205" s="365">
        <v>0</v>
      </c>
      <c r="D205" s="365">
        <v>0</v>
      </c>
      <c r="E205" s="365">
        <v>0</v>
      </c>
      <c r="F205" s="365">
        <v>0</v>
      </c>
      <c r="G205" s="365">
        <v>0</v>
      </c>
      <c r="H205" s="365">
        <v>0</v>
      </c>
      <c r="I205" s="365">
        <v>0</v>
      </c>
      <c r="J205" s="365">
        <v>0</v>
      </c>
      <c r="K205" s="365">
        <v>0</v>
      </c>
      <c r="L205" s="365">
        <v>0</v>
      </c>
      <c r="M205" s="365">
        <v>0</v>
      </c>
      <c r="N205" s="365">
        <v>0</v>
      </c>
      <c r="O205" s="365">
        <v>0</v>
      </c>
      <c r="P205" s="366">
        <f t="shared" si="44"/>
        <v>0</v>
      </c>
      <c r="Q205" s="367">
        <v>0</v>
      </c>
      <c r="R205" s="365">
        <v>0</v>
      </c>
      <c r="S205" s="365">
        <v>0</v>
      </c>
      <c r="T205" s="365">
        <v>0</v>
      </c>
      <c r="U205" s="365">
        <v>0</v>
      </c>
      <c r="V205" s="365">
        <v>0</v>
      </c>
      <c r="W205" s="365">
        <v>0</v>
      </c>
      <c r="X205" s="365">
        <v>0</v>
      </c>
      <c r="Y205" s="365">
        <v>0</v>
      </c>
      <c r="Z205" s="365">
        <v>0</v>
      </c>
      <c r="AA205" s="365">
        <v>0</v>
      </c>
      <c r="AB205" s="365">
        <v>0</v>
      </c>
      <c r="AC205" s="365">
        <v>0</v>
      </c>
      <c r="AD205" s="366">
        <f t="shared" si="45"/>
        <v>0</v>
      </c>
    </row>
    <row r="206" spans="1:30" ht="12" hidden="1" customHeight="1">
      <c r="A206" s="358">
        <v>127</v>
      </c>
      <c r="B206" s="35" t="s">
        <v>329</v>
      </c>
      <c r="C206" s="365">
        <v>0</v>
      </c>
      <c r="D206" s="365">
        <v>0</v>
      </c>
      <c r="E206" s="365">
        <v>0</v>
      </c>
      <c r="F206" s="365">
        <v>0</v>
      </c>
      <c r="G206" s="365">
        <v>0</v>
      </c>
      <c r="H206" s="365">
        <v>0</v>
      </c>
      <c r="I206" s="365">
        <v>0</v>
      </c>
      <c r="J206" s="365">
        <v>0</v>
      </c>
      <c r="K206" s="365">
        <v>0</v>
      </c>
      <c r="L206" s="365">
        <v>0</v>
      </c>
      <c r="M206" s="365">
        <v>0</v>
      </c>
      <c r="N206" s="365">
        <v>0</v>
      </c>
      <c r="O206" s="365">
        <v>0</v>
      </c>
      <c r="P206" s="366">
        <f t="shared" si="44"/>
        <v>0</v>
      </c>
      <c r="Q206" s="367">
        <v>0</v>
      </c>
      <c r="R206" s="365">
        <v>0</v>
      </c>
      <c r="S206" s="365">
        <v>0</v>
      </c>
      <c r="T206" s="365">
        <v>0</v>
      </c>
      <c r="U206" s="365">
        <v>0</v>
      </c>
      <c r="V206" s="365">
        <v>0</v>
      </c>
      <c r="W206" s="365">
        <v>0</v>
      </c>
      <c r="X206" s="365">
        <v>0</v>
      </c>
      <c r="Y206" s="365">
        <v>0</v>
      </c>
      <c r="Z206" s="365">
        <v>0</v>
      </c>
      <c r="AA206" s="365">
        <v>0</v>
      </c>
      <c r="AB206" s="365">
        <v>0</v>
      </c>
      <c r="AC206" s="365">
        <v>0</v>
      </c>
      <c r="AD206" s="366">
        <f t="shared" si="45"/>
        <v>0</v>
      </c>
    </row>
    <row r="207" spans="1:30" ht="12" hidden="1" customHeight="1">
      <c r="A207" s="358">
        <v>128</v>
      </c>
      <c r="B207" s="35" t="s">
        <v>330</v>
      </c>
      <c r="C207" s="365">
        <v>0</v>
      </c>
      <c r="D207" s="365">
        <v>0</v>
      </c>
      <c r="E207" s="365">
        <v>0</v>
      </c>
      <c r="F207" s="365">
        <v>0</v>
      </c>
      <c r="G207" s="365">
        <v>0</v>
      </c>
      <c r="H207" s="365">
        <v>0</v>
      </c>
      <c r="I207" s="365">
        <v>0</v>
      </c>
      <c r="J207" s="365">
        <v>0</v>
      </c>
      <c r="K207" s="365">
        <v>0</v>
      </c>
      <c r="L207" s="365">
        <v>0</v>
      </c>
      <c r="M207" s="365">
        <v>0</v>
      </c>
      <c r="N207" s="365">
        <v>0</v>
      </c>
      <c r="O207" s="365">
        <v>0</v>
      </c>
      <c r="P207" s="366">
        <f t="shared" si="44"/>
        <v>0</v>
      </c>
      <c r="Q207" s="367">
        <v>0</v>
      </c>
      <c r="R207" s="365">
        <v>0</v>
      </c>
      <c r="S207" s="365">
        <v>0</v>
      </c>
      <c r="T207" s="365">
        <v>0</v>
      </c>
      <c r="U207" s="365">
        <v>0</v>
      </c>
      <c r="V207" s="365">
        <v>0</v>
      </c>
      <c r="W207" s="365">
        <v>0</v>
      </c>
      <c r="X207" s="365">
        <v>0</v>
      </c>
      <c r="Y207" s="365">
        <v>0</v>
      </c>
      <c r="Z207" s="365">
        <v>0</v>
      </c>
      <c r="AA207" s="365">
        <v>0</v>
      </c>
      <c r="AB207" s="365">
        <v>0</v>
      </c>
      <c r="AC207" s="365">
        <v>0</v>
      </c>
      <c r="AD207" s="366">
        <f t="shared" si="45"/>
        <v>0</v>
      </c>
    </row>
    <row r="208" spans="1:30" ht="12" hidden="1" customHeight="1">
      <c r="A208" s="358">
        <v>129</v>
      </c>
      <c r="B208" s="35" t="s">
        <v>331</v>
      </c>
      <c r="C208" s="365">
        <v>0</v>
      </c>
      <c r="D208" s="365">
        <v>0</v>
      </c>
      <c r="E208" s="365">
        <v>0</v>
      </c>
      <c r="F208" s="365">
        <v>0</v>
      </c>
      <c r="G208" s="365">
        <v>0</v>
      </c>
      <c r="H208" s="365">
        <v>0</v>
      </c>
      <c r="I208" s="365">
        <v>0</v>
      </c>
      <c r="J208" s="365">
        <v>0</v>
      </c>
      <c r="K208" s="365">
        <v>0</v>
      </c>
      <c r="L208" s="365">
        <v>0</v>
      </c>
      <c r="M208" s="365">
        <v>0</v>
      </c>
      <c r="N208" s="365">
        <v>0</v>
      </c>
      <c r="O208" s="365">
        <v>0</v>
      </c>
      <c r="P208" s="366">
        <f t="shared" si="44"/>
        <v>0</v>
      </c>
      <c r="Q208" s="367">
        <v>0</v>
      </c>
      <c r="R208" s="365">
        <v>0</v>
      </c>
      <c r="S208" s="365">
        <v>0</v>
      </c>
      <c r="T208" s="365">
        <v>0</v>
      </c>
      <c r="U208" s="365">
        <v>0</v>
      </c>
      <c r="V208" s="365">
        <v>0</v>
      </c>
      <c r="W208" s="365">
        <v>0</v>
      </c>
      <c r="X208" s="365">
        <v>0</v>
      </c>
      <c r="Y208" s="365">
        <v>0</v>
      </c>
      <c r="Z208" s="365">
        <v>0</v>
      </c>
      <c r="AA208" s="365">
        <v>0</v>
      </c>
      <c r="AB208" s="365">
        <v>0</v>
      </c>
      <c r="AC208" s="365">
        <v>0</v>
      </c>
      <c r="AD208" s="366">
        <f t="shared" si="45"/>
        <v>0</v>
      </c>
    </row>
    <row r="209" spans="1:30" ht="12" hidden="1" customHeight="1">
      <c r="A209" s="358">
        <v>130</v>
      </c>
      <c r="B209" s="35" t="s">
        <v>332</v>
      </c>
      <c r="C209" s="365">
        <v>0</v>
      </c>
      <c r="D209" s="365">
        <v>0</v>
      </c>
      <c r="E209" s="365">
        <v>0</v>
      </c>
      <c r="F209" s="365">
        <v>0</v>
      </c>
      <c r="G209" s="365">
        <v>0</v>
      </c>
      <c r="H209" s="365">
        <v>0</v>
      </c>
      <c r="I209" s="365">
        <v>0</v>
      </c>
      <c r="J209" s="365">
        <v>0</v>
      </c>
      <c r="K209" s="365">
        <v>0</v>
      </c>
      <c r="L209" s="365">
        <v>0</v>
      </c>
      <c r="M209" s="365">
        <v>0</v>
      </c>
      <c r="N209" s="365">
        <v>0</v>
      </c>
      <c r="O209" s="365">
        <v>0</v>
      </c>
      <c r="P209" s="366">
        <f t="shared" si="44"/>
        <v>0</v>
      </c>
      <c r="Q209" s="367">
        <v>0</v>
      </c>
      <c r="R209" s="365">
        <v>0</v>
      </c>
      <c r="S209" s="365">
        <v>0</v>
      </c>
      <c r="T209" s="365">
        <v>0</v>
      </c>
      <c r="U209" s="365">
        <v>0</v>
      </c>
      <c r="V209" s="365">
        <v>0</v>
      </c>
      <c r="W209" s="365">
        <v>0</v>
      </c>
      <c r="X209" s="365">
        <v>0</v>
      </c>
      <c r="Y209" s="365">
        <v>0</v>
      </c>
      <c r="Z209" s="365">
        <v>0</v>
      </c>
      <c r="AA209" s="365">
        <v>0</v>
      </c>
      <c r="AB209" s="365">
        <v>0</v>
      </c>
      <c r="AC209" s="365">
        <v>0</v>
      </c>
      <c r="AD209" s="366">
        <f t="shared" si="45"/>
        <v>0</v>
      </c>
    </row>
    <row r="210" spans="1:30" ht="12" hidden="1" customHeight="1">
      <c r="A210" s="358">
        <v>131</v>
      </c>
      <c r="B210" s="35" t="s">
        <v>333</v>
      </c>
      <c r="C210" s="365">
        <v>0</v>
      </c>
      <c r="D210" s="365">
        <v>0</v>
      </c>
      <c r="E210" s="365">
        <v>0</v>
      </c>
      <c r="F210" s="365">
        <v>0</v>
      </c>
      <c r="G210" s="365">
        <v>0</v>
      </c>
      <c r="H210" s="365">
        <v>0</v>
      </c>
      <c r="I210" s="365">
        <v>0</v>
      </c>
      <c r="J210" s="365">
        <v>0</v>
      </c>
      <c r="K210" s="365">
        <v>0</v>
      </c>
      <c r="L210" s="365">
        <v>0</v>
      </c>
      <c r="M210" s="365">
        <v>0</v>
      </c>
      <c r="N210" s="365">
        <v>0</v>
      </c>
      <c r="O210" s="365">
        <v>0</v>
      </c>
      <c r="P210" s="366">
        <f t="shared" si="44"/>
        <v>0</v>
      </c>
      <c r="Q210" s="367">
        <v>0</v>
      </c>
      <c r="R210" s="365">
        <v>0</v>
      </c>
      <c r="S210" s="365">
        <v>0</v>
      </c>
      <c r="T210" s="365">
        <v>0</v>
      </c>
      <c r="U210" s="365">
        <v>0</v>
      </c>
      <c r="V210" s="365">
        <v>0</v>
      </c>
      <c r="W210" s="365">
        <v>0</v>
      </c>
      <c r="X210" s="365">
        <v>0</v>
      </c>
      <c r="Y210" s="365">
        <v>0</v>
      </c>
      <c r="Z210" s="365">
        <v>0</v>
      </c>
      <c r="AA210" s="365">
        <v>0</v>
      </c>
      <c r="AB210" s="365">
        <v>0</v>
      </c>
      <c r="AC210" s="365">
        <v>0</v>
      </c>
      <c r="AD210" s="366">
        <f t="shared" si="45"/>
        <v>0</v>
      </c>
    </row>
    <row r="211" spans="1:30" ht="12" hidden="1" customHeight="1">
      <c r="A211" s="358">
        <v>132</v>
      </c>
      <c r="B211" s="35" t="s">
        <v>334</v>
      </c>
      <c r="C211" s="365">
        <v>0</v>
      </c>
      <c r="D211" s="365">
        <v>0</v>
      </c>
      <c r="E211" s="365">
        <v>0</v>
      </c>
      <c r="F211" s="365">
        <v>0</v>
      </c>
      <c r="G211" s="365">
        <v>0</v>
      </c>
      <c r="H211" s="365">
        <v>0</v>
      </c>
      <c r="I211" s="365">
        <v>0</v>
      </c>
      <c r="J211" s="365">
        <v>0</v>
      </c>
      <c r="K211" s="365">
        <v>0</v>
      </c>
      <c r="L211" s="365">
        <v>0</v>
      </c>
      <c r="M211" s="365">
        <v>0</v>
      </c>
      <c r="N211" s="365">
        <v>0</v>
      </c>
      <c r="O211" s="365">
        <v>0</v>
      </c>
      <c r="P211" s="366">
        <f t="shared" si="44"/>
        <v>0</v>
      </c>
      <c r="Q211" s="367">
        <v>0</v>
      </c>
      <c r="R211" s="365">
        <v>0</v>
      </c>
      <c r="S211" s="365">
        <v>0</v>
      </c>
      <c r="T211" s="365">
        <v>0</v>
      </c>
      <c r="U211" s="365">
        <v>0</v>
      </c>
      <c r="V211" s="365">
        <v>0</v>
      </c>
      <c r="W211" s="365">
        <v>0</v>
      </c>
      <c r="X211" s="365">
        <v>0</v>
      </c>
      <c r="Y211" s="365">
        <v>0</v>
      </c>
      <c r="Z211" s="365">
        <v>0</v>
      </c>
      <c r="AA211" s="365">
        <v>0</v>
      </c>
      <c r="AB211" s="365">
        <v>0</v>
      </c>
      <c r="AC211" s="365">
        <v>0</v>
      </c>
      <c r="AD211" s="366">
        <f t="shared" si="45"/>
        <v>0</v>
      </c>
    </row>
    <row r="212" spans="1:30" ht="12" hidden="1" customHeight="1">
      <c r="A212" s="358">
        <v>134</v>
      </c>
      <c r="B212" s="35" t="s">
        <v>335</v>
      </c>
      <c r="C212" s="365">
        <v>0</v>
      </c>
      <c r="D212" s="365">
        <v>0</v>
      </c>
      <c r="E212" s="365">
        <v>0</v>
      </c>
      <c r="F212" s="365">
        <v>0</v>
      </c>
      <c r="G212" s="365">
        <v>0</v>
      </c>
      <c r="H212" s="365">
        <v>0</v>
      </c>
      <c r="I212" s="365">
        <v>0</v>
      </c>
      <c r="J212" s="365">
        <v>0</v>
      </c>
      <c r="K212" s="365">
        <v>0</v>
      </c>
      <c r="L212" s="365">
        <v>0</v>
      </c>
      <c r="M212" s="365">
        <v>0</v>
      </c>
      <c r="N212" s="365">
        <v>0</v>
      </c>
      <c r="O212" s="365">
        <v>0</v>
      </c>
      <c r="P212" s="366">
        <f t="shared" si="44"/>
        <v>0</v>
      </c>
      <c r="Q212" s="367">
        <v>0</v>
      </c>
      <c r="R212" s="365">
        <v>0</v>
      </c>
      <c r="S212" s="365">
        <v>0</v>
      </c>
      <c r="T212" s="365">
        <v>0</v>
      </c>
      <c r="U212" s="365">
        <v>0</v>
      </c>
      <c r="V212" s="365">
        <v>0</v>
      </c>
      <c r="W212" s="365">
        <v>0</v>
      </c>
      <c r="X212" s="365">
        <v>0</v>
      </c>
      <c r="Y212" s="365">
        <v>0</v>
      </c>
      <c r="Z212" s="365">
        <v>0</v>
      </c>
      <c r="AA212" s="365">
        <v>0</v>
      </c>
      <c r="AB212" s="365">
        <v>0</v>
      </c>
      <c r="AC212" s="365">
        <v>0</v>
      </c>
      <c r="AD212" s="366">
        <f t="shared" si="45"/>
        <v>0</v>
      </c>
    </row>
    <row r="213" spans="1:30" ht="12" hidden="1" customHeight="1">
      <c r="A213" s="358">
        <v>135</v>
      </c>
      <c r="B213" s="35" t="s">
        <v>336</v>
      </c>
      <c r="C213" s="365">
        <v>0</v>
      </c>
      <c r="D213" s="365">
        <v>0</v>
      </c>
      <c r="E213" s="365">
        <v>0</v>
      </c>
      <c r="F213" s="365">
        <v>0</v>
      </c>
      <c r="G213" s="365">
        <v>0</v>
      </c>
      <c r="H213" s="365">
        <v>0</v>
      </c>
      <c r="I213" s="365">
        <v>0</v>
      </c>
      <c r="J213" s="365">
        <v>0</v>
      </c>
      <c r="K213" s="365">
        <v>0</v>
      </c>
      <c r="L213" s="365">
        <v>0</v>
      </c>
      <c r="M213" s="365">
        <v>0</v>
      </c>
      <c r="N213" s="365">
        <v>0</v>
      </c>
      <c r="O213" s="365">
        <v>0</v>
      </c>
      <c r="P213" s="366">
        <f t="shared" si="44"/>
        <v>0</v>
      </c>
      <c r="Q213" s="367">
        <v>0</v>
      </c>
      <c r="R213" s="365">
        <v>0</v>
      </c>
      <c r="S213" s="365">
        <v>0</v>
      </c>
      <c r="T213" s="365">
        <v>0</v>
      </c>
      <c r="U213" s="365">
        <v>0</v>
      </c>
      <c r="V213" s="365">
        <v>0</v>
      </c>
      <c r="W213" s="365">
        <v>0</v>
      </c>
      <c r="X213" s="365">
        <v>0</v>
      </c>
      <c r="Y213" s="365">
        <v>0</v>
      </c>
      <c r="Z213" s="365">
        <v>0</v>
      </c>
      <c r="AA213" s="365">
        <v>0</v>
      </c>
      <c r="AB213" s="365">
        <v>0</v>
      </c>
      <c r="AC213" s="365">
        <v>0</v>
      </c>
      <c r="AD213" s="366">
        <f t="shared" si="45"/>
        <v>0</v>
      </c>
    </row>
    <row r="214" spans="1:30" ht="12" hidden="1" customHeight="1">
      <c r="A214" s="358">
        <v>136</v>
      </c>
      <c r="B214" s="35" t="s">
        <v>337</v>
      </c>
      <c r="C214" s="365">
        <v>0</v>
      </c>
      <c r="D214" s="365">
        <v>0</v>
      </c>
      <c r="E214" s="365">
        <v>0</v>
      </c>
      <c r="F214" s="365">
        <v>0</v>
      </c>
      <c r="G214" s="365">
        <v>0</v>
      </c>
      <c r="H214" s="365">
        <v>0</v>
      </c>
      <c r="I214" s="365">
        <v>0</v>
      </c>
      <c r="J214" s="365">
        <v>0</v>
      </c>
      <c r="K214" s="365">
        <v>0</v>
      </c>
      <c r="L214" s="365">
        <v>0</v>
      </c>
      <c r="M214" s="365">
        <v>0</v>
      </c>
      <c r="N214" s="365">
        <v>0</v>
      </c>
      <c r="O214" s="365">
        <v>0</v>
      </c>
      <c r="P214" s="366">
        <f t="shared" si="44"/>
        <v>0</v>
      </c>
      <c r="Q214" s="367">
        <v>0</v>
      </c>
      <c r="R214" s="365">
        <v>0</v>
      </c>
      <c r="S214" s="365">
        <v>0</v>
      </c>
      <c r="T214" s="365">
        <v>0</v>
      </c>
      <c r="U214" s="365">
        <v>0</v>
      </c>
      <c r="V214" s="365">
        <v>0</v>
      </c>
      <c r="W214" s="365">
        <v>0</v>
      </c>
      <c r="X214" s="365">
        <v>0</v>
      </c>
      <c r="Y214" s="365">
        <v>0</v>
      </c>
      <c r="Z214" s="365">
        <v>0</v>
      </c>
      <c r="AA214" s="365">
        <v>0</v>
      </c>
      <c r="AB214" s="365">
        <v>0</v>
      </c>
      <c r="AC214" s="365">
        <v>0</v>
      </c>
      <c r="AD214" s="366">
        <f t="shared" si="45"/>
        <v>0</v>
      </c>
    </row>
    <row r="215" spans="1:30" ht="12" hidden="1" customHeight="1">
      <c r="A215" s="358">
        <v>137</v>
      </c>
      <c r="B215" s="35" t="s">
        <v>338</v>
      </c>
      <c r="C215" s="365">
        <v>0</v>
      </c>
      <c r="D215" s="365">
        <v>0</v>
      </c>
      <c r="E215" s="365">
        <v>0</v>
      </c>
      <c r="F215" s="365">
        <v>0</v>
      </c>
      <c r="G215" s="365">
        <v>0</v>
      </c>
      <c r="H215" s="365">
        <v>0</v>
      </c>
      <c r="I215" s="365">
        <v>0</v>
      </c>
      <c r="J215" s="365">
        <v>0</v>
      </c>
      <c r="K215" s="365">
        <v>0</v>
      </c>
      <c r="L215" s="365">
        <v>0</v>
      </c>
      <c r="M215" s="365">
        <v>0</v>
      </c>
      <c r="N215" s="365">
        <v>0</v>
      </c>
      <c r="O215" s="365">
        <v>0</v>
      </c>
      <c r="P215" s="366">
        <f t="shared" si="44"/>
        <v>0</v>
      </c>
      <c r="Q215" s="367">
        <v>0</v>
      </c>
      <c r="R215" s="365">
        <v>0</v>
      </c>
      <c r="S215" s="365">
        <v>0</v>
      </c>
      <c r="T215" s="365">
        <v>0</v>
      </c>
      <c r="U215" s="365">
        <v>0</v>
      </c>
      <c r="V215" s="365">
        <v>0</v>
      </c>
      <c r="W215" s="365">
        <v>0</v>
      </c>
      <c r="X215" s="365">
        <v>0</v>
      </c>
      <c r="Y215" s="365">
        <v>0</v>
      </c>
      <c r="Z215" s="365">
        <v>0</v>
      </c>
      <c r="AA215" s="365">
        <v>0</v>
      </c>
      <c r="AB215" s="365">
        <v>0</v>
      </c>
      <c r="AC215" s="365">
        <v>0</v>
      </c>
      <c r="AD215" s="366">
        <f t="shared" si="45"/>
        <v>0</v>
      </c>
    </row>
    <row r="216" spans="1:30" ht="12" hidden="1" customHeight="1">
      <c r="A216" s="358">
        <v>138</v>
      </c>
      <c r="B216" s="35" t="s">
        <v>339</v>
      </c>
      <c r="C216" s="365">
        <v>0</v>
      </c>
      <c r="D216" s="365">
        <v>0</v>
      </c>
      <c r="E216" s="365">
        <v>0</v>
      </c>
      <c r="F216" s="365">
        <v>0</v>
      </c>
      <c r="G216" s="365">
        <v>0</v>
      </c>
      <c r="H216" s="365">
        <v>0</v>
      </c>
      <c r="I216" s="365">
        <v>0</v>
      </c>
      <c r="J216" s="365">
        <v>0</v>
      </c>
      <c r="K216" s="365">
        <v>0</v>
      </c>
      <c r="L216" s="365">
        <v>0</v>
      </c>
      <c r="M216" s="365">
        <v>0</v>
      </c>
      <c r="N216" s="365">
        <v>0</v>
      </c>
      <c r="O216" s="365">
        <v>0</v>
      </c>
      <c r="P216" s="366">
        <f t="shared" si="44"/>
        <v>0</v>
      </c>
      <c r="Q216" s="367">
        <v>0</v>
      </c>
      <c r="R216" s="365">
        <v>0</v>
      </c>
      <c r="S216" s="365">
        <v>0</v>
      </c>
      <c r="T216" s="365">
        <v>0</v>
      </c>
      <c r="U216" s="365">
        <v>0</v>
      </c>
      <c r="V216" s="365">
        <v>0</v>
      </c>
      <c r="W216" s="365">
        <v>0</v>
      </c>
      <c r="X216" s="365">
        <v>0</v>
      </c>
      <c r="Y216" s="365">
        <v>0</v>
      </c>
      <c r="Z216" s="365">
        <v>0</v>
      </c>
      <c r="AA216" s="365">
        <v>0</v>
      </c>
      <c r="AB216" s="365">
        <v>0</v>
      </c>
      <c r="AC216" s="365">
        <v>0</v>
      </c>
      <c r="AD216" s="366">
        <f t="shared" si="45"/>
        <v>0</v>
      </c>
    </row>
    <row r="217" spans="1:30" ht="12" hidden="1" customHeight="1">
      <c r="A217" s="358">
        <v>139</v>
      </c>
      <c r="B217" s="35" t="s">
        <v>340</v>
      </c>
      <c r="C217" s="365">
        <v>0</v>
      </c>
      <c r="D217" s="365">
        <v>0</v>
      </c>
      <c r="E217" s="365">
        <v>0</v>
      </c>
      <c r="F217" s="365">
        <v>0</v>
      </c>
      <c r="G217" s="365">
        <v>0</v>
      </c>
      <c r="H217" s="365">
        <v>0</v>
      </c>
      <c r="I217" s="365">
        <v>0</v>
      </c>
      <c r="J217" s="365">
        <v>0</v>
      </c>
      <c r="K217" s="365">
        <v>0</v>
      </c>
      <c r="L217" s="365">
        <v>0</v>
      </c>
      <c r="M217" s="365">
        <v>0</v>
      </c>
      <c r="N217" s="365">
        <v>0</v>
      </c>
      <c r="O217" s="365">
        <v>0</v>
      </c>
      <c r="P217" s="366">
        <f t="shared" si="44"/>
        <v>0</v>
      </c>
      <c r="Q217" s="367">
        <v>0</v>
      </c>
      <c r="R217" s="365">
        <v>0</v>
      </c>
      <c r="S217" s="365">
        <v>0</v>
      </c>
      <c r="T217" s="365">
        <v>0</v>
      </c>
      <c r="U217" s="365">
        <v>0</v>
      </c>
      <c r="V217" s="365">
        <v>0</v>
      </c>
      <c r="W217" s="365">
        <v>0</v>
      </c>
      <c r="X217" s="365">
        <v>0</v>
      </c>
      <c r="Y217" s="365">
        <v>0</v>
      </c>
      <c r="Z217" s="365">
        <v>0</v>
      </c>
      <c r="AA217" s="365">
        <v>0</v>
      </c>
      <c r="AB217" s="365">
        <v>0</v>
      </c>
      <c r="AC217" s="365">
        <v>0</v>
      </c>
      <c r="AD217" s="366">
        <f t="shared" si="45"/>
        <v>0</v>
      </c>
    </row>
    <row r="218" spans="1:30" ht="12" hidden="1" customHeight="1">
      <c r="A218" s="358">
        <v>140</v>
      </c>
      <c r="B218" s="35" t="s">
        <v>341</v>
      </c>
      <c r="C218" s="365">
        <v>0</v>
      </c>
      <c r="D218" s="365">
        <v>0</v>
      </c>
      <c r="E218" s="365">
        <v>0</v>
      </c>
      <c r="F218" s="365">
        <v>0</v>
      </c>
      <c r="G218" s="365">
        <v>0</v>
      </c>
      <c r="H218" s="365">
        <v>0</v>
      </c>
      <c r="I218" s="365">
        <v>0</v>
      </c>
      <c r="J218" s="365">
        <v>0</v>
      </c>
      <c r="K218" s="365">
        <v>0</v>
      </c>
      <c r="L218" s="365">
        <v>0</v>
      </c>
      <c r="M218" s="365">
        <v>0</v>
      </c>
      <c r="N218" s="365">
        <v>0</v>
      </c>
      <c r="O218" s="365">
        <v>0</v>
      </c>
      <c r="P218" s="366">
        <f t="shared" si="44"/>
        <v>0</v>
      </c>
      <c r="Q218" s="367">
        <v>0</v>
      </c>
      <c r="R218" s="365">
        <v>0</v>
      </c>
      <c r="S218" s="365">
        <v>0</v>
      </c>
      <c r="T218" s="365">
        <v>0</v>
      </c>
      <c r="U218" s="365">
        <v>0</v>
      </c>
      <c r="V218" s="365">
        <v>0</v>
      </c>
      <c r="W218" s="365">
        <v>0</v>
      </c>
      <c r="X218" s="365">
        <v>0</v>
      </c>
      <c r="Y218" s="365">
        <v>0</v>
      </c>
      <c r="Z218" s="365">
        <v>0</v>
      </c>
      <c r="AA218" s="365">
        <v>0</v>
      </c>
      <c r="AB218" s="365">
        <v>0</v>
      </c>
      <c r="AC218" s="365">
        <v>0</v>
      </c>
      <c r="AD218" s="366">
        <f t="shared" si="45"/>
        <v>0</v>
      </c>
    </row>
    <row r="219" spans="1:30" ht="12" hidden="1" customHeight="1">
      <c r="A219" s="358">
        <v>142</v>
      </c>
      <c r="B219" s="35" t="s">
        <v>342</v>
      </c>
      <c r="C219" s="365">
        <v>0</v>
      </c>
      <c r="D219" s="365">
        <v>0</v>
      </c>
      <c r="E219" s="365">
        <v>0</v>
      </c>
      <c r="F219" s="365">
        <v>0</v>
      </c>
      <c r="G219" s="365">
        <v>0</v>
      </c>
      <c r="H219" s="365">
        <v>0</v>
      </c>
      <c r="I219" s="365">
        <v>0</v>
      </c>
      <c r="J219" s="365">
        <v>0</v>
      </c>
      <c r="K219" s="365">
        <v>0</v>
      </c>
      <c r="L219" s="365">
        <v>0</v>
      </c>
      <c r="M219" s="365">
        <v>0</v>
      </c>
      <c r="N219" s="365">
        <v>0</v>
      </c>
      <c r="O219" s="365">
        <v>0</v>
      </c>
      <c r="P219" s="366">
        <f t="shared" si="44"/>
        <v>0</v>
      </c>
      <c r="Q219" s="367">
        <v>0</v>
      </c>
      <c r="R219" s="365">
        <v>0</v>
      </c>
      <c r="S219" s="365">
        <v>0</v>
      </c>
      <c r="T219" s="365">
        <v>0</v>
      </c>
      <c r="U219" s="365">
        <v>0</v>
      </c>
      <c r="V219" s="365">
        <v>0</v>
      </c>
      <c r="W219" s="365">
        <v>0</v>
      </c>
      <c r="X219" s="365">
        <v>0</v>
      </c>
      <c r="Y219" s="365">
        <v>0</v>
      </c>
      <c r="Z219" s="365">
        <v>0</v>
      </c>
      <c r="AA219" s="365">
        <v>0</v>
      </c>
      <c r="AB219" s="365">
        <v>0</v>
      </c>
      <c r="AC219" s="365">
        <v>0</v>
      </c>
      <c r="AD219" s="366">
        <f t="shared" si="45"/>
        <v>0</v>
      </c>
    </row>
    <row r="220" spans="1:30" ht="12" hidden="1" customHeight="1">
      <c r="A220" s="358">
        <v>146</v>
      </c>
      <c r="B220" s="35" t="s">
        <v>343</v>
      </c>
      <c r="C220" s="365">
        <v>0</v>
      </c>
      <c r="D220" s="365">
        <v>0</v>
      </c>
      <c r="E220" s="365">
        <v>0</v>
      </c>
      <c r="F220" s="365">
        <v>0</v>
      </c>
      <c r="G220" s="365">
        <v>0</v>
      </c>
      <c r="H220" s="365">
        <v>0</v>
      </c>
      <c r="I220" s="365">
        <v>0</v>
      </c>
      <c r="J220" s="365">
        <v>0</v>
      </c>
      <c r="K220" s="365">
        <v>0</v>
      </c>
      <c r="L220" s="365">
        <v>0</v>
      </c>
      <c r="M220" s="365">
        <v>0</v>
      </c>
      <c r="N220" s="365">
        <v>0</v>
      </c>
      <c r="O220" s="365">
        <v>0</v>
      </c>
      <c r="P220" s="366">
        <f t="shared" si="44"/>
        <v>0</v>
      </c>
      <c r="Q220" s="367">
        <v>0</v>
      </c>
      <c r="R220" s="365">
        <v>0</v>
      </c>
      <c r="S220" s="365">
        <v>0</v>
      </c>
      <c r="T220" s="365">
        <v>0</v>
      </c>
      <c r="U220" s="365">
        <v>0</v>
      </c>
      <c r="V220" s="365">
        <v>0</v>
      </c>
      <c r="W220" s="365">
        <v>0</v>
      </c>
      <c r="X220" s="365">
        <v>0</v>
      </c>
      <c r="Y220" s="365">
        <v>0</v>
      </c>
      <c r="Z220" s="365">
        <v>0</v>
      </c>
      <c r="AA220" s="365">
        <v>0</v>
      </c>
      <c r="AB220" s="365">
        <v>0</v>
      </c>
      <c r="AC220" s="365">
        <v>0</v>
      </c>
      <c r="AD220" s="366">
        <f t="shared" si="45"/>
        <v>0</v>
      </c>
    </row>
    <row r="221" spans="1:30" ht="12" hidden="1" customHeight="1">
      <c r="A221" s="358">
        <v>160</v>
      </c>
      <c r="B221" s="35" t="s">
        <v>344</v>
      </c>
      <c r="C221" s="365">
        <v>0</v>
      </c>
      <c r="D221" s="365">
        <v>0</v>
      </c>
      <c r="E221" s="365">
        <v>0</v>
      </c>
      <c r="F221" s="365">
        <v>0</v>
      </c>
      <c r="G221" s="365">
        <v>0</v>
      </c>
      <c r="H221" s="365">
        <v>0</v>
      </c>
      <c r="I221" s="365">
        <v>0</v>
      </c>
      <c r="J221" s="365">
        <v>0</v>
      </c>
      <c r="K221" s="365">
        <v>0</v>
      </c>
      <c r="L221" s="365">
        <v>0</v>
      </c>
      <c r="M221" s="365">
        <v>0</v>
      </c>
      <c r="N221" s="365">
        <v>0</v>
      </c>
      <c r="O221" s="365">
        <v>0</v>
      </c>
      <c r="P221" s="366">
        <f t="shared" si="44"/>
        <v>0</v>
      </c>
      <c r="Q221" s="367">
        <v>0</v>
      </c>
      <c r="R221" s="365">
        <v>0</v>
      </c>
      <c r="S221" s="365">
        <v>0</v>
      </c>
      <c r="T221" s="365">
        <v>0</v>
      </c>
      <c r="U221" s="365">
        <v>0</v>
      </c>
      <c r="V221" s="365">
        <v>0</v>
      </c>
      <c r="W221" s="365">
        <v>0</v>
      </c>
      <c r="X221" s="365">
        <v>0</v>
      </c>
      <c r="Y221" s="365">
        <v>0</v>
      </c>
      <c r="Z221" s="365">
        <v>0</v>
      </c>
      <c r="AA221" s="365">
        <v>0</v>
      </c>
      <c r="AB221" s="365">
        <v>0</v>
      </c>
      <c r="AC221" s="365">
        <v>0</v>
      </c>
      <c r="AD221" s="366">
        <f t="shared" si="45"/>
        <v>0</v>
      </c>
    </row>
    <row r="222" spans="1:30" ht="12" hidden="1" customHeight="1">
      <c r="A222" s="358">
        <v>161</v>
      </c>
      <c r="B222" s="35" t="s">
        <v>345</v>
      </c>
      <c r="C222" s="365">
        <v>0</v>
      </c>
      <c r="D222" s="365">
        <v>0</v>
      </c>
      <c r="E222" s="365">
        <v>0</v>
      </c>
      <c r="F222" s="365">
        <v>0</v>
      </c>
      <c r="G222" s="365">
        <v>0</v>
      </c>
      <c r="H222" s="365">
        <v>0</v>
      </c>
      <c r="I222" s="365">
        <v>0</v>
      </c>
      <c r="J222" s="365">
        <v>0</v>
      </c>
      <c r="K222" s="365">
        <v>0</v>
      </c>
      <c r="L222" s="365">
        <v>0</v>
      </c>
      <c r="M222" s="365">
        <v>0</v>
      </c>
      <c r="N222" s="365">
        <v>0</v>
      </c>
      <c r="O222" s="365">
        <v>0</v>
      </c>
      <c r="P222" s="366">
        <f t="shared" si="44"/>
        <v>0</v>
      </c>
      <c r="Q222" s="367">
        <v>0</v>
      </c>
      <c r="R222" s="365">
        <v>0</v>
      </c>
      <c r="S222" s="365">
        <v>0</v>
      </c>
      <c r="T222" s="365">
        <v>0</v>
      </c>
      <c r="U222" s="365">
        <v>0</v>
      </c>
      <c r="V222" s="365">
        <v>0</v>
      </c>
      <c r="W222" s="365">
        <v>0</v>
      </c>
      <c r="X222" s="365">
        <v>0</v>
      </c>
      <c r="Y222" s="365">
        <v>0</v>
      </c>
      <c r="Z222" s="365">
        <v>0</v>
      </c>
      <c r="AA222" s="365">
        <v>0</v>
      </c>
      <c r="AB222" s="365">
        <v>0</v>
      </c>
      <c r="AC222" s="365">
        <v>0</v>
      </c>
      <c r="AD222" s="366">
        <f t="shared" si="45"/>
        <v>0</v>
      </c>
    </row>
    <row r="223" spans="1:30" ht="12" hidden="1" customHeight="1">
      <c r="A223" s="358">
        <v>162</v>
      </c>
      <c r="B223" s="35" t="s">
        <v>346</v>
      </c>
      <c r="C223" s="365">
        <v>21076.560000000001</v>
      </c>
      <c r="D223" s="365">
        <v>22327.18</v>
      </c>
      <c r="E223" s="365">
        <v>23377.18</v>
      </c>
      <c r="F223" s="365">
        <v>22327.18</v>
      </c>
      <c r="G223" s="365">
        <v>25327.18</v>
      </c>
      <c r="H223" s="365">
        <v>21952.18</v>
      </c>
      <c r="I223" s="365">
        <v>19890.754112903</v>
      </c>
      <c r="J223" s="365">
        <v>19741.204166666699</v>
      </c>
      <c r="K223" s="365">
        <v>19741.204166666699</v>
      </c>
      <c r="L223" s="365">
        <v>19741.204166666699</v>
      </c>
      <c r="M223" s="365">
        <v>19741.204166666699</v>
      </c>
      <c r="N223" s="365">
        <v>29741.204166666699</v>
      </c>
      <c r="O223" s="365">
        <v>264984.234946237</v>
      </c>
      <c r="P223" s="366">
        <f t="shared" si="44"/>
        <v>5.2386894822120667E-10</v>
      </c>
      <c r="Q223" s="367">
        <v>19938.6162083333</v>
      </c>
      <c r="R223" s="365">
        <v>19938.6162083333</v>
      </c>
      <c r="S223" s="365">
        <v>19938.6162083333</v>
      </c>
      <c r="T223" s="365">
        <v>19938.6162083333</v>
      </c>
      <c r="U223" s="365">
        <v>19938.6162083333</v>
      </c>
      <c r="V223" s="365">
        <v>19938.6162083333</v>
      </c>
      <c r="W223" s="365">
        <v>19938.6162083333</v>
      </c>
      <c r="X223" s="365">
        <v>19938.6162083333</v>
      </c>
      <c r="Y223" s="365">
        <v>19938.6162083333</v>
      </c>
      <c r="Z223" s="365">
        <v>19938.6162083333</v>
      </c>
      <c r="AA223" s="365">
        <v>19938.6162083333</v>
      </c>
      <c r="AB223" s="365">
        <v>30038.6162083333</v>
      </c>
      <c r="AC223" s="365">
        <v>249363.39449999999</v>
      </c>
      <c r="AD223" s="366">
        <f t="shared" si="45"/>
        <v>4.3655745685100555E-10</v>
      </c>
    </row>
    <row r="224" spans="1:30" ht="12" hidden="1" customHeight="1">
      <c r="A224" s="358">
        <v>163</v>
      </c>
      <c r="B224" s="35" t="s">
        <v>347</v>
      </c>
      <c r="C224" s="365">
        <v>0</v>
      </c>
      <c r="D224" s="365">
        <v>0</v>
      </c>
      <c r="E224" s="365">
        <v>0</v>
      </c>
      <c r="F224" s="365">
        <v>0</v>
      </c>
      <c r="G224" s="365">
        <v>0</v>
      </c>
      <c r="H224" s="365">
        <v>0</v>
      </c>
      <c r="I224" s="365">
        <v>0</v>
      </c>
      <c r="J224" s="365">
        <v>0</v>
      </c>
      <c r="K224" s="365">
        <v>0</v>
      </c>
      <c r="L224" s="365">
        <v>0</v>
      </c>
      <c r="M224" s="365">
        <v>0</v>
      </c>
      <c r="N224" s="365">
        <v>0</v>
      </c>
      <c r="O224" s="365">
        <v>0</v>
      </c>
      <c r="P224" s="366">
        <f t="shared" si="44"/>
        <v>0</v>
      </c>
      <c r="Q224" s="367">
        <v>0</v>
      </c>
      <c r="R224" s="365">
        <v>0</v>
      </c>
      <c r="S224" s="365">
        <v>0</v>
      </c>
      <c r="T224" s="365">
        <v>0</v>
      </c>
      <c r="U224" s="365">
        <v>0</v>
      </c>
      <c r="V224" s="365">
        <v>0</v>
      </c>
      <c r="W224" s="365">
        <v>0</v>
      </c>
      <c r="X224" s="365">
        <v>0</v>
      </c>
      <c r="Y224" s="365">
        <v>0</v>
      </c>
      <c r="Z224" s="365">
        <v>0</v>
      </c>
      <c r="AA224" s="365">
        <v>0</v>
      </c>
      <c r="AB224" s="365">
        <v>0</v>
      </c>
      <c r="AC224" s="365">
        <v>0</v>
      </c>
      <c r="AD224" s="366">
        <f t="shared" si="45"/>
        <v>0</v>
      </c>
    </row>
    <row r="225" spans="1:30" ht="12" hidden="1" customHeight="1">
      <c r="A225" s="358">
        <v>164</v>
      </c>
      <c r="B225" s="35" t="s">
        <v>348</v>
      </c>
      <c r="C225" s="365">
        <v>0</v>
      </c>
      <c r="D225" s="365">
        <v>0</v>
      </c>
      <c r="E225" s="365">
        <v>0</v>
      </c>
      <c r="F225" s="365">
        <v>0</v>
      </c>
      <c r="G225" s="365">
        <v>0</v>
      </c>
      <c r="H225" s="365">
        <v>0</v>
      </c>
      <c r="I225" s="365">
        <v>0</v>
      </c>
      <c r="J225" s="365">
        <v>0</v>
      </c>
      <c r="K225" s="365">
        <v>0</v>
      </c>
      <c r="L225" s="365">
        <v>0</v>
      </c>
      <c r="M225" s="365">
        <v>0</v>
      </c>
      <c r="N225" s="365">
        <v>0</v>
      </c>
      <c r="O225" s="365">
        <v>0</v>
      </c>
      <c r="P225" s="366">
        <f t="shared" si="44"/>
        <v>0</v>
      </c>
      <c r="Q225" s="367">
        <v>0</v>
      </c>
      <c r="R225" s="365">
        <v>0</v>
      </c>
      <c r="S225" s="365">
        <v>0</v>
      </c>
      <c r="T225" s="365">
        <v>0</v>
      </c>
      <c r="U225" s="365">
        <v>0</v>
      </c>
      <c r="V225" s="365">
        <v>0</v>
      </c>
      <c r="W225" s="365">
        <v>0</v>
      </c>
      <c r="X225" s="365">
        <v>0</v>
      </c>
      <c r="Y225" s="365">
        <v>0</v>
      </c>
      <c r="Z225" s="365">
        <v>0</v>
      </c>
      <c r="AA225" s="365">
        <v>0</v>
      </c>
      <c r="AB225" s="365">
        <v>0</v>
      </c>
      <c r="AC225" s="365">
        <v>0</v>
      </c>
      <c r="AD225" s="366">
        <f t="shared" si="45"/>
        <v>0</v>
      </c>
    </row>
    <row r="226" spans="1:30" ht="12" hidden="1" customHeight="1">
      <c r="A226" s="358">
        <v>165</v>
      </c>
      <c r="B226" s="35" t="s">
        <v>349</v>
      </c>
      <c r="C226" s="365">
        <v>0</v>
      </c>
      <c r="D226" s="365">
        <v>0</v>
      </c>
      <c r="E226" s="365">
        <v>0</v>
      </c>
      <c r="F226" s="365">
        <v>0</v>
      </c>
      <c r="G226" s="365">
        <v>0</v>
      </c>
      <c r="H226" s="365">
        <v>0</v>
      </c>
      <c r="I226" s="365">
        <v>0</v>
      </c>
      <c r="J226" s="365">
        <v>0</v>
      </c>
      <c r="K226" s="365">
        <v>0</v>
      </c>
      <c r="L226" s="365">
        <v>0</v>
      </c>
      <c r="M226" s="365">
        <v>0</v>
      </c>
      <c r="N226" s="365">
        <v>0</v>
      </c>
      <c r="O226" s="365">
        <v>0</v>
      </c>
      <c r="P226" s="366">
        <f t="shared" si="44"/>
        <v>0</v>
      </c>
      <c r="Q226" s="367">
        <v>0</v>
      </c>
      <c r="R226" s="365">
        <v>0</v>
      </c>
      <c r="S226" s="365">
        <v>0</v>
      </c>
      <c r="T226" s="365">
        <v>0</v>
      </c>
      <c r="U226" s="365">
        <v>0</v>
      </c>
      <c r="V226" s="365">
        <v>0</v>
      </c>
      <c r="W226" s="365">
        <v>0</v>
      </c>
      <c r="X226" s="365">
        <v>0</v>
      </c>
      <c r="Y226" s="365">
        <v>0</v>
      </c>
      <c r="Z226" s="365">
        <v>0</v>
      </c>
      <c r="AA226" s="365">
        <v>0</v>
      </c>
      <c r="AB226" s="365">
        <v>0</v>
      </c>
      <c r="AC226" s="365">
        <v>0</v>
      </c>
      <c r="AD226" s="366">
        <f t="shared" si="45"/>
        <v>0</v>
      </c>
    </row>
    <row r="227" spans="1:30" ht="12" hidden="1" customHeight="1">
      <c r="A227" s="358">
        <v>166</v>
      </c>
      <c r="B227" s="35" t="s">
        <v>350</v>
      </c>
      <c r="C227" s="365">
        <v>0</v>
      </c>
      <c r="D227" s="365">
        <v>0</v>
      </c>
      <c r="E227" s="365">
        <v>0</v>
      </c>
      <c r="F227" s="365">
        <v>0</v>
      </c>
      <c r="G227" s="365">
        <v>0</v>
      </c>
      <c r="H227" s="365">
        <v>0</v>
      </c>
      <c r="I227" s="365">
        <v>0</v>
      </c>
      <c r="J227" s="365">
        <v>0</v>
      </c>
      <c r="K227" s="365">
        <v>0</v>
      </c>
      <c r="L227" s="365">
        <v>0</v>
      </c>
      <c r="M227" s="365">
        <v>0</v>
      </c>
      <c r="N227" s="365">
        <v>0</v>
      </c>
      <c r="O227" s="365">
        <v>0</v>
      </c>
      <c r="P227" s="366">
        <f t="shared" si="44"/>
        <v>0</v>
      </c>
      <c r="Q227" s="367">
        <v>0</v>
      </c>
      <c r="R227" s="365">
        <v>0</v>
      </c>
      <c r="S227" s="365">
        <v>0</v>
      </c>
      <c r="T227" s="365">
        <v>0</v>
      </c>
      <c r="U227" s="365">
        <v>0</v>
      </c>
      <c r="V227" s="365">
        <v>0</v>
      </c>
      <c r="W227" s="365">
        <v>0</v>
      </c>
      <c r="X227" s="365">
        <v>0</v>
      </c>
      <c r="Y227" s="365">
        <v>0</v>
      </c>
      <c r="Z227" s="365">
        <v>0</v>
      </c>
      <c r="AA227" s="365">
        <v>0</v>
      </c>
      <c r="AB227" s="365">
        <v>0</v>
      </c>
      <c r="AC227" s="365">
        <v>0</v>
      </c>
      <c r="AD227" s="366">
        <f t="shared" si="45"/>
        <v>0</v>
      </c>
    </row>
    <row r="228" spans="1:30" ht="12" hidden="1" customHeight="1">
      <c r="A228" s="358">
        <v>167</v>
      </c>
      <c r="B228" s="35" t="s">
        <v>351</v>
      </c>
      <c r="C228" s="365">
        <v>0</v>
      </c>
      <c r="D228" s="365">
        <v>0</v>
      </c>
      <c r="E228" s="365">
        <v>0</v>
      </c>
      <c r="F228" s="365">
        <v>0</v>
      </c>
      <c r="G228" s="365">
        <v>0</v>
      </c>
      <c r="H228" s="365">
        <v>0</v>
      </c>
      <c r="I228" s="365">
        <v>0</v>
      </c>
      <c r="J228" s="365">
        <v>0</v>
      </c>
      <c r="K228" s="365">
        <v>0</v>
      </c>
      <c r="L228" s="365">
        <v>0</v>
      </c>
      <c r="M228" s="365">
        <v>0</v>
      </c>
      <c r="N228" s="365">
        <v>0</v>
      </c>
      <c r="O228" s="365">
        <v>0</v>
      </c>
      <c r="P228" s="366">
        <f t="shared" si="44"/>
        <v>0</v>
      </c>
      <c r="Q228" s="367">
        <v>0</v>
      </c>
      <c r="R228" s="365">
        <v>0</v>
      </c>
      <c r="S228" s="365">
        <v>0</v>
      </c>
      <c r="T228" s="365">
        <v>0</v>
      </c>
      <c r="U228" s="365">
        <v>0</v>
      </c>
      <c r="V228" s="365">
        <v>0</v>
      </c>
      <c r="W228" s="365">
        <v>0</v>
      </c>
      <c r="X228" s="365">
        <v>0</v>
      </c>
      <c r="Y228" s="365">
        <v>0</v>
      </c>
      <c r="Z228" s="365">
        <v>0</v>
      </c>
      <c r="AA228" s="365">
        <v>0</v>
      </c>
      <c r="AB228" s="365">
        <v>0</v>
      </c>
      <c r="AC228" s="365">
        <v>0</v>
      </c>
      <c r="AD228" s="366">
        <f t="shared" si="45"/>
        <v>0</v>
      </c>
    </row>
    <row r="229" spans="1:30" ht="12" hidden="1" customHeight="1">
      <c r="A229" s="358">
        <v>168</v>
      </c>
      <c r="B229" s="35" t="s">
        <v>352</v>
      </c>
      <c r="C229" s="365">
        <v>0</v>
      </c>
      <c r="D229" s="365">
        <v>0</v>
      </c>
      <c r="E229" s="365">
        <v>0</v>
      </c>
      <c r="F229" s="365">
        <v>0</v>
      </c>
      <c r="G229" s="365">
        <v>0</v>
      </c>
      <c r="H229" s="365">
        <v>0</v>
      </c>
      <c r="I229" s="365">
        <v>0</v>
      </c>
      <c r="J229" s="365">
        <v>0</v>
      </c>
      <c r="K229" s="365">
        <v>0</v>
      </c>
      <c r="L229" s="365">
        <v>0</v>
      </c>
      <c r="M229" s="365">
        <v>0</v>
      </c>
      <c r="N229" s="365">
        <v>0</v>
      </c>
      <c r="O229" s="365">
        <v>0</v>
      </c>
      <c r="P229" s="366">
        <f t="shared" si="44"/>
        <v>0</v>
      </c>
      <c r="Q229" s="367">
        <v>0</v>
      </c>
      <c r="R229" s="365">
        <v>0</v>
      </c>
      <c r="S229" s="365">
        <v>0</v>
      </c>
      <c r="T229" s="365">
        <v>0</v>
      </c>
      <c r="U229" s="365">
        <v>0</v>
      </c>
      <c r="V229" s="365">
        <v>0</v>
      </c>
      <c r="W229" s="365">
        <v>0</v>
      </c>
      <c r="X229" s="365">
        <v>0</v>
      </c>
      <c r="Y229" s="365">
        <v>0</v>
      </c>
      <c r="Z229" s="365">
        <v>0</v>
      </c>
      <c r="AA229" s="365">
        <v>0</v>
      </c>
      <c r="AB229" s="365">
        <v>0</v>
      </c>
      <c r="AC229" s="365">
        <v>0</v>
      </c>
      <c r="AD229" s="366">
        <f t="shared" si="45"/>
        <v>0</v>
      </c>
    </row>
    <row r="230" spans="1:30" ht="12" hidden="1" customHeight="1">
      <c r="A230" s="358">
        <v>169</v>
      </c>
      <c r="B230" s="35" t="s">
        <v>353</v>
      </c>
      <c r="C230" s="365">
        <v>0</v>
      </c>
      <c r="D230" s="365">
        <v>0</v>
      </c>
      <c r="E230" s="365">
        <v>0</v>
      </c>
      <c r="F230" s="365">
        <v>0</v>
      </c>
      <c r="G230" s="365">
        <v>0</v>
      </c>
      <c r="H230" s="365">
        <v>0</v>
      </c>
      <c r="I230" s="365">
        <v>0</v>
      </c>
      <c r="J230" s="365">
        <v>0</v>
      </c>
      <c r="K230" s="365">
        <v>0</v>
      </c>
      <c r="L230" s="365">
        <v>0</v>
      </c>
      <c r="M230" s="365">
        <v>0</v>
      </c>
      <c r="N230" s="365">
        <v>0</v>
      </c>
      <c r="O230" s="365">
        <v>0</v>
      </c>
      <c r="P230" s="366">
        <f t="shared" si="44"/>
        <v>0</v>
      </c>
      <c r="Q230" s="367">
        <v>0</v>
      </c>
      <c r="R230" s="365">
        <v>0</v>
      </c>
      <c r="S230" s="365">
        <v>0</v>
      </c>
      <c r="T230" s="365">
        <v>0</v>
      </c>
      <c r="U230" s="365">
        <v>0</v>
      </c>
      <c r="V230" s="365">
        <v>0</v>
      </c>
      <c r="W230" s="365">
        <v>0</v>
      </c>
      <c r="X230" s="365">
        <v>0</v>
      </c>
      <c r="Y230" s="365">
        <v>0</v>
      </c>
      <c r="Z230" s="365">
        <v>0</v>
      </c>
      <c r="AA230" s="365">
        <v>0</v>
      </c>
      <c r="AB230" s="365">
        <v>0</v>
      </c>
      <c r="AC230" s="365">
        <v>0</v>
      </c>
      <c r="AD230" s="366">
        <f t="shared" si="45"/>
        <v>0</v>
      </c>
    </row>
    <row r="231" spans="1:30" ht="12" hidden="1" customHeight="1">
      <c r="A231" s="358">
        <v>170</v>
      </c>
      <c r="B231" s="35" t="s">
        <v>354</v>
      </c>
      <c r="C231" s="365">
        <v>0</v>
      </c>
      <c r="D231" s="365">
        <v>0</v>
      </c>
      <c r="E231" s="365">
        <v>0</v>
      </c>
      <c r="F231" s="365">
        <v>0</v>
      </c>
      <c r="G231" s="365">
        <v>0</v>
      </c>
      <c r="H231" s="365">
        <v>0</v>
      </c>
      <c r="I231" s="365">
        <v>0</v>
      </c>
      <c r="J231" s="365">
        <v>0</v>
      </c>
      <c r="K231" s="365">
        <v>0</v>
      </c>
      <c r="L231" s="365">
        <v>0</v>
      </c>
      <c r="M231" s="365">
        <v>0</v>
      </c>
      <c r="N231" s="365">
        <v>0</v>
      </c>
      <c r="O231" s="365">
        <v>0</v>
      </c>
      <c r="P231" s="366">
        <f t="shared" si="44"/>
        <v>0</v>
      </c>
      <c r="Q231" s="367">
        <v>0</v>
      </c>
      <c r="R231" s="365">
        <v>0</v>
      </c>
      <c r="S231" s="365">
        <v>0</v>
      </c>
      <c r="T231" s="365">
        <v>0</v>
      </c>
      <c r="U231" s="365">
        <v>0</v>
      </c>
      <c r="V231" s="365">
        <v>0</v>
      </c>
      <c r="W231" s="365">
        <v>0</v>
      </c>
      <c r="X231" s="365">
        <v>0</v>
      </c>
      <c r="Y231" s="365">
        <v>0</v>
      </c>
      <c r="Z231" s="365">
        <v>0</v>
      </c>
      <c r="AA231" s="365">
        <v>0</v>
      </c>
      <c r="AB231" s="365">
        <v>0</v>
      </c>
      <c r="AC231" s="365">
        <v>0</v>
      </c>
      <c r="AD231" s="366">
        <f t="shared" si="45"/>
        <v>0</v>
      </c>
    </row>
    <row r="232" spans="1:30" ht="12" hidden="1" customHeight="1">
      <c r="A232" s="358">
        <v>171</v>
      </c>
      <c r="B232" s="35" t="s">
        <v>355</v>
      </c>
      <c r="C232" s="365">
        <v>0</v>
      </c>
      <c r="D232" s="365">
        <v>0</v>
      </c>
      <c r="E232" s="365">
        <v>0</v>
      </c>
      <c r="F232" s="365">
        <v>0</v>
      </c>
      <c r="G232" s="365">
        <v>0</v>
      </c>
      <c r="H232" s="365">
        <v>0</v>
      </c>
      <c r="I232" s="365">
        <v>0</v>
      </c>
      <c r="J232" s="365">
        <v>0</v>
      </c>
      <c r="K232" s="365">
        <v>0</v>
      </c>
      <c r="L232" s="365">
        <v>0</v>
      </c>
      <c r="M232" s="365">
        <v>0</v>
      </c>
      <c r="N232" s="365">
        <v>0</v>
      </c>
      <c r="O232" s="365">
        <v>0</v>
      </c>
      <c r="P232" s="366">
        <f t="shared" si="44"/>
        <v>0</v>
      </c>
      <c r="Q232" s="367">
        <v>0</v>
      </c>
      <c r="R232" s="365">
        <v>0</v>
      </c>
      <c r="S232" s="365">
        <v>0</v>
      </c>
      <c r="T232" s="365">
        <v>0</v>
      </c>
      <c r="U232" s="365">
        <v>0</v>
      </c>
      <c r="V232" s="365">
        <v>0</v>
      </c>
      <c r="W232" s="365">
        <v>0</v>
      </c>
      <c r="X232" s="365">
        <v>0</v>
      </c>
      <c r="Y232" s="365">
        <v>0</v>
      </c>
      <c r="Z232" s="365">
        <v>0</v>
      </c>
      <c r="AA232" s="365">
        <v>0</v>
      </c>
      <c r="AB232" s="365">
        <v>0</v>
      </c>
      <c r="AC232" s="365">
        <v>0</v>
      </c>
      <c r="AD232" s="366">
        <f t="shared" si="45"/>
        <v>0</v>
      </c>
    </row>
    <row r="233" spans="1:30" ht="12" hidden="1" customHeight="1">
      <c r="A233" s="358">
        <v>172</v>
      </c>
      <c r="B233" s="35" t="s">
        <v>356</v>
      </c>
      <c r="C233" s="365">
        <v>0</v>
      </c>
      <c r="D233" s="365">
        <v>0</v>
      </c>
      <c r="E233" s="365">
        <v>0</v>
      </c>
      <c r="F233" s="365">
        <v>0</v>
      </c>
      <c r="G233" s="365">
        <v>0</v>
      </c>
      <c r="H233" s="365">
        <v>0</v>
      </c>
      <c r="I233" s="365">
        <v>0</v>
      </c>
      <c r="J233" s="365">
        <v>0</v>
      </c>
      <c r="K233" s="365">
        <v>0</v>
      </c>
      <c r="L233" s="365">
        <v>0</v>
      </c>
      <c r="M233" s="365">
        <v>0</v>
      </c>
      <c r="N233" s="365">
        <v>0</v>
      </c>
      <c r="O233" s="365">
        <v>0</v>
      </c>
      <c r="P233" s="366">
        <f t="shared" si="44"/>
        <v>0</v>
      </c>
      <c r="Q233" s="367">
        <v>0</v>
      </c>
      <c r="R233" s="365">
        <v>0</v>
      </c>
      <c r="S233" s="365">
        <v>0</v>
      </c>
      <c r="T233" s="365">
        <v>0</v>
      </c>
      <c r="U233" s="365">
        <v>0</v>
      </c>
      <c r="V233" s="365">
        <v>0</v>
      </c>
      <c r="W233" s="365">
        <v>0</v>
      </c>
      <c r="X233" s="365">
        <v>0</v>
      </c>
      <c r="Y233" s="365">
        <v>0</v>
      </c>
      <c r="Z233" s="365">
        <v>0</v>
      </c>
      <c r="AA233" s="365">
        <v>0</v>
      </c>
      <c r="AB233" s="365">
        <v>0</v>
      </c>
      <c r="AC233" s="365">
        <v>0</v>
      </c>
      <c r="AD233" s="366">
        <f t="shared" si="45"/>
        <v>0</v>
      </c>
    </row>
    <row r="234" spans="1:30" ht="12" hidden="1" customHeight="1">
      <c r="A234" s="358">
        <v>174</v>
      </c>
      <c r="B234" s="35" t="s">
        <v>357</v>
      </c>
      <c r="C234" s="365">
        <v>0</v>
      </c>
      <c r="D234" s="365">
        <v>0</v>
      </c>
      <c r="E234" s="365">
        <v>0</v>
      </c>
      <c r="F234" s="365">
        <v>0</v>
      </c>
      <c r="G234" s="365">
        <v>0</v>
      </c>
      <c r="H234" s="365">
        <v>0</v>
      </c>
      <c r="I234" s="365">
        <v>0</v>
      </c>
      <c r="J234" s="365">
        <v>0</v>
      </c>
      <c r="K234" s="365">
        <v>0</v>
      </c>
      <c r="L234" s="365">
        <v>0</v>
      </c>
      <c r="M234" s="365">
        <v>0</v>
      </c>
      <c r="N234" s="365">
        <v>0</v>
      </c>
      <c r="O234" s="365">
        <v>0</v>
      </c>
      <c r="P234" s="366">
        <f t="shared" si="44"/>
        <v>0</v>
      </c>
      <c r="Q234" s="367">
        <v>0</v>
      </c>
      <c r="R234" s="365">
        <v>0</v>
      </c>
      <c r="S234" s="365">
        <v>0</v>
      </c>
      <c r="T234" s="365">
        <v>0</v>
      </c>
      <c r="U234" s="365">
        <v>0</v>
      </c>
      <c r="V234" s="365">
        <v>0</v>
      </c>
      <c r="W234" s="365">
        <v>0</v>
      </c>
      <c r="X234" s="365">
        <v>0</v>
      </c>
      <c r="Y234" s="365">
        <v>0</v>
      </c>
      <c r="Z234" s="365">
        <v>0</v>
      </c>
      <c r="AA234" s="365">
        <v>0</v>
      </c>
      <c r="AB234" s="365">
        <v>0</v>
      </c>
      <c r="AC234" s="365">
        <v>0</v>
      </c>
      <c r="AD234" s="366">
        <f t="shared" si="45"/>
        <v>0</v>
      </c>
    </row>
    <row r="235" spans="1:30" ht="12" hidden="1" customHeight="1">
      <c r="A235" s="358">
        <v>176</v>
      </c>
      <c r="B235" s="35" t="s">
        <v>358</v>
      </c>
      <c r="C235" s="365">
        <v>0</v>
      </c>
      <c r="D235" s="365">
        <v>0</v>
      </c>
      <c r="E235" s="365">
        <v>0</v>
      </c>
      <c r="F235" s="365">
        <v>0</v>
      </c>
      <c r="G235" s="365">
        <v>0</v>
      </c>
      <c r="H235" s="365">
        <v>0</v>
      </c>
      <c r="I235" s="365">
        <v>0</v>
      </c>
      <c r="J235" s="365">
        <v>0</v>
      </c>
      <c r="K235" s="365">
        <v>0</v>
      </c>
      <c r="L235" s="365">
        <v>0</v>
      </c>
      <c r="M235" s="365">
        <v>0</v>
      </c>
      <c r="N235" s="365">
        <v>0</v>
      </c>
      <c r="O235" s="365">
        <v>0</v>
      </c>
      <c r="P235" s="366">
        <f t="shared" si="44"/>
        <v>0</v>
      </c>
      <c r="Q235" s="367">
        <v>0</v>
      </c>
      <c r="R235" s="365">
        <v>0</v>
      </c>
      <c r="S235" s="365">
        <v>0</v>
      </c>
      <c r="T235" s="365">
        <v>0</v>
      </c>
      <c r="U235" s="365">
        <v>0</v>
      </c>
      <c r="V235" s="365">
        <v>0</v>
      </c>
      <c r="W235" s="365">
        <v>0</v>
      </c>
      <c r="X235" s="365">
        <v>0</v>
      </c>
      <c r="Y235" s="365">
        <v>0</v>
      </c>
      <c r="Z235" s="365">
        <v>0</v>
      </c>
      <c r="AA235" s="365">
        <v>0</v>
      </c>
      <c r="AB235" s="365">
        <v>0</v>
      </c>
      <c r="AC235" s="365">
        <v>0</v>
      </c>
      <c r="AD235" s="366">
        <f t="shared" si="45"/>
        <v>0</v>
      </c>
    </row>
    <row r="236" spans="1:30" ht="12" hidden="1" customHeight="1">
      <c r="A236" s="358">
        <v>178</v>
      </c>
      <c r="B236" s="35" t="s">
        <v>359</v>
      </c>
      <c r="C236" s="365">
        <v>0</v>
      </c>
      <c r="D236" s="365">
        <v>0</v>
      </c>
      <c r="E236" s="365">
        <v>0</v>
      </c>
      <c r="F236" s="365">
        <v>0</v>
      </c>
      <c r="G236" s="365">
        <v>0</v>
      </c>
      <c r="H236" s="365">
        <v>0</v>
      </c>
      <c r="I236" s="365">
        <v>0</v>
      </c>
      <c r="J236" s="365">
        <v>0</v>
      </c>
      <c r="K236" s="365">
        <v>0</v>
      </c>
      <c r="L236" s="365">
        <v>0</v>
      </c>
      <c r="M236" s="365">
        <v>0</v>
      </c>
      <c r="N236" s="365">
        <v>0</v>
      </c>
      <c r="O236" s="365">
        <v>0</v>
      </c>
      <c r="P236" s="366">
        <f t="shared" si="44"/>
        <v>0</v>
      </c>
      <c r="Q236" s="367">
        <v>0</v>
      </c>
      <c r="R236" s="365">
        <v>0</v>
      </c>
      <c r="S236" s="365">
        <v>0</v>
      </c>
      <c r="T236" s="365">
        <v>0</v>
      </c>
      <c r="U236" s="365">
        <v>0</v>
      </c>
      <c r="V236" s="365">
        <v>0</v>
      </c>
      <c r="W236" s="365">
        <v>0</v>
      </c>
      <c r="X236" s="365">
        <v>0</v>
      </c>
      <c r="Y236" s="365">
        <v>0</v>
      </c>
      <c r="Z236" s="365">
        <v>0</v>
      </c>
      <c r="AA236" s="365">
        <v>0</v>
      </c>
      <c r="AB236" s="365">
        <v>0</v>
      </c>
      <c r="AC236" s="365">
        <v>0</v>
      </c>
      <c r="AD236" s="366">
        <f t="shared" si="45"/>
        <v>0</v>
      </c>
    </row>
    <row r="237" spans="1:30" ht="12" hidden="1" customHeight="1">
      <c r="A237" s="358">
        <v>181</v>
      </c>
      <c r="B237" s="35" t="s">
        <v>360</v>
      </c>
      <c r="C237" s="365">
        <v>0</v>
      </c>
      <c r="D237" s="365">
        <v>0</v>
      </c>
      <c r="E237" s="365">
        <v>0</v>
      </c>
      <c r="F237" s="365">
        <v>0</v>
      </c>
      <c r="G237" s="365">
        <v>0</v>
      </c>
      <c r="H237" s="365">
        <v>0</v>
      </c>
      <c r="I237" s="365">
        <v>0</v>
      </c>
      <c r="J237" s="365">
        <v>0</v>
      </c>
      <c r="K237" s="365">
        <v>0</v>
      </c>
      <c r="L237" s="365">
        <v>0</v>
      </c>
      <c r="M237" s="365">
        <v>0</v>
      </c>
      <c r="N237" s="365">
        <v>0</v>
      </c>
      <c r="O237" s="365">
        <v>0</v>
      </c>
      <c r="P237" s="366">
        <f t="shared" si="44"/>
        <v>0</v>
      </c>
      <c r="Q237" s="367">
        <v>0</v>
      </c>
      <c r="R237" s="365">
        <v>0</v>
      </c>
      <c r="S237" s="365">
        <v>0</v>
      </c>
      <c r="T237" s="365">
        <v>0</v>
      </c>
      <c r="U237" s="365">
        <v>0</v>
      </c>
      <c r="V237" s="365">
        <v>0</v>
      </c>
      <c r="W237" s="365">
        <v>0</v>
      </c>
      <c r="X237" s="365">
        <v>0</v>
      </c>
      <c r="Y237" s="365">
        <v>0</v>
      </c>
      <c r="Z237" s="365">
        <v>0</v>
      </c>
      <c r="AA237" s="365">
        <v>0</v>
      </c>
      <c r="AB237" s="365">
        <v>0</v>
      </c>
      <c r="AC237" s="365">
        <v>0</v>
      </c>
      <c r="AD237" s="366">
        <f t="shared" si="45"/>
        <v>0</v>
      </c>
    </row>
    <row r="238" spans="1:30" ht="12" hidden="1" customHeight="1">
      <c r="A238" s="358">
        <v>189</v>
      </c>
      <c r="B238" s="35" t="s">
        <v>361</v>
      </c>
      <c r="C238" s="365">
        <v>0</v>
      </c>
      <c r="D238" s="365">
        <v>0</v>
      </c>
      <c r="E238" s="365">
        <v>0</v>
      </c>
      <c r="F238" s="365">
        <v>0</v>
      </c>
      <c r="G238" s="365">
        <v>0</v>
      </c>
      <c r="H238" s="365">
        <v>0</v>
      </c>
      <c r="I238" s="365">
        <v>0</v>
      </c>
      <c r="J238" s="365">
        <v>0</v>
      </c>
      <c r="K238" s="365">
        <v>0</v>
      </c>
      <c r="L238" s="365">
        <v>0</v>
      </c>
      <c r="M238" s="365">
        <v>0</v>
      </c>
      <c r="N238" s="365">
        <v>52000</v>
      </c>
      <c r="O238" s="365">
        <v>52000</v>
      </c>
      <c r="P238" s="366">
        <f t="shared" si="44"/>
        <v>0</v>
      </c>
      <c r="Q238" s="367">
        <v>0</v>
      </c>
      <c r="R238" s="365">
        <v>0</v>
      </c>
      <c r="S238" s="365">
        <v>0</v>
      </c>
      <c r="T238" s="365">
        <v>0</v>
      </c>
      <c r="U238" s="365">
        <v>0</v>
      </c>
      <c r="V238" s="365">
        <v>0</v>
      </c>
      <c r="W238" s="365">
        <v>0</v>
      </c>
      <c r="X238" s="365">
        <v>0</v>
      </c>
      <c r="Y238" s="365">
        <v>0</v>
      </c>
      <c r="Z238" s="365">
        <v>0</v>
      </c>
      <c r="AA238" s="365">
        <v>0</v>
      </c>
      <c r="AB238" s="365">
        <v>52520</v>
      </c>
      <c r="AC238" s="365">
        <v>52520</v>
      </c>
      <c r="AD238" s="366">
        <f t="shared" si="45"/>
        <v>0</v>
      </c>
    </row>
    <row r="239" spans="1:30" ht="12" hidden="1" customHeight="1">
      <c r="A239" s="358">
        <v>189.1</v>
      </c>
      <c r="B239" s="35" t="s">
        <v>362</v>
      </c>
      <c r="C239" s="365">
        <v>0</v>
      </c>
      <c r="D239" s="365">
        <v>0</v>
      </c>
      <c r="E239" s="365">
        <v>0</v>
      </c>
      <c r="F239" s="365">
        <v>0</v>
      </c>
      <c r="G239" s="365">
        <v>0</v>
      </c>
      <c r="H239" s="365">
        <v>0</v>
      </c>
      <c r="I239" s="365">
        <v>0</v>
      </c>
      <c r="J239" s="365">
        <v>0</v>
      </c>
      <c r="K239" s="365">
        <v>0</v>
      </c>
      <c r="L239" s="365">
        <v>0</v>
      </c>
      <c r="M239" s="365">
        <v>0</v>
      </c>
      <c r="N239" s="365">
        <v>0</v>
      </c>
      <c r="O239" s="365">
        <v>0</v>
      </c>
      <c r="P239" s="366">
        <f t="shared" si="44"/>
        <v>0</v>
      </c>
      <c r="Q239" s="367">
        <v>0</v>
      </c>
      <c r="R239" s="365">
        <v>0</v>
      </c>
      <c r="S239" s="365">
        <v>0</v>
      </c>
      <c r="T239" s="365">
        <v>0</v>
      </c>
      <c r="U239" s="365">
        <v>0</v>
      </c>
      <c r="V239" s="365">
        <v>0</v>
      </c>
      <c r="W239" s="365">
        <v>0</v>
      </c>
      <c r="X239" s="365">
        <v>0</v>
      </c>
      <c r="Y239" s="365">
        <v>0</v>
      </c>
      <c r="Z239" s="365">
        <v>0</v>
      </c>
      <c r="AA239" s="365">
        <v>0</v>
      </c>
      <c r="AB239" s="365">
        <v>0</v>
      </c>
      <c r="AC239" s="365">
        <v>0</v>
      </c>
      <c r="AD239" s="366">
        <f t="shared" si="45"/>
        <v>0</v>
      </c>
    </row>
    <row r="240" spans="1:30" ht="12" hidden="1" customHeight="1">
      <c r="A240" s="358">
        <v>189.2</v>
      </c>
      <c r="B240" s="35" t="s">
        <v>363</v>
      </c>
      <c r="C240" s="365">
        <v>0</v>
      </c>
      <c r="D240" s="365">
        <v>0</v>
      </c>
      <c r="E240" s="365">
        <v>0</v>
      </c>
      <c r="F240" s="365">
        <v>0</v>
      </c>
      <c r="G240" s="365">
        <v>0</v>
      </c>
      <c r="H240" s="365">
        <v>0</v>
      </c>
      <c r="I240" s="365">
        <v>0</v>
      </c>
      <c r="J240" s="365">
        <v>0</v>
      </c>
      <c r="K240" s="365">
        <v>0</v>
      </c>
      <c r="L240" s="365">
        <v>0</v>
      </c>
      <c r="M240" s="365">
        <v>0</v>
      </c>
      <c r="N240" s="365">
        <v>0</v>
      </c>
      <c r="O240" s="365">
        <v>0</v>
      </c>
      <c r="P240" s="366">
        <f t="shared" si="44"/>
        <v>0</v>
      </c>
      <c r="Q240" s="367">
        <v>0</v>
      </c>
      <c r="R240" s="365">
        <v>0</v>
      </c>
      <c r="S240" s="365">
        <v>0</v>
      </c>
      <c r="T240" s="365">
        <v>0</v>
      </c>
      <c r="U240" s="365">
        <v>0</v>
      </c>
      <c r="V240" s="365">
        <v>0</v>
      </c>
      <c r="W240" s="365">
        <v>0</v>
      </c>
      <c r="X240" s="365">
        <v>0</v>
      </c>
      <c r="Y240" s="365">
        <v>0</v>
      </c>
      <c r="Z240" s="365">
        <v>0</v>
      </c>
      <c r="AA240" s="365">
        <v>0</v>
      </c>
      <c r="AB240" s="365">
        <v>0</v>
      </c>
      <c r="AC240" s="365">
        <v>0</v>
      </c>
      <c r="AD240" s="366">
        <f t="shared" si="45"/>
        <v>0</v>
      </c>
    </row>
    <row r="241" spans="1:30" ht="12" hidden="1" customHeight="1">
      <c r="A241" s="358">
        <v>191</v>
      </c>
      <c r="B241" s="35" t="s">
        <v>364</v>
      </c>
      <c r="C241" s="365">
        <v>0</v>
      </c>
      <c r="D241" s="365">
        <v>0</v>
      </c>
      <c r="E241" s="365">
        <v>0</v>
      </c>
      <c r="F241" s="365">
        <v>0</v>
      </c>
      <c r="G241" s="365">
        <v>0</v>
      </c>
      <c r="H241" s="365">
        <v>0</v>
      </c>
      <c r="I241" s="365">
        <v>0</v>
      </c>
      <c r="J241" s="365">
        <v>0</v>
      </c>
      <c r="K241" s="365">
        <v>0</v>
      </c>
      <c r="L241" s="365">
        <v>0</v>
      </c>
      <c r="M241" s="365">
        <v>0</v>
      </c>
      <c r="N241" s="365">
        <v>0</v>
      </c>
      <c r="O241" s="365">
        <v>0</v>
      </c>
      <c r="P241" s="366">
        <f t="shared" si="44"/>
        <v>0</v>
      </c>
      <c r="Q241" s="367">
        <v>0</v>
      </c>
      <c r="R241" s="365">
        <v>0</v>
      </c>
      <c r="S241" s="365">
        <v>0</v>
      </c>
      <c r="T241" s="365">
        <v>0</v>
      </c>
      <c r="U241" s="365">
        <v>0</v>
      </c>
      <c r="V241" s="365">
        <v>0</v>
      </c>
      <c r="W241" s="365">
        <v>0</v>
      </c>
      <c r="X241" s="365">
        <v>0</v>
      </c>
      <c r="Y241" s="365">
        <v>0</v>
      </c>
      <c r="Z241" s="365">
        <v>0</v>
      </c>
      <c r="AA241" s="365">
        <v>0</v>
      </c>
      <c r="AB241" s="365">
        <v>0</v>
      </c>
      <c r="AC241" s="365">
        <v>0</v>
      </c>
      <c r="AD241" s="366">
        <f t="shared" si="45"/>
        <v>0</v>
      </c>
    </row>
    <row r="242" spans="1:30" ht="12" hidden="1" customHeight="1">
      <c r="A242" s="358">
        <v>195</v>
      </c>
      <c r="B242" s="35" t="s">
        <v>365</v>
      </c>
      <c r="C242" s="365">
        <v>0</v>
      </c>
      <c r="D242" s="365">
        <v>0</v>
      </c>
      <c r="E242" s="365">
        <v>0</v>
      </c>
      <c r="F242" s="365">
        <v>0</v>
      </c>
      <c r="G242" s="365">
        <v>0</v>
      </c>
      <c r="H242" s="365">
        <v>0</v>
      </c>
      <c r="I242" s="365">
        <v>0</v>
      </c>
      <c r="J242" s="365">
        <v>0</v>
      </c>
      <c r="K242" s="365">
        <v>0</v>
      </c>
      <c r="L242" s="365">
        <v>0</v>
      </c>
      <c r="M242" s="365">
        <v>0</v>
      </c>
      <c r="N242" s="365">
        <v>0</v>
      </c>
      <c r="O242" s="365">
        <v>0</v>
      </c>
      <c r="P242" s="366">
        <f t="shared" si="44"/>
        <v>0</v>
      </c>
      <c r="Q242" s="367">
        <v>0</v>
      </c>
      <c r="R242" s="365">
        <v>0</v>
      </c>
      <c r="S242" s="365">
        <v>0</v>
      </c>
      <c r="T242" s="365">
        <v>0</v>
      </c>
      <c r="U242" s="365">
        <v>0</v>
      </c>
      <c r="V242" s="365">
        <v>0</v>
      </c>
      <c r="W242" s="365">
        <v>0</v>
      </c>
      <c r="X242" s="365">
        <v>0</v>
      </c>
      <c r="Y242" s="365">
        <v>0</v>
      </c>
      <c r="Z242" s="365">
        <v>0</v>
      </c>
      <c r="AA242" s="365">
        <v>0</v>
      </c>
      <c r="AB242" s="365">
        <v>0</v>
      </c>
      <c r="AC242" s="365">
        <v>0</v>
      </c>
      <c r="AD242" s="366">
        <f t="shared" si="45"/>
        <v>0</v>
      </c>
    </row>
    <row r="243" spans="1:30" ht="12" hidden="1" customHeight="1">
      <c r="A243" s="358">
        <v>196</v>
      </c>
      <c r="B243" s="35" t="s">
        <v>366</v>
      </c>
      <c r="C243" s="365">
        <v>0</v>
      </c>
      <c r="D243" s="365">
        <v>0</v>
      </c>
      <c r="E243" s="365">
        <v>0</v>
      </c>
      <c r="F243" s="365">
        <v>0</v>
      </c>
      <c r="G243" s="365">
        <v>0</v>
      </c>
      <c r="H243" s="365">
        <v>0</v>
      </c>
      <c r="I243" s="365">
        <v>0</v>
      </c>
      <c r="J243" s="365">
        <v>0</v>
      </c>
      <c r="K243" s="365">
        <v>0</v>
      </c>
      <c r="L243" s="365">
        <v>0</v>
      </c>
      <c r="M243" s="365">
        <v>0</v>
      </c>
      <c r="N243" s="365">
        <v>0</v>
      </c>
      <c r="O243" s="365">
        <v>0</v>
      </c>
      <c r="P243" s="366">
        <f t="shared" si="44"/>
        <v>0</v>
      </c>
      <c r="Q243" s="367">
        <v>0</v>
      </c>
      <c r="R243" s="365">
        <v>0</v>
      </c>
      <c r="S243" s="365">
        <v>0</v>
      </c>
      <c r="T243" s="365">
        <v>0</v>
      </c>
      <c r="U243" s="365">
        <v>0</v>
      </c>
      <c r="V243" s="365">
        <v>0</v>
      </c>
      <c r="W243" s="365">
        <v>0</v>
      </c>
      <c r="X243" s="365">
        <v>0</v>
      </c>
      <c r="Y243" s="365">
        <v>0</v>
      </c>
      <c r="Z243" s="365">
        <v>0</v>
      </c>
      <c r="AA243" s="365">
        <v>0</v>
      </c>
      <c r="AB243" s="365">
        <v>0</v>
      </c>
      <c r="AC243" s="365">
        <v>0</v>
      </c>
      <c r="AD243" s="366">
        <f t="shared" si="45"/>
        <v>0</v>
      </c>
    </row>
    <row r="244" spans="1:30" ht="12" hidden="1" customHeight="1">
      <c r="A244" s="358">
        <v>198</v>
      </c>
      <c r="B244" s="35" t="s">
        <v>367</v>
      </c>
      <c r="C244" s="365">
        <v>0</v>
      </c>
      <c r="D244" s="365">
        <v>0</v>
      </c>
      <c r="E244" s="365">
        <v>0</v>
      </c>
      <c r="F244" s="365">
        <v>0</v>
      </c>
      <c r="G244" s="365">
        <v>0</v>
      </c>
      <c r="H244" s="365">
        <v>0</v>
      </c>
      <c r="I244" s="365">
        <v>0</v>
      </c>
      <c r="J244" s="365">
        <v>0</v>
      </c>
      <c r="K244" s="365">
        <v>0</v>
      </c>
      <c r="L244" s="365">
        <v>0</v>
      </c>
      <c r="M244" s="365">
        <v>0</v>
      </c>
      <c r="N244" s="365">
        <v>0</v>
      </c>
      <c r="O244" s="365">
        <v>0</v>
      </c>
      <c r="P244" s="366">
        <f t="shared" si="44"/>
        <v>0</v>
      </c>
      <c r="Q244" s="367">
        <v>0</v>
      </c>
      <c r="R244" s="365">
        <v>0</v>
      </c>
      <c r="S244" s="365">
        <v>0</v>
      </c>
      <c r="T244" s="365">
        <v>0</v>
      </c>
      <c r="U244" s="365">
        <v>0</v>
      </c>
      <c r="V244" s="365">
        <v>0</v>
      </c>
      <c r="W244" s="365">
        <v>0</v>
      </c>
      <c r="X244" s="365">
        <v>0</v>
      </c>
      <c r="Y244" s="365">
        <v>0</v>
      </c>
      <c r="Z244" s="365">
        <v>0</v>
      </c>
      <c r="AA244" s="365">
        <v>0</v>
      </c>
      <c r="AB244" s="365">
        <v>0</v>
      </c>
      <c r="AC244" s="365">
        <v>0</v>
      </c>
      <c r="AD244" s="366">
        <f t="shared" si="45"/>
        <v>0</v>
      </c>
    </row>
    <row r="245" spans="1:30" ht="12" hidden="1" customHeight="1">
      <c r="A245" s="358">
        <v>199</v>
      </c>
      <c r="B245" s="35" t="s">
        <v>368</v>
      </c>
      <c r="C245" s="365">
        <v>0</v>
      </c>
      <c r="D245" s="365">
        <v>0</v>
      </c>
      <c r="E245" s="365">
        <v>0</v>
      </c>
      <c r="F245" s="365">
        <v>0</v>
      </c>
      <c r="G245" s="365">
        <v>0</v>
      </c>
      <c r="H245" s="365">
        <v>0</v>
      </c>
      <c r="I245" s="365">
        <v>0</v>
      </c>
      <c r="J245" s="365">
        <v>0</v>
      </c>
      <c r="K245" s="365">
        <v>0</v>
      </c>
      <c r="L245" s="365">
        <v>0</v>
      </c>
      <c r="M245" s="365">
        <v>0</v>
      </c>
      <c r="N245" s="365">
        <v>0</v>
      </c>
      <c r="O245" s="365">
        <v>0</v>
      </c>
      <c r="P245" s="366">
        <f t="shared" si="44"/>
        <v>0</v>
      </c>
      <c r="Q245" s="367">
        <v>0</v>
      </c>
      <c r="R245" s="365">
        <v>0</v>
      </c>
      <c r="S245" s="365">
        <v>0</v>
      </c>
      <c r="T245" s="365">
        <v>0</v>
      </c>
      <c r="U245" s="365">
        <v>0</v>
      </c>
      <c r="V245" s="365">
        <v>0</v>
      </c>
      <c r="W245" s="365">
        <v>0</v>
      </c>
      <c r="X245" s="365">
        <v>0</v>
      </c>
      <c r="Y245" s="365">
        <v>0</v>
      </c>
      <c r="Z245" s="365">
        <v>0</v>
      </c>
      <c r="AA245" s="365">
        <v>0</v>
      </c>
      <c r="AB245" s="365">
        <v>0</v>
      </c>
      <c r="AC245" s="365">
        <v>0</v>
      </c>
      <c r="AD245" s="366">
        <f t="shared" si="45"/>
        <v>0</v>
      </c>
    </row>
    <row r="246" spans="1:30" ht="12" hidden="1" customHeight="1">
      <c r="A246" s="188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6"/>
      <c r="Q246" s="367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6"/>
    </row>
    <row r="247" spans="1:30" ht="12" customHeight="1">
      <c r="A247" s="45"/>
      <c r="B247" s="1" t="str">
        <f>A190</f>
        <v xml:space="preserve">Personnel </v>
      </c>
      <c r="C247" s="365">
        <f t="shared" ref="C247:O247" si="46">SUM(C191:C246)</f>
        <v>179670.91999999998</v>
      </c>
      <c r="D247" s="365">
        <f t="shared" si="46"/>
        <v>186541.27999999997</v>
      </c>
      <c r="E247" s="365">
        <f t="shared" si="46"/>
        <v>191851.28</v>
      </c>
      <c r="F247" s="365">
        <f t="shared" si="46"/>
        <v>190541.28</v>
      </c>
      <c r="G247" s="365">
        <f t="shared" si="46"/>
        <v>198041.27999999997</v>
      </c>
      <c r="H247" s="365">
        <f t="shared" si="46"/>
        <v>196427.03</v>
      </c>
      <c r="I247" s="365">
        <f t="shared" si="46"/>
        <v>180920.05548386867</v>
      </c>
      <c r="J247" s="365">
        <f t="shared" si="46"/>
        <v>183955.33666666635</v>
      </c>
      <c r="K247" s="365">
        <f t="shared" si="46"/>
        <v>183955.33666666635</v>
      </c>
      <c r="L247" s="365">
        <f t="shared" si="46"/>
        <v>183955.33666666635</v>
      </c>
      <c r="M247" s="365">
        <f t="shared" si="46"/>
        <v>183955.33666666635</v>
      </c>
      <c r="N247" s="365">
        <f t="shared" si="46"/>
        <v>252655.33666666635</v>
      </c>
      <c r="O247" s="365">
        <f t="shared" si="46"/>
        <v>2312469.8088172069</v>
      </c>
      <c r="P247" s="366">
        <f>O247-SUM(C247:N247)</f>
        <v>6.0535967350006104E-9</v>
      </c>
      <c r="Q247" s="365">
        <f t="shared" ref="Q247:AC247" si="47">SUM(Q191:Q246)</f>
        <v>185794.89003333362</v>
      </c>
      <c r="R247" s="365">
        <f t="shared" si="47"/>
        <v>185794.89003333362</v>
      </c>
      <c r="S247" s="365">
        <f t="shared" si="47"/>
        <v>185794.89003333362</v>
      </c>
      <c r="T247" s="365">
        <f t="shared" si="47"/>
        <v>185794.89003333362</v>
      </c>
      <c r="U247" s="365">
        <f t="shared" si="47"/>
        <v>199934.89003333362</v>
      </c>
      <c r="V247" s="365">
        <f t="shared" si="47"/>
        <v>192561.89003333362</v>
      </c>
      <c r="W247" s="365">
        <f t="shared" si="47"/>
        <v>185794.89003333362</v>
      </c>
      <c r="X247" s="365">
        <f t="shared" si="47"/>
        <v>185794.89003333362</v>
      </c>
      <c r="Y247" s="365">
        <f t="shared" si="47"/>
        <v>185794.89003333362</v>
      </c>
      <c r="Z247" s="365">
        <f t="shared" si="47"/>
        <v>185794.89003333362</v>
      </c>
      <c r="AA247" s="365">
        <f t="shared" si="47"/>
        <v>185794.89003333362</v>
      </c>
      <c r="AB247" s="365">
        <f t="shared" si="47"/>
        <v>255181.89003333362</v>
      </c>
      <c r="AC247" s="365">
        <f t="shared" si="47"/>
        <v>2319832.6804</v>
      </c>
      <c r="AD247" s="366">
        <f t="shared" ref="AD247" si="48">AC247-SUM(Q247:AB247)</f>
        <v>0</v>
      </c>
    </row>
    <row r="248" spans="1:30" ht="12" hidden="1" customHeight="1">
      <c r="A248" s="45"/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6"/>
      <c r="Q248" s="365"/>
      <c r="R248" s="365"/>
      <c r="S248" s="365"/>
      <c r="T248" s="365"/>
      <c r="U248" s="365"/>
      <c r="V248" s="365"/>
      <c r="W248" s="365"/>
      <c r="X248" s="365"/>
      <c r="Y248" s="365"/>
      <c r="Z248" s="365"/>
      <c r="AA248" s="365"/>
      <c r="AB248" s="365"/>
      <c r="AC248" s="365"/>
      <c r="AD248" s="366"/>
    </row>
    <row r="249" spans="1:30" ht="12" hidden="1" customHeight="1">
      <c r="A249" s="80" t="s">
        <v>103</v>
      </c>
      <c r="C249" s="365"/>
      <c r="D249" s="365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6"/>
      <c r="Q249" s="365"/>
      <c r="R249" s="365"/>
      <c r="S249" s="365"/>
      <c r="T249" s="365"/>
      <c r="U249" s="365"/>
      <c r="V249" s="365"/>
      <c r="W249" s="365"/>
      <c r="X249" s="365"/>
      <c r="Y249" s="365"/>
      <c r="Z249" s="365"/>
      <c r="AA249" s="365"/>
      <c r="AB249" s="365"/>
      <c r="AC249" s="365"/>
      <c r="AD249" s="366"/>
    </row>
    <row r="250" spans="1:30" ht="12" hidden="1" customHeight="1">
      <c r="A250" s="188" t="s">
        <v>30</v>
      </c>
      <c r="C250" s="365"/>
      <c r="D250" s="365"/>
      <c r="E250" s="365"/>
      <c r="F250" s="365"/>
      <c r="G250" s="365"/>
      <c r="H250" s="365"/>
      <c r="I250" s="365"/>
      <c r="J250" s="365"/>
      <c r="K250" s="365"/>
      <c r="L250" s="365"/>
      <c r="M250" s="365"/>
      <c r="N250" s="365"/>
      <c r="O250" s="365"/>
      <c r="P250" s="366">
        <f t="shared" ref="P250" si="49">O250-SUM(C250:N250)</f>
        <v>0</v>
      </c>
      <c r="Q250" s="365"/>
      <c r="R250" s="365"/>
      <c r="S250" s="365"/>
      <c r="T250" s="365"/>
      <c r="U250" s="365"/>
      <c r="V250" s="365"/>
      <c r="W250" s="365"/>
      <c r="X250" s="365"/>
      <c r="Y250" s="365"/>
      <c r="Z250" s="365"/>
      <c r="AA250" s="365"/>
      <c r="AB250" s="365"/>
      <c r="AC250" s="365"/>
      <c r="AD250" s="366">
        <f t="shared" ref="AD250" si="50">AC250-SUM(Q250:AB250)</f>
        <v>0</v>
      </c>
    </row>
    <row r="251" spans="1:30" ht="12" hidden="1" customHeight="1">
      <c r="A251" s="358">
        <v>200</v>
      </c>
      <c r="B251" s="35" t="s">
        <v>369</v>
      </c>
      <c r="C251" s="365">
        <v>0</v>
      </c>
      <c r="D251" s="365">
        <v>0</v>
      </c>
      <c r="E251" s="365">
        <v>0</v>
      </c>
      <c r="F251" s="365">
        <v>0</v>
      </c>
      <c r="G251" s="365">
        <v>0</v>
      </c>
      <c r="H251" s="365">
        <v>0</v>
      </c>
      <c r="I251" s="365">
        <v>0</v>
      </c>
      <c r="J251" s="365">
        <v>0</v>
      </c>
      <c r="K251" s="365">
        <v>0</v>
      </c>
      <c r="L251" s="365">
        <v>0</v>
      </c>
      <c r="M251" s="365">
        <v>0</v>
      </c>
      <c r="N251" s="365">
        <v>0</v>
      </c>
      <c r="O251" s="365"/>
      <c r="P251" s="366">
        <f t="shared" ref="P251:P264" si="51">O251-SUM(C251:N251)</f>
        <v>0</v>
      </c>
      <c r="Q251" s="365">
        <v>0</v>
      </c>
      <c r="R251" s="365">
        <v>0</v>
      </c>
      <c r="S251" s="365">
        <v>0</v>
      </c>
      <c r="T251" s="365">
        <v>0</v>
      </c>
      <c r="U251" s="365">
        <v>0</v>
      </c>
      <c r="V251" s="365">
        <v>0</v>
      </c>
      <c r="W251" s="365">
        <v>0</v>
      </c>
      <c r="X251" s="365">
        <v>0</v>
      </c>
      <c r="Y251" s="365">
        <v>0</v>
      </c>
      <c r="Z251" s="365">
        <v>0</v>
      </c>
      <c r="AA251" s="365">
        <v>0</v>
      </c>
      <c r="AB251" s="365">
        <v>0</v>
      </c>
      <c r="AC251" s="365"/>
      <c r="AD251" s="366">
        <f t="shared" ref="AD251:AD264" si="52">AC251-SUM(Q251:AB251)</f>
        <v>0</v>
      </c>
    </row>
    <row r="252" spans="1:30" ht="12" hidden="1" customHeight="1">
      <c r="A252" s="358">
        <v>201</v>
      </c>
      <c r="B252" s="35" t="s">
        <v>370</v>
      </c>
      <c r="C252" s="365">
        <v>11139.6</v>
      </c>
      <c r="D252" s="365">
        <v>11565.56</v>
      </c>
      <c r="E252" s="365">
        <v>11894.78</v>
      </c>
      <c r="F252" s="365">
        <v>11202.08</v>
      </c>
      <c r="G252" s="365">
        <v>11667.08</v>
      </c>
      <c r="H252" s="365">
        <v>11691.41</v>
      </c>
      <c r="I252" s="365">
        <v>11813.341913333399</v>
      </c>
      <c r="J252" s="365">
        <v>11627.9752466667</v>
      </c>
      <c r="K252" s="365">
        <v>11627.9752466667</v>
      </c>
      <c r="L252" s="365">
        <v>11627.9752466667</v>
      </c>
      <c r="M252" s="365">
        <v>11627.9752466667</v>
      </c>
      <c r="N252" s="365">
        <v>15887.375246666699</v>
      </c>
      <c r="O252" s="365">
        <v>143373.128146667</v>
      </c>
      <c r="P252" s="366">
        <f t="shared" si="51"/>
        <v>0</v>
      </c>
      <c r="Q252" s="365">
        <v>11519.2831820667</v>
      </c>
      <c r="R252" s="365">
        <v>11519.2831820667</v>
      </c>
      <c r="S252" s="365">
        <v>11519.2831820667</v>
      </c>
      <c r="T252" s="365">
        <v>11519.2831820667</v>
      </c>
      <c r="U252" s="365">
        <v>12395.9631820667</v>
      </c>
      <c r="V252" s="365">
        <v>11938.8371820667</v>
      </c>
      <c r="W252" s="365">
        <v>11519.2831820667</v>
      </c>
      <c r="X252" s="365">
        <v>11519.2831820667</v>
      </c>
      <c r="Y252" s="365">
        <v>11519.2831820667</v>
      </c>
      <c r="Z252" s="365">
        <v>11519.2831820667</v>
      </c>
      <c r="AA252" s="365">
        <v>11519.2831820667</v>
      </c>
      <c r="AB252" s="365">
        <v>15821.2771820667</v>
      </c>
      <c r="AC252" s="365">
        <v>143829.6261848</v>
      </c>
      <c r="AD252" s="366">
        <f t="shared" si="52"/>
        <v>-4.3655745685100555E-10</v>
      </c>
    </row>
    <row r="253" spans="1:30" ht="12" hidden="1" customHeight="1">
      <c r="A253" s="358">
        <v>202</v>
      </c>
      <c r="B253" s="35" t="s">
        <v>371</v>
      </c>
      <c r="C253" s="365">
        <v>0</v>
      </c>
      <c r="D253" s="365">
        <v>0</v>
      </c>
      <c r="E253" s="365">
        <v>0</v>
      </c>
      <c r="F253" s="365">
        <v>0</v>
      </c>
      <c r="G253" s="365">
        <v>0</v>
      </c>
      <c r="H253" s="365">
        <v>0</v>
      </c>
      <c r="I253" s="365">
        <v>0</v>
      </c>
      <c r="J253" s="365">
        <v>0</v>
      </c>
      <c r="K253" s="365">
        <v>0</v>
      </c>
      <c r="L253" s="365">
        <v>0</v>
      </c>
      <c r="M253" s="365">
        <v>0</v>
      </c>
      <c r="N253" s="365">
        <v>0</v>
      </c>
      <c r="O253" s="365">
        <v>0</v>
      </c>
      <c r="P253" s="366">
        <f t="shared" si="51"/>
        <v>0</v>
      </c>
      <c r="Q253" s="365">
        <v>0</v>
      </c>
      <c r="R253" s="365">
        <v>0</v>
      </c>
      <c r="S253" s="365">
        <v>0</v>
      </c>
      <c r="T253" s="365">
        <v>0</v>
      </c>
      <c r="U253" s="365">
        <v>0</v>
      </c>
      <c r="V253" s="365">
        <v>0</v>
      </c>
      <c r="W253" s="365">
        <v>0</v>
      </c>
      <c r="X253" s="365">
        <v>0</v>
      </c>
      <c r="Y253" s="365">
        <v>0</v>
      </c>
      <c r="Z253" s="365">
        <v>0</v>
      </c>
      <c r="AA253" s="365">
        <v>0</v>
      </c>
      <c r="AB253" s="365">
        <v>0</v>
      </c>
      <c r="AC253" s="365">
        <v>0</v>
      </c>
      <c r="AD253" s="366">
        <f t="shared" si="52"/>
        <v>0</v>
      </c>
    </row>
    <row r="254" spans="1:30" ht="12" hidden="1" customHeight="1">
      <c r="A254" s="358">
        <v>204</v>
      </c>
      <c r="B254" s="35" t="s">
        <v>372</v>
      </c>
      <c r="C254" s="365">
        <v>18745.61</v>
      </c>
      <c r="D254" s="365">
        <v>18511.86</v>
      </c>
      <c r="E254" s="365">
        <v>19418.349999999999</v>
      </c>
      <c r="F254" s="365">
        <v>19284.8</v>
      </c>
      <c r="G254" s="365">
        <v>18648.669999999998</v>
      </c>
      <c r="H254" s="365">
        <v>19927.87</v>
      </c>
      <c r="I254" s="365">
        <v>18930.887965914</v>
      </c>
      <c r="J254" s="365">
        <v>18628.930413705901</v>
      </c>
      <c r="K254" s="365">
        <v>18628.930413705901</v>
      </c>
      <c r="L254" s="365">
        <v>18628.930413705901</v>
      </c>
      <c r="M254" s="365">
        <v>18628.930413705901</v>
      </c>
      <c r="N254" s="365">
        <v>25567.383917799099</v>
      </c>
      <c r="O254" s="365">
        <v>233551.15353853701</v>
      </c>
      <c r="P254" s="366">
        <f t="shared" si="51"/>
        <v>2.9103830456733704E-10</v>
      </c>
      <c r="Q254" s="365">
        <v>19697.710391909801</v>
      </c>
      <c r="R254" s="365">
        <v>19697.710391909801</v>
      </c>
      <c r="S254" s="365">
        <v>19697.710391909801</v>
      </c>
      <c r="T254" s="365">
        <v>19697.710391909801</v>
      </c>
      <c r="U254" s="365">
        <v>21196.813111536001</v>
      </c>
      <c r="V254" s="365">
        <v>20415.1381220166</v>
      </c>
      <c r="W254" s="365">
        <v>19697.710391909801</v>
      </c>
      <c r="X254" s="365">
        <v>19697.710391909801</v>
      </c>
      <c r="Y254" s="365">
        <v>19697.710391909801</v>
      </c>
      <c r="Z254" s="365">
        <v>19697.710391909801</v>
      </c>
      <c r="AA254" s="365">
        <v>19697.710391909801</v>
      </c>
      <c r="AB254" s="365">
        <v>27054.021594646601</v>
      </c>
      <c r="AC254" s="365">
        <v>245945.36635538799</v>
      </c>
      <c r="AD254" s="366">
        <f t="shared" si="52"/>
        <v>5.2386894822120667E-10</v>
      </c>
    </row>
    <row r="255" spans="1:30" ht="12" hidden="1" customHeight="1">
      <c r="A255" s="358">
        <v>205</v>
      </c>
      <c r="B255" s="35" t="s">
        <v>373</v>
      </c>
      <c r="C255" s="365">
        <v>0</v>
      </c>
      <c r="D255" s="365">
        <v>0</v>
      </c>
      <c r="E255" s="365">
        <v>0</v>
      </c>
      <c r="F255" s="365">
        <v>0</v>
      </c>
      <c r="G255" s="365">
        <v>0</v>
      </c>
      <c r="H255" s="365">
        <v>0</v>
      </c>
      <c r="I255" s="365">
        <v>0</v>
      </c>
      <c r="J255" s="365">
        <v>0</v>
      </c>
      <c r="K255" s="365">
        <v>0</v>
      </c>
      <c r="L255" s="365">
        <v>0</v>
      </c>
      <c r="M255" s="365">
        <v>0</v>
      </c>
      <c r="N255" s="365">
        <v>0</v>
      </c>
      <c r="O255" s="365">
        <v>0</v>
      </c>
      <c r="P255" s="366">
        <f t="shared" si="51"/>
        <v>0</v>
      </c>
      <c r="Q255" s="365">
        <v>0</v>
      </c>
      <c r="R255" s="365">
        <v>0</v>
      </c>
      <c r="S255" s="365">
        <v>0</v>
      </c>
      <c r="T255" s="365">
        <v>0</v>
      </c>
      <c r="U255" s="365">
        <v>0</v>
      </c>
      <c r="V255" s="365">
        <v>0</v>
      </c>
      <c r="W255" s="365">
        <v>0</v>
      </c>
      <c r="X255" s="365">
        <v>0</v>
      </c>
      <c r="Y255" s="365">
        <v>0</v>
      </c>
      <c r="Z255" s="365">
        <v>0</v>
      </c>
      <c r="AA255" s="365">
        <v>0</v>
      </c>
      <c r="AB255" s="365">
        <v>0</v>
      </c>
      <c r="AC255" s="365">
        <v>0</v>
      </c>
      <c r="AD255" s="366">
        <f t="shared" si="52"/>
        <v>0</v>
      </c>
    </row>
    <row r="256" spans="1:30" ht="12" hidden="1" customHeight="1">
      <c r="A256" s="358">
        <v>206</v>
      </c>
      <c r="B256" s="35" t="s">
        <v>374</v>
      </c>
      <c r="C256" s="365">
        <v>0</v>
      </c>
      <c r="D256" s="365">
        <v>0</v>
      </c>
      <c r="E256" s="365">
        <v>0</v>
      </c>
      <c r="F256" s="365">
        <v>0</v>
      </c>
      <c r="G256" s="365">
        <v>0</v>
      </c>
      <c r="H256" s="365">
        <v>0</v>
      </c>
      <c r="I256" s="365">
        <v>0</v>
      </c>
      <c r="J256" s="365">
        <v>0</v>
      </c>
      <c r="K256" s="365">
        <v>0</v>
      </c>
      <c r="L256" s="365">
        <v>0</v>
      </c>
      <c r="M256" s="365">
        <v>0</v>
      </c>
      <c r="N256" s="365">
        <v>0</v>
      </c>
      <c r="O256" s="365">
        <v>0</v>
      </c>
      <c r="P256" s="366">
        <f t="shared" si="51"/>
        <v>0</v>
      </c>
      <c r="Q256" s="365">
        <v>0</v>
      </c>
      <c r="R256" s="365">
        <v>0</v>
      </c>
      <c r="S256" s="365">
        <v>0</v>
      </c>
      <c r="T256" s="365">
        <v>0</v>
      </c>
      <c r="U256" s="365">
        <v>0</v>
      </c>
      <c r="V256" s="365">
        <v>0</v>
      </c>
      <c r="W256" s="365">
        <v>0</v>
      </c>
      <c r="X256" s="365">
        <v>0</v>
      </c>
      <c r="Y256" s="365">
        <v>0</v>
      </c>
      <c r="Z256" s="365">
        <v>0</v>
      </c>
      <c r="AA256" s="365">
        <v>0</v>
      </c>
      <c r="AB256" s="365">
        <v>0</v>
      </c>
      <c r="AC256" s="365">
        <v>0</v>
      </c>
      <c r="AD256" s="366">
        <f t="shared" si="52"/>
        <v>0</v>
      </c>
    </row>
    <row r="257" spans="1:30" ht="12" hidden="1" customHeight="1">
      <c r="A257" s="358">
        <v>207</v>
      </c>
      <c r="B257" s="35" t="s">
        <v>375</v>
      </c>
      <c r="C257" s="365">
        <v>0</v>
      </c>
      <c r="D257" s="365">
        <v>68225.16</v>
      </c>
      <c r="E257" s="365">
        <v>0</v>
      </c>
      <c r="F257" s="365">
        <v>28121.88</v>
      </c>
      <c r="G257" s="365">
        <v>66543.259999999995</v>
      </c>
      <c r="H257" s="365">
        <v>88103.73</v>
      </c>
      <c r="I257" s="365">
        <v>840.29766666667604</v>
      </c>
      <c r="J257" s="365">
        <v>840.29766666667604</v>
      </c>
      <c r="K257" s="365">
        <v>840.29766666667604</v>
      </c>
      <c r="L257" s="365">
        <v>840.29766666667604</v>
      </c>
      <c r="M257" s="365">
        <v>840.29766666667604</v>
      </c>
      <c r="N257" s="365">
        <v>840.29766666667604</v>
      </c>
      <c r="O257" s="365">
        <v>256035.81599999999</v>
      </c>
      <c r="P257" s="366">
        <f t="shared" si="51"/>
        <v>0</v>
      </c>
      <c r="Q257" s="365">
        <v>0</v>
      </c>
      <c r="R257" s="365">
        <v>23857.8828545455</v>
      </c>
      <c r="S257" s="365">
        <v>23857.8828545455</v>
      </c>
      <c r="T257" s="365">
        <v>23857.8828545455</v>
      </c>
      <c r="U257" s="365">
        <v>23857.8828545455</v>
      </c>
      <c r="V257" s="365">
        <v>23857.8828545455</v>
      </c>
      <c r="W257" s="365">
        <v>23857.8828545455</v>
      </c>
      <c r="X257" s="365">
        <v>23857.8828545455</v>
      </c>
      <c r="Y257" s="365">
        <v>23857.8828545455</v>
      </c>
      <c r="Z257" s="365">
        <v>23857.8828545455</v>
      </c>
      <c r="AA257" s="365">
        <v>23857.8828545455</v>
      </c>
      <c r="AB257" s="365">
        <v>23857.8828545455</v>
      </c>
      <c r="AC257" s="365">
        <v>262436.71139999997</v>
      </c>
      <c r="AD257" s="366">
        <f t="shared" si="52"/>
        <v>-4.6566128730773926E-10</v>
      </c>
    </row>
    <row r="258" spans="1:30" ht="12" hidden="1" customHeight="1">
      <c r="A258" s="358">
        <v>208</v>
      </c>
      <c r="B258" s="35" t="s">
        <v>376</v>
      </c>
      <c r="C258" s="365">
        <v>0</v>
      </c>
      <c r="D258" s="365">
        <v>0</v>
      </c>
      <c r="E258" s="365">
        <v>0</v>
      </c>
      <c r="F258" s="365">
        <v>0</v>
      </c>
      <c r="G258" s="365">
        <v>0</v>
      </c>
      <c r="H258" s="365">
        <v>0</v>
      </c>
      <c r="I258" s="365">
        <v>0</v>
      </c>
      <c r="J258" s="365">
        <v>0</v>
      </c>
      <c r="K258" s="365">
        <v>0</v>
      </c>
      <c r="L258" s="365">
        <v>0</v>
      </c>
      <c r="M258" s="365">
        <v>0</v>
      </c>
      <c r="N258" s="365">
        <v>0</v>
      </c>
      <c r="O258" s="365">
        <v>0</v>
      </c>
      <c r="P258" s="366">
        <f t="shared" si="51"/>
        <v>0</v>
      </c>
      <c r="Q258" s="365">
        <v>0</v>
      </c>
      <c r="R258" s="365">
        <v>0</v>
      </c>
      <c r="S258" s="365">
        <v>0</v>
      </c>
      <c r="T258" s="365">
        <v>0</v>
      </c>
      <c r="U258" s="365">
        <v>0</v>
      </c>
      <c r="V258" s="365">
        <v>0</v>
      </c>
      <c r="W258" s="365">
        <v>0</v>
      </c>
      <c r="X258" s="365">
        <v>0</v>
      </c>
      <c r="Y258" s="365">
        <v>0</v>
      </c>
      <c r="Z258" s="365">
        <v>0</v>
      </c>
      <c r="AA258" s="365">
        <v>0</v>
      </c>
      <c r="AB258" s="365">
        <v>0</v>
      </c>
      <c r="AC258" s="365">
        <v>0</v>
      </c>
      <c r="AD258" s="366">
        <f t="shared" si="52"/>
        <v>0</v>
      </c>
    </row>
    <row r="259" spans="1:30" ht="12" hidden="1" customHeight="1">
      <c r="A259" s="358">
        <v>209</v>
      </c>
      <c r="B259" s="35" t="s">
        <v>377</v>
      </c>
      <c r="C259" s="365">
        <v>0</v>
      </c>
      <c r="D259" s="365">
        <v>0</v>
      </c>
      <c r="E259" s="365">
        <v>0</v>
      </c>
      <c r="F259" s="365">
        <v>0</v>
      </c>
      <c r="G259" s="365">
        <v>0</v>
      </c>
      <c r="H259" s="365">
        <v>0</v>
      </c>
      <c r="I259" s="365">
        <v>0</v>
      </c>
      <c r="J259" s="365">
        <v>0</v>
      </c>
      <c r="K259" s="365">
        <v>0</v>
      </c>
      <c r="L259" s="365">
        <v>0</v>
      </c>
      <c r="M259" s="365">
        <v>0</v>
      </c>
      <c r="N259" s="365">
        <v>0</v>
      </c>
      <c r="O259" s="365">
        <v>0</v>
      </c>
      <c r="P259" s="366">
        <f t="shared" si="51"/>
        <v>0</v>
      </c>
      <c r="Q259" s="365">
        <v>0</v>
      </c>
      <c r="R259" s="365">
        <v>0</v>
      </c>
      <c r="S259" s="365">
        <v>0</v>
      </c>
      <c r="T259" s="365">
        <v>0</v>
      </c>
      <c r="U259" s="365">
        <v>0</v>
      </c>
      <c r="V259" s="365">
        <v>0</v>
      </c>
      <c r="W259" s="365">
        <v>0</v>
      </c>
      <c r="X259" s="365">
        <v>0</v>
      </c>
      <c r="Y259" s="365">
        <v>0</v>
      </c>
      <c r="Z259" s="365">
        <v>0</v>
      </c>
      <c r="AA259" s="365">
        <v>0</v>
      </c>
      <c r="AB259" s="365">
        <v>0</v>
      </c>
      <c r="AC259" s="365">
        <v>0</v>
      </c>
      <c r="AD259" s="366">
        <f t="shared" si="52"/>
        <v>0</v>
      </c>
    </row>
    <row r="260" spans="1:30" ht="12" hidden="1" customHeight="1">
      <c r="A260" s="358">
        <v>210</v>
      </c>
      <c r="B260" s="35" t="s">
        <v>378</v>
      </c>
      <c r="C260" s="365">
        <v>51.4</v>
      </c>
      <c r="D260" s="365">
        <v>84.46</v>
      </c>
      <c r="E260" s="365">
        <v>15.09</v>
      </c>
      <c r="F260" s="365">
        <v>0</v>
      </c>
      <c r="G260" s="365">
        <v>0</v>
      </c>
      <c r="H260" s="365">
        <v>0</v>
      </c>
      <c r="I260" s="365">
        <v>611.49991416177795</v>
      </c>
      <c r="J260" s="365">
        <v>611.49991416177795</v>
      </c>
      <c r="K260" s="365">
        <v>611.49991416177795</v>
      </c>
      <c r="L260" s="365">
        <v>611.49991416177795</v>
      </c>
      <c r="M260" s="365">
        <v>611.49991416177795</v>
      </c>
      <c r="N260" s="365">
        <v>611.49991416177795</v>
      </c>
      <c r="O260" s="365">
        <v>3819.9494849706698</v>
      </c>
      <c r="P260" s="366">
        <f t="shared" si="51"/>
        <v>0</v>
      </c>
      <c r="Q260" s="365">
        <v>302.71022727272702</v>
      </c>
      <c r="R260" s="365">
        <v>302.71022727272702</v>
      </c>
      <c r="S260" s="365">
        <v>302.71022727272702</v>
      </c>
      <c r="T260" s="365">
        <v>302.71022727272702</v>
      </c>
      <c r="U260" s="365">
        <v>302.71022727272702</v>
      </c>
      <c r="V260" s="365">
        <v>302.71022727272702</v>
      </c>
      <c r="W260" s="365">
        <v>302.71022727272702</v>
      </c>
      <c r="X260" s="365">
        <v>302.71022727272702</v>
      </c>
      <c r="Y260" s="365">
        <v>302.71022727272702</v>
      </c>
      <c r="Z260" s="365">
        <v>302.71022727272702</v>
      </c>
      <c r="AA260" s="365">
        <v>302.71022727272702</v>
      </c>
      <c r="AB260" s="365">
        <v>302.71022727272702</v>
      </c>
      <c r="AC260" s="365">
        <v>3632.5227272727302</v>
      </c>
      <c r="AD260" s="366">
        <f t="shared" si="52"/>
        <v>5.9117155615240335E-12</v>
      </c>
    </row>
    <row r="261" spans="1:30" ht="12" hidden="1" customHeight="1">
      <c r="A261" s="358">
        <v>212</v>
      </c>
      <c r="B261" s="35" t="s">
        <v>379</v>
      </c>
      <c r="C261" s="365">
        <v>2605.23</v>
      </c>
      <c r="D261" s="365">
        <v>2704.84</v>
      </c>
      <c r="E261" s="365">
        <v>2781.84</v>
      </c>
      <c r="F261" s="365">
        <v>2619.84</v>
      </c>
      <c r="G261" s="365">
        <v>2728.59</v>
      </c>
      <c r="H261" s="365">
        <v>2734.28</v>
      </c>
      <c r="I261" s="365">
        <v>2762.8002727419398</v>
      </c>
      <c r="J261" s="365">
        <v>2719.4483910215099</v>
      </c>
      <c r="K261" s="365">
        <v>2719.4483910215099</v>
      </c>
      <c r="L261" s="365">
        <v>2719.4483910215099</v>
      </c>
      <c r="M261" s="365">
        <v>2719.4483910215099</v>
      </c>
      <c r="N261" s="365">
        <v>3715.5983910215</v>
      </c>
      <c r="O261" s="365">
        <v>33530.812227849499</v>
      </c>
      <c r="P261" s="366">
        <f t="shared" si="51"/>
        <v>0</v>
      </c>
      <c r="Q261" s="365">
        <v>2694.02590548333</v>
      </c>
      <c r="R261" s="365">
        <v>2694.02590548333</v>
      </c>
      <c r="S261" s="365">
        <v>2694.02590548333</v>
      </c>
      <c r="T261" s="365">
        <v>2694.02590548333</v>
      </c>
      <c r="U261" s="365">
        <v>2899.0559054833302</v>
      </c>
      <c r="V261" s="365">
        <v>2792.1474054833302</v>
      </c>
      <c r="W261" s="365">
        <v>2694.02590548333</v>
      </c>
      <c r="X261" s="365">
        <v>2694.02590548333</v>
      </c>
      <c r="Y261" s="365">
        <v>2694.02590548333</v>
      </c>
      <c r="Z261" s="365">
        <v>2694.02590548333</v>
      </c>
      <c r="AA261" s="365">
        <v>2694.02590548333</v>
      </c>
      <c r="AB261" s="365">
        <v>3700.13740548333</v>
      </c>
      <c r="AC261" s="365">
        <v>33637.573865799997</v>
      </c>
      <c r="AD261" s="366">
        <f t="shared" si="52"/>
        <v>0</v>
      </c>
    </row>
    <row r="262" spans="1:30" ht="12" hidden="1" customHeight="1">
      <c r="A262" s="358">
        <v>214</v>
      </c>
      <c r="B262" s="35" t="s">
        <v>380</v>
      </c>
      <c r="C262" s="365">
        <v>0</v>
      </c>
      <c r="D262" s="365">
        <v>0</v>
      </c>
      <c r="E262" s="365">
        <v>0</v>
      </c>
      <c r="F262" s="365">
        <v>0</v>
      </c>
      <c r="G262" s="365">
        <v>0</v>
      </c>
      <c r="H262" s="365">
        <v>0</v>
      </c>
      <c r="I262" s="365">
        <v>0</v>
      </c>
      <c r="J262" s="365">
        <v>0</v>
      </c>
      <c r="K262" s="365">
        <v>0</v>
      </c>
      <c r="L262" s="365">
        <v>0</v>
      </c>
      <c r="M262" s="365">
        <v>0</v>
      </c>
      <c r="N262" s="365">
        <v>0</v>
      </c>
      <c r="O262" s="365">
        <v>0</v>
      </c>
      <c r="P262" s="366">
        <f t="shared" si="51"/>
        <v>0</v>
      </c>
      <c r="Q262" s="365">
        <v>0</v>
      </c>
      <c r="R262" s="365">
        <v>0</v>
      </c>
      <c r="S262" s="365">
        <v>0</v>
      </c>
      <c r="T262" s="365">
        <v>0</v>
      </c>
      <c r="U262" s="365">
        <v>0</v>
      </c>
      <c r="V262" s="365">
        <v>0</v>
      </c>
      <c r="W262" s="365">
        <v>0</v>
      </c>
      <c r="X262" s="365">
        <v>0</v>
      </c>
      <c r="Y262" s="365">
        <v>0</v>
      </c>
      <c r="Z262" s="365">
        <v>0</v>
      </c>
      <c r="AA262" s="365">
        <v>0</v>
      </c>
      <c r="AB262" s="365">
        <v>0</v>
      </c>
      <c r="AC262" s="365">
        <v>0</v>
      </c>
      <c r="AD262" s="366">
        <f t="shared" si="52"/>
        <v>0</v>
      </c>
    </row>
    <row r="263" spans="1:30" ht="12" hidden="1" customHeight="1">
      <c r="A263" s="358">
        <v>215</v>
      </c>
      <c r="B263" s="35" t="s">
        <v>381</v>
      </c>
      <c r="C263" s="365">
        <v>0</v>
      </c>
      <c r="D263" s="365">
        <v>0</v>
      </c>
      <c r="E263" s="365">
        <v>0</v>
      </c>
      <c r="F263" s="365">
        <v>0</v>
      </c>
      <c r="G263" s="365">
        <v>0</v>
      </c>
      <c r="H263" s="365">
        <v>0</v>
      </c>
      <c r="I263" s="365">
        <v>0</v>
      </c>
      <c r="J263" s="365">
        <v>0</v>
      </c>
      <c r="K263" s="365">
        <v>0</v>
      </c>
      <c r="L263" s="365">
        <v>0</v>
      </c>
      <c r="M263" s="365">
        <v>0</v>
      </c>
      <c r="N263" s="365">
        <v>0</v>
      </c>
      <c r="O263" s="365">
        <v>0</v>
      </c>
      <c r="P263" s="366">
        <f t="shared" si="51"/>
        <v>0</v>
      </c>
      <c r="Q263" s="365">
        <v>0</v>
      </c>
      <c r="R263" s="365">
        <v>0</v>
      </c>
      <c r="S263" s="365">
        <v>0</v>
      </c>
      <c r="T263" s="365">
        <v>0</v>
      </c>
      <c r="U263" s="365">
        <v>0</v>
      </c>
      <c r="V263" s="365">
        <v>0</v>
      </c>
      <c r="W263" s="365">
        <v>0</v>
      </c>
      <c r="X263" s="365">
        <v>0</v>
      </c>
      <c r="Y263" s="365">
        <v>0</v>
      </c>
      <c r="Z263" s="365">
        <v>0</v>
      </c>
      <c r="AA263" s="365">
        <v>0</v>
      </c>
      <c r="AB263" s="365">
        <v>0</v>
      </c>
      <c r="AC263" s="365">
        <v>0</v>
      </c>
      <c r="AD263" s="366">
        <f t="shared" si="52"/>
        <v>0</v>
      </c>
    </row>
    <row r="264" spans="1:30" ht="12" hidden="1" customHeight="1">
      <c r="A264" s="358">
        <v>299</v>
      </c>
      <c r="B264" s="35" t="s">
        <v>382</v>
      </c>
      <c r="C264" s="365">
        <v>0</v>
      </c>
      <c r="D264" s="365">
        <v>0</v>
      </c>
      <c r="E264" s="365">
        <v>0</v>
      </c>
      <c r="F264" s="365">
        <v>0</v>
      </c>
      <c r="G264" s="365">
        <v>0</v>
      </c>
      <c r="H264" s="365">
        <v>0</v>
      </c>
      <c r="I264" s="365">
        <v>0</v>
      </c>
      <c r="J264" s="365">
        <v>0</v>
      </c>
      <c r="K264" s="365">
        <v>0</v>
      </c>
      <c r="L264" s="365">
        <v>0</v>
      </c>
      <c r="M264" s="365">
        <v>0</v>
      </c>
      <c r="N264" s="365">
        <v>0</v>
      </c>
      <c r="O264" s="365">
        <v>0</v>
      </c>
      <c r="P264" s="366">
        <f t="shared" si="51"/>
        <v>0</v>
      </c>
      <c r="Q264" s="365">
        <v>0</v>
      </c>
      <c r="R264" s="365">
        <v>0</v>
      </c>
      <c r="S264" s="365">
        <v>0</v>
      </c>
      <c r="T264" s="365">
        <v>0</v>
      </c>
      <c r="U264" s="365">
        <v>0</v>
      </c>
      <c r="V264" s="365">
        <v>0</v>
      </c>
      <c r="W264" s="365">
        <v>0</v>
      </c>
      <c r="X264" s="365">
        <v>0</v>
      </c>
      <c r="Y264" s="365">
        <v>0</v>
      </c>
      <c r="Z264" s="365">
        <v>0</v>
      </c>
      <c r="AA264" s="365">
        <v>0</v>
      </c>
      <c r="AB264" s="365">
        <v>0</v>
      </c>
      <c r="AC264" s="365">
        <v>0</v>
      </c>
      <c r="AD264" s="366">
        <f t="shared" si="52"/>
        <v>0</v>
      </c>
    </row>
    <row r="265" spans="1:30" s="47" customFormat="1" ht="12" hidden="1" customHeight="1">
      <c r="A265" s="188"/>
      <c r="B265" s="35"/>
      <c r="C265" s="365"/>
      <c r="D265" s="365"/>
      <c r="E265" s="365"/>
      <c r="F265" s="365"/>
      <c r="G265" s="365"/>
      <c r="H265" s="365"/>
      <c r="I265" s="365"/>
      <c r="J265" s="365"/>
      <c r="K265" s="365"/>
      <c r="L265" s="365"/>
      <c r="M265" s="365"/>
      <c r="N265" s="365"/>
      <c r="O265" s="365"/>
      <c r="P265" s="366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9"/>
    </row>
    <row r="266" spans="1:30" s="47" customFormat="1" ht="12" customHeight="1">
      <c r="A266" s="45"/>
      <c r="B266" s="1" t="str">
        <f>A249</f>
        <v>Employer Taxes &amp; Employee Benefits</v>
      </c>
      <c r="C266" s="365">
        <f t="shared" ref="C266:O266" si="53">SUM(C250:C265)</f>
        <v>32541.84</v>
      </c>
      <c r="D266" s="365">
        <f t="shared" si="53"/>
        <v>101091.88</v>
      </c>
      <c r="E266" s="365">
        <f t="shared" si="53"/>
        <v>34110.06</v>
      </c>
      <c r="F266" s="365">
        <f t="shared" si="53"/>
        <v>61228.599999999991</v>
      </c>
      <c r="G266" s="365">
        <f t="shared" si="53"/>
        <v>99587.599999999991</v>
      </c>
      <c r="H266" s="365">
        <f t="shared" si="53"/>
        <v>122457.29</v>
      </c>
      <c r="I266" s="365">
        <f t="shared" si="53"/>
        <v>34958.827732817794</v>
      </c>
      <c r="J266" s="365">
        <f t="shared" si="53"/>
        <v>34428.151632222565</v>
      </c>
      <c r="K266" s="365">
        <f t="shared" si="53"/>
        <v>34428.151632222565</v>
      </c>
      <c r="L266" s="365">
        <f t="shared" si="53"/>
        <v>34428.151632222565</v>
      </c>
      <c r="M266" s="365">
        <f t="shared" si="53"/>
        <v>34428.151632222565</v>
      </c>
      <c r="N266" s="365">
        <f t="shared" si="53"/>
        <v>46622.155136315749</v>
      </c>
      <c r="O266" s="365">
        <f t="shared" si="53"/>
        <v>670310.85939802416</v>
      </c>
      <c r="P266" s="366">
        <f t="shared" ref="P266:P375" si="54">O266-SUM(C266:N266)</f>
        <v>0</v>
      </c>
      <c r="Q266" s="365">
        <f t="shared" ref="Q266:AC266" si="55">SUM(Q250:Q265)</f>
        <v>34213.729706732556</v>
      </c>
      <c r="R266" s="365">
        <f t="shared" si="55"/>
        <v>58071.612561278052</v>
      </c>
      <c r="S266" s="365">
        <f t="shared" si="55"/>
        <v>58071.612561278052</v>
      </c>
      <c r="T266" s="365">
        <f t="shared" si="55"/>
        <v>58071.612561278052</v>
      </c>
      <c r="U266" s="365">
        <f t="shared" si="55"/>
        <v>60652.425280904259</v>
      </c>
      <c r="V266" s="365">
        <f t="shared" si="55"/>
        <v>59306.715791384864</v>
      </c>
      <c r="W266" s="365">
        <f t="shared" si="55"/>
        <v>58071.612561278052</v>
      </c>
      <c r="X266" s="365">
        <f t="shared" si="55"/>
        <v>58071.612561278052</v>
      </c>
      <c r="Y266" s="365">
        <f t="shared" si="55"/>
        <v>58071.612561278052</v>
      </c>
      <c r="Z266" s="365">
        <f t="shared" si="55"/>
        <v>58071.612561278052</v>
      </c>
      <c r="AA266" s="365">
        <f t="shared" si="55"/>
        <v>58071.612561278052</v>
      </c>
      <c r="AB266" s="365">
        <f t="shared" si="55"/>
        <v>70736.029264014855</v>
      </c>
      <c r="AC266" s="365">
        <f t="shared" si="55"/>
        <v>689481.8005332608</v>
      </c>
      <c r="AD266" s="366">
        <f t="shared" ref="AD266" si="56">AC266-SUM(Q266:AB266)</f>
        <v>0</v>
      </c>
    </row>
    <row r="267" spans="1:30" s="47" customFormat="1" ht="12" hidden="1" customHeight="1">
      <c r="A267" s="45"/>
      <c r="B267" s="35"/>
      <c r="C267" s="365"/>
      <c r="D267" s="365"/>
      <c r="E267" s="365"/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6"/>
      <c r="Q267" s="368"/>
      <c r="R267" s="368"/>
      <c r="S267" s="368"/>
      <c r="T267" s="368"/>
      <c r="U267" s="368"/>
      <c r="V267" s="368"/>
      <c r="W267" s="368"/>
      <c r="X267" s="368"/>
      <c r="Y267" s="368"/>
      <c r="Z267" s="368"/>
      <c r="AA267" s="368"/>
      <c r="AB267" s="368"/>
      <c r="AC267" s="368"/>
      <c r="AD267" s="369"/>
    </row>
    <row r="268" spans="1:30" s="47" customFormat="1" ht="12" hidden="1" customHeight="1">
      <c r="A268" s="80" t="s">
        <v>104</v>
      </c>
      <c r="B268" s="35"/>
      <c r="C268" s="365"/>
      <c r="D268" s="365"/>
      <c r="E268" s="365"/>
      <c r="F268" s="365"/>
      <c r="G268" s="365"/>
      <c r="H268" s="365"/>
      <c r="I268" s="365"/>
      <c r="J268" s="365"/>
      <c r="K268" s="365"/>
      <c r="L268" s="365"/>
      <c r="M268" s="365"/>
      <c r="N268" s="365"/>
      <c r="O268" s="365"/>
      <c r="P268" s="366"/>
      <c r="Q268" s="368"/>
      <c r="R268" s="368"/>
      <c r="S268" s="368"/>
      <c r="T268" s="368"/>
      <c r="U268" s="368"/>
      <c r="V268" s="368"/>
      <c r="W268" s="368"/>
      <c r="X268" s="368"/>
      <c r="Y268" s="368"/>
      <c r="Z268" s="368"/>
      <c r="AA268" s="368"/>
      <c r="AB268" s="368"/>
      <c r="AC268" s="368"/>
      <c r="AD268" s="369"/>
    </row>
    <row r="269" spans="1:30" s="47" customFormat="1" ht="12" hidden="1" customHeight="1">
      <c r="A269" s="188" t="s">
        <v>30</v>
      </c>
      <c r="B269" s="35"/>
      <c r="C269" s="365"/>
      <c r="D269" s="365"/>
      <c r="E269" s="365"/>
      <c r="F269" s="365"/>
      <c r="G269" s="365"/>
      <c r="H269" s="365"/>
      <c r="I269" s="365"/>
      <c r="J269" s="365"/>
      <c r="K269" s="365"/>
      <c r="L269" s="365"/>
      <c r="M269" s="365"/>
      <c r="N269" s="365"/>
      <c r="O269" s="365">
        <v>0</v>
      </c>
      <c r="P269" s="366">
        <f t="shared" si="54"/>
        <v>0</v>
      </c>
      <c r="Q269" s="368"/>
      <c r="R269" s="368"/>
      <c r="S269" s="368"/>
      <c r="T269" s="368"/>
      <c r="U269" s="368"/>
      <c r="V269" s="368"/>
      <c r="W269" s="368"/>
      <c r="X269" s="368"/>
      <c r="Y269" s="368"/>
      <c r="Z269" s="368"/>
      <c r="AA269" s="368"/>
      <c r="AB269" s="368"/>
      <c r="AC269" s="368">
        <v>0</v>
      </c>
      <c r="AD269" s="366">
        <f t="shared" ref="AD269" si="57">AC269-SUM(Q269:AB269)</f>
        <v>0</v>
      </c>
    </row>
    <row r="270" spans="1:30" s="340" customFormat="1" ht="12" hidden="1" customHeight="1">
      <c r="A270" s="358">
        <v>300</v>
      </c>
      <c r="B270" s="35" t="s">
        <v>104</v>
      </c>
      <c r="C270" s="365">
        <v>0</v>
      </c>
      <c r="D270" s="365">
        <v>0</v>
      </c>
      <c r="E270" s="365">
        <v>0</v>
      </c>
      <c r="F270" s="365">
        <v>0</v>
      </c>
      <c r="G270" s="365">
        <v>0</v>
      </c>
      <c r="H270" s="365">
        <v>0</v>
      </c>
      <c r="I270" s="365">
        <v>0</v>
      </c>
      <c r="J270" s="365">
        <v>0</v>
      </c>
      <c r="K270" s="365">
        <v>0</v>
      </c>
      <c r="L270" s="365">
        <v>0</v>
      </c>
      <c r="M270" s="365">
        <v>0</v>
      </c>
      <c r="N270" s="365">
        <v>0</v>
      </c>
      <c r="O270" s="365">
        <v>0</v>
      </c>
      <c r="P270" s="366">
        <f t="shared" ref="P270:P333" si="58">O270-SUM(C270:N270)</f>
        <v>0</v>
      </c>
      <c r="Q270" s="368">
        <v>0</v>
      </c>
      <c r="R270" s="368">
        <v>0</v>
      </c>
      <c r="S270" s="368">
        <v>0</v>
      </c>
      <c r="T270" s="368">
        <v>0</v>
      </c>
      <c r="U270" s="368">
        <v>0</v>
      </c>
      <c r="V270" s="368">
        <v>0</v>
      </c>
      <c r="W270" s="368">
        <v>0</v>
      </c>
      <c r="X270" s="368">
        <v>0</v>
      </c>
      <c r="Y270" s="368">
        <v>0</v>
      </c>
      <c r="Z270" s="368">
        <v>0</v>
      </c>
      <c r="AA270" s="368">
        <v>0</v>
      </c>
      <c r="AB270" s="368">
        <v>0</v>
      </c>
      <c r="AC270" s="368">
        <v>0</v>
      </c>
      <c r="AD270" s="366">
        <f t="shared" ref="AD270:AD333" si="59">AC270-SUM(Q270:AB270)</f>
        <v>0</v>
      </c>
    </row>
    <row r="271" spans="1:30" s="340" customFormat="1" ht="12" hidden="1" customHeight="1">
      <c r="A271" s="358">
        <v>301</v>
      </c>
      <c r="B271" s="35" t="s">
        <v>383</v>
      </c>
      <c r="C271" s="365">
        <v>0</v>
      </c>
      <c r="D271" s="365">
        <v>0</v>
      </c>
      <c r="E271" s="365">
        <v>0</v>
      </c>
      <c r="F271" s="365">
        <v>0</v>
      </c>
      <c r="G271" s="365">
        <v>0</v>
      </c>
      <c r="H271" s="365">
        <v>0</v>
      </c>
      <c r="I271" s="365">
        <v>0</v>
      </c>
      <c r="J271" s="365">
        <v>0</v>
      </c>
      <c r="K271" s="365">
        <v>0</v>
      </c>
      <c r="L271" s="365">
        <v>0</v>
      </c>
      <c r="M271" s="365">
        <v>0</v>
      </c>
      <c r="N271" s="365">
        <v>0</v>
      </c>
      <c r="O271" s="365">
        <v>0</v>
      </c>
      <c r="P271" s="366">
        <f t="shared" si="58"/>
        <v>0</v>
      </c>
      <c r="Q271" s="368">
        <v>0</v>
      </c>
      <c r="R271" s="368">
        <v>0</v>
      </c>
      <c r="S271" s="368">
        <v>0</v>
      </c>
      <c r="T271" s="368">
        <v>0</v>
      </c>
      <c r="U271" s="368">
        <v>0</v>
      </c>
      <c r="V271" s="368">
        <v>0</v>
      </c>
      <c r="W271" s="368">
        <v>0</v>
      </c>
      <c r="X271" s="368">
        <v>0</v>
      </c>
      <c r="Y271" s="368">
        <v>0</v>
      </c>
      <c r="Z271" s="368">
        <v>0</v>
      </c>
      <c r="AA271" s="368">
        <v>0</v>
      </c>
      <c r="AB271" s="368">
        <v>0</v>
      </c>
      <c r="AC271" s="368">
        <v>0</v>
      </c>
      <c r="AD271" s="366">
        <f t="shared" si="59"/>
        <v>0</v>
      </c>
    </row>
    <row r="272" spans="1:30" s="340" customFormat="1" ht="12" hidden="1" customHeight="1">
      <c r="A272" s="358">
        <v>302</v>
      </c>
      <c r="B272" s="35" t="s">
        <v>384</v>
      </c>
      <c r="C272" s="365">
        <v>1.45</v>
      </c>
      <c r="D272" s="365">
        <v>0</v>
      </c>
      <c r="E272" s="365">
        <v>20</v>
      </c>
      <c r="F272" s="365">
        <v>7.28</v>
      </c>
      <c r="G272" s="365">
        <v>5618.62</v>
      </c>
      <c r="H272" s="365">
        <v>225.89</v>
      </c>
      <c r="I272" s="365">
        <v>916.66666666666697</v>
      </c>
      <c r="J272" s="365">
        <v>916.66666666666697</v>
      </c>
      <c r="K272" s="365">
        <v>916.66666666666697</v>
      </c>
      <c r="L272" s="365">
        <v>916.66666666666697</v>
      </c>
      <c r="M272" s="365">
        <v>916.66666666666697</v>
      </c>
      <c r="N272" s="365">
        <v>916.66666666666697</v>
      </c>
      <c r="O272" s="365">
        <v>11373.24</v>
      </c>
      <c r="P272" s="366">
        <f t="shared" si="58"/>
        <v>0</v>
      </c>
      <c r="Q272" s="368">
        <v>947.77</v>
      </c>
      <c r="R272" s="368">
        <v>947.77</v>
      </c>
      <c r="S272" s="368">
        <v>947.77</v>
      </c>
      <c r="T272" s="368">
        <v>947.77</v>
      </c>
      <c r="U272" s="368">
        <v>947.77</v>
      </c>
      <c r="V272" s="368">
        <v>947.77</v>
      </c>
      <c r="W272" s="368">
        <v>947.77</v>
      </c>
      <c r="X272" s="368">
        <v>947.77</v>
      </c>
      <c r="Y272" s="368">
        <v>947.77</v>
      </c>
      <c r="Z272" s="368">
        <v>947.77</v>
      </c>
      <c r="AA272" s="368">
        <v>947.77</v>
      </c>
      <c r="AB272" s="368">
        <v>947.77</v>
      </c>
      <c r="AC272" s="368">
        <v>11373.24</v>
      </c>
      <c r="AD272" s="366">
        <f t="shared" si="59"/>
        <v>0</v>
      </c>
    </row>
    <row r="273" spans="1:30" s="340" customFormat="1" ht="12" hidden="1" customHeight="1">
      <c r="A273" s="358">
        <v>304</v>
      </c>
      <c r="B273" s="35" t="s">
        <v>385</v>
      </c>
      <c r="C273" s="365">
        <v>0</v>
      </c>
      <c r="D273" s="365">
        <v>0</v>
      </c>
      <c r="E273" s="365">
        <v>0</v>
      </c>
      <c r="F273" s="365">
        <v>0</v>
      </c>
      <c r="G273" s="365">
        <v>0</v>
      </c>
      <c r="H273" s="365">
        <v>0</v>
      </c>
      <c r="I273" s="365">
        <v>0</v>
      </c>
      <c r="J273" s="365">
        <v>0</v>
      </c>
      <c r="K273" s="365">
        <v>0</v>
      </c>
      <c r="L273" s="365">
        <v>0</v>
      </c>
      <c r="M273" s="365">
        <v>0</v>
      </c>
      <c r="N273" s="365">
        <v>0</v>
      </c>
      <c r="O273" s="365">
        <v>0</v>
      </c>
      <c r="P273" s="366">
        <f t="shared" si="58"/>
        <v>0</v>
      </c>
      <c r="Q273" s="368">
        <v>0</v>
      </c>
      <c r="R273" s="368">
        <v>0</v>
      </c>
      <c r="S273" s="368">
        <v>0</v>
      </c>
      <c r="T273" s="368">
        <v>0</v>
      </c>
      <c r="U273" s="368">
        <v>0</v>
      </c>
      <c r="V273" s="368">
        <v>0</v>
      </c>
      <c r="W273" s="368">
        <v>0</v>
      </c>
      <c r="X273" s="368">
        <v>0</v>
      </c>
      <c r="Y273" s="368">
        <v>0</v>
      </c>
      <c r="Z273" s="368">
        <v>0</v>
      </c>
      <c r="AA273" s="368">
        <v>0</v>
      </c>
      <c r="AB273" s="368">
        <v>0</v>
      </c>
      <c r="AC273" s="368">
        <v>0</v>
      </c>
      <c r="AD273" s="366">
        <f t="shared" si="59"/>
        <v>0</v>
      </c>
    </row>
    <row r="274" spans="1:30" s="340" customFormat="1" ht="12" hidden="1" customHeight="1">
      <c r="A274" s="358">
        <v>305</v>
      </c>
      <c r="B274" s="35" t="s">
        <v>386</v>
      </c>
      <c r="C274" s="365">
        <v>0</v>
      </c>
      <c r="D274" s="365">
        <v>0</v>
      </c>
      <c r="E274" s="365">
        <v>0</v>
      </c>
      <c r="F274" s="365">
        <v>5500</v>
      </c>
      <c r="G274" s="365">
        <v>0</v>
      </c>
      <c r="H274" s="365">
        <v>10000</v>
      </c>
      <c r="I274" s="365">
        <v>0</v>
      </c>
      <c r="J274" s="365">
        <v>0</v>
      </c>
      <c r="K274" s="365">
        <v>0</v>
      </c>
      <c r="L274" s="365">
        <v>0</v>
      </c>
      <c r="M274" s="365">
        <v>0</v>
      </c>
      <c r="N274" s="365">
        <v>0</v>
      </c>
      <c r="O274" s="365">
        <v>15500</v>
      </c>
      <c r="P274" s="366">
        <f t="shared" si="58"/>
        <v>0</v>
      </c>
      <c r="Q274" s="368">
        <v>0</v>
      </c>
      <c r="R274" s="368">
        <v>0</v>
      </c>
      <c r="S274" s="368">
        <v>0</v>
      </c>
      <c r="T274" s="368">
        <v>0</v>
      </c>
      <c r="U274" s="368">
        <v>0</v>
      </c>
      <c r="V274" s="368">
        <v>0</v>
      </c>
      <c r="W274" s="368">
        <v>15500</v>
      </c>
      <c r="X274" s="368">
        <v>0</v>
      </c>
      <c r="Y274" s="368">
        <v>0</v>
      </c>
      <c r="Z274" s="368">
        <v>0</v>
      </c>
      <c r="AA274" s="368">
        <v>0</v>
      </c>
      <c r="AB274" s="368">
        <v>0</v>
      </c>
      <c r="AC274" s="368">
        <v>15500</v>
      </c>
      <c r="AD274" s="366">
        <f t="shared" si="59"/>
        <v>0</v>
      </c>
    </row>
    <row r="275" spans="1:30" s="340" customFormat="1" ht="12" hidden="1" customHeight="1">
      <c r="A275" s="358">
        <v>306</v>
      </c>
      <c r="B275" s="35" t="s">
        <v>387</v>
      </c>
      <c r="C275" s="365">
        <v>130.72999999999999</v>
      </c>
      <c r="D275" s="365">
        <v>40</v>
      </c>
      <c r="E275" s="365">
        <v>40</v>
      </c>
      <c r="F275" s="365">
        <v>210</v>
      </c>
      <c r="G275" s="365">
        <v>75</v>
      </c>
      <c r="H275" s="365">
        <v>40</v>
      </c>
      <c r="I275" s="365">
        <v>60.711666666666702</v>
      </c>
      <c r="J275" s="365">
        <v>60.711666666666702</v>
      </c>
      <c r="K275" s="365">
        <v>60.711666666666702</v>
      </c>
      <c r="L275" s="365">
        <v>60.711666666666702</v>
      </c>
      <c r="M275" s="365">
        <v>60.711666666666702</v>
      </c>
      <c r="N275" s="365">
        <v>60.711666666666702</v>
      </c>
      <c r="O275" s="365">
        <v>900</v>
      </c>
      <c r="P275" s="366">
        <f t="shared" si="58"/>
        <v>0</v>
      </c>
      <c r="Q275" s="368">
        <v>75</v>
      </c>
      <c r="R275" s="368">
        <v>75</v>
      </c>
      <c r="S275" s="368">
        <v>75</v>
      </c>
      <c r="T275" s="368">
        <v>75</v>
      </c>
      <c r="U275" s="368">
        <v>75</v>
      </c>
      <c r="V275" s="368">
        <v>75</v>
      </c>
      <c r="W275" s="368">
        <v>75</v>
      </c>
      <c r="X275" s="368">
        <v>75</v>
      </c>
      <c r="Y275" s="368">
        <v>75</v>
      </c>
      <c r="Z275" s="368">
        <v>75</v>
      </c>
      <c r="AA275" s="368">
        <v>75</v>
      </c>
      <c r="AB275" s="368">
        <v>75</v>
      </c>
      <c r="AC275" s="368">
        <v>900</v>
      </c>
      <c r="AD275" s="366">
        <f t="shared" si="59"/>
        <v>0</v>
      </c>
    </row>
    <row r="276" spans="1:30" s="340" customFormat="1" ht="12" hidden="1" customHeight="1">
      <c r="A276" s="358">
        <v>307</v>
      </c>
      <c r="B276" s="35" t="s">
        <v>388</v>
      </c>
      <c r="C276" s="365">
        <v>0</v>
      </c>
      <c r="D276" s="365">
        <v>0</v>
      </c>
      <c r="E276" s="365">
        <v>0</v>
      </c>
      <c r="F276" s="365">
        <v>0</v>
      </c>
      <c r="G276" s="365">
        <v>0</v>
      </c>
      <c r="H276" s="365">
        <v>0</v>
      </c>
      <c r="I276" s="365">
        <v>0</v>
      </c>
      <c r="J276" s="365">
        <v>0</v>
      </c>
      <c r="K276" s="365">
        <v>0</v>
      </c>
      <c r="L276" s="365">
        <v>0</v>
      </c>
      <c r="M276" s="365">
        <v>0</v>
      </c>
      <c r="N276" s="365">
        <v>0</v>
      </c>
      <c r="O276" s="365">
        <v>0</v>
      </c>
      <c r="P276" s="366">
        <f t="shared" si="58"/>
        <v>0</v>
      </c>
      <c r="Q276" s="368">
        <v>0</v>
      </c>
      <c r="R276" s="368">
        <v>0</v>
      </c>
      <c r="S276" s="368">
        <v>0</v>
      </c>
      <c r="T276" s="368">
        <v>0</v>
      </c>
      <c r="U276" s="368">
        <v>0</v>
      </c>
      <c r="V276" s="368">
        <v>0</v>
      </c>
      <c r="W276" s="368">
        <v>0</v>
      </c>
      <c r="X276" s="368">
        <v>0</v>
      </c>
      <c r="Y276" s="368">
        <v>0</v>
      </c>
      <c r="Z276" s="368">
        <v>0</v>
      </c>
      <c r="AA276" s="368">
        <v>0</v>
      </c>
      <c r="AB276" s="368">
        <v>0</v>
      </c>
      <c r="AC276" s="368">
        <v>0</v>
      </c>
      <c r="AD276" s="366">
        <f t="shared" si="59"/>
        <v>0</v>
      </c>
    </row>
    <row r="277" spans="1:30" s="340" customFormat="1" ht="12" hidden="1" customHeight="1">
      <c r="A277" s="358">
        <v>308</v>
      </c>
      <c r="B277" s="35" t="s">
        <v>389</v>
      </c>
      <c r="C277" s="365">
        <v>0</v>
      </c>
      <c r="D277" s="365">
        <v>0</v>
      </c>
      <c r="E277" s="365">
        <v>0</v>
      </c>
      <c r="F277" s="365">
        <v>0</v>
      </c>
      <c r="G277" s="365">
        <v>0</v>
      </c>
      <c r="H277" s="365">
        <v>0</v>
      </c>
      <c r="I277" s="365">
        <v>889.56416666666701</v>
      </c>
      <c r="J277" s="365">
        <v>889.56416666666701</v>
      </c>
      <c r="K277" s="365">
        <v>889.56416666666701</v>
      </c>
      <c r="L277" s="365">
        <v>889.56416666666701</v>
      </c>
      <c r="M277" s="365">
        <v>889.56416666666701</v>
      </c>
      <c r="N277" s="365">
        <v>889.56416666666701</v>
      </c>
      <c r="O277" s="365">
        <v>5337.3850000000002</v>
      </c>
      <c r="P277" s="366">
        <f t="shared" si="58"/>
        <v>0</v>
      </c>
      <c r="Q277" s="368">
        <v>0</v>
      </c>
      <c r="R277" s="368">
        <v>970.45454545454504</v>
      </c>
      <c r="S277" s="368">
        <v>970.45454545454504</v>
      </c>
      <c r="T277" s="368">
        <v>970.45454545454504</v>
      </c>
      <c r="U277" s="368">
        <v>970.45454545454504</v>
      </c>
      <c r="V277" s="368">
        <v>970.45454545454504</v>
      </c>
      <c r="W277" s="368">
        <v>970.45454545454504</v>
      </c>
      <c r="X277" s="368">
        <v>970.45454545454504</v>
      </c>
      <c r="Y277" s="368">
        <v>970.45454545454504</v>
      </c>
      <c r="Z277" s="368">
        <v>970.45454545454504</v>
      </c>
      <c r="AA277" s="368">
        <v>970.45454545454504</v>
      </c>
      <c r="AB277" s="368">
        <v>970.45454545454504</v>
      </c>
      <c r="AC277" s="368">
        <v>10675</v>
      </c>
      <c r="AD277" s="366">
        <f t="shared" si="59"/>
        <v>0</v>
      </c>
    </row>
    <row r="278" spans="1:30" s="340" customFormat="1" ht="12" hidden="1" customHeight="1">
      <c r="A278" s="358">
        <v>308.10000000000002</v>
      </c>
      <c r="B278" s="35" t="s">
        <v>390</v>
      </c>
      <c r="C278" s="365">
        <v>0</v>
      </c>
      <c r="D278" s="365">
        <v>0</v>
      </c>
      <c r="E278" s="365">
        <v>0</v>
      </c>
      <c r="F278" s="365">
        <v>0</v>
      </c>
      <c r="G278" s="365">
        <v>0</v>
      </c>
      <c r="H278" s="365">
        <v>0</v>
      </c>
      <c r="I278" s="365">
        <v>0</v>
      </c>
      <c r="J278" s="365">
        <v>0</v>
      </c>
      <c r="K278" s="365">
        <v>0</v>
      </c>
      <c r="L278" s="365">
        <v>0</v>
      </c>
      <c r="M278" s="365">
        <v>0</v>
      </c>
      <c r="N278" s="365">
        <v>0</v>
      </c>
      <c r="O278" s="365">
        <v>0</v>
      </c>
      <c r="P278" s="366">
        <f t="shared" si="58"/>
        <v>0</v>
      </c>
      <c r="Q278" s="368">
        <v>0</v>
      </c>
      <c r="R278" s="368">
        <v>0</v>
      </c>
      <c r="S278" s="368">
        <v>0</v>
      </c>
      <c r="T278" s="368">
        <v>0</v>
      </c>
      <c r="U278" s="368">
        <v>0</v>
      </c>
      <c r="V278" s="368">
        <v>0</v>
      </c>
      <c r="W278" s="368">
        <v>0</v>
      </c>
      <c r="X278" s="368">
        <v>0</v>
      </c>
      <c r="Y278" s="368">
        <v>0</v>
      </c>
      <c r="Z278" s="368">
        <v>0</v>
      </c>
      <c r="AA278" s="368">
        <v>0</v>
      </c>
      <c r="AB278" s="368">
        <v>0</v>
      </c>
      <c r="AC278" s="368">
        <v>0</v>
      </c>
      <c r="AD278" s="366">
        <f t="shared" si="59"/>
        <v>0</v>
      </c>
    </row>
    <row r="279" spans="1:30" s="340" customFormat="1" ht="12" hidden="1" customHeight="1">
      <c r="A279" s="358">
        <v>308.2</v>
      </c>
      <c r="B279" s="35" t="s">
        <v>391</v>
      </c>
      <c r="C279" s="365">
        <v>0</v>
      </c>
      <c r="D279" s="365">
        <v>0</v>
      </c>
      <c r="E279" s="365">
        <v>0</v>
      </c>
      <c r="F279" s="365">
        <v>0</v>
      </c>
      <c r="G279" s="365">
        <v>0</v>
      </c>
      <c r="H279" s="365">
        <v>0</v>
      </c>
      <c r="I279" s="365">
        <v>0</v>
      </c>
      <c r="J279" s="365">
        <v>0</v>
      </c>
      <c r="K279" s="365">
        <v>0</v>
      </c>
      <c r="L279" s="365">
        <v>0</v>
      </c>
      <c r="M279" s="365">
        <v>0</v>
      </c>
      <c r="N279" s="365">
        <v>0</v>
      </c>
      <c r="O279" s="365">
        <v>0</v>
      </c>
      <c r="P279" s="366">
        <f t="shared" si="58"/>
        <v>0</v>
      </c>
      <c r="Q279" s="368">
        <v>0</v>
      </c>
      <c r="R279" s="368">
        <v>0</v>
      </c>
      <c r="S279" s="368">
        <v>0</v>
      </c>
      <c r="T279" s="368">
        <v>0</v>
      </c>
      <c r="U279" s="368">
        <v>0</v>
      </c>
      <c r="V279" s="368">
        <v>0</v>
      </c>
      <c r="W279" s="368">
        <v>0</v>
      </c>
      <c r="X279" s="368">
        <v>0</v>
      </c>
      <c r="Y279" s="368">
        <v>0</v>
      </c>
      <c r="Z279" s="368">
        <v>0</v>
      </c>
      <c r="AA279" s="368">
        <v>0</v>
      </c>
      <c r="AB279" s="368">
        <v>0</v>
      </c>
      <c r="AC279" s="368">
        <v>0</v>
      </c>
      <c r="AD279" s="366">
        <f t="shared" si="59"/>
        <v>0</v>
      </c>
    </row>
    <row r="280" spans="1:30" s="340" customFormat="1" ht="12" hidden="1" customHeight="1">
      <c r="A280" s="358">
        <v>308.3</v>
      </c>
      <c r="B280" s="35" t="s">
        <v>392</v>
      </c>
      <c r="C280" s="365">
        <v>0</v>
      </c>
      <c r="D280" s="365">
        <v>0</v>
      </c>
      <c r="E280" s="365">
        <v>0</v>
      </c>
      <c r="F280" s="365">
        <v>0</v>
      </c>
      <c r="G280" s="365">
        <v>0</v>
      </c>
      <c r="H280" s="365">
        <v>0</v>
      </c>
      <c r="I280" s="365">
        <v>0</v>
      </c>
      <c r="J280" s="365">
        <v>0</v>
      </c>
      <c r="K280" s="365">
        <v>0</v>
      </c>
      <c r="L280" s="365">
        <v>0</v>
      </c>
      <c r="M280" s="365">
        <v>0</v>
      </c>
      <c r="N280" s="365">
        <v>0</v>
      </c>
      <c r="O280" s="365">
        <v>0</v>
      </c>
      <c r="P280" s="366">
        <f t="shared" si="58"/>
        <v>0</v>
      </c>
      <c r="Q280" s="368">
        <v>0</v>
      </c>
      <c r="R280" s="368">
        <v>0</v>
      </c>
      <c r="S280" s="368">
        <v>0</v>
      </c>
      <c r="T280" s="368">
        <v>0</v>
      </c>
      <c r="U280" s="368">
        <v>0</v>
      </c>
      <c r="V280" s="368">
        <v>0</v>
      </c>
      <c r="W280" s="368">
        <v>0</v>
      </c>
      <c r="X280" s="368">
        <v>0</v>
      </c>
      <c r="Y280" s="368">
        <v>0</v>
      </c>
      <c r="Z280" s="368">
        <v>0</v>
      </c>
      <c r="AA280" s="368">
        <v>0</v>
      </c>
      <c r="AB280" s="368">
        <v>0</v>
      </c>
      <c r="AC280" s="368">
        <v>0</v>
      </c>
      <c r="AD280" s="366">
        <f t="shared" si="59"/>
        <v>0</v>
      </c>
    </row>
    <row r="281" spans="1:30" s="340" customFormat="1" ht="12" hidden="1" customHeight="1">
      <c r="A281" s="358">
        <v>308.39999999999998</v>
      </c>
      <c r="B281" s="35" t="s">
        <v>393</v>
      </c>
      <c r="C281" s="365">
        <v>0</v>
      </c>
      <c r="D281" s="365">
        <v>0</v>
      </c>
      <c r="E281" s="365">
        <v>0</v>
      </c>
      <c r="F281" s="365">
        <v>0</v>
      </c>
      <c r="G281" s="365">
        <v>0</v>
      </c>
      <c r="H281" s="365">
        <v>0</v>
      </c>
      <c r="I281" s="365">
        <v>0</v>
      </c>
      <c r="J281" s="365">
        <v>0</v>
      </c>
      <c r="K281" s="365">
        <v>0</v>
      </c>
      <c r="L281" s="365">
        <v>0</v>
      </c>
      <c r="M281" s="365">
        <v>0</v>
      </c>
      <c r="N281" s="365">
        <v>0</v>
      </c>
      <c r="O281" s="365">
        <v>0</v>
      </c>
      <c r="P281" s="366">
        <f t="shared" si="58"/>
        <v>0</v>
      </c>
      <c r="Q281" s="368">
        <v>0</v>
      </c>
      <c r="R281" s="368">
        <v>0</v>
      </c>
      <c r="S281" s="368">
        <v>0</v>
      </c>
      <c r="T281" s="368">
        <v>0</v>
      </c>
      <c r="U281" s="368">
        <v>0</v>
      </c>
      <c r="V281" s="368">
        <v>0</v>
      </c>
      <c r="W281" s="368">
        <v>0</v>
      </c>
      <c r="X281" s="368">
        <v>0</v>
      </c>
      <c r="Y281" s="368">
        <v>0</v>
      </c>
      <c r="Z281" s="368">
        <v>0</v>
      </c>
      <c r="AA281" s="368">
        <v>0</v>
      </c>
      <c r="AB281" s="368">
        <v>0</v>
      </c>
      <c r="AC281" s="368">
        <v>0</v>
      </c>
      <c r="AD281" s="366">
        <f t="shared" si="59"/>
        <v>0</v>
      </c>
    </row>
    <row r="282" spans="1:30" s="340" customFormat="1" ht="12" hidden="1" customHeight="1">
      <c r="A282" s="358">
        <v>308.5</v>
      </c>
      <c r="B282" s="35" t="s">
        <v>394</v>
      </c>
      <c r="C282" s="365">
        <v>0</v>
      </c>
      <c r="D282" s="365">
        <v>0</v>
      </c>
      <c r="E282" s="365">
        <v>0</v>
      </c>
      <c r="F282" s="365">
        <v>0</v>
      </c>
      <c r="G282" s="365">
        <v>0</v>
      </c>
      <c r="H282" s="365">
        <v>0</v>
      </c>
      <c r="I282" s="365">
        <v>0</v>
      </c>
      <c r="J282" s="365">
        <v>0</v>
      </c>
      <c r="K282" s="365">
        <v>0</v>
      </c>
      <c r="L282" s="365">
        <v>0</v>
      </c>
      <c r="M282" s="365">
        <v>0</v>
      </c>
      <c r="N282" s="365">
        <v>0</v>
      </c>
      <c r="O282" s="365">
        <v>0</v>
      </c>
      <c r="P282" s="366">
        <f t="shared" si="58"/>
        <v>0</v>
      </c>
      <c r="Q282" s="368">
        <v>0</v>
      </c>
      <c r="R282" s="368">
        <v>0</v>
      </c>
      <c r="S282" s="368">
        <v>0</v>
      </c>
      <c r="T282" s="368">
        <v>0</v>
      </c>
      <c r="U282" s="368">
        <v>0</v>
      </c>
      <c r="V282" s="368">
        <v>0</v>
      </c>
      <c r="W282" s="368">
        <v>0</v>
      </c>
      <c r="X282" s="368">
        <v>0</v>
      </c>
      <c r="Y282" s="368">
        <v>0</v>
      </c>
      <c r="Z282" s="368">
        <v>0</v>
      </c>
      <c r="AA282" s="368">
        <v>0</v>
      </c>
      <c r="AB282" s="368">
        <v>0</v>
      </c>
      <c r="AC282" s="368">
        <v>0</v>
      </c>
      <c r="AD282" s="366">
        <f t="shared" si="59"/>
        <v>0</v>
      </c>
    </row>
    <row r="283" spans="1:30" s="340" customFormat="1" ht="12" hidden="1" customHeight="1">
      <c r="A283" s="358">
        <v>308.60000000000002</v>
      </c>
      <c r="B283" s="35" t="s">
        <v>395</v>
      </c>
      <c r="C283" s="365">
        <v>0</v>
      </c>
      <c r="D283" s="365">
        <v>0</v>
      </c>
      <c r="E283" s="365">
        <v>0</v>
      </c>
      <c r="F283" s="365">
        <v>0</v>
      </c>
      <c r="G283" s="365">
        <v>0</v>
      </c>
      <c r="H283" s="365">
        <v>0</v>
      </c>
      <c r="I283" s="365">
        <v>0</v>
      </c>
      <c r="J283" s="365">
        <v>0</v>
      </c>
      <c r="K283" s="365">
        <v>0</v>
      </c>
      <c r="L283" s="365">
        <v>0</v>
      </c>
      <c r="M283" s="365">
        <v>0</v>
      </c>
      <c r="N283" s="365">
        <v>0</v>
      </c>
      <c r="O283" s="365">
        <v>0</v>
      </c>
      <c r="P283" s="366">
        <f t="shared" si="58"/>
        <v>0</v>
      </c>
      <c r="Q283" s="368">
        <v>0</v>
      </c>
      <c r="R283" s="368">
        <v>0</v>
      </c>
      <c r="S283" s="368">
        <v>0</v>
      </c>
      <c r="T283" s="368">
        <v>0</v>
      </c>
      <c r="U283" s="368">
        <v>0</v>
      </c>
      <c r="V283" s="368">
        <v>0</v>
      </c>
      <c r="W283" s="368">
        <v>0</v>
      </c>
      <c r="X283" s="368">
        <v>0</v>
      </c>
      <c r="Y283" s="368">
        <v>0</v>
      </c>
      <c r="Z283" s="368">
        <v>0</v>
      </c>
      <c r="AA283" s="368">
        <v>0</v>
      </c>
      <c r="AB283" s="368">
        <v>0</v>
      </c>
      <c r="AC283" s="368">
        <v>0</v>
      </c>
      <c r="AD283" s="366">
        <f t="shared" si="59"/>
        <v>0</v>
      </c>
    </row>
    <row r="284" spans="1:30" s="340" customFormat="1" ht="12" hidden="1" customHeight="1">
      <c r="A284" s="358">
        <v>309</v>
      </c>
      <c r="B284" s="35" t="s">
        <v>396</v>
      </c>
      <c r="C284" s="365">
        <v>0</v>
      </c>
      <c r="D284" s="365">
        <v>0</v>
      </c>
      <c r="E284" s="365">
        <v>0</v>
      </c>
      <c r="F284" s="365">
        <v>0</v>
      </c>
      <c r="G284" s="365">
        <v>0</v>
      </c>
      <c r="H284" s="365">
        <v>0</v>
      </c>
      <c r="I284" s="365">
        <v>0</v>
      </c>
      <c r="J284" s="365">
        <v>0</v>
      </c>
      <c r="K284" s="365">
        <v>0</v>
      </c>
      <c r="L284" s="365">
        <v>0</v>
      </c>
      <c r="M284" s="365">
        <v>0</v>
      </c>
      <c r="N284" s="365">
        <v>0</v>
      </c>
      <c r="O284" s="365">
        <v>0</v>
      </c>
      <c r="P284" s="366">
        <f t="shared" si="58"/>
        <v>0</v>
      </c>
      <c r="Q284" s="368">
        <v>0</v>
      </c>
      <c r="R284" s="368">
        <v>0</v>
      </c>
      <c r="S284" s="368">
        <v>0</v>
      </c>
      <c r="T284" s="368">
        <v>0</v>
      </c>
      <c r="U284" s="368">
        <v>0</v>
      </c>
      <c r="V284" s="368">
        <v>0</v>
      </c>
      <c r="W284" s="368">
        <v>0</v>
      </c>
      <c r="X284" s="368">
        <v>0</v>
      </c>
      <c r="Y284" s="368">
        <v>0</v>
      </c>
      <c r="Z284" s="368">
        <v>0</v>
      </c>
      <c r="AA284" s="368">
        <v>0</v>
      </c>
      <c r="AB284" s="368">
        <v>0</v>
      </c>
      <c r="AC284" s="368">
        <v>0</v>
      </c>
      <c r="AD284" s="366">
        <f t="shared" si="59"/>
        <v>0</v>
      </c>
    </row>
    <row r="285" spans="1:30" s="340" customFormat="1" ht="12" hidden="1" customHeight="1">
      <c r="A285" s="358">
        <v>310</v>
      </c>
      <c r="B285" s="35" t="s">
        <v>397</v>
      </c>
      <c r="C285" s="365">
        <v>0</v>
      </c>
      <c r="D285" s="365">
        <v>0</v>
      </c>
      <c r="E285" s="365">
        <v>0</v>
      </c>
      <c r="F285" s="365">
        <v>0</v>
      </c>
      <c r="G285" s="365">
        <v>0</v>
      </c>
      <c r="H285" s="365">
        <v>0</v>
      </c>
      <c r="I285" s="365">
        <v>0</v>
      </c>
      <c r="J285" s="365">
        <v>0</v>
      </c>
      <c r="K285" s="365">
        <v>0</v>
      </c>
      <c r="L285" s="365">
        <v>0</v>
      </c>
      <c r="M285" s="365">
        <v>0</v>
      </c>
      <c r="N285" s="365">
        <v>0</v>
      </c>
      <c r="O285" s="365">
        <v>0</v>
      </c>
      <c r="P285" s="366">
        <f t="shared" si="58"/>
        <v>0</v>
      </c>
      <c r="Q285" s="368">
        <v>0</v>
      </c>
      <c r="R285" s="368">
        <v>0</v>
      </c>
      <c r="S285" s="368">
        <v>0</v>
      </c>
      <c r="T285" s="368">
        <v>0</v>
      </c>
      <c r="U285" s="368">
        <v>0</v>
      </c>
      <c r="V285" s="368">
        <v>0</v>
      </c>
      <c r="W285" s="368">
        <v>0</v>
      </c>
      <c r="X285" s="368">
        <v>0</v>
      </c>
      <c r="Y285" s="368">
        <v>0</v>
      </c>
      <c r="Z285" s="368">
        <v>0</v>
      </c>
      <c r="AA285" s="368">
        <v>0</v>
      </c>
      <c r="AB285" s="368">
        <v>0</v>
      </c>
      <c r="AC285" s="368">
        <v>0</v>
      </c>
      <c r="AD285" s="366">
        <f t="shared" si="59"/>
        <v>0</v>
      </c>
    </row>
    <row r="286" spans="1:30" s="340" customFormat="1" ht="12" hidden="1" customHeight="1">
      <c r="A286" s="358">
        <v>311</v>
      </c>
      <c r="B286" s="35" t="s">
        <v>398</v>
      </c>
      <c r="C286" s="365">
        <v>0</v>
      </c>
      <c r="D286" s="365">
        <v>0</v>
      </c>
      <c r="E286" s="365">
        <v>0</v>
      </c>
      <c r="F286" s="365">
        <v>0</v>
      </c>
      <c r="G286" s="365">
        <v>0</v>
      </c>
      <c r="H286" s="365">
        <v>0</v>
      </c>
      <c r="I286" s="365">
        <v>0</v>
      </c>
      <c r="J286" s="365">
        <v>0</v>
      </c>
      <c r="K286" s="365">
        <v>0</v>
      </c>
      <c r="L286" s="365">
        <v>0</v>
      </c>
      <c r="M286" s="365">
        <v>0</v>
      </c>
      <c r="N286" s="365">
        <v>0</v>
      </c>
      <c r="O286" s="365">
        <v>0</v>
      </c>
      <c r="P286" s="366">
        <f t="shared" si="58"/>
        <v>0</v>
      </c>
      <c r="Q286" s="368">
        <v>0</v>
      </c>
      <c r="R286" s="368">
        <v>0</v>
      </c>
      <c r="S286" s="368">
        <v>0</v>
      </c>
      <c r="T286" s="368">
        <v>0</v>
      </c>
      <c r="U286" s="368">
        <v>0</v>
      </c>
      <c r="V286" s="368">
        <v>0</v>
      </c>
      <c r="W286" s="368">
        <v>0</v>
      </c>
      <c r="X286" s="368">
        <v>0</v>
      </c>
      <c r="Y286" s="368">
        <v>0</v>
      </c>
      <c r="Z286" s="368">
        <v>0</v>
      </c>
      <c r="AA286" s="368">
        <v>0</v>
      </c>
      <c r="AB286" s="368">
        <v>0</v>
      </c>
      <c r="AC286" s="368">
        <v>0</v>
      </c>
      <c r="AD286" s="366">
        <f t="shared" si="59"/>
        <v>0</v>
      </c>
    </row>
    <row r="287" spans="1:30" s="340" customFormat="1" ht="12" hidden="1" customHeight="1">
      <c r="A287" s="358">
        <v>312</v>
      </c>
      <c r="B287" s="35" t="s">
        <v>399</v>
      </c>
      <c r="C287" s="365">
        <v>0</v>
      </c>
      <c r="D287" s="365">
        <v>0</v>
      </c>
      <c r="E287" s="365">
        <v>0</v>
      </c>
      <c r="F287" s="365">
        <v>0</v>
      </c>
      <c r="G287" s="365">
        <v>0</v>
      </c>
      <c r="H287" s="365">
        <v>0</v>
      </c>
      <c r="I287" s="365">
        <v>0</v>
      </c>
      <c r="J287" s="365">
        <v>0</v>
      </c>
      <c r="K287" s="365">
        <v>0</v>
      </c>
      <c r="L287" s="365">
        <v>0</v>
      </c>
      <c r="M287" s="365">
        <v>0</v>
      </c>
      <c r="N287" s="365">
        <v>0</v>
      </c>
      <c r="O287" s="365">
        <v>0</v>
      </c>
      <c r="P287" s="366">
        <f t="shared" si="58"/>
        <v>0</v>
      </c>
      <c r="Q287" s="368">
        <v>0</v>
      </c>
      <c r="R287" s="368">
        <v>0</v>
      </c>
      <c r="S287" s="368">
        <v>0</v>
      </c>
      <c r="T287" s="368">
        <v>0</v>
      </c>
      <c r="U287" s="368">
        <v>0</v>
      </c>
      <c r="V287" s="368">
        <v>0</v>
      </c>
      <c r="W287" s="368">
        <v>0</v>
      </c>
      <c r="X287" s="368">
        <v>0</v>
      </c>
      <c r="Y287" s="368">
        <v>0</v>
      </c>
      <c r="Z287" s="368">
        <v>0</v>
      </c>
      <c r="AA287" s="368">
        <v>0</v>
      </c>
      <c r="AB287" s="368">
        <v>0</v>
      </c>
      <c r="AC287" s="368">
        <v>0</v>
      </c>
      <c r="AD287" s="366">
        <f t="shared" si="59"/>
        <v>0</v>
      </c>
    </row>
    <row r="288" spans="1:30" s="340" customFormat="1" ht="12" hidden="1" customHeight="1">
      <c r="A288" s="358">
        <v>312.10000000000002</v>
      </c>
      <c r="B288" s="35" t="s">
        <v>400</v>
      </c>
      <c r="C288" s="365">
        <v>7500</v>
      </c>
      <c r="D288" s="365">
        <v>0</v>
      </c>
      <c r="E288" s="365">
        <v>0</v>
      </c>
      <c r="F288" s="365">
        <v>7500</v>
      </c>
      <c r="G288" s="365">
        <v>0</v>
      </c>
      <c r="H288" s="365">
        <v>0</v>
      </c>
      <c r="I288" s="365">
        <v>0</v>
      </c>
      <c r="J288" s="365">
        <v>0</v>
      </c>
      <c r="K288" s="365">
        <v>0</v>
      </c>
      <c r="L288" s="365">
        <v>0</v>
      </c>
      <c r="M288" s="365">
        <v>0</v>
      </c>
      <c r="N288" s="365">
        <v>0</v>
      </c>
      <c r="O288" s="365">
        <v>15000</v>
      </c>
      <c r="P288" s="366">
        <f t="shared" si="58"/>
        <v>0</v>
      </c>
      <c r="Q288" s="368">
        <v>0</v>
      </c>
      <c r="R288" s="368">
        <v>0</v>
      </c>
      <c r="S288" s="368">
        <v>15000</v>
      </c>
      <c r="T288" s="368">
        <v>0</v>
      </c>
      <c r="U288" s="368">
        <v>0</v>
      </c>
      <c r="V288" s="368">
        <v>0</v>
      </c>
      <c r="W288" s="368">
        <v>0</v>
      </c>
      <c r="X288" s="368">
        <v>0</v>
      </c>
      <c r="Y288" s="368">
        <v>0</v>
      </c>
      <c r="Z288" s="368">
        <v>0</v>
      </c>
      <c r="AA288" s="368">
        <v>0</v>
      </c>
      <c r="AB288" s="368">
        <v>0</v>
      </c>
      <c r="AC288" s="368">
        <v>15000</v>
      </c>
      <c r="AD288" s="366">
        <f t="shared" si="59"/>
        <v>0</v>
      </c>
    </row>
    <row r="289" spans="1:30" s="340" customFormat="1" ht="12" hidden="1" customHeight="1">
      <c r="A289" s="358">
        <v>312.2</v>
      </c>
      <c r="B289" s="35" t="s">
        <v>401</v>
      </c>
      <c r="C289" s="365">
        <v>0</v>
      </c>
      <c r="D289" s="365">
        <v>0</v>
      </c>
      <c r="E289" s="365">
        <v>0</v>
      </c>
      <c r="F289" s="365">
        <v>0</v>
      </c>
      <c r="G289" s="365">
        <v>0</v>
      </c>
      <c r="H289" s="365">
        <v>0</v>
      </c>
      <c r="I289" s="365">
        <v>0</v>
      </c>
      <c r="J289" s="365">
        <v>0</v>
      </c>
      <c r="K289" s="365">
        <v>0</v>
      </c>
      <c r="L289" s="365">
        <v>0</v>
      </c>
      <c r="M289" s="365">
        <v>0</v>
      </c>
      <c r="N289" s="365">
        <v>0</v>
      </c>
      <c r="O289" s="365">
        <v>0</v>
      </c>
      <c r="P289" s="366">
        <f t="shared" si="58"/>
        <v>0</v>
      </c>
      <c r="Q289" s="368">
        <v>0</v>
      </c>
      <c r="R289" s="368">
        <v>0</v>
      </c>
      <c r="S289" s="368">
        <v>0</v>
      </c>
      <c r="T289" s="368">
        <v>0</v>
      </c>
      <c r="U289" s="368">
        <v>0</v>
      </c>
      <c r="V289" s="368">
        <v>0</v>
      </c>
      <c r="W289" s="368">
        <v>0</v>
      </c>
      <c r="X289" s="368">
        <v>0</v>
      </c>
      <c r="Y289" s="368">
        <v>0</v>
      </c>
      <c r="Z289" s="368">
        <v>0</v>
      </c>
      <c r="AA289" s="368">
        <v>0</v>
      </c>
      <c r="AB289" s="368">
        <v>0</v>
      </c>
      <c r="AC289" s="368">
        <v>0</v>
      </c>
      <c r="AD289" s="366">
        <f t="shared" si="59"/>
        <v>0</v>
      </c>
    </row>
    <row r="290" spans="1:30" s="340" customFormat="1" ht="12" hidden="1" customHeight="1">
      <c r="A290" s="358">
        <v>312.3</v>
      </c>
      <c r="B290" s="35" t="s">
        <v>402</v>
      </c>
      <c r="C290" s="365">
        <v>0</v>
      </c>
      <c r="D290" s="365">
        <v>0</v>
      </c>
      <c r="E290" s="365">
        <v>0</v>
      </c>
      <c r="F290" s="365">
        <v>0</v>
      </c>
      <c r="G290" s="365">
        <v>0</v>
      </c>
      <c r="H290" s="365">
        <v>0</v>
      </c>
      <c r="I290" s="365">
        <v>0</v>
      </c>
      <c r="J290" s="365">
        <v>0</v>
      </c>
      <c r="K290" s="365">
        <v>0</v>
      </c>
      <c r="L290" s="365">
        <v>0</v>
      </c>
      <c r="M290" s="365">
        <v>0</v>
      </c>
      <c r="N290" s="365">
        <v>0</v>
      </c>
      <c r="O290" s="365">
        <v>0</v>
      </c>
      <c r="P290" s="366">
        <f t="shared" si="58"/>
        <v>0</v>
      </c>
      <c r="Q290" s="368">
        <v>0</v>
      </c>
      <c r="R290" s="368">
        <v>0</v>
      </c>
      <c r="S290" s="368">
        <v>0</v>
      </c>
      <c r="T290" s="368">
        <v>0</v>
      </c>
      <c r="U290" s="368">
        <v>0</v>
      </c>
      <c r="V290" s="368">
        <v>0</v>
      </c>
      <c r="W290" s="368">
        <v>0</v>
      </c>
      <c r="X290" s="368">
        <v>0</v>
      </c>
      <c r="Y290" s="368">
        <v>0</v>
      </c>
      <c r="Z290" s="368">
        <v>0</v>
      </c>
      <c r="AA290" s="368">
        <v>0</v>
      </c>
      <c r="AB290" s="368">
        <v>0</v>
      </c>
      <c r="AC290" s="368">
        <v>0</v>
      </c>
      <c r="AD290" s="366">
        <f t="shared" si="59"/>
        <v>0</v>
      </c>
    </row>
    <row r="291" spans="1:30" s="340" customFormat="1" ht="12" hidden="1" customHeight="1">
      <c r="A291" s="358">
        <v>312.39999999999998</v>
      </c>
      <c r="B291" s="35" t="s">
        <v>403</v>
      </c>
      <c r="C291" s="365">
        <v>0</v>
      </c>
      <c r="D291" s="365">
        <v>0</v>
      </c>
      <c r="E291" s="365">
        <v>0</v>
      </c>
      <c r="F291" s="365">
        <v>0</v>
      </c>
      <c r="G291" s="365">
        <v>0</v>
      </c>
      <c r="H291" s="365">
        <v>0</v>
      </c>
      <c r="I291" s="365">
        <v>0</v>
      </c>
      <c r="J291" s="365">
        <v>0</v>
      </c>
      <c r="K291" s="365">
        <v>0</v>
      </c>
      <c r="L291" s="365">
        <v>0</v>
      </c>
      <c r="M291" s="365">
        <v>0</v>
      </c>
      <c r="N291" s="365">
        <v>0</v>
      </c>
      <c r="O291" s="365">
        <v>0</v>
      </c>
      <c r="P291" s="366">
        <f t="shared" si="58"/>
        <v>0</v>
      </c>
      <c r="Q291" s="368">
        <v>0</v>
      </c>
      <c r="R291" s="368">
        <v>0</v>
      </c>
      <c r="S291" s="368">
        <v>0</v>
      </c>
      <c r="T291" s="368">
        <v>0</v>
      </c>
      <c r="U291" s="368">
        <v>0</v>
      </c>
      <c r="V291" s="368">
        <v>0</v>
      </c>
      <c r="W291" s="368">
        <v>0</v>
      </c>
      <c r="X291" s="368">
        <v>0</v>
      </c>
      <c r="Y291" s="368">
        <v>0</v>
      </c>
      <c r="Z291" s="368">
        <v>0</v>
      </c>
      <c r="AA291" s="368">
        <v>0</v>
      </c>
      <c r="AB291" s="368">
        <v>0</v>
      </c>
      <c r="AC291" s="368">
        <v>0</v>
      </c>
      <c r="AD291" s="366">
        <f t="shared" si="59"/>
        <v>0</v>
      </c>
    </row>
    <row r="292" spans="1:30" s="340" customFormat="1" ht="12" hidden="1" customHeight="1">
      <c r="A292" s="358">
        <v>312.5</v>
      </c>
      <c r="B292" s="35" t="s">
        <v>404</v>
      </c>
      <c r="C292" s="365">
        <v>0</v>
      </c>
      <c r="D292" s="365">
        <v>0</v>
      </c>
      <c r="E292" s="365">
        <v>0</v>
      </c>
      <c r="F292" s="365">
        <v>0</v>
      </c>
      <c r="G292" s="365">
        <v>0</v>
      </c>
      <c r="H292" s="365">
        <v>0</v>
      </c>
      <c r="I292" s="365">
        <v>0</v>
      </c>
      <c r="J292" s="365">
        <v>0</v>
      </c>
      <c r="K292" s="365">
        <v>0</v>
      </c>
      <c r="L292" s="365">
        <v>0</v>
      </c>
      <c r="M292" s="365">
        <v>0</v>
      </c>
      <c r="N292" s="365">
        <v>0</v>
      </c>
      <c r="O292" s="365">
        <v>0</v>
      </c>
      <c r="P292" s="366">
        <f t="shared" si="58"/>
        <v>0</v>
      </c>
      <c r="Q292" s="368">
        <v>0</v>
      </c>
      <c r="R292" s="368">
        <v>0</v>
      </c>
      <c r="S292" s="368">
        <v>0</v>
      </c>
      <c r="T292" s="368">
        <v>0</v>
      </c>
      <c r="U292" s="368">
        <v>0</v>
      </c>
      <c r="V292" s="368">
        <v>0</v>
      </c>
      <c r="W292" s="368">
        <v>0</v>
      </c>
      <c r="X292" s="368">
        <v>0</v>
      </c>
      <c r="Y292" s="368">
        <v>0</v>
      </c>
      <c r="Z292" s="368">
        <v>0</v>
      </c>
      <c r="AA292" s="368">
        <v>0</v>
      </c>
      <c r="AB292" s="368">
        <v>0</v>
      </c>
      <c r="AC292" s="368">
        <v>0</v>
      </c>
      <c r="AD292" s="366">
        <f t="shared" si="59"/>
        <v>0</v>
      </c>
    </row>
    <row r="293" spans="1:30" s="340" customFormat="1" ht="12" hidden="1" customHeight="1">
      <c r="A293" s="358">
        <v>312.60000000000002</v>
      </c>
      <c r="B293" s="35" t="s">
        <v>222</v>
      </c>
      <c r="C293" s="365">
        <v>0</v>
      </c>
      <c r="D293" s="365">
        <v>0</v>
      </c>
      <c r="E293" s="365">
        <v>0</v>
      </c>
      <c r="F293" s="365">
        <v>0</v>
      </c>
      <c r="G293" s="365">
        <v>0</v>
      </c>
      <c r="H293" s="365">
        <v>0</v>
      </c>
      <c r="I293" s="365">
        <v>0</v>
      </c>
      <c r="J293" s="365">
        <v>0</v>
      </c>
      <c r="K293" s="365">
        <v>0</v>
      </c>
      <c r="L293" s="365">
        <v>0</v>
      </c>
      <c r="M293" s="365">
        <v>0</v>
      </c>
      <c r="N293" s="365">
        <v>0</v>
      </c>
      <c r="O293" s="365">
        <v>0</v>
      </c>
      <c r="P293" s="366">
        <f t="shared" si="58"/>
        <v>0</v>
      </c>
      <c r="Q293" s="368">
        <v>0</v>
      </c>
      <c r="R293" s="368">
        <v>0</v>
      </c>
      <c r="S293" s="368">
        <v>0</v>
      </c>
      <c r="T293" s="368">
        <v>0</v>
      </c>
      <c r="U293" s="368">
        <v>0</v>
      </c>
      <c r="V293" s="368">
        <v>0</v>
      </c>
      <c r="W293" s="368">
        <v>0</v>
      </c>
      <c r="X293" s="368">
        <v>0</v>
      </c>
      <c r="Y293" s="368">
        <v>0</v>
      </c>
      <c r="Z293" s="368">
        <v>0</v>
      </c>
      <c r="AA293" s="368">
        <v>0</v>
      </c>
      <c r="AB293" s="368">
        <v>0</v>
      </c>
      <c r="AC293" s="368">
        <v>0</v>
      </c>
      <c r="AD293" s="366">
        <f t="shared" si="59"/>
        <v>0</v>
      </c>
    </row>
    <row r="294" spans="1:30" s="340" customFormat="1" ht="12" hidden="1" customHeight="1">
      <c r="A294" s="358">
        <v>313</v>
      </c>
      <c r="B294" s="35" t="s">
        <v>405</v>
      </c>
      <c r="C294" s="365">
        <v>0</v>
      </c>
      <c r="D294" s="365">
        <v>0</v>
      </c>
      <c r="E294" s="365">
        <v>0</v>
      </c>
      <c r="F294" s="365">
        <v>0</v>
      </c>
      <c r="G294" s="365">
        <v>0</v>
      </c>
      <c r="H294" s="365">
        <v>0</v>
      </c>
      <c r="I294" s="365">
        <v>0</v>
      </c>
      <c r="J294" s="365">
        <v>0</v>
      </c>
      <c r="K294" s="365">
        <v>0</v>
      </c>
      <c r="L294" s="365">
        <v>0</v>
      </c>
      <c r="M294" s="365">
        <v>0</v>
      </c>
      <c r="N294" s="365">
        <v>0</v>
      </c>
      <c r="O294" s="365">
        <v>0</v>
      </c>
      <c r="P294" s="366">
        <f t="shared" si="58"/>
        <v>0</v>
      </c>
      <c r="Q294" s="368">
        <v>0</v>
      </c>
      <c r="R294" s="368">
        <v>0</v>
      </c>
      <c r="S294" s="368">
        <v>0</v>
      </c>
      <c r="T294" s="368">
        <v>0</v>
      </c>
      <c r="U294" s="368">
        <v>0</v>
      </c>
      <c r="V294" s="368">
        <v>0</v>
      </c>
      <c r="W294" s="368">
        <v>0</v>
      </c>
      <c r="X294" s="368">
        <v>0</v>
      </c>
      <c r="Y294" s="368">
        <v>0</v>
      </c>
      <c r="Z294" s="368">
        <v>0</v>
      </c>
      <c r="AA294" s="368">
        <v>0</v>
      </c>
      <c r="AB294" s="368">
        <v>0</v>
      </c>
      <c r="AC294" s="368">
        <v>0</v>
      </c>
      <c r="AD294" s="366">
        <f t="shared" si="59"/>
        <v>0</v>
      </c>
    </row>
    <row r="295" spans="1:30" s="340" customFormat="1" ht="12" hidden="1" customHeight="1">
      <c r="A295" s="358">
        <v>314</v>
      </c>
      <c r="B295" s="35" t="s">
        <v>406</v>
      </c>
      <c r="C295" s="365">
        <v>0</v>
      </c>
      <c r="D295" s="365">
        <v>0</v>
      </c>
      <c r="E295" s="365">
        <v>0</v>
      </c>
      <c r="F295" s="365">
        <v>0</v>
      </c>
      <c r="G295" s="365">
        <v>0</v>
      </c>
      <c r="H295" s="365">
        <v>0</v>
      </c>
      <c r="I295" s="365">
        <v>0</v>
      </c>
      <c r="J295" s="365">
        <v>0</v>
      </c>
      <c r="K295" s="365">
        <v>0</v>
      </c>
      <c r="L295" s="365">
        <v>0</v>
      </c>
      <c r="M295" s="365">
        <v>0</v>
      </c>
      <c r="N295" s="365">
        <v>0</v>
      </c>
      <c r="O295" s="365">
        <v>0</v>
      </c>
      <c r="P295" s="366">
        <f t="shared" si="58"/>
        <v>0</v>
      </c>
      <c r="Q295" s="368">
        <v>0</v>
      </c>
      <c r="R295" s="368">
        <v>0</v>
      </c>
      <c r="S295" s="368">
        <v>0</v>
      </c>
      <c r="T295" s="368">
        <v>0</v>
      </c>
      <c r="U295" s="368">
        <v>0</v>
      </c>
      <c r="V295" s="368">
        <v>0</v>
      </c>
      <c r="W295" s="368">
        <v>0</v>
      </c>
      <c r="X295" s="368">
        <v>0</v>
      </c>
      <c r="Y295" s="368">
        <v>0</v>
      </c>
      <c r="Z295" s="368">
        <v>0</v>
      </c>
      <c r="AA295" s="368">
        <v>0</v>
      </c>
      <c r="AB295" s="368">
        <v>0</v>
      </c>
      <c r="AC295" s="368">
        <v>0</v>
      </c>
      <c r="AD295" s="366">
        <f t="shared" si="59"/>
        <v>0</v>
      </c>
    </row>
    <row r="296" spans="1:30" s="340" customFormat="1" ht="12" hidden="1" customHeight="1">
      <c r="A296" s="358">
        <v>315</v>
      </c>
      <c r="B296" s="35" t="s">
        <v>407</v>
      </c>
      <c r="C296" s="365">
        <v>0</v>
      </c>
      <c r="D296" s="365">
        <v>0</v>
      </c>
      <c r="E296" s="365">
        <v>0</v>
      </c>
      <c r="F296" s="365">
        <v>0</v>
      </c>
      <c r="G296" s="365">
        <v>0</v>
      </c>
      <c r="H296" s="365">
        <v>0</v>
      </c>
      <c r="I296" s="365">
        <v>0</v>
      </c>
      <c r="J296" s="365">
        <v>0</v>
      </c>
      <c r="K296" s="365">
        <v>0</v>
      </c>
      <c r="L296" s="365">
        <v>0</v>
      </c>
      <c r="M296" s="365">
        <v>0</v>
      </c>
      <c r="N296" s="365">
        <v>0</v>
      </c>
      <c r="O296" s="365">
        <v>0</v>
      </c>
      <c r="P296" s="366">
        <f t="shared" si="58"/>
        <v>0</v>
      </c>
      <c r="Q296" s="368">
        <v>0</v>
      </c>
      <c r="R296" s="368">
        <v>0</v>
      </c>
      <c r="S296" s="368">
        <v>0</v>
      </c>
      <c r="T296" s="368">
        <v>0</v>
      </c>
      <c r="U296" s="368">
        <v>0</v>
      </c>
      <c r="V296" s="368">
        <v>0</v>
      </c>
      <c r="W296" s="368">
        <v>0</v>
      </c>
      <c r="X296" s="368">
        <v>0</v>
      </c>
      <c r="Y296" s="368">
        <v>0</v>
      </c>
      <c r="Z296" s="368">
        <v>0</v>
      </c>
      <c r="AA296" s="368">
        <v>0</v>
      </c>
      <c r="AB296" s="368">
        <v>0</v>
      </c>
      <c r="AC296" s="368">
        <v>0</v>
      </c>
      <c r="AD296" s="366">
        <f t="shared" si="59"/>
        <v>0</v>
      </c>
    </row>
    <row r="297" spans="1:30" s="340" customFormat="1" ht="12" hidden="1" customHeight="1">
      <c r="A297" s="358">
        <v>316</v>
      </c>
      <c r="B297" s="35" t="s">
        <v>408</v>
      </c>
      <c r="C297" s="365">
        <v>0</v>
      </c>
      <c r="D297" s="365">
        <v>898.75</v>
      </c>
      <c r="E297" s="365">
        <v>6023.75</v>
      </c>
      <c r="F297" s="365">
        <v>12327.5</v>
      </c>
      <c r="G297" s="365">
        <v>7722.75</v>
      </c>
      <c r="H297" s="365">
        <v>18646.75</v>
      </c>
      <c r="I297" s="365">
        <v>6724.5119047619</v>
      </c>
      <c r="J297" s="365">
        <v>6724.5119047619</v>
      </c>
      <c r="K297" s="365">
        <v>6724.5119047619</v>
      </c>
      <c r="L297" s="365">
        <v>6724.5119047619</v>
      </c>
      <c r="M297" s="365">
        <v>6724.5119047619</v>
      </c>
      <c r="N297" s="365">
        <v>6724.5119047619</v>
      </c>
      <c r="O297" s="365">
        <v>85966.571428571406</v>
      </c>
      <c r="P297" s="366">
        <f t="shared" si="58"/>
        <v>0</v>
      </c>
      <c r="Q297" s="368">
        <v>0</v>
      </c>
      <c r="R297" s="368">
        <v>0</v>
      </c>
      <c r="S297" s="368">
        <v>8596.6571428571406</v>
      </c>
      <c r="T297" s="368">
        <v>8596.6571428571406</v>
      </c>
      <c r="U297" s="368">
        <v>8596.6571428571406</v>
      </c>
      <c r="V297" s="368">
        <v>8596.6571428571406</v>
      </c>
      <c r="W297" s="368">
        <v>8596.6571428571406</v>
      </c>
      <c r="X297" s="368">
        <v>8596.6571428571406</v>
      </c>
      <c r="Y297" s="368">
        <v>8596.6571428571406</v>
      </c>
      <c r="Z297" s="368">
        <v>8596.6571428571406</v>
      </c>
      <c r="AA297" s="368">
        <v>8596.6571428571406</v>
      </c>
      <c r="AB297" s="368">
        <v>8596.6571428571406</v>
      </c>
      <c r="AC297" s="368">
        <v>85966.571428571406</v>
      </c>
      <c r="AD297" s="366">
        <f t="shared" si="59"/>
        <v>0</v>
      </c>
    </row>
    <row r="298" spans="1:30" s="340" customFormat="1" ht="12" hidden="1" customHeight="1">
      <c r="A298" s="358">
        <v>317</v>
      </c>
      <c r="B298" s="35" t="s">
        <v>409</v>
      </c>
      <c r="C298" s="365">
        <v>0</v>
      </c>
      <c r="D298" s="365">
        <v>0</v>
      </c>
      <c r="E298" s="365">
        <v>0</v>
      </c>
      <c r="F298" s="365">
        <v>0</v>
      </c>
      <c r="G298" s="365">
        <v>0</v>
      </c>
      <c r="H298" s="365">
        <v>0</v>
      </c>
      <c r="I298" s="365">
        <v>0</v>
      </c>
      <c r="J298" s="365">
        <v>0</v>
      </c>
      <c r="K298" s="365">
        <v>0</v>
      </c>
      <c r="L298" s="365">
        <v>0</v>
      </c>
      <c r="M298" s="365">
        <v>0</v>
      </c>
      <c r="N298" s="365">
        <v>0</v>
      </c>
      <c r="O298" s="365">
        <v>0</v>
      </c>
      <c r="P298" s="366">
        <f t="shared" si="58"/>
        <v>0</v>
      </c>
      <c r="Q298" s="368">
        <v>0</v>
      </c>
      <c r="R298" s="368">
        <v>0</v>
      </c>
      <c r="S298" s="368">
        <v>0</v>
      </c>
      <c r="T298" s="368">
        <v>0</v>
      </c>
      <c r="U298" s="368">
        <v>0</v>
      </c>
      <c r="V298" s="368">
        <v>0</v>
      </c>
      <c r="W298" s="368">
        <v>0</v>
      </c>
      <c r="X298" s="368">
        <v>0</v>
      </c>
      <c r="Y298" s="368">
        <v>0</v>
      </c>
      <c r="Z298" s="368">
        <v>0</v>
      </c>
      <c r="AA298" s="368">
        <v>0</v>
      </c>
      <c r="AB298" s="368">
        <v>0</v>
      </c>
      <c r="AC298" s="368">
        <v>0</v>
      </c>
      <c r="AD298" s="366">
        <f t="shared" si="59"/>
        <v>0</v>
      </c>
    </row>
    <row r="299" spans="1:30" s="340" customFormat="1" ht="12" hidden="1" customHeight="1">
      <c r="A299" s="358">
        <v>320</v>
      </c>
      <c r="B299" s="35" t="s">
        <v>410</v>
      </c>
      <c r="C299" s="365">
        <v>0</v>
      </c>
      <c r="D299" s="365">
        <v>0</v>
      </c>
      <c r="E299" s="365">
        <v>0</v>
      </c>
      <c r="F299" s="365">
        <v>0</v>
      </c>
      <c r="G299" s="365">
        <v>0</v>
      </c>
      <c r="H299" s="365">
        <v>0</v>
      </c>
      <c r="I299" s="365">
        <v>1717</v>
      </c>
      <c r="J299" s="365">
        <v>0</v>
      </c>
      <c r="K299" s="365">
        <v>0</v>
      </c>
      <c r="L299" s="365">
        <v>0</v>
      </c>
      <c r="M299" s="365">
        <v>0</v>
      </c>
      <c r="N299" s="365">
        <v>0</v>
      </c>
      <c r="O299" s="365">
        <v>1717</v>
      </c>
      <c r="P299" s="366">
        <f t="shared" si="58"/>
        <v>0</v>
      </c>
      <c r="Q299" s="368">
        <v>0</v>
      </c>
      <c r="R299" s="368">
        <v>0</v>
      </c>
      <c r="S299" s="368">
        <v>0</v>
      </c>
      <c r="T299" s="368">
        <v>0</v>
      </c>
      <c r="U299" s="368">
        <v>0</v>
      </c>
      <c r="V299" s="368">
        <v>0</v>
      </c>
      <c r="W299" s="368">
        <v>1717</v>
      </c>
      <c r="X299" s="368">
        <v>0</v>
      </c>
      <c r="Y299" s="368">
        <v>0</v>
      </c>
      <c r="Z299" s="368">
        <v>0</v>
      </c>
      <c r="AA299" s="368">
        <v>0</v>
      </c>
      <c r="AB299" s="368">
        <v>0</v>
      </c>
      <c r="AC299" s="368">
        <v>1717</v>
      </c>
      <c r="AD299" s="366">
        <f t="shared" si="59"/>
        <v>0</v>
      </c>
    </row>
    <row r="300" spans="1:30" s="340" customFormat="1" ht="12" hidden="1" customHeight="1">
      <c r="A300" s="358">
        <v>321</v>
      </c>
      <c r="B300" s="35" t="s">
        <v>411</v>
      </c>
      <c r="C300" s="365">
        <v>0</v>
      </c>
      <c r="D300" s="365">
        <v>0</v>
      </c>
      <c r="E300" s="365">
        <v>0</v>
      </c>
      <c r="F300" s="365">
        <v>0</v>
      </c>
      <c r="G300" s="365">
        <v>0</v>
      </c>
      <c r="H300" s="365">
        <v>0</v>
      </c>
      <c r="I300" s="365">
        <v>0</v>
      </c>
      <c r="J300" s="365">
        <v>0</v>
      </c>
      <c r="K300" s="365">
        <v>0</v>
      </c>
      <c r="L300" s="365">
        <v>0</v>
      </c>
      <c r="M300" s="365">
        <v>0</v>
      </c>
      <c r="N300" s="365">
        <v>0</v>
      </c>
      <c r="O300" s="365">
        <v>0</v>
      </c>
      <c r="P300" s="366">
        <f t="shared" si="58"/>
        <v>0</v>
      </c>
      <c r="Q300" s="368">
        <v>0</v>
      </c>
      <c r="R300" s="368">
        <v>0</v>
      </c>
      <c r="S300" s="368">
        <v>0</v>
      </c>
      <c r="T300" s="368">
        <v>0</v>
      </c>
      <c r="U300" s="368">
        <v>0</v>
      </c>
      <c r="V300" s="368">
        <v>0</v>
      </c>
      <c r="W300" s="368">
        <v>0</v>
      </c>
      <c r="X300" s="368">
        <v>0</v>
      </c>
      <c r="Y300" s="368">
        <v>0</v>
      </c>
      <c r="Z300" s="368">
        <v>0</v>
      </c>
      <c r="AA300" s="368">
        <v>0</v>
      </c>
      <c r="AB300" s="368">
        <v>0</v>
      </c>
      <c r="AC300" s="368">
        <v>0</v>
      </c>
      <c r="AD300" s="366">
        <f t="shared" si="59"/>
        <v>0</v>
      </c>
    </row>
    <row r="301" spans="1:30" s="340" customFormat="1" ht="12" hidden="1" customHeight="1">
      <c r="A301" s="358">
        <v>322</v>
      </c>
      <c r="B301" s="35" t="s">
        <v>412</v>
      </c>
      <c r="C301" s="365">
        <v>0</v>
      </c>
      <c r="D301" s="365">
        <v>750</v>
      </c>
      <c r="E301" s="365">
        <v>0</v>
      </c>
      <c r="F301" s="365">
        <v>2600</v>
      </c>
      <c r="G301" s="365">
        <v>0</v>
      </c>
      <c r="H301" s="365">
        <v>0</v>
      </c>
      <c r="I301" s="365">
        <v>5275</v>
      </c>
      <c r="J301" s="365">
        <v>5275</v>
      </c>
      <c r="K301" s="365">
        <v>5275</v>
      </c>
      <c r="L301" s="365">
        <v>5275</v>
      </c>
      <c r="M301" s="365">
        <v>5275</v>
      </c>
      <c r="N301" s="365">
        <v>5275</v>
      </c>
      <c r="O301" s="365">
        <v>35000</v>
      </c>
      <c r="P301" s="366">
        <f t="shared" si="58"/>
        <v>0</v>
      </c>
      <c r="Q301" s="368">
        <v>0</v>
      </c>
      <c r="R301" s="368">
        <v>0</v>
      </c>
      <c r="S301" s="368">
        <v>3500</v>
      </c>
      <c r="T301" s="368">
        <v>3500</v>
      </c>
      <c r="U301" s="368">
        <v>3500</v>
      </c>
      <c r="V301" s="368">
        <v>3500</v>
      </c>
      <c r="W301" s="368">
        <v>3500</v>
      </c>
      <c r="X301" s="368">
        <v>3500</v>
      </c>
      <c r="Y301" s="368">
        <v>3500</v>
      </c>
      <c r="Z301" s="368">
        <v>3500</v>
      </c>
      <c r="AA301" s="368">
        <v>3500</v>
      </c>
      <c r="AB301" s="368">
        <v>3500</v>
      </c>
      <c r="AC301" s="368">
        <v>35000</v>
      </c>
      <c r="AD301" s="366">
        <f t="shared" si="59"/>
        <v>0</v>
      </c>
    </row>
    <row r="302" spans="1:30" s="340" customFormat="1" ht="12" hidden="1" customHeight="1">
      <c r="A302" s="358">
        <v>324</v>
      </c>
      <c r="B302" s="35" t="s">
        <v>413</v>
      </c>
      <c r="C302" s="365">
        <v>5979.17</v>
      </c>
      <c r="D302" s="365">
        <v>5979.17</v>
      </c>
      <c r="E302" s="365">
        <v>5979.17</v>
      </c>
      <c r="F302" s="365">
        <v>5979.17</v>
      </c>
      <c r="G302" s="365">
        <v>5979.17</v>
      </c>
      <c r="H302" s="365">
        <v>5979.17</v>
      </c>
      <c r="I302" s="365">
        <v>5979.1466666666602</v>
      </c>
      <c r="J302" s="365">
        <v>5979.1666666666697</v>
      </c>
      <c r="K302" s="365">
        <v>5979.1666666666697</v>
      </c>
      <c r="L302" s="365">
        <v>5979.1666666666697</v>
      </c>
      <c r="M302" s="365">
        <v>5979.1666666666697</v>
      </c>
      <c r="N302" s="365">
        <v>5979.1666666666697</v>
      </c>
      <c r="O302" s="365">
        <v>71750</v>
      </c>
      <c r="P302" s="366">
        <f t="shared" si="58"/>
        <v>0</v>
      </c>
      <c r="Q302" s="368">
        <v>6162.5</v>
      </c>
      <c r="R302" s="368">
        <v>6162.5</v>
      </c>
      <c r="S302" s="368">
        <v>6162.5</v>
      </c>
      <c r="T302" s="368">
        <v>6162.5</v>
      </c>
      <c r="U302" s="368">
        <v>6162.5</v>
      </c>
      <c r="V302" s="368">
        <v>6162.5</v>
      </c>
      <c r="W302" s="368">
        <v>6162.5</v>
      </c>
      <c r="X302" s="368">
        <v>6162.5</v>
      </c>
      <c r="Y302" s="368">
        <v>6162.5</v>
      </c>
      <c r="Z302" s="368">
        <v>6162.5</v>
      </c>
      <c r="AA302" s="368">
        <v>6162.5</v>
      </c>
      <c r="AB302" s="368">
        <v>6162.5</v>
      </c>
      <c r="AC302" s="368">
        <v>73950</v>
      </c>
      <c r="AD302" s="366">
        <f t="shared" si="59"/>
        <v>0</v>
      </c>
    </row>
    <row r="303" spans="1:30" s="340" customFormat="1" ht="12" hidden="1" customHeight="1">
      <c r="A303" s="358">
        <v>325</v>
      </c>
      <c r="B303" s="35" t="s">
        <v>414</v>
      </c>
      <c r="C303" s="365">
        <v>0</v>
      </c>
      <c r="D303" s="365">
        <v>0</v>
      </c>
      <c r="E303" s="365">
        <v>0</v>
      </c>
      <c r="F303" s="365">
        <v>17500</v>
      </c>
      <c r="G303" s="365">
        <v>0</v>
      </c>
      <c r="H303" s="365">
        <v>0</v>
      </c>
      <c r="I303" s="365">
        <v>0</v>
      </c>
      <c r="J303" s="365">
        <v>17500</v>
      </c>
      <c r="K303" s="365">
        <v>0</v>
      </c>
      <c r="L303" s="365">
        <v>0</v>
      </c>
      <c r="M303" s="365">
        <v>0</v>
      </c>
      <c r="N303" s="365">
        <v>0</v>
      </c>
      <c r="O303" s="365">
        <v>35000</v>
      </c>
      <c r="P303" s="366">
        <f t="shared" si="58"/>
        <v>0</v>
      </c>
      <c r="Q303" s="368">
        <v>0</v>
      </c>
      <c r="R303" s="368">
        <v>0</v>
      </c>
      <c r="S303" s="368">
        <v>0</v>
      </c>
      <c r="T303" s="368">
        <v>17500</v>
      </c>
      <c r="U303" s="368">
        <v>0</v>
      </c>
      <c r="V303" s="368">
        <v>0</v>
      </c>
      <c r="W303" s="368">
        <v>0</v>
      </c>
      <c r="X303" s="368">
        <v>17500</v>
      </c>
      <c r="Y303" s="368">
        <v>0</v>
      </c>
      <c r="Z303" s="368">
        <v>0</v>
      </c>
      <c r="AA303" s="368">
        <v>0</v>
      </c>
      <c r="AB303" s="368">
        <v>0</v>
      </c>
      <c r="AC303" s="368">
        <v>35000</v>
      </c>
      <c r="AD303" s="366">
        <f t="shared" si="59"/>
        <v>0</v>
      </c>
    </row>
    <row r="304" spans="1:30" s="340" customFormat="1" ht="12" hidden="1" customHeight="1">
      <c r="A304" s="358">
        <v>328</v>
      </c>
      <c r="B304" s="35" t="s">
        <v>415</v>
      </c>
      <c r="C304" s="365">
        <v>0</v>
      </c>
      <c r="D304" s="365">
        <v>0</v>
      </c>
      <c r="E304" s="365">
        <v>0</v>
      </c>
      <c r="F304" s="365">
        <v>0</v>
      </c>
      <c r="G304" s="365">
        <v>0</v>
      </c>
      <c r="H304" s="365">
        <v>0</v>
      </c>
      <c r="I304" s="365">
        <v>0</v>
      </c>
      <c r="J304" s="365">
        <v>0</v>
      </c>
      <c r="K304" s="365">
        <v>0</v>
      </c>
      <c r="L304" s="365">
        <v>0</v>
      </c>
      <c r="M304" s="365">
        <v>0</v>
      </c>
      <c r="N304" s="365">
        <v>0</v>
      </c>
      <c r="O304" s="365">
        <v>0</v>
      </c>
      <c r="P304" s="366">
        <f t="shared" si="58"/>
        <v>0</v>
      </c>
      <c r="Q304" s="368">
        <v>0</v>
      </c>
      <c r="R304" s="368">
        <v>0</v>
      </c>
      <c r="S304" s="368">
        <v>0</v>
      </c>
      <c r="T304" s="368">
        <v>0</v>
      </c>
      <c r="U304" s="368">
        <v>0</v>
      </c>
      <c r="V304" s="368">
        <v>0</v>
      </c>
      <c r="W304" s="368">
        <v>0</v>
      </c>
      <c r="X304" s="368">
        <v>0</v>
      </c>
      <c r="Y304" s="368">
        <v>0</v>
      </c>
      <c r="Z304" s="368">
        <v>0</v>
      </c>
      <c r="AA304" s="368">
        <v>0</v>
      </c>
      <c r="AB304" s="368">
        <v>0</v>
      </c>
      <c r="AC304" s="368">
        <v>0</v>
      </c>
      <c r="AD304" s="366">
        <f t="shared" si="59"/>
        <v>0</v>
      </c>
    </row>
    <row r="305" spans="1:30" s="340" customFormat="1" ht="12" hidden="1" customHeight="1">
      <c r="A305" s="358">
        <v>328.1</v>
      </c>
      <c r="B305" s="35" t="s">
        <v>416</v>
      </c>
      <c r="C305" s="365">
        <v>13150</v>
      </c>
      <c r="D305" s="365">
        <v>3840.09</v>
      </c>
      <c r="E305" s="365">
        <v>0</v>
      </c>
      <c r="F305" s="365">
        <v>1500</v>
      </c>
      <c r="G305" s="365">
        <v>1500</v>
      </c>
      <c r="H305" s="365">
        <v>3840.09</v>
      </c>
      <c r="I305" s="365">
        <v>2109.9699999999998</v>
      </c>
      <c r="J305" s="365">
        <v>2109.9699999999998</v>
      </c>
      <c r="K305" s="365">
        <v>2109.9699999999998</v>
      </c>
      <c r="L305" s="365">
        <v>2109.9699999999998</v>
      </c>
      <c r="M305" s="365">
        <v>2109.9699999999998</v>
      </c>
      <c r="N305" s="365">
        <v>2109.9699999999998</v>
      </c>
      <c r="O305" s="365">
        <v>36490</v>
      </c>
      <c r="P305" s="366">
        <f t="shared" si="58"/>
        <v>0</v>
      </c>
      <c r="Q305" s="368">
        <v>5200</v>
      </c>
      <c r="R305" s="368">
        <v>5200</v>
      </c>
      <c r="S305" s="368">
        <v>5200</v>
      </c>
      <c r="T305" s="368">
        <v>5200</v>
      </c>
      <c r="U305" s="368">
        <v>5200</v>
      </c>
      <c r="V305" s="368">
        <v>5200</v>
      </c>
      <c r="W305" s="368">
        <v>5200</v>
      </c>
      <c r="X305" s="368">
        <v>5200</v>
      </c>
      <c r="Y305" s="368">
        <v>5200</v>
      </c>
      <c r="Z305" s="368">
        <v>5200</v>
      </c>
      <c r="AA305" s="368">
        <v>5200</v>
      </c>
      <c r="AB305" s="368">
        <v>5200</v>
      </c>
      <c r="AC305" s="368">
        <v>62400</v>
      </c>
      <c r="AD305" s="366">
        <f t="shared" si="59"/>
        <v>0</v>
      </c>
    </row>
    <row r="306" spans="1:30" s="340" customFormat="1" ht="12" hidden="1" customHeight="1">
      <c r="A306" s="358">
        <v>328.2</v>
      </c>
      <c r="B306" s="35" t="s">
        <v>417</v>
      </c>
      <c r="C306" s="365">
        <v>0</v>
      </c>
      <c r="D306" s="365">
        <v>625</v>
      </c>
      <c r="E306" s="365">
        <v>0</v>
      </c>
      <c r="F306" s="365">
        <v>500</v>
      </c>
      <c r="G306" s="365">
        <v>625</v>
      </c>
      <c r="H306" s="365">
        <v>500</v>
      </c>
      <c r="I306" s="365">
        <v>1125</v>
      </c>
      <c r="J306" s="365">
        <v>1125</v>
      </c>
      <c r="K306" s="365">
        <v>1125</v>
      </c>
      <c r="L306" s="365">
        <v>1125</v>
      </c>
      <c r="M306" s="365">
        <v>1125</v>
      </c>
      <c r="N306" s="365">
        <v>1125</v>
      </c>
      <c r="O306" s="365">
        <v>9000</v>
      </c>
      <c r="P306" s="366">
        <f t="shared" si="58"/>
        <v>0</v>
      </c>
      <c r="Q306" s="368">
        <v>750</v>
      </c>
      <c r="R306" s="368">
        <v>750</v>
      </c>
      <c r="S306" s="368">
        <v>750</v>
      </c>
      <c r="T306" s="368">
        <v>750</v>
      </c>
      <c r="U306" s="368">
        <v>750</v>
      </c>
      <c r="V306" s="368">
        <v>750</v>
      </c>
      <c r="W306" s="368">
        <v>750</v>
      </c>
      <c r="X306" s="368">
        <v>750</v>
      </c>
      <c r="Y306" s="368">
        <v>750</v>
      </c>
      <c r="Z306" s="368">
        <v>750</v>
      </c>
      <c r="AA306" s="368">
        <v>750</v>
      </c>
      <c r="AB306" s="368">
        <v>750</v>
      </c>
      <c r="AC306" s="368">
        <v>9000</v>
      </c>
      <c r="AD306" s="366">
        <f t="shared" si="59"/>
        <v>0</v>
      </c>
    </row>
    <row r="307" spans="1:30" s="340" customFormat="1" ht="12" hidden="1" customHeight="1">
      <c r="A307" s="358">
        <v>328.3</v>
      </c>
      <c r="B307" s="35" t="s">
        <v>418</v>
      </c>
      <c r="C307" s="365">
        <v>0</v>
      </c>
      <c r="D307" s="365">
        <v>0</v>
      </c>
      <c r="E307" s="365">
        <v>207</v>
      </c>
      <c r="F307" s="365">
        <v>69</v>
      </c>
      <c r="G307" s="365">
        <v>0</v>
      </c>
      <c r="H307" s="365">
        <v>69</v>
      </c>
      <c r="I307" s="365">
        <v>80.5</v>
      </c>
      <c r="J307" s="365">
        <v>80.5</v>
      </c>
      <c r="K307" s="365">
        <v>80.5</v>
      </c>
      <c r="L307" s="365">
        <v>80.5</v>
      </c>
      <c r="M307" s="365">
        <v>80.5</v>
      </c>
      <c r="N307" s="365">
        <v>80.5</v>
      </c>
      <c r="O307" s="365">
        <v>828</v>
      </c>
      <c r="P307" s="366">
        <f t="shared" si="58"/>
        <v>0</v>
      </c>
      <c r="Q307" s="368">
        <v>69</v>
      </c>
      <c r="R307" s="368">
        <v>69</v>
      </c>
      <c r="S307" s="368">
        <v>69</v>
      </c>
      <c r="T307" s="368">
        <v>69</v>
      </c>
      <c r="U307" s="368">
        <v>69</v>
      </c>
      <c r="V307" s="368">
        <v>69</v>
      </c>
      <c r="W307" s="368">
        <v>69</v>
      </c>
      <c r="X307" s="368">
        <v>69</v>
      </c>
      <c r="Y307" s="368">
        <v>69</v>
      </c>
      <c r="Z307" s="368">
        <v>69</v>
      </c>
      <c r="AA307" s="368">
        <v>69</v>
      </c>
      <c r="AB307" s="368">
        <v>69</v>
      </c>
      <c r="AC307" s="368">
        <v>828</v>
      </c>
      <c r="AD307" s="366">
        <f t="shared" si="59"/>
        <v>0</v>
      </c>
    </row>
    <row r="308" spans="1:30" s="340" customFormat="1" ht="12" hidden="1" customHeight="1">
      <c r="A308" s="358">
        <v>328.4</v>
      </c>
      <c r="B308" s="35" t="s">
        <v>419</v>
      </c>
      <c r="C308" s="365">
        <v>0</v>
      </c>
      <c r="D308" s="365">
        <v>0</v>
      </c>
      <c r="E308" s="365">
        <v>0</v>
      </c>
      <c r="F308" s="365">
        <v>0</v>
      </c>
      <c r="G308" s="365">
        <v>0</v>
      </c>
      <c r="H308" s="365">
        <v>0</v>
      </c>
      <c r="I308" s="365">
        <v>0</v>
      </c>
      <c r="J308" s="365">
        <v>0</v>
      </c>
      <c r="K308" s="365">
        <v>0</v>
      </c>
      <c r="L308" s="365">
        <v>0</v>
      </c>
      <c r="M308" s="365">
        <v>0</v>
      </c>
      <c r="N308" s="365">
        <v>0</v>
      </c>
      <c r="O308" s="365">
        <v>0</v>
      </c>
      <c r="P308" s="366">
        <f t="shared" si="58"/>
        <v>0</v>
      </c>
      <c r="Q308" s="368">
        <v>0</v>
      </c>
      <c r="R308" s="368">
        <v>0</v>
      </c>
      <c r="S308" s="368">
        <v>0</v>
      </c>
      <c r="T308" s="368">
        <v>0</v>
      </c>
      <c r="U308" s="368">
        <v>0</v>
      </c>
      <c r="V308" s="368">
        <v>0</v>
      </c>
      <c r="W308" s="368">
        <v>0</v>
      </c>
      <c r="X308" s="368">
        <v>0</v>
      </c>
      <c r="Y308" s="368">
        <v>0</v>
      </c>
      <c r="Z308" s="368">
        <v>0</v>
      </c>
      <c r="AA308" s="368">
        <v>0</v>
      </c>
      <c r="AB308" s="368">
        <v>0</v>
      </c>
      <c r="AC308" s="368">
        <v>0</v>
      </c>
      <c r="AD308" s="366">
        <f t="shared" si="59"/>
        <v>0</v>
      </c>
    </row>
    <row r="309" spans="1:30" s="340" customFormat="1" ht="12" hidden="1" customHeight="1">
      <c r="A309" s="358">
        <v>328.5</v>
      </c>
      <c r="B309" s="35" t="s">
        <v>420</v>
      </c>
      <c r="C309" s="365">
        <v>0</v>
      </c>
      <c r="D309" s="365">
        <v>0</v>
      </c>
      <c r="E309" s="365">
        <v>0</v>
      </c>
      <c r="F309" s="365">
        <v>0</v>
      </c>
      <c r="G309" s="365">
        <v>0</v>
      </c>
      <c r="H309" s="365">
        <v>0</v>
      </c>
      <c r="I309" s="365">
        <v>0</v>
      </c>
      <c r="J309" s="365">
        <v>0</v>
      </c>
      <c r="K309" s="365">
        <v>0</v>
      </c>
      <c r="L309" s="365">
        <v>0</v>
      </c>
      <c r="M309" s="365">
        <v>0</v>
      </c>
      <c r="N309" s="365">
        <v>0</v>
      </c>
      <c r="O309" s="365">
        <v>0</v>
      </c>
      <c r="P309" s="366">
        <f t="shared" si="58"/>
        <v>0</v>
      </c>
      <c r="Q309" s="368">
        <v>0</v>
      </c>
      <c r="R309" s="368">
        <v>0</v>
      </c>
      <c r="S309" s="368">
        <v>0</v>
      </c>
      <c r="T309" s="368">
        <v>0</v>
      </c>
      <c r="U309" s="368">
        <v>0</v>
      </c>
      <c r="V309" s="368">
        <v>0</v>
      </c>
      <c r="W309" s="368">
        <v>0</v>
      </c>
      <c r="X309" s="368">
        <v>0</v>
      </c>
      <c r="Y309" s="368">
        <v>0</v>
      </c>
      <c r="Z309" s="368">
        <v>0</v>
      </c>
      <c r="AA309" s="368">
        <v>0</v>
      </c>
      <c r="AB309" s="368">
        <v>0</v>
      </c>
      <c r="AC309" s="368">
        <v>0</v>
      </c>
      <c r="AD309" s="366">
        <f t="shared" si="59"/>
        <v>0</v>
      </c>
    </row>
    <row r="310" spans="1:30" s="340" customFormat="1" ht="12" hidden="1" customHeight="1">
      <c r="A310" s="358">
        <v>329</v>
      </c>
      <c r="B310" s="35" t="s">
        <v>421</v>
      </c>
      <c r="C310" s="365">
        <v>0</v>
      </c>
      <c r="D310" s="365">
        <v>0</v>
      </c>
      <c r="E310" s="365">
        <v>0</v>
      </c>
      <c r="F310" s="365">
        <v>0</v>
      </c>
      <c r="G310" s="365">
        <v>0</v>
      </c>
      <c r="H310" s="365">
        <v>0</v>
      </c>
      <c r="I310" s="365">
        <v>0</v>
      </c>
      <c r="J310" s="365">
        <v>0</v>
      </c>
      <c r="K310" s="365">
        <v>0</v>
      </c>
      <c r="L310" s="365">
        <v>0</v>
      </c>
      <c r="M310" s="365">
        <v>0</v>
      </c>
      <c r="N310" s="365">
        <v>0</v>
      </c>
      <c r="O310" s="365">
        <v>0</v>
      </c>
      <c r="P310" s="366">
        <f t="shared" si="58"/>
        <v>0</v>
      </c>
      <c r="Q310" s="368">
        <v>0</v>
      </c>
      <c r="R310" s="368">
        <v>0</v>
      </c>
      <c r="S310" s="368">
        <v>0</v>
      </c>
      <c r="T310" s="368">
        <v>0</v>
      </c>
      <c r="U310" s="368">
        <v>0</v>
      </c>
      <c r="V310" s="368">
        <v>0</v>
      </c>
      <c r="W310" s="368">
        <v>0</v>
      </c>
      <c r="X310" s="368">
        <v>0</v>
      </c>
      <c r="Y310" s="368">
        <v>0</v>
      </c>
      <c r="Z310" s="368">
        <v>0</v>
      </c>
      <c r="AA310" s="368">
        <v>0</v>
      </c>
      <c r="AB310" s="368">
        <v>0</v>
      </c>
      <c r="AC310" s="368">
        <v>0</v>
      </c>
      <c r="AD310" s="366">
        <f t="shared" si="59"/>
        <v>0</v>
      </c>
    </row>
    <row r="311" spans="1:30" s="340" customFormat="1" ht="12" hidden="1" customHeight="1">
      <c r="A311" s="358">
        <v>330</v>
      </c>
      <c r="B311" s="35" t="s">
        <v>422</v>
      </c>
      <c r="C311" s="365">
        <v>0</v>
      </c>
      <c r="D311" s="365">
        <v>0</v>
      </c>
      <c r="E311" s="365">
        <v>0</v>
      </c>
      <c r="F311" s="365">
        <v>0</v>
      </c>
      <c r="G311" s="365">
        <v>0</v>
      </c>
      <c r="H311" s="365">
        <v>0</v>
      </c>
      <c r="I311" s="365">
        <v>0</v>
      </c>
      <c r="J311" s="365">
        <v>0</v>
      </c>
      <c r="K311" s="365">
        <v>0</v>
      </c>
      <c r="L311" s="365">
        <v>0</v>
      </c>
      <c r="M311" s="365">
        <v>0</v>
      </c>
      <c r="N311" s="365">
        <v>0</v>
      </c>
      <c r="O311" s="365">
        <v>0</v>
      </c>
      <c r="P311" s="366">
        <f t="shared" si="58"/>
        <v>0</v>
      </c>
      <c r="Q311" s="368">
        <v>0</v>
      </c>
      <c r="R311" s="368">
        <v>0</v>
      </c>
      <c r="S311" s="368">
        <v>0</v>
      </c>
      <c r="T311" s="368">
        <v>0</v>
      </c>
      <c r="U311" s="368">
        <v>0</v>
      </c>
      <c r="V311" s="368">
        <v>0</v>
      </c>
      <c r="W311" s="368">
        <v>0</v>
      </c>
      <c r="X311" s="368">
        <v>0</v>
      </c>
      <c r="Y311" s="368">
        <v>0</v>
      </c>
      <c r="Z311" s="368">
        <v>0</v>
      </c>
      <c r="AA311" s="368">
        <v>0</v>
      </c>
      <c r="AB311" s="368">
        <v>0</v>
      </c>
      <c r="AC311" s="368">
        <v>0</v>
      </c>
      <c r="AD311" s="366">
        <f t="shared" si="59"/>
        <v>0</v>
      </c>
    </row>
    <row r="312" spans="1:30" s="340" customFormat="1" ht="12" hidden="1" customHeight="1">
      <c r="A312" s="358">
        <v>331</v>
      </c>
      <c r="B312" s="35" t="s">
        <v>423</v>
      </c>
      <c r="C312" s="365">
        <v>0</v>
      </c>
      <c r="D312" s="365">
        <v>0</v>
      </c>
      <c r="E312" s="365">
        <v>0</v>
      </c>
      <c r="F312" s="365">
        <v>0</v>
      </c>
      <c r="G312" s="365">
        <v>0</v>
      </c>
      <c r="H312" s="365">
        <v>0</v>
      </c>
      <c r="I312" s="365">
        <v>0</v>
      </c>
      <c r="J312" s="365">
        <v>0</v>
      </c>
      <c r="K312" s="365">
        <v>0</v>
      </c>
      <c r="L312" s="365">
        <v>0</v>
      </c>
      <c r="M312" s="365">
        <v>0</v>
      </c>
      <c r="N312" s="365">
        <v>5000</v>
      </c>
      <c r="O312" s="365">
        <v>5000</v>
      </c>
      <c r="P312" s="366">
        <f t="shared" si="58"/>
        <v>0</v>
      </c>
      <c r="Q312" s="368">
        <v>0</v>
      </c>
      <c r="R312" s="368">
        <v>0</v>
      </c>
      <c r="S312" s="368">
        <v>0</v>
      </c>
      <c r="T312" s="368">
        <v>0</v>
      </c>
      <c r="U312" s="368">
        <v>0</v>
      </c>
      <c r="V312" s="368">
        <v>5000</v>
      </c>
      <c r="W312" s="368">
        <v>0</v>
      </c>
      <c r="X312" s="368">
        <v>0</v>
      </c>
      <c r="Y312" s="368">
        <v>0</v>
      </c>
      <c r="Z312" s="368">
        <v>0</v>
      </c>
      <c r="AA312" s="368">
        <v>0</v>
      </c>
      <c r="AB312" s="368">
        <v>0</v>
      </c>
      <c r="AC312" s="368">
        <v>5000</v>
      </c>
      <c r="AD312" s="366">
        <f t="shared" si="59"/>
        <v>0</v>
      </c>
    </row>
    <row r="313" spans="1:30" s="340" customFormat="1" ht="12" hidden="1" customHeight="1">
      <c r="A313" s="358">
        <v>333</v>
      </c>
      <c r="B313" s="35" t="s">
        <v>424</v>
      </c>
      <c r="C313" s="365">
        <v>0</v>
      </c>
      <c r="D313" s="365">
        <v>0</v>
      </c>
      <c r="E313" s="365">
        <v>0</v>
      </c>
      <c r="F313" s="365">
        <v>0</v>
      </c>
      <c r="G313" s="365">
        <v>0</v>
      </c>
      <c r="H313" s="365">
        <v>0</v>
      </c>
      <c r="I313" s="365">
        <v>0</v>
      </c>
      <c r="J313" s="365">
        <v>0</v>
      </c>
      <c r="K313" s="365">
        <v>0</v>
      </c>
      <c r="L313" s="365">
        <v>0</v>
      </c>
      <c r="M313" s="365">
        <v>0</v>
      </c>
      <c r="N313" s="365">
        <v>0</v>
      </c>
      <c r="O313" s="365">
        <v>0</v>
      </c>
      <c r="P313" s="366">
        <f t="shared" si="58"/>
        <v>0</v>
      </c>
      <c r="Q313" s="368">
        <v>0</v>
      </c>
      <c r="R313" s="368">
        <v>0</v>
      </c>
      <c r="S313" s="368">
        <v>0</v>
      </c>
      <c r="T313" s="368">
        <v>0</v>
      </c>
      <c r="U313" s="368">
        <v>0</v>
      </c>
      <c r="V313" s="368">
        <v>0</v>
      </c>
      <c r="W313" s="368">
        <v>0</v>
      </c>
      <c r="X313" s="368">
        <v>0</v>
      </c>
      <c r="Y313" s="368">
        <v>0</v>
      </c>
      <c r="Z313" s="368">
        <v>0</v>
      </c>
      <c r="AA313" s="368">
        <v>0</v>
      </c>
      <c r="AB313" s="368">
        <v>0</v>
      </c>
      <c r="AC313" s="368">
        <v>0</v>
      </c>
      <c r="AD313" s="366">
        <f t="shared" si="59"/>
        <v>0</v>
      </c>
    </row>
    <row r="314" spans="1:30" s="340" customFormat="1" ht="12" hidden="1" customHeight="1">
      <c r="A314" s="358">
        <v>334</v>
      </c>
      <c r="B314" s="35" t="s">
        <v>425</v>
      </c>
      <c r="C314" s="365">
        <v>0</v>
      </c>
      <c r="D314" s="365">
        <v>0</v>
      </c>
      <c r="E314" s="365">
        <v>0</v>
      </c>
      <c r="F314" s="365">
        <v>0</v>
      </c>
      <c r="G314" s="365">
        <v>0</v>
      </c>
      <c r="H314" s="365">
        <v>0</v>
      </c>
      <c r="I314" s="365">
        <v>0</v>
      </c>
      <c r="J314" s="365">
        <v>0</v>
      </c>
      <c r="K314" s="365">
        <v>0</v>
      </c>
      <c r="L314" s="365">
        <v>0</v>
      </c>
      <c r="M314" s="365">
        <v>0</v>
      </c>
      <c r="N314" s="365">
        <v>0</v>
      </c>
      <c r="O314" s="365">
        <v>0</v>
      </c>
      <c r="P314" s="366">
        <f t="shared" si="58"/>
        <v>0</v>
      </c>
      <c r="Q314" s="368">
        <v>0</v>
      </c>
      <c r="R314" s="368">
        <v>0</v>
      </c>
      <c r="S314" s="368">
        <v>0</v>
      </c>
      <c r="T314" s="368">
        <v>0</v>
      </c>
      <c r="U314" s="368">
        <v>0</v>
      </c>
      <c r="V314" s="368">
        <v>0</v>
      </c>
      <c r="W314" s="368">
        <v>0</v>
      </c>
      <c r="X314" s="368">
        <v>0</v>
      </c>
      <c r="Y314" s="368">
        <v>0</v>
      </c>
      <c r="Z314" s="368">
        <v>0</v>
      </c>
      <c r="AA314" s="368">
        <v>0</v>
      </c>
      <c r="AB314" s="368">
        <v>0</v>
      </c>
      <c r="AC314" s="368">
        <v>0</v>
      </c>
      <c r="AD314" s="366">
        <f t="shared" si="59"/>
        <v>0</v>
      </c>
    </row>
    <row r="315" spans="1:30" s="340" customFormat="1" ht="12" hidden="1" customHeight="1">
      <c r="A315" s="358">
        <v>335</v>
      </c>
      <c r="B315" s="35" t="s">
        <v>426</v>
      </c>
      <c r="C315" s="365">
        <v>1134.3</v>
      </c>
      <c r="D315" s="365">
        <v>1831.28</v>
      </c>
      <c r="E315" s="365">
        <v>0</v>
      </c>
      <c r="F315" s="365">
        <v>0</v>
      </c>
      <c r="G315" s="365">
        <v>0</v>
      </c>
      <c r="H315" s="365">
        <v>0</v>
      </c>
      <c r="I315" s="365">
        <v>1172.40333333333</v>
      </c>
      <c r="J315" s="365">
        <v>1172.40333333333</v>
      </c>
      <c r="K315" s="365">
        <v>1172.40333333333</v>
      </c>
      <c r="L315" s="365">
        <v>1172.40333333333</v>
      </c>
      <c r="M315" s="365">
        <v>1172.40333333333</v>
      </c>
      <c r="N315" s="365">
        <v>1172.40333333333</v>
      </c>
      <c r="O315" s="365">
        <v>10000</v>
      </c>
      <c r="P315" s="366">
        <f t="shared" si="58"/>
        <v>2.0008883439004421E-11</v>
      </c>
      <c r="Q315" s="368">
        <v>833.33333333333303</v>
      </c>
      <c r="R315" s="368">
        <v>833.33333333333303</v>
      </c>
      <c r="S315" s="368">
        <v>833.33333333333303</v>
      </c>
      <c r="T315" s="368">
        <v>833.33333333333303</v>
      </c>
      <c r="U315" s="368">
        <v>833.33333333333303</v>
      </c>
      <c r="V315" s="368">
        <v>833.33333333333303</v>
      </c>
      <c r="W315" s="368">
        <v>833.33333333333303</v>
      </c>
      <c r="X315" s="368">
        <v>833.33333333333303</v>
      </c>
      <c r="Y315" s="368">
        <v>833.33333333333303</v>
      </c>
      <c r="Z315" s="368">
        <v>833.33333333333303</v>
      </c>
      <c r="AA315" s="368">
        <v>833.33333333333303</v>
      </c>
      <c r="AB315" s="368">
        <v>833.33333333333303</v>
      </c>
      <c r="AC315" s="368">
        <v>10000</v>
      </c>
      <c r="AD315" s="366">
        <f t="shared" si="59"/>
        <v>0</v>
      </c>
    </row>
    <row r="316" spans="1:30" s="340" customFormat="1" ht="12" hidden="1" customHeight="1">
      <c r="A316" s="358">
        <v>336</v>
      </c>
      <c r="B316" s="35" t="s">
        <v>427</v>
      </c>
      <c r="C316" s="365">
        <v>0</v>
      </c>
      <c r="D316" s="365">
        <v>0</v>
      </c>
      <c r="E316" s="365">
        <v>0</v>
      </c>
      <c r="F316" s="365">
        <v>0</v>
      </c>
      <c r="G316" s="365">
        <v>0</v>
      </c>
      <c r="H316" s="365">
        <v>0</v>
      </c>
      <c r="I316" s="365">
        <v>0</v>
      </c>
      <c r="J316" s="365">
        <v>0</v>
      </c>
      <c r="K316" s="365">
        <v>0</v>
      </c>
      <c r="L316" s="365">
        <v>0</v>
      </c>
      <c r="M316" s="365">
        <v>0</v>
      </c>
      <c r="N316" s="365">
        <v>0</v>
      </c>
      <c r="O316" s="365">
        <v>0</v>
      </c>
      <c r="P316" s="366">
        <f t="shared" si="58"/>
        <v>0</v>
      </c>
      <c r="Q316" s="368">
        <v>0</v>
      </c>
      <c r="R316" s="368">
        <v>0</v>
      </c>
      <c r="S316" s="368">
        <v>0</v>
      </c>
      <c r="T316" s="368">
        <v>0</v>
      </c>
      <c r="U316" s="368">
        <v>0</v>
      </c>
      <c r="V316" s="368">
        <v>0</v>
      </c>
      <c r="W316" s="368">
        <v>0</v>
      </c>
      <c r="X316" s="368">
        <v>0</v>
      </c>
      <c r="Y316" s="368">
        <v>0</v>
      </c>
      <c r="Z316" s="368">
        <v>0</v>
      </c>
      <c r="AA316" s="368">
        <v>0</v>
      </c>
      <c r="AB316" s="368">
        <v>0</v>
      </c>
      <c r="AC316" s="368">
        <v>0</v>
      </c>
      <c r="AD316" s="366">
        <f t="shared" si="59"/>
        <v>0</v>
      </c>
    </row>
    <row r="317" spans="1:30" s="340" customFormat="1" ht="12" hidden="1" customHeight="1">
      <c r="A317" s="358">
        <v>337</v>
      </c>
      <c r="B317" s="35" t="s">
        <v>428</v>
      </c>
      <c r="C317" s="365">
        <v>0</v>
      </c>
      <c r="D317" s="365">
        <v>0</v>
      </c>
      <c r="E317" s="365">
        <v>0</v>
      </c>
      <c r="F317" s="365">
        <v>0</v>
      </c>
      <c r="G317" s="365">
        <v>0</v>
      </c>
      <c r="H317" s="365">
        <v>0</v>
      </c>
      <c r="I317" s="365">
        <v>0</v>
      </c>
      <c r="J317" s="365">
        <v>0</v>
      </c>
      <c r="K317" s="365">
        <v>0</v>
      </c>
      <c r="L317" s="365">
        <v>0</v>
      </c>
      <c r="M317" s="365">
        <v>0</v>
      </c>
      <c r="N317" s="365">
        <v>0</v>
      </c>
      <c r="O317" s="365">
        <v>0</v>
      </c>
      <c r="P317" s="366">
        <f t="shared" si="58"/>
        <v>0</v>
      </c>
      <c r="Q317" s="368">
        <v>0</v>
      </c>
      <c r="R317" s="368">
        <v>0</v>
      </c>
      <c r="S317" s="368">
        <v>0</v>
      </c>
      <c r="T317" s="368">
        <v>0</v>
      </c>
      <c r="U317" s="368">
        <v>0</v>
      </c>
      <c r="V317" s="368">
        <v>0</v>
      </c>
      <c r="W317" s="368">
        <v>0</v>
      </c>
      <c r="X317" s="368">
        <v>0</v>
      </c>
      <c r="Y317" s="368">
        <v>0</v>
      </c>
      <c r="Z317" s="368">
        <v>0</v>
      </c>
      <c r="AA317" s="368">
        <v>0</v>
      </c>
      <c r="AB317" s="368">
        <v>0</v>
      </c>
      <c r="AC317" s="368">
        <v>0</v>
      </c>
      <c r="AD317" s="366">
        <f t="shared" si="59"/>
        <v>0</v>
      </c>
    </row>
    <row r="318" spans="1:30" s="340" customFormat="1" ht="12" hidden="1" customHeight="1">
      <c r="A318" s="358">
        <v>338</v>
      </c>
      <c r="B318" s="35" t="s">
        <v>429</v>
      </c>
      <c r="C318" s="365">
        <v>0</v>
      </c>
      <c r="D318" s="365">
        <v>0</v>
      </c>
      <c r="E318" s="365">
        <v>0</v>
      </c>
      <c r="F318" s="365">
        <v>0</v>
      </c>
      <c r="G318" s="365">
        <v>0</v>
      </c>
      <c r="H318" s="365">
        <v>0</v>
      </c>
      <c r="I318" s="365">
        <v>0</v>
      </c>
      <c r="J318" s="365">
        <v>0</v>
      </c>
      <c r="K318" s="365">
        <v>0</v>
      </c>
      <c r="L318" s="365">
        <v>0</v>
      </c>
      <c r="M318" s="365">
        <v>0</v>
      </c>
      <c r="N318" s="365">
        <v>0</v>
      </c>
      <c r="O318" s="365">
        <v>0</v>
      </c>
      <c r="P318" s="366">
        <f t="shared" si="58"/>
        <v>0</v>
      </c>
      <c r="Q318" s="368">
        <v>0</v>
      </c>
      <c r="R318" s="368">
        <v>0</v>
      </c>
      <c r="S318" s="368">
        <v>0</v>
      </c>
      <c r="T318" s="368">
        <v>0</v>
      </c>
      <c r="U318" s="368">
        <v>0</v>
      </c>
      <c r="V318" s="368">
        <v>0</v>
      </c>
      <c r="W318" s="368">
        <v>0</v>
      </c>
      <c r="X318" s="368">
        <v>0</v>
      </c>
      <c r="Y318" s="368">
        <v>0</v>
      </c>
      <c r="Z318" s="368">
        <v>0</v>
      </c>
      <c r="AA318" s="368">
        <v>0</v>
      </c>
      <c r="AB318" s="368">
        <v>0</v>
      </c>
      <c r="AC318" s="368">
        <v>0</v>
      </c>
      <c r="AD318" s="366">
        <f t="shared" si="59"/>
        <v>0</v>
      </c>
    </row>
    <row r="319" spans="1:30" s="340" customFormat="1" ht="12" hidden="1" customHeight="1">
      <c r="A319" s="358">
        <v>339</v>
      </c>
      <c r="B319" s="35" t="s">
        <v>430</v>
      </c>
      <c r="C319" s="365">
        <v>0</v>
      </c>
      <c r="D319" s="365">
        <v>0</v>
      </c>
      <c r="E319" s="365">
        <v>0</v>
      </c>
      <c r="F319" s="365">
        <v>0</v>
      </c>
      <c r="G319" s="365">
        <v>0</v>
      </c>
      <c r="H319" s="365">
        <v>0</v>
      </c>
      <c r="I319" s="365">
        <v>0</v>
      </c>
      <c r="J319" s="365">
        <v>0</v>
      </c>
      <c r="K319" s="365">
        <v>0</v>
      </c>
      <c r="L319" s="365">
        <v>0</v>
      </c>
      <c r="M319" s="365">
        <v>0</v>
      </c>
      <c r="N319" s="365">
        <v>0</v>
      </c>
      <c r="O319" s="365">
        <v>0</v>
      </c>
      <c r="P319" s="366">
        <f t="shared" si="58"/>
        <v>0</v>
      </c>
      <c r="Q319" s="368">
        <v>0</v>
      </c>
      <c r="R319" s="368">
        <v>0</v>
      </c>
      <c r="S319" s="368">
        <v>0</v>
      </c>
      <c r="T319" s="368">
        <v>0</v>
      </c>
      <c r="U319" s="368">
        <v>0</v>
      </c>
      <c r="V319" s="368">
        <v>0</v>
      </c>
      <c r="W319" s="368">
        <v>0</v>
      </c>
      <c r="X319" s="368">
        <v>0</v>
      </c>
      <c r="Y319" s="368">
        <v>0</v>
      </c>
      <c r="Z319" s="368">
        <v>0</v>
      </c>
      <c r="AA319" s="368">
        <v>0</v>
      </c>
      <c r="AB319" s="368">
        <v>0</v>
      </c>
      <c r="AC319" s="368">
        <v>0</v>
      </c>
      <c r="AD319" s="366">
        <f t="shared" si="59"/>
        <v>0</v>
      </c>
    </row>
    <row r="320" spans="1:30" s="340" customFormat="1" ht="12" hidden="1" customHeight="1">
      <c r="A320" s="358">
        <v>340</v>
      </c>
      <c r="B320" s="35" t="s">
        <v>431</v>
      </c>
      <c r="C320" s="365">
        <v>0</v>
      </c>
      <c r="D320" s="365">
        <v>0</v>
      </c>
      <c r="E320" s="365">
        <v>0</v>
      </c>
      <c r="F320" s="365">
        <v>0</v>
      </c>
      <c r="G320" s="365">
        <v>0</v>
      </c>
      <c r="H320" s="365">
        <v>0</v>
      </c>
      <c r="I320" s="365">
        <v>0</v>
      </c>
      <c r="J320" s="365">
        <v>0</v>
      </c>
      <c r="K320" s="365">
        <v>0</v>
      </c>
      <c r="L320" s="365">
        <v>0</v>
      </c>
      <c r="M320" s="365">
        <v>0</v>
      </c>
      <c r="N320" s="365">
        <v>0</v>
      </c>
      <c r="O320" s="365">
        <v>0</v>
      </c>
      <c r="P320" s="366">
        <f t="shared" si="58"/>
        <v>0</v>
      </c>
      <c r="Q320" s="368">
        <v>0</v>
      </c>
      <c r="R320" s="368">
        <v>0</v>
      </c>
      <c r="S320" s="368">
        <v>0</v>
      </c>
      <c r="T320" s="368">
        <v>0</v>
      </c>
      <c r="U320" s="368">
        <v>0</v>
      </c>
      <c r="V320" s="368">
        <v>0</v>
      </c>
      <c r="W320" s="368">
        <v>0</v>
      </c>
      <c r="X320" s="368">
        <v>0</v>
      </c>
      <c r="Y320" s="368">
        <v>0</v>
      </c>
      <c r="Z320" s="368">
        <v>0</v>
      </c>
      <c r="AA320" s="368">
        <v>0</v>
      </c>
      <c r="AB320" s="368">
        <v>0</v>
      </c>
      <c r="AC320" s="368">
        <v>0</v>
      </c>
      <c r="AD320" s="366">
        <f t="shared" si="59"/>
        <v>0</v>
      </c>
    </row>
    <row r="321" spans="1:30" s="340" customFormat="1" ht="12" hidden="1" customHeight="1">
      <c r="A321" s="358">
        <v>342</v>
      </c>
      <c r="B321" s="35" t="s">
        <v>432</v>
      </c>
      <c r="C321" s="365">
        <v>0</v>
      </c>
      <c r="D321" s="365">
        <v>0</v>
      </c>
      <c r="E321" s="365">
        <v>4998</v>
      </c>
      <c r="F321" s="365">
        <v>2410.8000000000002</v>
      </c>
      <c r="G321" s="365">
        <v>0</v>
      </c>
      <c r="H321" s="365">
        <v>0</v>
      </c>
      <c r="I321" s="365">
        <v>0</v>
      </c>
      <c r="J321" s="365">
        <v>0</v>
      </c>
      <c r="K321" s="365">
        <v>0</v>
      </c>
      <c r="L321" s="365">
        <v>0</v>
      </c>
      <c r="M321" s="365">
        <v>0</v>
      </c>
      <c r="N321" s="365">
        <v>0</v>
      </c>
      <c r="O321" s="365">
        <v>7408.8</v>
      </c>
      <c r="P321" s="366">
        <f t="shared" si="58"/>
        <v>0</v>
      </c>
      <c r="Q321" s="368">
        <v>0</v>
      </c>
      <c r="R321" s="368">
        <v>0</v>
      </c>
      <c r="S321" s="368">
        <v>12505</v>
      </c>
      <c r="T321" s="368">
        <v>12505</v>
      </c>
      <c r="U321" s="368">
        <v>12505</v>
      </c>
      <c r="V321" s="368">
        <v>12505</v>
      </c>
      <c r="W321" s="368">
        <v>12505</v>
      </c>
      <c r="X321" s="368">
        <v>12505</v>
      </c>
      <c r="Y321" s="368">
        <v>12505</v>
      </c>
      <c r="Z321" s="368">
        <v>12505</v>
      </c>
      <c r="AA321" s="368">
        <v>12505</v>
      </c>
      <c r="AB321" s="368">
        <v>12505</v>
      </c>
      <c r="AC321" s="368">
        <v>125050</v>
      </c>
      <c r="AD321" s="366">
        <f t="shared" si="59"/>
        <v>0</v>
      </c>
    </row>
    <row r="322" spans="1:30" s="340" customFormat="1" ht="12" hidden="1" customHeight="1">
      <c r="A322" s="358">
        <v>343</v>
      </c>
      <c r="B322" s="35" t="s">
        <v>433</v>
      </c>
      <c r="C322" s="365">
        <v>0</v>
      </c>
      <c r="D322" s="365">
        <v>0</v>
      </c>
      <c r="E322" s="365">
        <v>7649.56</v>
      </c>
      <c r="F322" s="365">
        <v>3996.08</v>
      </c>
      <c r="G322" s="365">
        <v>0</v>
      </c>
      <c r="H322" s="365">
        <v>0</v>
      </c>
      <c r="I322" s="365">
        <v>0</v>
      </c>
      <c r="J322" s="365">
        <v>0</v>
      </c>
      <c r="K322" s="365">
        <v>0</v>
      </c>
      <c r="L322" s="365">
        <v>0</v>
      </c>
      <c r="M322" s="365">
        <v>0</v>
      </c>
      <c r="N322" s="365">
        <v>0</v>
      </c>
      <c r="O322" s="365">
        <v>11645.64</v>
      </c>
      <c r="P322" s="366">
        <f t="shared" si="58"/>
        <v>0</v>
      </c>
      <c r="Q322" s="368">
        <v>0</v>
      </c>
      <c r="R322" s="368">
        <v>0</v>
      </c>
      <c r="S322" s="368">
        <v>19721.296051948098</v>
      </c>
      <c r="T322" s="368">
        <v>19721.296051948098</v>
      </c>
      <c r="U322" s="368">
        <v>19721.296051948098</v>
      </c>
      <c r="V322" s="368">
        <v>19721.296051948098</v>
      </c>
      <c r="W322" s="368">
        <v>19721.296051948098</v>
      </c>
      <c r="X322" s="368">
        <v>19721.296051948098</v>
      </c>
      <c r="Y322" s="368">
        <v>19721.296051948098</v>
      </c>
      <c r="Z322" s="368">
        <v>19721.296051948098</v>
      </c>
      <c r="AA322" s="368">
        <v>19721.296051948098</v>
      </c>
      <c r="AB322" s="368">
        <v>19721.296051948098</v>
      </c>
      <c r="AC322" s="368">
        <v>197212.96051948101</v>
      </c>
      <c r="AD322" s="366">
        <f t="shared" si="59"/>
        <v>0</v>
      </c>
    </row>
    <row r="323" spans="1:30" s="340" customFormat="1" ht="12" hidden="1" customHeight="1">
      <c r="A323" s="358">
        <v>344</v>
      </c>
      <c r="B323" s="35" t="s">
        <v>434</v>
      </c>
      <c r="C323" s="365">
        <v>0</v>
      </c>
      <c r="D323" s="365">
        <v>0</v>
      </c>
      <c r="E323" s="365">
        <v>0</v>
      </c>
      <c r="F323" s="365">
        <v>0</v>
      </c>
      <c r="G323" s="365">
        <v>0</v>
      </c>
      <c r="H323" s="365">
        <v>0</v>
      </c>
      <c r="I323" s="365">
        <v>0</v>
      </c>
      <c r="J323" s="365">
        <v>0</v>
      </c>
      <c r="K323" s="365">
        <v>0</v>
      </c>
      <c r="L323" s="365">
        <v>0</v>
      </c>
      <c r="M323" s="365">
        <v>0</v>
      </c>
      <c r="N323" s="365">
        <v>0</v>
      </c>
      <c r="O323" s="365">
        <v>0</v>
      </c>
      <c r="P323" s="366">
        <f t="shared" si="58"/>
        <v>0</v>
      </c>
      <c r="Q323" s="368">
        <v>0</v>
      </c>
      <c r="R323" s="368">
        <v>0</v>
      </c>
      <c r="S323" s="368">
        <v>5945.2023376623401</v>
      </c>
      <c r="T323" s="368">
        <v>5945.2023376623401</v>
      </c>
      <c r="U323" s="368">
        <v>5945.2023376623401</v>
      </c>
      <c r="V323" s="368">
        <v>5945.2023376623401</v>
      </c>
      <c r="W323" s="368">
        <v>5945.2023376623401</v>
      </c>
      <c r="X323" s="368">
        <v>5945.2023376623401</v>
      </c>
      <c r="Y323" s="368">
        <v>5945.2023376623401</v>
      </c>
      <c r="Z323" s="368">
        <v>5945.2023376623401</v>
      </c>
      <c r="AA323" s="368">
        <v>5945.2023376623401</v>
      </c>
      <c r="AB323" s="368">
        <v>5945.2023376623401</v>
      </c>
      <c r="AC323" s="368">
        <v>59452.023376623401</v>
      </c>
      <c r="AD323" s="366">
        <f t="shared" si="59"/>
        <v>0</v>
      </c>
    </row>
    <row r="324" spans="1:30" s="340" customFormat="1" ht="12" hidden="1" customHeight="1">
      <c r="A324" s="358">
        <v>345</v>
      </c>
      <c r="B324" s="35" t="s">
        <v>435</v>
      </c>
      <c r="C324" s="365">
        <v>0</v>
      </c>
      <c r="D324" s="365">
        <v>0</v>
      </c>
      <c r="E324" s="365">
        <v>0</v>
      </c>
      <c r="F324" s="365">
        <v>0</v>
      </c>
      <c r="G324" s="365">
        <v>0</v>
      </c>
      <c r="H324" s="365">
        <v>0</v>
      </c>
      <c r="I324" s="365">
        <v>0</v>
      </c>
      <c r="J324" s="365">
        <v>0</v>
      </c>
      <c r="K324" s="365">
        <v>0</v>
      </c>
      <c r="L324" s="365">
        <v>0</v>
      </c>
      <c r="M324" s="365">
        <v>0</v>
      </c>
      <c r="N324" s="365">
        <v>0</v>
      </c>
      <c r="O324" s="365">
        <v>0</v>
      </c>
      <c r="P324" s="366">
        <f t="shared" si="58"/>
        <v>0</v>
      </c>
      <c r="Q324" s="368">
        <v>0</v>
      </c>
      <c r="R324" s="368">
        <v>0</v>
      </c>
      <c r="S324" s="368">
        <v>0</v>
      </c>
      <c r="T324" s="368">
        <v>0</v>
      </c>
      <c r="U324" s="368">
        <v>0</v>
      </c>
      <c r="V324" s="368">
        <v>0</v>
      </c>
      <c r="W324" s="368">
        <v>0</v>
      </c>
      <c r="X324" s="368">
        <v>0</v>
      </c>
      <c r="Y324" s="368">
        <v>0</v>
      </c>
      <c r="Z324" s="368">
        <v>0</v>
      </c>
      <c r="AA324" s="368">
        <v>0</v>
      </c>
      <c r="AB324" s="368">
        <v>0</v>
      </c>
      <c r="AC324" s="368">
        <v>0</v>
      </c>
      <c r="AD324" s="366">
        <f t="shared" si="59"/>
        <v>0</v>
      </c>
    </row>
    <row r="325" spans="1:30" s="340" customFormat="1" ht="12" hidden="1" customHeight="1">
      <c r="A325" s="358">
        <v>348</v>
      </c>
      <c r="B325" s="35" t="s">
        <v>436</v>
      </c>
      <c r="C325" s="365">
        <v>274.61</v>
      </c>
      <c r="D325" s="365">
        <v>89.55</v>
      </c>
      <c r="E325" s="365">
        <v>72.59</v>
      </c>
      <c r="F325" s="365">
        <v>59.36</v>
      </c>
      <c r="G325" s="365">
        <v>120.22</v>
      </c>
      <c r="H325" s="365">
        <v>69.95</v>
      </c>
      <c r="I325" s="365">
        <v>68.078874458875006</v>
      </c>
      <c r="J325" s="365">
        <v>68.078874458875006</v>
      </c>
      <c r="K325" s="365">
        <v>68.078874458875006</v>
      </c>
      <c r="L325" s="365">
        <v>68.078874458875006</v>
      </c>
      <c r="M325" s="365">
        <v>68.078874458875006</v>
      </c>
      <c r="N325" s="365">
        <v>68.078874458875006</v>
      </c>
      <c r="O325" s="365">
        <v>1094.7532467532501</v>
      </c>
      <c r="P325" s="366">
        <f t="shared" si="58"/>
        <v>0</v>
      </c>
      <c r="Q325" s="368">
        <v>91.229437229437494</v>
      </c>
      <c r="R325" s="368">
        <v>91.229437229437494</v>
      </c>
      <c r="S325" s="368">
        <v>91.229437229437494</v>
      </c>
      <c r="T325" s="368">
        <v>91.229437229437494</v>
      </c>
      <c r="U325" s="368">
        <v>91.229437229437494</v>
      </c>
      <c r="V325" s="368">
        <v>91.229437229437494</v>
      </c>
      <c r="W325" s="368">
        <v>91.229437229437494</v>
      </c>
      <c r="X325" s="368">
        <v>91.229437229437494</v>
      </c>
      <c r="Y325" s="368">
        <v>91.229437229437494</v>
      </c>
      <c r="Z325" s="368">
        <v>91.229437229437494</v>
      </c>
      <c r="AA325" s="368">
        <v>91.229437229437494</v>
      </c>
      <c r="AB325" s="368">
        <v>91.229437229437494</v>
      </c>
      <c r="AC325" s="368">
        <v>1094.7532467532501</v>
      </c>
      <c r="AD325" s="366">
        <f t="shared" si="59"/>
        <v>0</v>
      </c>
    </row>
    <row r="326" spans="1:30" s="340" customFormat="1" ht="12" hidden="1" customHeight="1">
      <c r="A326" s="358">
        <v>349</v>
      </c>
      <c r="B326" s="35" t="s">
        <v>437</v>
      </c>
      <c r="C326" s="365">
        <v>0</v>
      </c>
      <c r="D326" s="365">
        <v>0</v>
      </c>
      <c r="E326" s="365">
        <v>0</v>
      </c>
      <c r="F326" s="365">
        <v>0</v>
      </c>
      <c r="G326" s="365">
        <v>0</v>
      </c>
      <c r="H326" s="365">
        <v>0</v>
      </c>
      <c r="I326" s="365">
        <v>0</v>
      </c>
      <c r="J326" s="365">
        <v>0</v>
      </c>
      <c r="K326" s="365">
        <v>0</v>
      </c>
      <c r="L326" s="365">
        <v>0</v>
      </c>
      <c r="M326" s="365">
        <v>0</v>
      </c>
      <c r="N326" s="365">
        <v>0</v>
      </c>
      <c r="O326" s="365">
        <v>0</v>
      </c>
      <c r="P326" s="366">
        <f t="shared" si="58"/>
        <v>0</v>
      </c>
      <c r="Q326" s="368">
        <v>0</v>
      </c>
      <c r="R326" s="368">
        <v>0</v>
      </c>
      <c r="S326" s="368">
        <v>0</v>
      </c>
      <c r="T326" s="368">
        <v>0</v>
      </c>
      <c r="U326" s="368">
        <v>0</v>
      </c>
      <c r="V326" s="368">
        <v>0</v>
      </c>
      <c r="W326" s="368">
        <v>0</v>
      </c>
      <c r="X326" s="368">
        <v>0</v>
      </c>
      <c r="Y326" s="368">
        <v>0</v>
      </c>
      <c r="Z326" s="368">
        <v>0</v>
      </c>
      <c r="AA326" s="368">
        <v>0</v>
      </c>
      <c r="AB326" s="368">
        <v>0</v>
      </c>
      <c r="AC326" s="368">
        <v>0</v>
      </c>
      <c r="AD326" s="366">
        <f t="shared" si="59"/>
        <v>0</v>
      </c>
    </row>
    <row r="327" spans="1:30" s="340" customFormat="1" ht="12" hidden="1" customHeight="1">
      <c r="A327" s="358">
        <v>351</v>
      </c>
      <c r="B327" s="35" t="s">
        <v>438</v>
      </c>
      <c r="C327" s="365">
        <v>0</v>
      </c>
      <c r="D327" s="365">
        <v>0</v>
      </c>
      <c r="E327" s="365">
        <v>0</v>
      </c>
      <c r="F327" s="365">
        <v>0</v>
      </c>
      <c r="G327" s="365">
        <v>0</v>
      </c>
      <c r="H327" s="365">
        <v>0</v>
      </c>
      <c r="I327" s="365">
        <v>0</v>
      </c>
      <c r="J327" s="365">
        <v>0</v>
      </c>
      <c r="K327" s="365">
        <v>0</v>
      </c>
      <c r="L327" s="365">
        <v>0</v>
      </c>
      <c r="M327" s="365">
        <v>0</v>
      </c>
      <c r="N327" s="365">
        <v>0</v>
      </c>
      <c r="O327" s="365">
        <v>0</v>
      </c>
      <c r="P327" s="366">
        <f t="shared" si="58"/>
        <v>0</v>
      </c>
      <c r="Q327" s="368">
        <v>0</v>
      </c>
      <c r="R327" s="368">
        <v>0</v>
      </c>
      <c r="S327" s="368">
        <v>0</v>
      </c>
      <c r="T327" s="368">
        <v>0</v>
      </c>
      <c r="U327" s="368">
        <v>0</v>
      </c>
      <c r="V327" s="368">
        <v>0</v>
      </c>
      <c r="W327" s="368">
        <v>0</v>
      </c>
      <c r="X327" s="368">
        <v>0</v>
      </c>
      <c r="Y327" s="368">
        <v>0</v>
      </c>
      <c r="Z327" s="368">
        <v>0</v>
      </c>
      <c r="AA327" s="368">
        <v>0</v>
      </c>
      <c r="AB327" s="368">
        <v>0</v>
      </c>
      <c r="AC327" s="368">
        <v>0</v>
      </c>
      <c r="AD327" s="366">
        <f t="shared" si="59"/>
        <v>0</v>
      </c>
    </row>
    <row r="328" spans="1:30" s="340" customFormat="1" ht="12" hidden="1" customHeight="1">
      <c r="A328" s="358">
        <v>351.1</v>
      </c>
      <c r="B328" s="35" t="s">
        <v>439</v>
      </c>
      <c r="C328" s="365">
        <v>0</v>
      </c>
      <c r="D328" s="365">
        <v>0</v>
      </c>
      <c r="E328" s="365">
        <v>0</v>
      </c>
      <c r="F328" s="365">
        <v>0</v>
      </c>
      <c r="G328" s="365">
        <v>0</v>
      </c>
      <c r="H328" s="365">
        <v>0</v>
      </c>
      <c r="I328" s="365">
        <v>0</v>
      </c>
      <c r="J328" s="365">
        <v>0</v>
      </c>
      <c r="K328" s="365">
        <v>0</v>
      </c>
      <c r="L328" s="365">
        <v>0</v>
      </c>
      <c r="M328" s="365">
        <v>0</v>
      </c>
      <c r="N328" s="365">
        <v>0</v>
      </c>
      <c r="O328" s="365">
        <v>0</v>
      </c>
      <c r="P328" s="366">
        <f t="shared" si="58"/>
        <v>0</v>
      </c>
      <c r="Q328" s="368">
        <v>0</v>
      </c>
      <c r="R328" s="368">
        <v>0</v>
      </c>
      <c r="S328" s="368">
        <v>0</v>
      </c>
      <c r="T328" s="368">
        <v>0</v>
      </c>
      <c r="U328" s="368">
        <v>0</v>
      </c>
      <c r="V328" s="368">
        <v>0</v>
      </c>
      <c r="W328" s="368">
        <v>0</v>
      </c>
      <c r="X328" s="368">
        <v>0</v>
      </c>
      <c r="Y328" s="368">
        <v>0</v>
      </c>
      <c r="Z328" s="368">
        <v>0</v>
      </c>
      <c r="AA328" s="368">
        <v>0</v>
      </c>
      <c r="AB328" s="368">
        <v>0</v>
      </c>
      <c r="AC328" s="368">
        <v>0</v>
      </c>
      <c r="AD328" s="366">
        <f t="shared" si="59"/>
        <v>0</v>
      </c>
    </row>
    <row r="329" spans="1:30" s="340" customFormat="1" ht="12" hidden="1" customHeight="1">
      <c r="A329" s="358">
        <v>354</v>
      </c>
      <c r="B329" s="35" t="s">
        <v>440</v>
      </c>
      <c r="C329" s="365">
        <v>0</v>
      </c>
      <c r="D329" s="365">
        <v>0</v>
      </c>
      <c r="E329" s="365">
        <v>0</v>
      </c>
      <c r="F329" s="365">
        <v>0</v>
      </c>
      <c r="G329" s="365">
        <v>0</v>
      </c>
      <c r="H329" s="365">
        <v>0</v>
      </c>
      <c r="I329" s="365">
        <v>0</v>
      </c>
      <c r="J329" s="365">
        <v>0</v>
      </c>
      <c r="K329" s="365">
        <v>0</v>
      </c>
      <c r="L329" s="365">
        <v>0</v>
      </c>
      <c r="M329" s="365">
        <v>0</v>
      </c>
      <c r="N329" s="365">
        <v>0</v>
      </c>
      <c r="O329" s="365">
        <v>0</v>
      </c>
      <c r="P329" s="366">
        <f t="shared" si="58"/>
        <v>0</v>
      </c>
      <c r="Q329" s="368">
        <v>0</v>
      </c>
      <c r="R329" s="368">
        <v>0</v>
      </c>
      <c r="S329" s="368">
        <v>0</v>
      </c>
      <c r="T329" s="368">
        <v>0</v>
      </c>
      <c r="U329" s="368">
        <v>0</v>
      </c>
      <c r="V329" s="368">
        <v>0</v>
      </c>
      <c r="W329" s="368">
        <v>0</v>
      </c>
      <c r="X329" s="368">
        <v>0</v>
      </c>
      <c r="Y329" s="368">
        <v>0</v>
      </c>
      <c r="Z329" s="368">
        <v>0</v>
      </c>
      <c r="AA329" s="368">
        <v>0</v>
      </c>
      <c r="AB329" s="368">
        <v>0</v>
      </c>
      <c r="AC329" s="368">
        <v>0</v>
      </c>
      <c r="AD329" s="366">
        <f t="shared" si="59"/>
        <v>0</v>
      </c>
    </row>
    <row r="330" spans="1:30" s="340" customFormat="1" ht="12" hidden="1" customHeight="1">
      <c r="A330" s="358">
        <v>355</v>
      </c>
      <c r="B330" s="35" t="s">
        <v>441</v>
      </c>
      <c r="C330" s="365">
        <v>0</v>
      </c>
      <c r="D330" s="365">
        <v>0</v>
      </c>
      <c r="E330" s="365">
        <v>0</v>
      </c>
      <c r="F330" s="365">
        <v>0</v>
      </c>
      <c r="G330" s="365">
        <v>0</v>
      </c>
      <c r="H330" s="365">
        <v>0</v>
      </c>
      <c r="I330" s="365">
        <v>0</v>
      </c>
      <c r="J330" s="365">
        <v>0</v>
      </c>
      <c r="K330" s="365">
        <v>0</v>
      </c>
      <c r="L330" s="365">
        <v>0</v>
      </c>
      <c r="M330" s="365">
        <v>0</v>
      </c>
      <c r="N330" s="365">
        <v>0</v>
      </c>
      <c r="O330" s="365">
        <v>0</v>
      </c>
      <c r="P330" s="366">
        <f t="shared" si="58"/>
        <v>0</v>
      </c>
      <c r="Q330" s="368">
        <v>0</v>
      </c>
      <c r="R330" s="368">
        <v>0</v>
      </c>
      <c r="S330" s="368">
        <v>0</v>
      </c>
      <c r="T330" s="368">
        <v>0</v>
      </c>
      <c r="U330" s="368">
        <v>0</v>
      </c>
      <c r="V330" s="368">
        <v>0</v>
      </c>
      <c r="W330" s="368">
        <v>0</v>
      </c>
      <c r="X330" s="368">
        <v>0</v>
      </c>
      <c r="Y330" s="368">
        <v>0</v>
      </c>
      <c r="Z330" s="368">
        <v>0</v>
      </c>
      <c r="AA330" s="368">
        <v>0</v>
      </c>
      <c r="AB330" s="368">
        <v>0</v>
      </c>
      <c r="AC330" s="368">
        <v>0</v>
      </c>
      <c r="AD330" s="366">
        <f t="shared" si="59"/>
        <v>0</v>
      </c>
    </row>
    <row r="331" spans="1:30" s="340" customFormat="1" ht="12" hidden="1" customHeight="1">
      <c r="A331" s="358">
        <v>356</v>
      </c>
      <c r="B331" s="35" t="s">
        <v>442</v>
      </c>
      <c r="C331" s="365">
        <v>0</v>
      </c>
      <c r="D331" s="365">
        <v>0</v>
      </c>
      <c r="E331" s="365">
        <v>0</v>
      </c>
      <c r="F331" s="365">
        <v>0</v>
      </c>
      <c r="G331" s="365">
        <v>0</v>
      </c>
      <c r="H331" s="365">
        <v>0</v>
      </c>
      <c r="I331" s="365">
        <v>0</v>
      </c>
      <c r="J331" s="365">
        <v>0</v>
      </c>
      <c r="K331" s="365">
        <v>0</v>
      </c>
      <c r="L331" s="365">
        <v>0</v>
      </c>
      <c r="M331" s="365">
        <v>0</v>
      </c>
      <c r="N331" s="365">
        <v>0</v>
      </c>
      <c r="O331" s="365">
        <v>0</v>
      </c>
      <c r="P331" s="366">
        <f t="shared" si="58"/>
        <v>0</v>
      </c>
      <c r="Q331" s="368">
        <v>0</v>
      </c>
      <c r="R331" s="368">
        <v>0</v>
      </c>
      <c r="S331" s="368">
        <v>0</v>
      </c>
      <c r="T331" s="368">
        <v>0</v>
      </c>
      <c r="U331" s="368">
        <v>0</v>
      </c>
      <c r="V331" s="368">
        <v>0</v>
      </c>
      <c r="W331" s="368">
        <v>0</v>
      </c>
      <c r="X331" s="368">
        <v>0</v>
      </c>
      <c r="Y331" s="368">
        <v>0</v>
      </c>
      <c r="Z331" s="368">
        <v>0</v>
      </c>
      <c r="AA331" s="368">
        <v>0</v>
      </c>
      <c r="AB331" s="368">
        <v>0</v>
      </c>
      <c r="AC331" s="368">
        <v>0</v>
      </c>
      <c r="AD331" s="366">
        <f t="shared" si="59"/>
        <v>0</v>
      </c>
    </row>
    <row r="332" spans="1:30" s="340" customFormat="1" ht="12" hidden="1" customHeight="1">
      <c r="A332" s="358">
        <v>359</v>
      </c>
      <c r="B332" s="35" t="s">
        <v>443</v>
      </c>
      <c r="C332" s="365">
        <v>0</v>
      </c>
      <c r="D332" s="365">
        <v>0</v>
      </c>
      <c r="E332" s="365">
        <v>0</v>
      </c>
      <c r="F332" s="365">
        <v>0</v>
      </c>
      <c r="G332" s="365">
        <v>0</v>
      </c>
      <c r="H332" s="365">
        <v>0</v>
      </c>
      <c r="I332" s="365">
        <v>0</v>
      </c>
      <c r="J332" s="365">
        <v>0</v>
      </c>
      <c r="K332" s="365">
        <v>0</v>
      </c>
      <c r="L332" s="365">
        <v>0</v>
      </c>
      <c r="M332" s="365">
        <v>0</v>
      </c>
      <c r="N332" s="365">
        <v>0</v>
      </c>
      <c r="O332" s="365">
        <v>0</v>
      </c>
      <c r="P332" s="366">
        <f t="shared" si="58"/>
        <v>0</v>
      </c>
      <c r="Q332" s="368">
        <v>0</v>
      </c>
      <c r="R332" s="368">
        <v>0</v>
      </c>
      <c r="S332" s="368">
        <v>0</v>
      </c>
      <c r="T332" s="368">
        <v>0</v>
      </c>
      <c r="U332" s="368">
        <v>0</v>
      </c>
      <c r="V332" s="368">
        <v>0</v>
      </c>
      <c r="W332" s="368">
        <v>0</v>
      </c>
      <c r="X332" s="368">
        <v>0</v>
      </c>
      <c r="Y332" s="368">
        <v>0</v>
      </c>
      <c r="Z332" s="368">
        <v>0</v>
      </c>
      <c r="AA332" s="368">
        <v>0</v>
      </c>
      <c r="AB332" s="368">
        <v>0</v>
      </c>
      <c r="AC332" s="368">
        <v>0</v>
      </c>
      <c r="AD332" s="366">
        <f t="shared" si="59"/>
        <v>0</v>
      </c>
    </row>
    <row r="333" spans="1:30" s="340" customFormat="1" ht="12" hidden="1" customHeight="1">
      <c r="A333" s="358">
        <v>361</v>
      </c>
      <c r="B333" s="35" t="s">
        <v>444</v>
      </c>
      <c r="C333" s="365">
        <v>0</v>
      </c>
      <c r="D333" s="365">
        <v>0</v>
      </c>
      <c r="E333" s="365">
        <v>0</v>
      </c>
      <c r="F333" s="365">
        <v>0</v>
      </c>
      <c r="G333" s="365">
        <v>0</v>
      </c>
      <c r="H333" s="365">
        <v>0</v>
      </c>
      <c r="I333" s="365">
        <v>71.408333333333303</v>
      </c>
      <c r="J333" s="365">
        <v>71.408333333333303</v>
      </c>
      <c r="K333" s="365">
        <v>71.408333333333303</v>
      </c>
      <c r="L333" s="365">
        <v>71.408333333333303</v>
      </c>
      <c r="M333" s="365">
        <v>71.408333333333303</v>
      </c>
      <c r="N333" s="365">
        <v>71.408333333333303</v>
      </c>
      <c r="O333" s="365">
        <v>428.45</v>
      </c>
      <c r="P333" s="366">
        <f t="shared" si="58"/>
        <v>0</v>
      </c>
      <c r="Q333" s="368">
        <v>428.45</v>
      </c>
      <c r="R333" s="368">
        <v>0</v>
      </c>
      <c r="S333" s="368">
        <v>0</v>
      </c>
      <c r="T333" s="368">
        <v>0</v>
      </c>
      <c r="U333" s="368">
        <v>0</v>
      </c>
      <c r="V333" s="368">
        <v>0</v>
      </c>
      <c r="W333" s="368">
        <v>0</v>
      </c>
      <c r="X333" s="368">
        <v>0</v>
      </c>
      <c r="Y333" s="368">
        <v>0</v>
      </c>
      <c r="Z333" s="368">
        <v>0</v>
      </c>
      <c r="AA333" s="368">
        <v>0</v>
      </c>
      <c r="AB333" s="368">
        <v>0</v>
      </c>
      <c r="AC333" s="368">
        <v>428.45</v>
      </c>
      <c r="AD333" s="366">
        <f t="shared" si="59"/>
        <v>0</v>
      </c>
    </row>
    <row r="334" spans="1:30" s="340" customFormat="1" ht="12" hidden="1" customHeight="1">
      <c r="A334" s="358">
        <v>362</v>
      </c>
      <c r="B334" s="35" t="s">
        <v>445</v>
      </c>
      <c r="C334" s="365">
        <v>0</v>
      </c>
      <c r="D334" s="365">
        <v>0</v>
      </c>
      <c r="E334" s="365">
        <v>0</v>
      </c>
      <c r="F334" s="365">
        <v>0</v>
      </c>
      <c r="G334" s="365">
        <v>0</v>
      </c>
      <c r="H334" s="365">
        <v>0</v>
      </c>
      <c r="I334" s="365">
        <v>0</v>
      </c>
      <c r="J334" s="365">
        <v>0</v>
      </c>
      <c r="K334" s="365">
        <v>0</v>
      </c>
      <c r="L334" s="365">
        <v>0</v>
      </c>
      <c r="M334" s="365">
        <v>0</v>
      </c>
      <c r="N334" s="365">
        <v>0</v>
      </c>
      <c r="O334" s="365">
        <v>0</v>
      </c>
      <c r="P334" s="366">
        <f t="shared" ref="P334:P373" si="60">O334-SUM(C334:N334)</f>
        <v>0</v>
      </c>
      <c r="Q334" s="368">
        <v>0</v>
      </c>
      <c r="R334" s="368">
        <v>0</v>
      </c>
      <c r="S334" s="368">
        <v>0</v>
      </c>
      <c r="T334" s="368">
        <v>0</v>
      </c>
      <c r="U334" s="368">
        <v>0</v>
      </c>
      <c r="V334" s="368">
        <v>0</v>
      </c>
      <c r="W334" s="368">
        <v>0</v>
      </c>
      <c r="X334" s="368">
        <v>0</v>
      </c>
      <c r="Y334" s="368">
        <v>0</v>
      </c>
      <c r="Z334" s="368">
        <v>0</v>
      </c>
      <c r="AA334" s="368">
        <v>0</v>
      </c>
      <c r="AB334" s="368">
        <v>0</v>
      </c>
      <c r="AC334" s="368">
        <v>0</v>
      </c>
      <c r="AD334" s="366">
        <f t="shared" ref="AD334:AD373" si="61">AC334-SUM(Q334:AB334)</f>
        <v>0</v>
      </c>
    </row>
    <row r="335" spans="1:30" s="340" customFormat="1" ht="12" hidden="1" customHeight="1">
      <c r="A335" s="358">
        <v>367</v>
      </c>
      <c r="B335" s="35" t="s">
        <v>446</v>
      </c>
      <c r="C335" s="365">
        <v>0</v>
      </c>
      <c r="D335" s="365">
        <v>0</v>
      </c>
      <c r="E335" s="365">
        <v>0</v>
      </c>
      <c r="F335" s="365">
        <v>0</v>
      </c>
      <c r="G335" s="365">
        <v>0</v>
      </c>
      <c r="H335" s="365">
        <v>0</v>
      </c>
      <c r="I335" s="365">
        <v>0</v>
      </c>
      <c r="J335" s="365">
        <v>0</v>
      </c>
      <c r="K335" s="365">
        <v>0</v>
      </c>
      <c r="L335" s="365">
        <v>0</v>
      </c>
      <c r="M335" s="365">
        <v>0</v>
      </c>
      <c r="N335" s="365">
        <v>0</v>
      </c>
      <c r="O335" s="365">
        <v>0</v>
      </c>
      <c r="P335" s="366">
        <f t="shared" si="60"/>
        <v>0</v>
      </c>
      <c r="Q335" s="368">
        <v>0</v>
      </c>
      <c r="R335" s="368">
        <v>0</v>
      </c>
      <c r="S335" s="368">
        <v>0</v>
      </c>
      <c r="T335" s="368">
        <v>0</v>
      </c>
      <c r="U335" s="368">
        <v>0</v>
      </c>
      <c r="V335" s="368">
        <v>0</v>
      </c>
      <c r="W335" s="368">
        <v>0</v>
      </c>
      <c r="X335" s="368">
        <v>0</v>
      </c>
      <c r="Y335" s="368">
        <v>0</v>
      </c>
      <c r="Z335" s="368">
        <v>0</v>
      </c>
      <c r="AA335" s="368">
        <v>0</v>
      </c>
      <c r="AB335" s="368">
        <v>0</v>
      </c>
      <c r="AC335" s="368">
        <v>0</v>
      </c>
      <c r="AD335" s="366">
        <f t="shared" si="61"/>
        <v>0</v>
      </c>
    </row>
    <row r="336" spans="1:30" s="340" customFormat="1" ht="12" hidden="1" customHeight="1">
      <c r="A336" s="358">
        <v>369</v>
      </c>
      <c r="B336" s="35" t="s">
        <v>447</v>
      </c>
      <c r="C336" s="365">
        <v>0</v>
      </c>
      <c r="D336" s="365">
        <v>0</v>
      </c>
      <c r="E336" s="365">
        <v>0</v>
      </c>
      <c r="F336" s="365">
        <v>0</v>
      </c>
      <c r="G336" s="365">
        <v>0</v>
      </c>
      <c r="H336" s="365">
        <v>0</v>
      </c>
      <c r="I336" s="365">
        <v>0</v>
      </c>
      <c r="J336" s="365">
        <v>0</v>
      </c>
      <c r="K336" s="365">
        <v>0</v>
      </c>
      <c r="L336" s="365">
        <v>0</v>
      </c>
      <c r="M336" s="365">
        <v>0</v>
      </c>
      <c r="N336" s="365">
        <v>0</v>
      </c>
      <c r="O336" s="365">
        <v>0</v>
      </c>
      <c r="P336" s="366">
        <f t="shared" si="60"/>
        <v>0</v>
      </c>
      <c r="Q336" s="368">
        <v>0</v>
      </c>
      <c r="R336" s="368">
        <v>0</v>
      </c>
      <c r="S336" s="368">
        <v>0</v>
      </c>
      <c r="T336" s="368">
        <v>0</v>
      </c>
      <c r="U336" s="368">
        <v>0</v>
      </c>
      <c r="V336" s="368">
        <v>0</v>
      </c>
      <c r="W336" s="368">
        <v>0</v>
      </c>
      <c r="X336" s="368">
        <v>0</v>
      </c>
      <c r="Y336" s="368">
        <v>0</v>
      </c>
      <c r="Z336" s="368">
        <v>0</v>
      </c>
      <c r="AA336" s="368">
        <v>0</v>
      </c>
      <c r="AB336" s="368">
        <v>0</v>
      </c>
      <c r="AC336" s="368">
        <v>0</v>
      </c>
      <c r="AD336" s="366">
        <f t="shared" si="61"/>
        <v>0</v>
      </c>
    </row>
    <row r="337" spans="1:30" s="340" customFormat="1" ht="12" hidden="1" customHeight="1">
      <c r="A337" s="358">
        <v>370</v>
      </c>
      <c r="B337" s="35" t="s">
        <v>448</v>
      </c>
      <c r="C337" s="365">
        <v>0</v>
      </c>
      <c r="D337" s="365">
        <v>0</v>
      </c>
      <c r="E337" s="365">
        <v>0</v>
      </c>
      <c r="F337" s="365">
        <v>0</v>
      </c>
      <c r="G337" s="365">
        <v>0</v>
      </c>
      <c r="H337" s="365">
        <v>0</v>
      </c>
      <c r="I337" s="365">
        <v>0</v>
      </c>
      <c r="J337" s="365">
        <v>0</v>
      </c>
      <c r="K337" s="365">
        <v>0</v>
      </c>
      <c r="L337" s="365">
        <v>0</v>
      </c>
      <c r="M337" s="365">
        <v>0</v>
      </c>
      <c r="N337" s="365">
        <v>0</v>
      </c>
      <c r="O337" s="365">
        <v>0</v>
      </c>
      <c r="P337" s="366">
        <f t="shared" si="60"/>
        <v>0</v>
      </c>
      <c r="Q337" s="368">
        <v>0</v>
      </c>
      <c r="R337" s="368">
        <v>0</v>
      </c>
      <c r="S337" s="368">
        <v>0</v>
      </c>
      <c r="T337" s="368">
        <v>0</v>
      </c>
      <c r="U337" s="368">
        <v>0</v>
      </c>
      <c r="V337" s="368">
        <v>0</v>
      </c>
      <c r="W337" s="368">
        <v>0</v>
      </c>
      <c r="X337" s="368">
        <v>0</v>
      </c>
      <c r="Y337" s="368">
        <v>0</v>
      </c>
      <c r="Z337" s="368">
        <v>0</v>
      </c>
      <c r="AA337" s="368">
        <v>0</v>
      </c>
      <c r="AB337" s="368">
        <v>0</v>
      </c>
      <c r="AC337" s="368">
        <v>0</v>
      </c>
      <c r="AD337" s="366">
        <f t="shared" si="61"/>
        <v>0</v>
      </c>
    </row>
    <row r="338" spans="1:30" s="340" customFormat="1" ht="12" hidden="1" customHeight="1">
      <c r="A338" s="358">
        <v>375</v>
      </c>
      <c r="B338" s="35" t="s">
        <v>449</v>
      </c>
      <c r="C338" s="365">
        <v>3000</v>
      </c>
      <c r="D338" s="365">
        <v>0</v>
      </c>
      <c r="E338" s="365">
        <v>0</v>
      </c>
      <c r="F338" s="365">
        <v>0</v>
      </c>
      <c r="G338" s="365">
        <v>0</v>
      </c>
      <c r="H338" s="365">
        <v>0</v>
      </c>
      <c r="I338" s="365">
        <v>6600</v>
      </c>
      <c r="J338" s="365">
        <v>0</v>
      </c>
      <c r="K338" s="365">
        <v>0</v>
      </c>
      <c r="L338" s="365">
        <v>0</v>
      </c>
      <c r="M338" s="365">
        <v>0</v>
      </c>
      <c r="N338" s="365">
        <v>0</v>
      </c>
      <c r="O338" s="365">
        <v>9600</v>
      </c>
      <c r="P338" s="366">
        <f t="shared" si="60"/>
        <v>0</v>
      </c>
      <c r="Q338" s="368">
        <v>4800</v>
      </c>
      <c r="R338" s="368">
        <v>4800</v>
      </c>
      <c r="S338" s="368">
        <v>0</v>
      </c>
      <c r="T338" s="368">
        <v>0</v>
      </c>
      <c r="U338" s="368">
        <v>0</v>
      </c>
      <c r="V338" s="368">
        <v>0</v>
      </c>
      <c r="W338" s="368">
        <v>0</v>
      </c>
      <c r="X338" s="368">
        <v>0</v>
      </c>
      <c r="Y338" s="368">
        <v>0</v>
      </c>
      <c r="Z338" s="368">
        <v>0</v>
      </c>
      <c r="AA338" s="368">
        <v>0</v>
      </c>
      <c r="AB338" s="368">
        <v>0</v>
      </c>
      <c r="AC338" s="368">
        <v>9600</v>
      </c>
      <c r="AD338" s="366">
        <f t="shared" si="61"/>
        <v>0</v>
      </c>
    </row>
    <row r="339" spans="1:30" s="340" customFormat="1" ht="12" hidden="1" customHeight="1">
      <c r="A339" s="358">
        <v>377</v>
      </c>
      <c r="B339" s="35" t="s">
        <v>192</v>
      </c>
      <c r="C339" s="365">
        <v>0</v>
      </c>
      <c r="D339" s="365">
        <v>0</v>
      </c>
      <c r="E339" s="365">
        <v>0</v>
      </c>
      <c r="F339" s="365">
        <v>0</v>
      </c>
      <c r="G339" s="365">
        <v>0</v>
      </c>
      <c r="H339" s="365">
        <v>0</v>
      </c>
      <c r="I339" s="365">
        <v>833.33333333333303</v>
      </c>
      <c r="J339" s="365">
        <v>833.33333333333303</v>
      </c>
      <c r="K339" s="365">
        <v>833.33333333333303</v>
      </c>
      <c r="L339" s="365">
        <v>833.33333333333303</v>
      </c>
      <c r="M339" s="365">
        <v>833.33333333333303</v>
      </c>
      <c r="N339" s="365">
        <v>833.33333333333303</v>
      </c>
      <c r="O339" s="365">
        <v>5000</v>
      </c>
      <c r="P339" s="366">
        <f t="shared" si="60"/>
        <v>0</v>
      </c>
      <c r="Q339" s="368">
        <v>0</v>
      </c>
      <c r="R339" s="368">
        <v>0</v>
      </c>
      <c r="S339" s="368">
        <v>0</v>
      </c>
      <c r="T339" s="368">
        <v>2777.7777777777801</v>
      </c>
      <c r="U339" s="368">
        <v>2777.7777777777801</v>
      </c>
      <c r="V339" s="368">
        <v>2777.7777777777801</v>
      </c>
      <c r="W339" s="368">
        <v>2777.7777777777801</v>
      </c>
      <c r="X339" s="368">
        <v>2777.7777777777801</v>
      </c>
      <c r="Y339" s="368">
        <v>2777.7777777777801</v>
      </c>
      <c r="Z339" s="368">
        <v>2777.7777777777801</v>
      </c>
      <c r="AA339" s="368">
        <v>2777.7777777777801</v>
      </c>
      <c r="AB339" s="368">
        <v>2777.7777777777801</v>
      </c>
      <c r="AC339" s="368">
        <v>25000</v>
      </c>
      <c r="AD339" s="366">
        <f t="shared" si="61"/>
        <v>0</v>
      </c>
    </row>
    <row r="340" spans="1:30" s="340" customFormat="1" ht="12" hidden="1" customHeight="1">
      <c r="A340" s="358">
        <v>378</v>
      </c>
      <c r="B340" s="35" t="s">
        <v>450</v>
      </c>
      <c r="C340" s="365">
        <v>0</v>
      </c>
      <c r="D340" s="365">
        <v>1230.79</v>
      </c>
      <c r="E340" s="365">
        <v>0</v>
      </c>
      <c r="F340" s="365">
        <v>0</v>
      </c>
      <c r="G340" s="365">
        <v>2283.1999999999998</v>
      </c>
      <c r="H340" s="365">
        <v>300</v>
      </c>
      <c r="I340" s="365">
        <v>3858.6683333333299</v>
      </c>
      <c r="J340" s="365">
        <v>3858.6683333333299</v>
      </c>
      <c r="K340" s="365">
        <v>3858.6683333333299</v>
      </c>
      <c r="L340" s="365">
        <v>3858.6683333333299</v>
      </c>
      <c r="M340" s="365">
        <v>3858.6683333333299</v>
      </c>
      <c r="N340" s="365">
        <v>3858.6683333333299</v>
      </c>
      <c r="O340" s="365">
        <v>26966</v>
      </c>
      <c r="P340" s="366">
        <f t="shared" si="60"/>
        <v>0</v>
      </c>
      <c r="Q340" s="368">
        <v>2247.1666666666702</v>
      </c>
      <c r="R340" s="368">
        <v>2247.1666666666702</v>
      </c>
      <c r="S340" s="368">
        <v>2247.1666666666702</v>
      </c>
      <c r="T340" s="368">
        <v>2247.1666666666702</v>
      </c>
      <c r="U340" s="368">
        <v>2247.1666666666702</v>
      </c>
      <c r="V340" s="368">
        <v>2247.1666666666702</v>
      </c>
      <c r="W340" s="368">
        <v>2247.1666666666702</v>
      </c>
      <c r="X340" s="368">
        <v>2247.1666666666702</v>
      </c>
      <c r="Y340" s="368">
        <v>2247.1666666666702</v>
      </c>
      <c r="Z340" s="368">
        <v>2247.1666666666702</v>
      </c>
      <c r="AA340" s="368">
        <v>2247.1666666666702</v>
      </c>
      <c r="AB340" s="368">
        <v>2247.1666666666702</v>
      </c>
      <c r="AC340" s="368">
        <v>26966</v>
      </c>
      <c r="AD340" s="366">
        <f t="shared" si="61"/>
        <v>-4.7293724492192268E-11</v>
      </c>
    </row>
    <row r="341" spans="1:30" s="340" customFormat="1" ht="12" hidden="1" customHeight="1">
      <c r="A341" s="358">
        <v>379</v>
      </c>
      <c r="B341" s="35" t="s">
        <v>451</v>
      </c>
      <c r="C341" s="365">
        <v>0</v>
      </c>
      <c r="D341" s="365">
        <v>0</v>
      </c>
      <c r="E341" s="365">
        <v>0</v>
      </c>
      <c r="F341" s="365">
        <v>0</v>
      </c>
      <c r="G341" s="365">
        <v>0</v>
      </c>
      <c r="H341" s="365">
        <v>0</v>
      </c>
      <c r="I341" s="365">
        <v>0</v>
      </c>
      <c r="J341" s="365">
        <v>0</v>
      </c>
      <c r="K341" s="365">
        <v>0</v>
      </c>
      <c r="L341" s="365">
        <v>0</v>
      </c>
      <c r="M341" s="365">
        <v>0</v>
      </c>
      <c r="N341" s="365">
        <v>0</v>
      </c>
      <c r="O341" s="365">
        <v>0</v>
      </c>
      <c r="P341" s="366">
        <f t="shared" si="60"/>
        <v>0</v>
      </c>
      <c r="Q341" s="368">
        <v>0</v>
      </c>
      <c r="R341" s="368">
        <v>0</v>
      </c>
      <c r="S341" s="368">
        <v>0</v>
      </c>
      <c r="T341" s="368">
        <v>0</v>
      </c>
      <c r="U341" s="368">
        <v>0</v>
      </c>
      <c r="V341" s="368">
        <v>0</v>
      </c>
      <c r="W341" s="368">
        <v>0</v>
      </c>
      <c r="X341" s="368">
        <v>0</v>
      </c>
      <c r="Y341" s="368">
        <v>0</v>
      </c>
      <c r="Z341" s="368">
        <v>0</v>
      </c>
      <c r="AA341" s="368">
        <v>0</v>
      </c>
      <c r="AB341" s="368">
        <v>0</v>
      </c>
      <c r="AC341" s="368">
        <v>0</v>
      </c>
      <c r="AD341" s="366">
        <f t="shared" si="61"/>
        <v>0</v>
      </c>
    </row>
    <row r="342" spans="1:30" s="340" customFormat="1" ht="12" hidden="1" customHeight="1">
      <c r="A342" s="358">
        <v>380</v>
      </c>
      <c r="B342" s="35" t="s">
        <v>452</v>
      </c>
      <c r="C342" s="365">
        <v>0</v>
      </c>
      <c r="D342" s="365">
        <v>0</v>
      </c>
      <c r="E342" s="365">
        <v>0</v>
      </c>
      <c r="F342" s="365">
        <v>0</v>
      </c>
      <c r="G342" s="365">
        <v>0</v>
      </c>
      <c r="H342" s="365">
        <v>0</v>
      </c>
      <c r="I342" s="365">
        <v>0</v>
      </c>
      <c r="J342" s="365">
        <v>0</v>
      </c>
      <c r="K342" s="365">
        <v>0</v>
      </c>
      <c r="L342" s="365">
        <v>0</v>
      </c>
      <c r="M342" s="365">
        <v>0</v>
      </c>
      <c r="N342" s="365">
        <v>0</v>
      </c>
      <c r="O342" s="365">
        <v>0</v>
      </c>
      <c r="P342" s="366">
        <f t="shared" si="60"/>
        <v>0</v>
      </c>
      <c r="Q342" s="368">
        <v>0</v>
      </c>
      <c r="R342" s="368">
        <v>0</v>
      </c>
      <c r="S342" s="368">
        <v>0</v>
      </c>
      <c r="T342" s="368">
        <v>0</v>
      </c>
      <c r="U342" s="368">
        <v>0</v>
      </c>
      <c r="V342" s="368">
        <v>0</v>
      </c>
      <c r="W342" s="368">
        <v>0</v>
      </c>
      <c r="X342" s="368">
        <v>0</v>
      </c>
      <c r="Y342" s="368">
        <v>0</v>
      </c>
      <c r="Z342" s="368">
        <v>0</v>
      </c>
      <c r="AA342" s="368">
        <v>0</v>
      </c>
      <c r="AB342" s="368">
        <v>0</v>
      </c>
      <c r="AC342" s="368">
        <v>0</v>
      </c>
      <c r="AD342" s="366">
        <f t="shared" si="61"/>
        <v>0</v>
      </c>
    </row>
    <row r="343" spans="1:30" s="340" customFormat="1" ht="12" hidden="1" customHeight="1">
      <c r="A343" s="358">
        <v>383</v>
      </c>
      <c r="B343" s="35" t="s">
        <v>453</v>
      </c>
      <c r="C343" s="365">
        <v>277.7</v>
      </c>
      <c r="D343" s="365">
        <v>268.89999999999998</v>
      </c>
      <c r="E343" s="365">
        <v>268.89999999999998</v>
      </c>
      <c r="F343" s="365">
        <v>283.89999999999998</v>
      </c>
      <c r="G343" s="365">
        <v>270.45</v>
      </c>
      <c r="H343" s="365">
        <v>272</v>
      </c>
      <c r="I343" s="365">
        <v>407.22146057347697</v>
      </c>
      <c r="J343" s="365">
        <v>407.22146057347697</v>
      </c>
      <c r="K343" s="365">
        <v>407.22146057347697</v>
      </c>
      <c r="L343" s="365">
        <v>407.22146057347697</v>
      </c>
      <c r="M343" s="365">
        <v>407.22146057347697</v>
      </c>
      <c r="N343" s="365">
        <v>407.22146057347697</v>
      </c>
      <c r="O343" s="365">
        <v>4085.1787634408602</v>
      </c>
      <c r="P343" s="366">
        <f t="shared" si="60"/>
        <v>0</v>
      </c>
      <c r="Q343" s="368">
        <v>336.26041666666703</v>
      </c>
      <c r="R343" s="368">
        <v>336.26041666666703</v>
      </c>
      <c r="S343" s="368">
        <v>336.26041666666703</v>
      </c>
      <c r="T343" s="368">
        <v>336.26041666666703</v>
      </c>
      <c r="U343" s="368">
        <v>336.26041666666703</v>
      </c>
      <c r="V343" s="368">
        <v>336.26041666666703</v>
      </c>
      <c r="W343" s="368">
        <v>336.26041666666703</v>
      </c>
      <c r="X343" s="368">
        <v>336.26041666666703</v>
      </c>
      <c r="Y343" s="368">
        <v>336.26041666666703</v>
      </c>
      <c r="Z343" s="368">
        <v>336.26041666666703</v>
      </c>
      <c r="AA343" s="368">
        <v>336.26041666666703</v>
      </c>
      <c r="AB343" s="368">
        <v>336.26041666666703</v>
      </c>
      <c r="AC343" s="368">
        <v>4035.125</v>
      </c>
      <c r="AD343" s="366">
        <f t="shared" si="61"/>
        <v>-4.0927261579781771E-12</v>
      </c>
    </row>
    <row r="344" spans="1:30" s="340" customFormat="1" ht="12" hidden="1" customHeight="1">
      <c r="A344" s="358">
        <v>384</v>
      </c>
      <c r="B344" s="35" t="s">
        <v>454</v>
      </c>
      <c r="C344" s="365">
        <v>155.74</v>
      </c>
      <c r="D344" s="365">
        <v>6706.56</v>
      </c>
      <c r="E344" s="365">
        <v>-11392.62</v>
      </c>
      <c r="F344" s="365">
        <v>6320</v>
      </c>
      <c r="G344" s="365">
        <v>0</v>
      </c>
      <c r="H344" s="365">
        <v>26682.87</v>
      </c>
      <c r="I344" s="365">
        <v>0</v>
      </c>
      <c r="J344" s="365">
        <v>0</v>
      </c>
      <c r="K344" s="365">
        <v>0</v>
      </c>
      <c r="L344" s="365">
        <v>0</v>
      </c>
      <c r="M344" s="365">
        <v>0</v>
      </c>
      <c r="N344" s="365">
        <v>0</v>
      </c>
      <c r="O344" s="365">
        <v>28472.55</v>
      </c>
      <c r="P344" s="366">
        <f t="shared" si="60"/>
        <v>0</v>
      </c>
      <c r="Q344" s="368">
        <v>0</v>
      </c>
      <c r="R344" s="368">
        <v>0</v>
      </c>
      <c r="S344" s="368">
        <v>0</v>
      </c>
      <c r="T344" s="368">
        <v>0</v>
      </c>
      <c r="U344" s="368">
        <v>0</v>
      </c>
      <c r="V344" s="368">
        <v>0</v>
      </c>
      <c r="W344" s="368">
        <v>0</v>
      </c>
      <c r="X344" s="368">
        <v>0</v>
      </c>
      <c r="Y344" s="368">
        <v>0</v>
      </c>
      <c r="Z344" s="368">
        <v>0</v>
      </c>
      <c r="AA344" s="368">
        <v>0</v>
      </c>
      <c r="AB344" s="368">
        <v>0</v>
      </c>
      <c r="AC344" s="368">
        <v>0</v>
      </c>
      <c r="AD344" s="366">
        <f t="shared" si="61"/>
        <v>0</v>
      </c>
    </row>
    <row r="345" spans="1:30" s="340" customFormat="1" ht="12" hidden="1" customHeight="1">
      <c r="A345" s="358">
        <v>385</v>
      </c>
      <c r="B345" s="35" t="s">
        <v>455</v>
      </c>
      <c r="C345" s="365">
        <v>19.95</v>
      </c>
      <c r="D345" s="365">
        <v>19.95</v>
      </c>
      <c r="E345" s="365">
        <v>643.44000000000005</v>
      </c>
      <c r="F345" s="365">
        <v>19.95</v>
      </c>
      <c r="G345" s="365">
        <v>19.95</v>
      </c>
      <c r="H345" s="365">
        <v>19.95</v>
      </c>
      <c r="I345" s="365">
        <v>709.46833333333302</v>
      </c>
      <c r="J345" s="365">
        <v>709.46833333333302</v>
      </c>
      <c r="K345" s="365">
        <v>709.46833333333302</v>
      </c>
      <c r="L345" s="365">
        <v>709.46833333333302</v>
      </c>
      <c r="M345" s="365">
        <v>709.46833333333302</v>
      </c>
      <c r="N345" s="365">
        <v>709.46833333333302</v>
      </c>
      <c r="O345" s="365">
        <v>5000</v>
      </c>
      <c r="P345" s="366">
        <f t="shared" si="60"/>
        <v>0</v>
      </c>
      <c r="Q345" s="368">
        <v>416.66666666666703</v>
      </c>
      <c r="R345" s="368">
        <v>416.66666666666703</v>
      </c>
      <c r="S345" s="368">
        <v>416.66666666666703</v>
      </c>
      <c r="T345" s="368">
        <v>416.66666666666703</v>
      </c>
      <c r="U345" s="368">
        <v>416.66666666666703</v>
      </c>
      <c r="V345" s="368">
        <v>416.66666666666703</v>
      </c>
      <c r="W345" s="368">
        <v>416.66666666666703</v>
      </c>
      <c r="X345" s="368">
        <v>416.66666666666703</v>
      </c>
      <c r="Y345" s="368">
        <v>416.66666666666703</v>
      </c>
      <c r="Z345" s="368">
        <v>416.66666666666703</v>
      </c>
      <c r="AA345" s="368">
        <v>416.66666666666703</v>
      </c>
      <c r="AB345" s="368">
        <v>416.66666666666703</v>
      </c>
      <c r="AC345" s="368">
        <v>5000</v>
      </c>
      <c r="AD345" s="366">
        <f t="shared" si="61"/>
        <v>0</v>
      </c>
    </row>
    <row r="346" spans="1:30" s="340" customFormat="1" ht="12" hidden="1" customHeight="1">
      <c r="A346" s="358">
        <v>386</v>
      </c>
      <c r="B346" s="35" t="s">
        <v>456</v>
      </c>
      <c r="C346" s="365">
        <v>0</v>
      </c>
      <c r="D346" s="365">
        <v>0</v>
      </c>
      <c r="E346" s="365">
        <v>0</v>
      </c>
      <c r="F346" s="365">
        <v>0</v>
      </c>
      <c r="G346" s="365">
        <v>0</v>
      </c>
      <c r="H346" s="365">
        <v>0</v>
      </c>
      <c r="I346" s="365">
        <v>0</v>
      </c>
      <c r="J346" s="365">
        <v>0</v>
      </c>
      <c r="K346" s="365">
        <v>0</v>
      </c>
      <c r="L346" s="365">
        <v>0</v>
      </c>
      <c r="M346" s="365">
        <v>0</v>
      </c>
      <c r="N346" s="365">
        <v>0</v>
      </c>
      <c r="O346" s="365">
        <v>0</v>
      </c>
      <c r="P346" s="366">
        <f t="shared" si="60"/>
        <v>0</v>
      </c>
      <c r="Q346" s="368">
        <v>0</v>
      </c>
      <c r="R346" s="368">
        <v>0</v>
      </c>
      <c r="S346" s="368">
        <v>0</v>
      </c>
      <c r="T346" s="368">
        <v>0</v>
      </c>
      <c r="U346" s="368">
        <v>0</v>
      </c>
      <c r="V346" s="368">
        <v>0</v>
      </c>
      <c r="W346" s="368">
        <v>1560</v>
      </c>
      <c r="X346" s="368">
        <v>0</v>
      </c>
      <c r="Y346" s="368">
        <v>0</v>
      </c>
      <c r="Z346" s="368">
        <v>0</v>
      </c>
      <c r="AA346" s="368">
        <v>0</v>
      </c>
      <c r="AB346" s="368">
        <v>0</v>
      </c>
      <c r="AC346" s="368">
        <v>1560</v>
      </c>
      <c r="AD346" s="366">
        <f t="shared" si="61"/>
        <v>0</v>
      </c>
    </row>
    <row r="347" spans="1:30" s="340" customFormat="1" ht="12" hidden="1" customHeight="1">
      <c r="A347" s="358">
        <v>387</v>
      </c>
      <c r="B347" s="35" t="s">
        <v>457</v>
      </c>
      <c r="C347" s="365">
        <v>0</v>
      </c>
      <c r="D347" s="365">
        <v>0</v>
      </c>
      <c r="E347" s="365">
        <v>0</v>
      </c>
      <c r="F347" s="365">
        <v>0</v>
      </c>
      <c r="G347" s="365">
        <v>0</v>
      </c>
      <c r="H347" s="365">
        <v>0</v>
      </c>
      <c r="I347" s="365">
        <v>540.83333333333303</v>
      </c>
      <c r="J347" s="365">
        <v>540.83333333333303</v>
      </c>
      <c r="K347" s="365">
        <v>540.83333333333303</v>
      </c>
      <c r="L347" s="365">
        <v>540.83333333333303</v>
      </c>
      <c r="M347" s="365">
        <v>540.83333333333303</v>
      </c>
      <c r="N347" s="365">
        <v>540.83333333333303</v>
      </c>
      <c r="O347" s="365">
        <v>3245</v>
      </c>
      <c r="P347" s="366">
        <f t="shared" si="60"/>
        <v>0</v>
      </c>
      <c r="Q347" s="368">
        <v>0</v>
      </c>
      <c r="R347" s="368">
        <v>295</v>
      </c>
      <c r="S347" s="368">
        <v>295</v>
      </c>
      <c r="T347" s="368">
        <v>295</v>
      </c>
      <c r="U347" s="368">
        <v>295</v>
      </c>
      <c r="V347" s="368">
        <v>295</v>
      </c>
      <c r="W347" s="368">
        <v>295</v>
      </c>
      <c r="X347" s="368">
        <v>295</v>
      </c>
      <c r="Y347" s="368">
        <v>295</v>
      </c>
      <c r="Z347" s="368">
        <v>295</v>
      </c>
      <c r="AA347" s="368">
        <v>295</v>
      </c>
      <c r="AB347" s="368">
        <v>295</v>
      </c>
      <c r="AC347" s="368">
        <v>3245</v>
      </c>
      <c r="AD347" s="366">
        <f t="shared" si="61"/>
        <v>0</v>
      </c>
    </row>
    <row r="348" spans="1:30" s="340" customFormat="1" ht="12" hidden="1" customHeight="1">
      <c r="A348" s="358">
        <v>387.1</v>
      </c>
      <c r="B348" s="35" t="s">
        <v>458</v>
      </c>
      <c r="C348" s="365">
        <v>0</v>
      </c>
      <c r="D348" s="365">
        <v>0</v>
      </c>
      <c r="E348" s="365">
        <v>0</v>
      </c>
      <c r="F348" s="365">
        <v>0</v>
      </c>
      <c r="G348" s="365">
        <v>0</v>
      </c>
      <c r="H348" s="365">
        <v>0</v>
      </c>
      <c r="I348" s="365">
        <v>0</v>
      </c>
      <c r="J348" s="365">
        <v>0</v>
      </c>
      <c r="K348" s="365">
        <v>0</v>
      </c>
      <c r="L348" s="365">
        <v>0</v>
      </c>
      <c r="M348" s="365">
        <v>0</v>
      </c>
      <c r="N348" s="365">
        <v>0</v>
      </c>
      <c r="O348" s="365">
        <v>0</v>
      </c>
      <c r="P348" s="366">
        <f t="shared" si="60"/>
        <v>0</v>
      </c>
      <c r="Q348" s="368">
        <v>0</v>
      </c>
      <c r="R348" s="368">
        <v>0</v>
      </c>
      <c r="S348" s="368">
        <v>0</v>
      </c>
      <c r="T348" s="368">
        <v>0</v>
      </c>
      <c r="U348" s="368">
        <v>0</v>
      </c>
      <c r="V348" s="368">
        <v>0</v>
      </c>
      <c r="W348" s="368">
        <v>0</v>
      </c>
      <c r="X348" s="368">
        <v>0</v>
      </c>
      <c r="Y348" s="368">
        <v>0</v>
      </c>
      <c r="Z348" s="368">
        <v>0</v>
      </c>
      <c r="AA348" s="368">
        <v>0</v>
      </c>
      <c r="AB348" s="368">
        <v>0</v>
      </c>
      <c r="AC348" s="368">
        <v>0</v>
      </c>
      <c r="AD348" s="366">
        <f t="shared" si="61"/>
        <v>0</v>
      </c>
    </row>
    <row r="349" spans="1:30" s="340" customFormat="1" ht="12" hidden="1" customHeight="1">
      <c r="A349" s="358">
        <v>387.2</v>
      </c>
      <c r="B349" s="35" t="s">
        <v>459</v>
      </c>
      <c r="C349" s="365">
        <v>0</v>
      </c>
      <c r="D349" s="365">
        <v>0</v>
      </c>
      <c r="E349" s="365">
        <v>0</v>
      </c>
      <c r="F349" s="365">
        <v>0</v>
      </c>
      <c r="G349" s="365">
        <v>0</v>
      </c>
      <c r="H349" s="365">
        <v>0</v>
      </c>
      <c r="I349" s="365">
        <v>0</v>
      </c>
      <c r="J349" s="365">
        <v>0</v>
      </c>
      <c r="K349" s="365">
        <v>0</v>
      </c>
      <c r="L349" s="365">
        <v>0</v>
      </c>
      <c r="M349" s="365">
        <v>0</v>
      </c>
      <c r="N349" s="365">
        <v>0</v>
      </c>
      <c r="O349" s="365">
        <v>0</v>
      </c>
      <c r="P349" s="366">
        <f t="shared" si="60"/>
        <v>0</v>
      </c>
      <c r="Q349" s="368">
        <v>0</v>
      </c>
      <c r="R349" s="368">
        <v>0</v>
      </c>
      <c r="S349" s="368">
        <v>0</v>
      </c>
      <c r="T349" s="368">
        <v>0</v>
      </c>
      <c r="U349" s="368">
        <v>0</v>
      </c>
      <c r="V349" s="368">
        <v>0</v>
      </c>
      <c r="W349" s="368">
        <v>0</v>
      </c>
      <c r="X349" s="368">
        <v>0</v>
      </c>
      <c r="Y349" s="368">
        <v>0</v>
      </c>
      <c r="Z349" s="368">
        <v>0</v>
      </c>
      <c r="AA349" s="368">
        <v>0</v>
      </c>
      <c r="AB349" s="368">
        <v>0</v>
      </c>
      <c r="AC349" s="368">
        <v>0</v>
      </c>
      <c r="AD349" s="366">
        <f t="shared" si="61"/>
        <v>0</v>
      </c>
    </row>
    <row r="350" spans="1:30" s="340" customFormat="1" ht="12" hidden="1" customHeight="1">
      <c r="A350" s="358">
        <v>388</v>
      </c>
      <c r="B350" s="35" t="s">
        <v>460</v>
      </c>
      <c r="C350" s="365">
        <v>0</v>
      </c>
      <c r="D350" s="365">
        <v>0</v>
      </c>
      <c r="E350" s="365">
        <v>0</v>
      </c>
      <c r="F350" s="365">
        <v>892.02</v>
      </c>
      <c r="G350" s="365">
        <v>54.55</v>
      </c>
      <c r="H350" s="365">
        <v>0</v>
      </c>
      <c r="I350" s="365">
        <v>942.238333333333</v>
      </c>
      <c r="J350" s="365">
        <v>942.238333333333</v>
      </c>
      <c r="K350" s="365">
        <v>942.238333333333</v>
      </c>
      <c r="L350" s="365">
        <v>942.238333333333</v>
      </c>
      <c r="M350" s="365">
        <v>942.238333333333</v>
      </c>
      <c r="N350" s="365">
        <v>342.238333333333</v>
      </c>
      <c r="O350" s="365">
        <v>6000</v>
      </c>
      <c r="P350" s="366">
        <f t="shared" si="60"/>
        <v>0</v>
      </c>
      <c r="Q350" s="368">
        <v>0</v>
      </c>
      <c r="R350" s="368">
        <v>600</v>
      </c>
      <c r="S350" s="368">
        <v>600</v>
      </c>
      <c r="T350" s="368">
        <v>600</v>
      </c>
      <c r="U350" s="368">
        <v>600</v>
      </c>
      <c r="V350" s="368">
        <v>600</v>
      </c>
      <c r="W350" s="368">
        <v>600</v>
      </c>
      <c r="X350" s="368">
        <v>600</v>
      </c>
      <c r="Y350" s="368">
        <v>600</v>
      </c>
      <c r="Z350" s="368">
        <v>600</v>
      </c>
      <c r="AA350" s="368">
        <v>600</v>
      </c>
      <c r="AB350" s="368">
        <v>0</v>
      </c>
      <c r="AC350" s="368">
        <v>6000</v>
      </c>
      <c r="AD350" s="366">
        <f t="shared" si="61"/>
        <v>0</v>
      </c>
    </row>
    <row r="351" spans="1:30" s="340" customFormat="1" ht="12" hidden="1" customHeight="1">
      <c r="A351" s="358">
        <v>388.1</v>
      </c>
      <c r="B351" s="35" t="s">
        <v>461</v>
      </c>
      <c r="C351" s="365">
        <v>0</v>
      </c>
      <c r="D351" s="365">
        <v>0</v>
      </c>
      <c r="E351" s="365">
        <v>0</v>
      </c>
      <c r="F351" s="365">
        <v>0</v>
      </c>
      <c r="G351" s="365">
        <v>0</v>
      </c>
      <c r="H351" s="365">
        <v>0</v>
      </c>
      <c r="I351" s="365">
        <v>1000</v>
      </c>
      <c r="J351" s="365">
        <v>1000</v>
      </c>
      <c r="K351" s="365">
        <v>1000</v>
      </c>
      <c r="L351" s="365">
        <v>1000</v>
      </c>
      <c r="M351" s="365">
        <v>1000</v>
      </c>
      <c r="N351" s="365">
        <v>1000</v>
      </c>
      <c r="O351" s="365">
        <v>6000</v>
      </c>
      <c r="P351" s="366">
        <f t="shared" si="60"/>
        <v>0</v>
      </c>
      <c r="Q351" s="368">
        <v>0</v>
      </c>
      <c r="R351" s="368">
        <v>545.45454545454504</v>
      </c>
      <c r="S351" s="368">
        <v>545.45454545454504</v>
      </c>
      <c r="T351" s="368">
        <v>545.45454545454504</v>
      </c>
      <c r="U351" s="368">
        <v>545.45454545454504</v>
      </c>
      <c r="V351" s="368">
        <v>545.45454545454504</v>
      </c>
      <c r="W351" s="368">
        <v>545.45454545454504</v>
      </c>
      <c r="X351" s="368">
        <v>545.45454545454504</v>
      </c>
      <c r="Y351" s="368">
        <v>545.45454545454504</v>
      </c>
      <c r="Z351" s="368">
        <v>545.45454545454504</v>
      </c>
      <c r="AA351" s="368">
        <v>545.45454545454504</v>
      </c>
      <c r="AB351" s="368">
        <v>545.45454545454504</v>
      </c>
      <c r="AC351" s="368">
        <v>6000</v>
      </c>
      <c r="AD351" s="366">
        <f t="shared" si="61"/>
        <v>0</v>
      </c>
    </row>
    <row r="352" spans="1:30" s="340" customFormat="1" ht="12" hidden="1" customHeight="1">
      <c r="A352" s="358">
        <v>388.2</v>
      </c>
      <c r="B352" s="35" t="s">
        <v>462</v>
      </c>
      <c r="C352" s="365">
        <v>0</v>
      </c>
      <c r="D352" s="365">
        <v>0</v>
      </c>
      <c r="E352" s="365">
        <v>0</v>
      </c>
      <c r="F352" s="365">
        <v>0</v>
      </c>
      <c r="G352" s="365">
        <v>0</v>
      </c>
      <c r="H352" s="365">
        <v>0</v>
      </c>
      <c r="I352" s="365">
        <v>0</v>
      </c>
      <c r="J352" s="365">
        <v>0</v>
      </c>
      <c r="K352" s="365">
        <v>0</v>
      </c>
      <c r="L352" s="365">
        <v>0</v>
      </c>
      <c r="M352" s="365">
        <v>0</v>
      </c>
      <c r="N352" s="365">
        <v>0</v>
      </c>
      <c r="O352" s="365">
        <v>0</v>
      </c>
      <c r="P352" s="366">
        <f t="shared" si="60"/>
        <v>0</v>
      </c>
      <c r="Q352" s="368">
        <v>0</v>
      </c>
      <c r="R352" s="368">
        <v>0</v>
      </c>
      <c r="S352" s="368">
        <v>0</v>
      </c>
      <c r="T352" s="368">
        <v>0</v>
      </c>
      <c r="U352" s="368">
        <v>0</v>
      </c>
      <c r="V352" s="368">
        <v>0</v>
      </c>
      <c r="W352" s="368">
        <v>0</v>
      </c>
      <c r="X352" s="368">
        <v>0</v>
      </c>
      <c r="Y352" s="368">
        <v>0</v>
      </c>
      <c r="Z352" s="368">
        <v>0</v>
      </c>
      <c r="AA352" s="368">
        <v>0</v>
      </c>
      <c r="AB352" s="368">
        <v>0</v>
      </c>
      <c r="AC352" s="368">
        <v>0</v>
      </c>
      <c r="AD352" s="366">
        <f t="shared" si="61"/>
        <v>0</v>
      </c>
    </row>
    <row r="353" spans="1:30" s="340" customFormat="1" ht="12" hidden="1" customHeight="1">
      <c r="A353" s="358">
        <v>388.3</v>
      </c>
      <c r="B353" s="35" t="s">
        <v>463</v>
      </c>
      <c r="C353" s="365">
        <v>0</v>
      </c>
      <c r="D353" s="365">
        <v>0</v>
      </c>
      <c r="E353" s="365">
        <v>0</v>
      </c>
      <c r="F353" s="365">
        <v>0</v>
      </c>
      <c r="G353" s="365">
        <v>0</v>
      </c>
      <c r="H353" s="365">
        <v>0</v>
      </c>
      <c r="I353" s="365">
        <v>83.3333333333333</v>
      </c>
      <c r="J353" s="365">
        <v>83.3333333333333</v>
      </c>
      <c r="K353" s="365">
        <v>83.3333333333333</v>
      </c>
      <c r="L353" s="365">
        <v>83.3333333333333</v>
      </c>
      <c r="M353" s="365">
        <v>83.3333333333333</v>
      </c>
      <c r="N353" s="365">
        <v>83.3333333333333</v>
      </c>
      <c r="O353" s="365">
        <v>500</v>
      </c>
      <c r="P353" s="366">
        <f t="shared" si="60"/>
        <v>0</v>
      </c>
      <c r="Q353" s="368">
        <v>0</v>
      </c>
      <c r="R353" s="368">
        <v>409.09090909090901</v>
      </c>
      <c r="S353" s="368">
        <v>409.09090909090901</v>
      </c>
      <c r="T353" s="368">
        <v>409.09090909090901</v>
      </c>
      <c r="U353" s="368">
        <v>409.09090909090901</v>
      </c>
      <c r="V353" s="368">
        <v>409.09090909090901</v>
      </c>
      <c r="W353" s="368">
        <v>409.09090909090901</v>
      </c>
      <c r="X353" s="368">
        <v>409.09090909090901</v>
      </c>
      <c r="Y353" s="368">
        <v>409.09090909090901</v>
      </c>
      <c r="Z353" s="368">
        <v>409.09090909090901</v>
      </c>
      <c r="AA353" s="368">
        <v>409.09090909090901</v>
      </c>
      <c r="AB353" s="368">
        <v>409.09090909090901</v>
      </c>
      <c r="AC353" s="368">
        <v>4500</v>
      </c>
      <c r="AD353" s="366">
        <f t="shared" si="61"/>
        <v>0</v>
      </c>
    </row>
    <row r="354" spans="1:30" s="340" customFormat="1" ht="12" hidden="1" customHeight="1">
      <c r="A354" s="358">
        <v>388.4</v>
      </c>
      <c r="B354" s="35" t="s">
        <v>464</v>
      </c>
      <c r="C354" s="365">
        <v>0</v>
      </c>
      <c r="D354" s="365">
        <v>0</v>
      </c>
      <c r="E354" s="365">
        <v>0</v>
      </c>
      <c r="F354" s="365">
        <v>0</v>
      </c>
      <c r="G354" s="365">
        <v>0</v>
      </c>
      <c r="H354" s="365">
        <v>0</v>
      </c>
      <c r="I354" s="365">
        <v>0</v>
      </c>
      <c r="J354" s="365">
        <v>0</v>
      </c>
      <c r="K354" s="365">
        <v>0</v>
      </c>
      <c r="L354" s="365">
        <v>0</v>
      </c>
      <c r="M354" s="365">
        <v>0</v>
      </c>
      <c r="N354" s="365">
        <v>0</v>
      </c>
      <c r="O354" s="365">
        <v>0</v>
      </c>
      <c r="P354" s="366">
        <f t="shared" si="60"/>
        <v>0</v>
      </c>
      <c r="Q354" s="368">
        <v>0</v>
      </c>
      <c r="R354" s="368">
        <v>0</v>
      </c>
      <c r="S354" s="368">
        <v>0</v>
      </c>
      <c r="T354" s="368">
        <v>0</v>
      </c>
      <c r="U354" s="368">
        <v>0</v>
      </c>
      <c r="V354" s="368">
        <v>0</v>
      </c>
      <c r="W354" s="368">
        <v>0</v>
      </c>
      <c r="X354" s="368">
        <v>0</v>
      </c>
      <c r="Y354" s="368">
        <v>0</v>
      </c>
      <c r="Z354" s="368">
        <v>0</v>
      </c>
      <c r="AA354" s="368">
        <v>0</v>
      </c>
      <c r="AB354" s="368">
        <v>0</v>
      </c>
      <c r="AC354" s="368">
        <v>0</v>
      </c>
      <c r="AD354" s="366">
        <f t="shared" si="61"/>
        <v>0</v>
      </c>
    </row>
    <row r="355" spans="1:30" s="340" customFormat="1" ht="12" hidden="1" customHeight="1">
      <c r="A355" s="358">
        <v>388.5</v>
      </c>
      <c r="B355" s="35" t="s">
        <v>465</v>
      </c>
      <c r="C355" s="365">
        <v>0</v>
      </c>
      <c r="D355" s="365">
        <v>0</v>
      </c>
      <c r="E355" s="365">
        <v>0</v>
      </c>
      <c r="F355" s="365">
        <v>0</v>
      </c>
      <c r="G355" s="365">
        <v>0</v>
      </c>
      <c r="H355" s="365">
        <v>0</v>
      </c>
      <c r="I355" s="365">
        <v>0</v>
      </c>
      <c r="J355" s="365">
        <v>0</v>
      </c>
      <c r="K355" s="365">
        <v>0</v>
      </c>
      <c r="L355" s="365">
        <v>0</v>
      </c>
      <c r="M355" s="365">
        <v>0</v>
      </c>
      <c r="N355" s="365">
        <v>0</v>
      </c>
      <c r="O355" s="365">
        <v>0</v>
      </c>
      <c r="P355" s="366">
        <f t="shared" si="60"/>
        <v>0</v>
      </c>
      <c r="Q355" s="368">
        <v>0</v>
      </c>
      <c r="R355" s="368">
        <v>0</v>
      </c>
      <c r="S355" s="368">
        <v>0</v>
      </c>
      <c r="T355" s="368">
        <v>0</v>
      </c>
      <c r="U355" s="368">
        <v>0</v>
      </c>
      <c r="V355" s="368">
        <v>0</v>
      </c>
      <c r="W355" s="368">
        <v>0</v>
      </c>
      <c r="X355" s="368">
        <v>0</v>
      </c>
      <c r="Y355" s="368">
        <v>0</v>
      </c>
      <c r="Z355" s="368">
        <v>0</v>
      </c>
      <c r="AA355" s="368">
        <v>0</v>
      </c>
      <c r="AB355" s="368">
        <v>0</v>
      </c>
      <c r="AC355" s="368">
        <v>0</v>
      </c>
      <c r="AD355" s="366">
        <f t="shared" si="61"/>
        <v>0</v>
      </c>
    </row>
    <row r="356" spans="1:30" s="340" customFormat="1" ht="12" hidden="1" customHeight="1">
      <c r="A356" s="358">
        <v>388.6</v>
      </c>
      <c r="B356" s="35" t="s">
        <v>466</v>
      </c>
      <c r="C356" s="365">
        <v>0</v>
      </c>
      <c r="D356" s="365">
        <v>0</v>
      </c>
      <c r="E356" s="365">
        <v>0</v>
      </c>
      <c r="F356" s="365">
        <v>0</v>
      </c>
      <c r="G356" s="365">
        <v>0</v>
      </c>
      <c r="H356" s="365">
        <v>0</v>
      </c>
      <c r="I356" s="365">
        <v>0</v>
      </c>
      <c r="J356" s="365">
        <v>0</v>
      </c>
      <c r="K356" s="365">
        <v>0</v>
      </c>
      <c r="L356" s="365">
        <v>0</v>
      </c>
      <c r="M356" s="365">
        <v>0</v>
      </c>
      <c r="N356" s="365">
        <v>0</v>
      </c>
      <c r="O356" s="365">
        <v>0</v>
      </c>
      <c r="P356" s="366">
        <f t="shared" si="60"/>
        <v>0</v>
      </c>
      <c r="Q356" s="368">
        <v>0</v>
      </c>
      <c r="R356" s="368">
        <v>0</v>
      </c>
      <c r="S356" s="368">
        <v>0</v>
      </c>
      <c r="T356" s="368">
        <v>0</v>
      </c>
      <c r="U356" s="368">
        <v>0</v>
      </c>
      <c r="V356" s="368">
        <v>0</v>
      </c>
      <c r="W356" s="368">
        <v>0</v>
      </c>
      <c r="X356" s="368">
        <v>0</v>
      </c>
      <c r="Y356" s="368">
        <v>0</v>
      </c>
      <c r="Z356" s="368">
        <v>0</v>
      </c>
      <c r="AA356" s="368">
        <v>0</v>
      </c>
      <c r="AB356" s="368">
        <v>0</v>
      </c>
      <c r="AC356" s="368">
        <v>0</v>
      </c>
      <c r="AD356" s="366">
        <f t="shared" si="61"/>
        <v>0</v>
      </c>
    </row>
    <row r="357" spans="1:30" s="340" customFormat="1" ht="12" hidden="1" customHeight="1">
      <c r="A357" s="358">
        <v>389</v>
      </c>
      <c r="B357" s="35" t="s">
        <v>467</v>
      </c>
      <c r="C357" s="365">
        <v>0</v>
      </c>
      <c r="D357" s="365">
        <v>0</v>
      </c>
      <c r="E357" s="365">
        <v>0</v>
      </c>
      <c r="F357" s="365">
        <v>0</v>
      </c>
      <c r="G357" s="365">
        <v>0</v>
      </c>
      <c r="H357" s="365">
        <v>0</v>
      </c>
      <c r="I357" s="365">
        <v>0</v>
      </c>
      <c r="J357" s="365">
        <v>0</v>
      </c>
      <c r="K357" s="365">
        <v>0</v>
      </c>
      <c r="L357" s="365">
        <v>0</v>
      </c>
      <c r="M357" s="365">
        <v>0</v>
      </c>
      <c r="N357" s="365">
        <v>0</v>
      </c>
      <c r="O357" s="365">
        <v>0</v>
      </c>
      <c r="P357" s="366">
        <f t="shared" si="60"/>
        <v>0</v>
      </c>
      <c r="Q357" s="368">
        <v>0</v>
      </c>
      <c r="R357" s="368">
        <v>0</v>
      </c>
      <c r="S357" s="368">
        <v>0</v>
      </c>
      <c r="T357" s="368">
        <v>0</v>
      </c>
      <c r="U357" s="368">
        <v>0</v>
      </c>
      <c r="V357" s="368">
        <v>0</v>
      </c>
      <c r="W357" s="368">
        <v>0</v>
      </c>
      <c r="X357" s="368">
        <v>0</v>
      </c>
      <c r="Y357" s="368">
        <v>0</v>
      </c>
      <c r="Z357" s="368">
        <v>0</v>
      </c>
      <c r="AA357" s="368">
        <v>0</v>
      </c>
      <c r="AB357" s="368">
        <v>0</v>
      </c>
      <c r="AC357" s="368">
        <v>0</v>
      </c>
      <c r="AD357" s="366">
        <f t="shared" si="61"/>
        <v>0</v>
      </c>
    </row>
    <row r="358" spans="1:30" s="340" customFormat="1" ht="12" hidden="1" customHeight="1">
      <c r="A358" s="358">
        <v>390</v>
      </c>
      <c r="B358" s="35" t="s">
        <v>468</v>
      </c>
      <c r="C358" s="365">
        <v>0</v>
      </c>
      <c r="D358" s="365">
        <v>0</v>
      </c>
      <c r="E358" s="365">
        <v>6250</v>
      </c>
      <c r="F358" s="365">
        <v>0</v>
      </c>
      <c r="G358" s="365">
        <v>0</v>
      </c>
      <c r="H358" s="365">
        <v>500</v>
      </c>
      <c r="I358" s="365">
        <v>0</v>
      </c>
      <c r="J358" s="365">
        <v>0</v>
      </c>
      <c r="K358" s="365">
        <v>0</v>
      </c>
      <c r="L358" s="365">
        <v>0</v>
      </c>
      <c r="M358" s="365">
        <v>0</v>
      </c>
      <c r="N358" s="365">
        <v>0</v>
      </c>
      <c r="O358" s="365">
        <v>6750</v>
      </c>
      <c r="P358" s="366">
        <f t="shared" si="60"/>
        <v>0</v>
      </c>
      <c r="Q358" s="368">
        <v>0</v>
      </c>
      <c r="R358" s="368">
        <v>0</v>
      </c>
      <c r="S358" s="368">
        <v>0</v>
      </c>
      <c r="T358" s="368">
        <v>6750</v>
      </c>
      <c r="U358" s="368">
        <v>0</v>
      </c>
      <c r="V358" s="368">
        <v>0</v>
      </c>
      <c r="W358" s="368">
        <v>0</v>
      </c>
      <c r="X358" s="368">
        <v>0</v>
      </c>
      <c r="Y358" s="368">
        <v>0</v>
      </c>
      <c r="Z358" s="368">
        <v>0</v>
      </c>
      <c r="AA358" s="368">
        <v>0</v>
      </c>
      <c r="AB358" s="368">
        <v>0</v>
      </c>
      <c r="AC358" s="368">
        <v>6750</v>
      </c>
      <c r="AD358" s="366">
        <f t="shared" si="61"/>
        <v>0</v>
      </c>
    </row>
    <row r="359" spans="1:30" s="340" customFormat="1" ht="12" hidden="1" customHeight="1">
      <c r="A359" s="358">
        <v>390.1</v>
      </c>
      <c r="B359" s="35" t="s">
        <v>469</v>
      </c>
      <c r="C359" s="365">
        <v>0</v>
      </c>
      <c r="D359" s="365">
        <v>0</v>
      </c>
      <c r="E359" s="365">
        <v>0</v>
      </c>
      <c r="F359" s="365">
        <v>0</v>
      </c>
      <c r="G359" s="365">
        <v>0</v>
      </c>
      <c r="H359" s="365">
        <v>0</v>
      </c>
      <c r="I359" s="365">
        <v>0</v>
      </c>
      <c r="J359" s="365">
        <v>0</v>
      </c>
      <c r="K359" s="365">
        <v>0</v>
      </c>
      <c r="L359" s="365">
        <v>0</v>
      </c>
      <c r="M359" s="365">
        <v>0</v>
      </c>
      <c r="N359" s="365">
        <v>0</v>
      </c>
      <c r="O359" s="365">
        <v>0</v>
      </c>
      <c r="P359" s="366">
        <f t="shared" si="60"/>
        <v>0</v>
      </c>
      <c r="Q359" s="368">
        <v>0</v>
      </c>
      <c r="R359" s="368">
        <v>0</v>
      </c>
      <c r="S359" s="368">
        <v>0</v>
      </c>
      <c r="T359" s="368">
        <v>0</v>
      </c>
      <c r="U359" s="368">
        <v>0</v>
      </c>
      <c r="V359" s="368">
        <v>0</v>
      </c>
      <c r="W359" s="368">
        <v>0</v>
      </c>
      <c r="X359" s="368">
        <v>0</v>
      </c>
      <c r="Y359" s="368">
        <v>0</v>
      </c>
      <c r="Z359" s="368">
        <v>0</v>
      </c>
      <c r="AA359" s="368">
        <v>0</v>
      </c>
      <c r="AB359" s="368">
        <v>0</v>
      </c>
      <c r="AC359" s="368">
        <v>0</v>
      </c>
      <c r="AD359" s="366">
        <f t="shared" si="61"/>
        <v>0</v>
      </c>
    </row>
    <row r="360" spans="1:30" s="340" customFormat="1" ht="12" hidden="1" customHeight="1">
      <c r="A360" s="358">
        <v>390.2</v>
      </c>
      <c r="B360" s="35" t="s">
        <v>470</v>
      </c>
      <c r="C360" s="365">
        <v>0</v>
      </c>
      <c r="D360" s="365">
        <v>0</v>
      </c>
      <c r="E360" s="365">
        <v>0</v>
      </c>
      <c r="F360" s="365">
        <v>0</v>
      </c>
      <c r="G360" s="365">
        <v>0</v>
      </c>
      <c r="H360" s="365">
        <v>0</v>
      </c>
      <c r="I360" s="365">
        <v>0</v>
      </c>
      <c r="J360" s="365">
        <v>0</v>
      </c>
      <c r="K360" s="365">
        <v>0</v>
      </c>
      <c r="L360" s="365">
        <v>0</v>
      </c>
      <c r="M360" s="365">
        <v>0</v>
      </c>
      <c r="N360" s="365">
        <v>0</v>
      </c>
      <c r="O360" s="365">
        <v>0</v>
      </c>
      <c r="P360" s="366">
        <f t="shared" si="60"/>
        <v>0</v>
      </c>
      <c r="Q360" s="368">
        <v>0</v>
      </c>
      <c r="R360" s="368">
        <v>0</v>
      </c>
      <c r="S360" s="368">
        <v>0</v>
      </c>
      <c r="T360" s="368">
        <v>0</v>
      </c>
      <c r="U360" s="368">
        <v>0</v>
      </c>
      <c r="V360" s="368">
        <v>0</v>
      </c>
      <c r="W360" s="368">
        <v>0</v>
      </c>
      <c r="X360" s="368">
        <v>0</v>
      </c>
      <c r="Y360" s="368">
        <v>0</v>
      </c>
      <c r="Z360" s="368">
        <v>0</v>
      </c>
      <c r="AA360" s="368">
        <v>0</v>
      </c>
      <c r="AB360" s="368">
        <v>0</v>
      </c>
      <c r="AC360" s="368">
        <v>0</v>
      </c>
      <c r="AD360" s="366">
        <f t="shared" si="61"/>
        <v>0</v>
      </c>
    </row>
    <row r="361" spans="1:30" s="340" customFormat="1" ht="12" hidden="1" customHeight="1">
      <c r="A361" s="358">
        <v>390.3</v>
      </c>
      <c r="B361" s="35" t="s">
        <v>471</v>
      </c>
      <c r="C361" s="365">
        <v>0</v>
      </c>
      <c r="D361" s="365">
        <v>0</v>
      </c>
      <c r="E361" s="365">
        <v>0</v>
      </c>
      <c r="F361" s="365">
        <v>0</v>
      </c>
      <c r="G361" s="365">
        <v>0</v>
      </c>
      <c r="H361" s="365">
        <v>0</v>
      </c>
      <c r="I361" s="365">
        <v>0</v>
      </c>
      <c r="J361" s="365">
        <v>0</v>
      </c>
      <c r="K361" s="365">
        <v>0</v>
      </c>
      <c r="L361" s="365">
        <v>0</v>
      </c>
      <c r="M361" s="365">
        <v>0</v>
      </c>
      <c r="N361" s="365">
        <v>0</v>
      </c>
      <c r="O361" s="365">
        <v>0</v>
      </c>
      <c r="P361" s="366">
        <f t="shared" si="60"/>
        <v>0</v>
      </c>
      <c r="Q361" s="368">
        <v>0</v>
      </c>
      <c r="R361" s="368">
        <v>0</v>
      </c>
      <c r="S361" s="368">
        <v>0</v>
      </c>
      <c r="T361" s="368">
        <v>0</v>
      </c>
      <c r="U361" s="368">
        <v>0</v>
      </c>
      <c r="V361" s="368">
        <v>0</v>
      </c>
      <c r="W361" s="368">
        <v>0</v>
      </c>
      <c r="X361" s="368">
        <v>0</v>
      </c>
      <c r="Y361" s="368">
        <v>0</v>
      </c>
      <c r="Z361" s="368">
        <v>0</v>
      </c>
      <c r="AA361" s="368">
        <v>0</v>
      </c>
      <c r="AB361" s="368">
        <v>0</v>
      </c>
      <c r="AC361" s="368">
        <v>0</v>
      </c>
      <c r="AD361" s="366">
        <f t="shared" si="61"/>
        <v>0</v>
      </c>
    </row>
    <row r="362" spans="1:30" s="340" customFormat="1" ht="12" hidden="1" customHeight="1">
      <c r="A362" s="358">
        <v>390.4</v>
      </c>
      <c r="B362" s="35" t="s">
        <v>472</v>
      </c>
      <c r="C362" s="365">
        <v>0</v>
      </c>
      <c r="D362" s="365">
        <v>0</v>
      </c>
      <c r="E362" s="365">
        <v>0</v>
      </c>
      <c r="F362" s="365">
        <v>0</v>
      </c>
      <c r="G362" s="365">
        <v>0</v>
      </c>
      <c r="H362" s="365">
        <v>0</v>
      </c>
      <c r="I362" s="365">
        <v>0</v>
      </c>
      <c r="J362" s="365">
        <v>0</v>
      </c>
      <c r="K362" s="365">
        <v>0</v>
      </c>
      <c r="L362" s="365">
        <v>0</v>
      </c>
      <c r="M362" s="365">
        <v>0</v>
      </c>
      <c r="N362" s="365">
        <v>0</v>
      </c>
      <c r="O362" s="365">
        <v>0</v>
      </c>
      <c r="P362" s="366">
        <f t="shared" si="60"/>
        <v>0</v>
      </c>
      <c r="Q362" s="368">
        <v>0</v>
      </c>
      <c r="R362" s="368">
        <v>0</v>
      </c>
      <c r="S362" s="368">
        <v>0</v>
      </c>
      <c r="T362" s="368">
        <v>0</v>
      </c>
      <c r="U362" s="368">
        <v>0</v>
      </c>
      <c r="V362" s="368">
        <v>0</v>
      </c>
      <c r="W362" s="368">
        <v>0</v>
      </c>
      <c r="X362" s="368">
        <v>0</v>
      </c>
      <c r="Y362" s="368">
        <v>0</v>
      </c>
      <c r="Z362" s="368">
        <v>0</v>
      </c>
      <c r="AA362" s="368">
        <v>0</v>
      </c>
      <c r="AB362" s="368">
        <v>0</v>
      </c>
      <c r="AC362" s="368">
        <v>0</v>
      </c>
      <c r="AD362" s="366">
        <f t="shared" si="61"/>
        <v>0</v>
      </c>
    </row>
    <row r="363" spans="1:30" s="340" customFormat="1" ht="12" hidden="1" customHeight="1">
      <c r="A363" s="358">
        <v>390.5</v>
      </c>
      <c r="B363" s="35" t="s">
        <v>473</v>
      </c>
      <c r="C363" s="365">
        <v>0</v>
      </c>
      <c r="D363" s="365">
        <v>0</v>
      </c>
      <c r="E363" s="365">
        <v>0</v>
      </c>
      <c r="F363" s="365">
        <v>0</v>
      </c>
      <c r="G363" s="365">
        <v>0</v>
      </c>
      <c r="H363" s="365">
        <v>0</v>
      </c>
      <c r="I363" s="365">
        <v>0</v>
      </c>
      <c r="J363" s="365">
        <v>0</v>
      </c>
      <c r="K363" s="365">
        <v>0</v>
      </c>
      <c r="L363" s="365">
        <v>0</v>
      </c>
      <c r="M363" s="365">
        <v>0</v>
      </c>
      <c r="N363" s="365">
        <v>0</v>
      </c>
      <c r="O363" s="365">
        <v>0</v>
      </c>
      <c r="P363" s="366">
        <f t="shared" si="60"/>
        <v>0</v>
      </c>
      <c r="Q363" s="368">
        <v>0</v>
      </c>
      <c r="R363" s="368">
        <v>0</v>
      </c>
      <c r="S363" s="368">
        <v>0</v>
      </c>
      <c r="T363" s="368">
        <v>0</v>
      </c>
      <c r="U363" s="368">
        <v>0</v>
      </c>
      <c r="V363" s="368">
        <v>0</v>
      </c>
      <c r="W363" s="368">
        <v>0</v>
      </c>
      <c r="X363" s="368">
        <v>0</v>
      </c>
      <c r="Y363" s="368">
        <v>0</v>
      </c>
      <c r="Z363" s="368">
        <v>0</v>
      </c>
      <c r="AA363" s="368">
        <v>0</v>
      </c>
      <c r="AB363" s="368">
        <v>0</v>
      </c>
      <c r="AC363" s="368">
        <v>0</v>
      </c>
      <c r="AD363" s="366">
        <f t="shared" si="61"/>
        <v>0</v>
      </c>
    </row>
    <row r="364" spans="1:30" s="340" customFormat="1" ht="12" hidden="1" customHeight="1">
      <c r="A364" s="358">
        <v>391</v>
      </c>
      <c r="B364" s="35" t="s">
        <v>474</v>
      </c>
      <c r="C364" s="365">
        <v>9.99</v>
      </c>
      <c r="D364" s="365">
        <v>8249.99</v>
      </c>
      <c r="E364" s="365">
        <v>8826.2800000000007</v>
      </c>
      <c r="F364" s="365">
        <v>1200.56</v>
      </c>
      <c r="G364" s="365">
        <v>1878.48</v>
      </c>
      <c r="H364" s="365">
        <v>11086.5</v>
      </c>
      <c r="I364" s="365">
        <v>2271.36666666667</v>
      </c>
      <c r="J364" s="365">
        <v>2271.36666666667</v>
      </c>
      <c r="K364" s="365">
        <v>2271.36666666667</v>
      </c>
      <c r="L364" s="365">
        <v>2271.36666666667</v>
      </c>
      <c r="M364" s="365">
        <v>2271.36666666667</v>
      </c>
      <c r="N364" s="365">
        <v>2271.36666666667</v>
      </c>
      <c r="O364" s="365">
        <v>44880</v>
      </c>
      <c r="P364" s="366">
        <f t="shared" si="60"/>
        <v>0</v>
      </c>
      <c r="Q364" s="368">
        <v>3740</v>
      </c>
      <c r="R364" s="368">
        <v>3740</v>
      </c>
      <c r="S364" s="368">
        <v>3740</v>
      </c>
      <c r="T364" s="368">
        <v>3740</v>
      </c>
      <c r="U364" s="368">
        <v>3740</v>
      </c>
      <c r="V364" s="368">
        <v>3740</v>
      </c>
      <c r="W364" s="368">
        <v>3740</v>
      </c>
      <c r="X364" s="368">
        <v>3740</v>
      </c>
      <c r="Y364" s="368">
        <v>3740</v>
      </c>
      <c r="Z364" s="368">
        <v>3740</v>
      </c>
      <c r="AA364" s="368">
        <v>3740</v>
      </c>
      <c r="AB364" s="368">
        <v>3740</v>
      </c>
      <c r="AC364" s="368">
        <v>44880</v>
      </c>
      <c r="AD364" s="366">
        <f t="shared" si="61"/>
        <v>0</v>
      </c>
    </row>
    <row r="365" spans="1:30" s="340" customFormat="1" ht="12" hidden="1" customHeight="1">
      <c r="A365" s="358">
        <v>392</v>
      </c>
      <c r="B365" s="35" t="s">
        <v>475</v>
      </c>
      <c r="C365" s="365">
        <v>0</v>
      </c>
      <c r="D365" s="365">
        <v>0</v>
      </c>
      <c r="E365" s="365">
        <v>0</v>
      </c>
      <c r="F365" s="365">
        <v>0</v>
      </c>
      <c r="G365" s="365">
        <v>0</v>
      </c>
      <c r="H365" s="365">
        <v>0</v>
      </c>
      <c r="I365" s="365">
        <v>0</v>
      </c>
      <c r="J365" s="365">
        <v>0</v>
      </c>
      <c r="K365" s="365">
        <v>0</v>
      </c>
      <c r="L365" s="365">
        <v>0</v>
      </c>
      <c r="M365" s="365">
        <v>0</v>
      </c>
      <c r="N365" s="365">
        <v>0</v>
      </c>
      <c r="O365" s="365">
        <v>0</v>
      </c>
      <c r="P365" s="366">
        <f t="shared" si="60"/>
        <v>0</v>
      </c>
      <c r="Q365" s="368">
        <v>0</v>
      </c>
      <c r="R365" s="368">
        <v>0</v>
      </c>
      <c r="S365" s="368">
        <v>0</v>
      </c>
      <c r="T365" s="368">
        <v>0</v>
      </c>
      <c r="U365" s="368">
        <v>0</v>
      </c>
      <c r="V365" s="368">
        <v>0</v>
      </c>
      <c r="W365" s="368">
        <v>0</v>
      </c>
      <c r="X365" s="368">
        <v>0</v>
      </c>
      <c r="Y365" s="368">
        <v>0</v>
      </c>
      <c r="Z365" s="368">
        <v>0</v>
      </c>
      <c r="AA365" s="368">
        <v>0</v>
      </c>
      <c r="AB365" s="368">
        <v>0</v>
      </c>
      <c r="AC365" s="368">
        <v>0</v>
      </c>
      <c r="AD365" s="366">
        <f t="shared" si="61"/>
        <v>0</v>
      </c>
    </row>
    <row r="366" spans="1:30" s="340" customFormat="1" ht="12" hidden="1" customHeight="1">
      <c r="A366" s="358">
        <v>393</v>
      </c>
      <c r="B366" s="35" t="s">
        <v>476</v>
      </c>
      <c r="C366" s="365">
        <v>0</v>
      </c>
      <c r="D366" s="365">
        <v>0</v>
      </c>
      <c r="E366" s="365">
        <v>0</v>
      </c>
      <c r="F366" s="365">
        <v>0</v>
      </c>
      <c r="G366" s="365">
        <v>0</v>
      </c>
      <c r="H366" s="365">
        <v>0</v>
      </c>
      <c r="I366" s="365">
        <v>0</v>
      </c>
      <c r="J366" s="365">
        <v>0</v>
      </c>
      <c r="K366" s="365">
        <v>0</v>
      </c>
      <c r="L366" s="365">
        <v>0</v>
      </c>
      <c r="M366" s="365">
        <v>0</v>
      </c>
      <c r="N366" s="365">
        <v>0</v>
      </c>
      <c r="O366" s="365">
        <v>0</v>
      </c>
      <c r="P366" s="366">
        <f t="shared" si="60"/>
        <v>0</v>
      </c>
      <c r="Q366" s="368">
        <v>0</v>
      </c>
      <c r="R366" s="368">
        <v>0</v>
      </c>
      <c r="S366" s="368">
        <v>0</v>
      </c>
      <c r="T366" s="368">
        <v>0</v>
      </c>
      <c r="U366" s="368">
        <v>0</v>
      </c>
      <c r="V366" s="368">
        <v>0</v>
      </c>
      <c r="W366" s="368">
        <v>46666.666666666701</v>
      </c>
      <c r="X366" s="368">
        <v>46666.666666666701</v>
      </c>
      <c r="Y366" s="368">
        <v>46666.666666666701</v>
      </c>
      <c r="Z366" s="368">
        <v>46666.666666666701</v>
      </c>
      <c r="AA366" s="368">
        <v>46666.666666666701</v>
      </c>
      <c r="AB366" s="368">
        <v>46666.666666666701</v>
      </c>
      <c r="AC366" s="368">
        <v>280000</v>
      </c>
      <c r="AD366" s="366">
        <f t="shared" si="61"/>
        <v>0</v>
      </c>
    </row>
    <row r="367" spans="1:30" s="340" customFormat="1" ht="12" hidden="1" customHeight="1">
      <c r="A367" s="358">
        <v>394</v>
      </c>
      <c r="B367" s="35" t="s">
        <v>477</v>
      </c>
      <c r="C367" s="365">
        <v>0</v>
      </c>
      <c r="D367" s="365">
        <v>0</v>
      </c>
      <c r="E367" s="365">
        <v>0</v>
      </c>
      <c r="F367" s="365">
        <v>0</v>
      </c>
      <c r="G367" s="365">
        <v>0</v>
      </c>
      <c r="H367" s="365">
        <v>0</v>
      </c>
      <c r="I367" s="365">
        <v>0</v>
      </c>
      <c r="J367" s="365">
        <v>0</v>
      </c>
      <c r="K367" s="365">
        <v>0</v>
      </c>
      <c r="L367" s="365">
        <v>0</v>
      </c>
      <c r="M367" s="365">
        <v>0</v>
      </c>
      <c r="N367" s="365">
        <v>0</v>
      </c>
      <c r="O367" s="365">
        <v>0</v>
      </c>
      <c r="P367" s="366">
        <f t="shared" si="60"/>
        <v>0</v>
      </c>
      <c r="Q367" s="368">
        <v>0</v>
      </c>
      <c r="R367" s="368">
        <v>0</v>
      </c>
      <c r="S367" s="368">
        <v>0</v>
      </c>
      <c r="T367" s="368">
        <v>0</v>
      </c>
      <c r="U367" s="368">
        <v>0</v>
      </c>
      <c r="V367" s="368">
        <v>0</v>
      </c>
      <c r="W367" s="368">
        <v>0</v>
      </c>
      <c r="X367" s="368">
        <v>0</v>
      </c>
      <c r="Y367" s="368">
        <v>0</v>
      </c>
      <c r="Z367" s="368">
        <v>0</v>
      </c>
      <c r="AA367" s="368">
        <v>0</v>
      </c>
      <c r="AB367" s="368">
        <v>0</v>
      </c>
      <c r="AC367" s="368">
        <v>0</v>
      </c>
      <c r="AD367" s="366">
        <f t="shared" si="61"/>
        <v>0</v>
      </c>
    </row>
    <row r="368" spans="1:30" s="340" customFormat="1" ht="12" hidden="1" customHeight="1">
      <c r="A368" s="358">
        <v>399</v>
      </c>
      <c r="B368" s="35" t="s">
        <v>478</v>
      </c>
      <c r="C368" s="365">
        <v>0</v>
      </c>
      <c r="D368" s="365">
        <v>0</v>
      </c>
      <c r="E368" s="365">
        <v>0</v>
      </c>
      <c r="F368" s="365">
        <v>0</v>
      </c>
      <c r="G368" s="365">
        <v>0</v>
      </c>
      <c r="H368" s="365">
        <v>0</v>
      </c>
      <c r="I368" s="365">
        <v>0</v>
      </c>
      <c r="J368" s="365">
        <v>0</v>
      </c>
      <c r="K368" s="365">
        <v>0</v>
      </c>
      <c r="L368" s="365">
        <v>0</v>
      </c>
      <c r="M368" s="365">
        <v>0</v>
      </c>
      <c r="N368" s="365">
        <v>0</v>
      </c>
      <c r="O368" s="365">
        <v>0</v>
      </c>
      <c r="P368" s="366">
        <f t="shared" si="60"/>
        <v>0</v>
      </c>
      <c r="Q368" s="368">
        <v>0</v>
      </c>
      <c r="R368" s="368">
        <v>0</v>
      </c>
      <c r="S368" s="368">
        <v>0</v>
      </c>
      <c r="T368" s="368">
        <v>0</v>
      </c>
      <c r="U368" s="368">
        <v>0</v>
      </c>
      <c r="V368" s="368">
        <v>0</v>
      </c>
      <c r="W368" s="368">
        <v>0</v>
      </c>
      <c r="X368" s="368">
        <v>0</v>
      </c>
      <c r="Y368" s="368">
        <v>0</v>
      </c>
      <c r="Z368" s="368">
        <v>0</v>
      </c>
      <c r="AA368" s="368">
        <v>0</v>
      </c>
      <c r="AB368" s="368">
        <v>0</v>
      </c>
      <c r="AC368" s="368">
        <v>0</v>
      </c>
      <c r="AD368" s="366">
        <f t="shared" si="61"/>
        <v>0</v>
      </c>
    </row>
    <row r="369" spans="1:30" s="340" customFormat="1" ht="12" hidden="1" customHeight="1">
      <c r="A369" s="358">
        <v>399.1</v>
      </c>
      <c r="B369" s="35" t="s">
        <v>479</v>
      </c>
      <c r="C369" s="365">
        <v>0</v>
      </c>
      <c r="D369" s="365">
        <v>0</v>
      </c>
      <c r="E369" s="365">
        <v>0</v>
      </c>
      <c r="F369" s="365">
        <v>0</v>
      </c>
      <c r="G369" s="365">
        <v>0</v>
      </c>
      <c r="H369" s="365">
        <v>0</v>
      </c>
      <c r="I369" s="365">
        <v>0</v>
      </c>
      <c r="J369" s="365">
        <v>0</v>
      </c>
      <c r="K369" s="365">
        <v>0</v>
      </c>
      <c r="L369" s="365">
        <v>0</v>
      </c>
      <c r="M369" s="365">
        <v>0</v>
      </c>
      <c r="N369" s="365">
        <v>0</v>
      </c>
      <c r="O369" s="365">
        <v>0</v>
      </c>
      <c r="P369" s="366">
        <f t="shared" si="60"/>
        <v>0</v>
      </c>
      <c r="Q369" s="368">
        <v>0</v>
      </c>
      <c r="R369" s="368">
        <v>0</v>
      </c>
      <c r="S369" s="368">
        <v>0</v>
      </c>
      <c r="T369" s="368">
        <v>0</v>
      </c>
      <c r="U369" s="368">
        <v>0</v>
      </c>
      <c r="V369" s="368">
        <v>0</v>
      </c>
      <c r="W369" s="368">
        <v>0</v>
      </c>
      <c r="X369" s="368">
        <v>0</v>
      </c>
      <c r="Y369" s="368">
        <v>0</v>
      </c>
      <c r="Z369" s="368">
        <v>0</v>
      </c>
      <c r="AA369" s="368">
        <v>0</v>
      </c>
      <c r="AB369" s="368">
        <v>0</v>
      </c>
      <c r="AC369" s="368">
        <v>0</v>
      </c>
      <c r="AD369" s="366">
        <f t="shared" si="61"/>
        <v>0</v>
      </c>
    </row>
    <row r="370" spans="1:30" s="340" customFormat="1" ht="12" hidden="1" customHeight="1">
      <c r="A370" s="358">
        <v>399.2</v>
      </c>
      <c r="B370" s="35" t="s">
        <v>480</v>
      </c>
      <c r="C370" s="365">
        <v>0</v>
      </c>
      <c r="D370" s="365">
        <v>0</v>
      </c>
      <c r="E370" s="365">
        <v>36000</v>
      </c>
      <c r="F370" s="365">
        <v>0</v>
      </c>
      <c r="G370" s="365">
        <v>0</v>
      </c>
      <c r="H370" s="365">
        <v>0</v>
      </c>
      <c r="I370" s="365">
        <v>0</v>
      </c>
      <c r="J370" s="365">
        <v>0</v>
      </c>
      <c r="K370" s="365">
        <v>0</v>
      </c>
      <c r="L370" s="365">
        <v>0</v>
      </c>
      <c r="M370" s="365">
        <v>0</v>
      </c>
      <c r="N370" s="365">
        <v>0</v>
      </c>
      <c r="O370" s="365">
        <v>36000</v>
      </c>
      <c r="P370" s="366">
        <f t="shared" si="60"/>
        <v>0</v>
      </c>
      <c r="Q370" s="368">
        <v>0</v>
      </c>
      <c r="R370" s="368">
        <v>0</v>
      </c>
      <c r="S370" s="368">
        <v>36000</v>
      </c>
      <c r="T370" s="368">
        <v>0</v>
      </c>
      <c r="U370" s="368">
        <v>0</v>
      </c>
      <c r="V370" s="368">
        <v>0</v>
      </c>
      <c r="W370" s="368">
        <v>0</v>
      </c>
      <c r="X370" s="368">
        <v>0</v>
      </c>
      <c r="Y370" s="368">
        <v>0</v>
      </c>
      <c r="Z370" s="368">
        <v>0</v>
      </c>
      <c r="AA370" s="368">
        <v>0</v>
      </c>
      <c r="AB370" s="368">
        <v>0</v>
      </c>
      <c r="AC370" s="368">
        <v>36000</v>
      </c>
      <c r="AD370" s="366">
        <f t="shared" si="61"/>
        <v>0</v>
      </c>
    </row>
    <row r="371" spans="1:30" s="340" customFormat="1" ht="12" hidden="1" customHeight="1">
      <c r="A371" s="358">
        <v>399.3</v>
      </c>
      <c r="B371" s="35" t="s">
        <v>481</v>
      </c>
      <c r="C371" s="365">
        <v>0</v>
      </c>
      <c r="D371" s="365">
        <v>0</v>
      </c>
      <c r="E371" s="365">
        <v>0</v>
      </c>
      <c r="F371" s="365">
        <v>0</v>
      </c>
      <c r="G371" s="365">
        <v>0</v>
      </c>
      <c r="H371" s="365">
        <v>0</v>
      </c>
      <c r="I371" s="365">
        <v>0</v>
      </c>
      <c r="J371" s="365">
        <v>0</v>
      </c>
      <c r="K371" s="365">
        <v>0</v>
      </c>
      <c r="L371" s="365">
        <v>0</v>
      </c>
      <c r="M371" s="365">
        <v>0</v>
      </c>
      <c r="N371" s="365">
        <v>0</v>
      </c>
      <c r="O371" s="365">
        <v>0</v>
      </c>
      <c r="P371" s="366">
        <f t="shared" si="60"/>
        <v>0</v>
      </c>
      <c r="Q371" s="368">
        <v>0</v>
      </c>
      <c r="R371" s="368">
        <v>0</v>
      </c>
      <c r="S371" s="368">
        <v>0</v>
      </c>
      <c r="T371" s="368">
        <v>0</v>
      </c>
      <c r="U371" s="368">
        <v>0</v>
      </c>
      <c r="V371" s="368">
        <v>0</v>
      </c>
      <c r="W371" s="368">
        <v>0</v>
      </c>
      <c r="X371" s="368">
        <v>0</v>
      </c>
      <c r="Y371" s="368">
        <v>0</v>
      </c>
      <c r="Z371" s="368">
        <v>0</v>
      </c>
      <c r="AA371" s="368">
        <v>0</v>
      </c>
      <c r="AB371" s="368">
        <v>0</v>
      </c>
      <c r="AC371" s="368">
        <v>0</v>
      </c>
      <c r="AD371" s="366">
        <f t="shared" si="61"/>
        <v>0</v>
      </c>
    </row>
    <row r="372" spans="1:30" s="340" customFormat="1" ht="12" hidden="1" customHeight="1">
      <c r="A372" s="358">
        <v>399.4</v>
      </c>
      <c r="B372" s="35" t="s">
        <v>482</v>
      </c>
      <c r="C372" s="365">
        <v>0</v>
      </c>
      <c r="D372" s="365">
        <v>0</v>
      </c>
      <c r="E372" s="365">
        <v>0</v>
      </c>
      <c r="F372" s="365">
        <v>0</v>
      </c>
      <c r="G372" s="365">
        <v>0</v>
      </c>
      <c r="H372" s="365">
        <v>0</v>
      </c>
      <c r="I372" s="365">
        <v>0</v>
      </c>
      <c r="J372" s="365">
        <v>0</v>
      </c>
      <c r="K372" s="365">
        <v>0</v>
      </c>
      <c r="L372" s="365">
        <v>0</v>
      </c>
      <c r="M372" s="365">
        <v>0</v>
      </c>
      <c r="N372" s="365">
        <v>0</v>
      </c>
      <c r="O372" s="365">
        <v>0</v>
      </c>
      <c r="P372" s="366">
        <f t="shared" si="60"/>
        <v>0</v>
      </c>
      <c r="Q372" s="368">
        <v>0</v>
      </c>
      <c r="R372" s="368">
        <v>0</v>
      </c>
      <c r="S372" s="368">
        <v>0</v>
      </c>
      <c r="T372" s="368">
        <v>0</v>
      </c>
      <c r="U372" s="368">
        <v>0</v>
      </c>
      <c r="V372" s="368">
        <v>0</v>
      </c>
      <c r="W372" s="368">
        <v>0</v>
      </c>
      <c r="X372" s="368">
        <v>0</v>
      </c>
      <c r="Y372" s="368">
        <v>0</v>
      </c>
      <c r="Z372" s="368">
        <v>0</v>
      </c>
      <c r="AA372" s="368">
        <v>0</v>
      </c>
      <c r="AB372" s="368">
        <v>0</v>
      </c>
      <c r="AC372" s="368">
        <v>0</v>
      </c>
      <c r="AD372" s="366">
        <f t="shared" si="61"/>
        <v>0</v>
      </c>
    </row>
    <row r="373" spans="1:30" s="340" customFormat="1" ht="12" hidden="1" customHeight="1">
      <c r="A373" s="358">
        <v>399.5</v>
      </c>
      <c r="B373" s="35" t="s">
        <v>483</v>
      </c>
      <c r="C373" s="365">
        <v>0</v>
      </c>
      <c r="D373" s="365">
        <v>0</v>
      </c>
      <c r="E373" s="365">
        <v>0</v>
      </c>
      <c r="F373" s="365">
        <v>0</v>
      </c>
      <c r="G373" s="365">
        <v>0</v>
      </c>
      <c r="H373" s="365">
        <v>0</v>
      </c>
      <c r="I373" s="365">
        <v>0</v>
      </c>
      <c r="J373" s="365">
        <v>0</v>
      </c>
      <c r="K373" s="365">
        <v>0</v>
      </c>
      <c r="L373" s="365">
        <v>0</v>
      </c>
      <c r="M373" s="365">
        <v>0</v>
      </c>
      <c r="N373" s="365">
        <v>0</v>
      </c>
      <c r="O373" s="365">
        <v>0</v>
      </c>
      <c r="P373" s="366">
        <f t="shared" si="60"/>
        <v>0</v>
      </c>
      <c r="Q373" s="368">
        <v>0</v>
      </c>
      <c r="R373" s="368">
        <v>0</v>
      </c>
      <c r="S373" s="368">
        <v>0</v>
      </c>
      <c r="T373" s="368">
        <v>0</v>
      </c>
      <c r="U373" s="368">
        <v>0</v>
      </c>
      <c r="V373" s="368">
        <v>0</v>
      </c>
      <c r="W373" s="368">
        <v>0</v>
      </c>
      <c r="X373" s="368">
        <v>0</v>
      </c>
      <c r="Y373" s="368">
        <v>0</v>
      </c>
      <c r="Z373" s="368">
        <v>0</v>
      </c>
      <c r="AA373" s="368">
        <v>0</v>
      </c>
      <c r="AB373" s="368">
        <v>0</v>
      </c>
      <c r="AC373" s="368">
        <v>0</v>
      </c>
      <c r="AD373" s="366">
        <f t="shared" si="61"/>
        <v>0</v>
      </c>
    </row>
    <row r="374" spans="1:30" ht="12" hidden="1" customHeight="1">
      <c r="A374" s="188"/>
      <c r="C374" s="365"/>
      <c r="D374" s="365"/>
      <c r="E374" s="365"/>
      <c r="F374" s="365"/>
      <c r="G374" s="365"/>
      <c r="H374" s="365"/>
      <c r="I374" s="365"/>
      <c r="J374" s="365"/>
      <c r="K374" s="365"/>
      <c r="L374" s="365"/>
      <c r="M374" s="365"/>
      <c r="N374" s="365"/>
      <c r="O374" s="365"/>
      <c r="P374" s="366"/>
      <c r="Q374" s="365"/>
      <c r="R374" s="365"/>
      <c r="S374" s="365"/>
      <c r="T374" s="365"/>
      <c r="U374" s="365"/>
      <c r="V374" s="365"/>
      <c r="W374" s="365"/>
      <c r="X374" s="365"/>
      <c r="Y374" s="365"/>
      <c r="Z374" s="365"/>
      <c r="AA374" s="365"/>
      <c r="AB374" s="365"/>
      <c r="AC374" s="365"/>
      <c r="AD374" s="366"/>
    </row>
    <row r="375" spans="1:30" ht="12" customHeight="1">
      <c r="A375" s="45"/>
      <c r="B375" s="78" t="str">
        <f>A268</f>
        <v>Contracted Services</v>
      </c>
      <c r="C375" s="365">
        <f t="shared" ref="C375:O375" si="62">SUM(C269:C374)</f>
        <v>31633.640000000003</v>
      </c>
      <c r="D375" s="365">
        <f t="shared" si="62"/>
        <v>30530.03</v>
      </c>
      <c r="E375" s="365">
        <f t="shared" si="62"/>
        <v>65586.070000000007</v>
      </c>
      <c r="F375" s="365">
        <f t="shared" si="62"/>
        <v>68875.62</v>
      </c>
      <c r="G375" s="365">
        <f t="shared" si="62"/>
        <v>26147.390000000003</v>
      </c>
      <c r="H375" s="365">
        <f t="shared" si="62"/>
        <v>78232.169999999984</v>
      </c>
      <c r="I375" s="365">
        <f t="shared" si="62"/>
        <v>43436.424739794238</v>
      </c>
      <c r="J375" s="365">
        <f t="shared" si="62"/>
        <v>52619.444739794249</v>
      </c>
      <c r="K375" s="365">
        <f t="shared" si="62"/>
        <v>35119.444739794249</v>
      </c>
      <c r="L375" s="365">
        <f t="shared" si="62"/>
        <v>35119.444739794249</v>
      </c>
      <c r="M375" s="365">
        <f t="shared" si="62"/>
        <v>35119.444739794249</v>
      </c>
      <c r="N375" s="365">
        <f t="shared" si="62"/>
        <v>39519.444739794249</v>
      </c>
      <c r="O375" s="365">
        <f t="shared" si="62"/>
        <v>541938.56843876559</v>
      </c>
      <c r="P375" s="366">
        <f t="shared" si="54"/>
        <v>0</v>
      </c>
      <c r="Q375" s="365">
        <f t="shared" ref="Q375:AC375" si="63">SUM(Q269:Q374)</f>
        <v>26097.376520562779</v>
      </c>
      <c r="R375" s="365">
        <f t="shared" si="63"/>
        <v>28488.926520562774</v>
      </c>
      <c r="S375" s="365">
        <f t="shared" si="63"/>
        <v>124957.08205303036</v>
      </c>
      <c r="T375" s="365">
        <f t="shared" si="63"/>
        <v>100984.85983080814</v>
      </c>
      <c r="U375" s="365">
        <f t="shared" si="63"/>
        <v>76734.859830808142</v>
      </c>
      <c r="V375" s="365">
        <f t="shared" si="63"/>
        <v>81734.859830808142</v>
      </c>
      <c r="W375" s="365">
        <f t="shared" si="63"/>
        <v>142178.52649747484</v>
      </c>
      <c r="X375" s="365">
        <f t="shared" si="63"/>
        <v>140901.52649747484</v>
      </c>
      <c r="Y375" s="365">
        <f t="shared" si="63"/>
        <v>123401.52649747484</v>
      </c>
      <c r="Z375" s="365">
        <f t="shared" si="63"/>
        <v>123401.52649747484</v>
      </c>
      <c r="AA375" s="365">
        <f t="shared" si="63"/>
        <v>123401.52649747484</v>
      </c>
      <c r="AB375" s="365">
        <f t="shared" si="63"/>
        <v>122801.52649747484</v>
      </c>
      <c r="AC375" s="365">
        <f t="shared" si="63"/>
        <v>1215084.1235714289</v>
      </c>
      <c r="AD375" s="366">
        <f t="shared" ref="AD375" si="64">AC375-SUM(Q375:AB375)</f>
        <v>0</v>
      </c>
    </row>
    <row r="376" spans="1:30" ht="12" hidden="1" customHeight="1">
      <c r="A376" s="45"/>
      <c r="C376" s="365"/>
      <c r="D376" s="365"/>
      <c r="E376" s="365"/>
      <c r="F376" s="365"/>
      <c r="G376" s="365"/>
      <c r="H376" s="365"/>
      <c r="I376" s="365"/>
      <c r="J376" s="365"/>
      <c r="K376" s="365"/>
      <c r="L376" s="365"/>
      <c r="M376" s="365"/>
      <c r="N376" s="365"/>
      <c r="O376" s="365"/>
      <c r="P376" s="366"/>
      <c r="Q376" s="365"/>
      <c r="R376" s="365"/>
      <c r="S376" s="365"/>
      <c r="T376" s="365"/>
      <c r="U376" s="365"/>
      <c r="V376" s="365"/>
      <c r="W376" s="365"/>
      <c r="X376" s="365"/>
      <c r="Y376" s="365"/>
      <c r="Z376" s="365"/>
      <c r="AA376" s="365"/>
      <c r="AB376" s="365"/>
      <c r="AC376" s="365"/>
      <c r="AD376" s="366"/>
    </row>
    <row r="377" spans="1:30" ht="12" hidden="1" customHeight="1">
      <c r="A377" s="80" t="s">
        <v>105</v>
      </c>
      <c r="C377" s="365"/>
      <c r="D377" s="365"/>
      <c r="E377" s="365"/>
      <c r="F377" s="365"/>
      <c r="G377" s="365"/>
      <c r="H377" s="365"/>
      <c r="I377" s="365"/>
      <c r="J377" s="365"/>
      <c r="K377" s="365"/>
      <c r="L377" s="365"/>
      <c r="M377" s="365"/>
      <c r="N377" s="365"/>
      <c r="O377" s="365"/>
      <c r="P377" s="366"/>
      <c r="Q377" s="365"/>
      <c r="R377" s="365"/>
      <c r="S377" s="365"/>
      <c r="T377" s="365"/>
      <c r="U377" s="365"/>
      <c r="V377" s="365"/>
      <c r="W377" s="365"/>
      <c r="X377" s="365"/>
      <c r="Y377" s="365"/>
      <c r="Z377" s="365"/>
      <c r="AA377" s="365"/>
      <c r="AB377" s="365"/>
      <c r="AC377" s="365"/>
      <c r="AD377" s="366"/>
    </row>
    <row r="378" spans="1:30" ht="12" hidden="1" customHeight="1">
      <c r="A378" s="188" t="s">
        <v>30</v>
      </c>
      <c r="C378" s="365"/>
      <c r="D378" s="365"/>
      <c r="E378" s="365"/>
      <c r="F378" s="365"/>
      <c r="G378" s="365"/>
      <c r="H378" s="365"/>
      <c r="I378" s="365"/>
      <c r="J378" s="365"/>
      <c r="K378" s="365"/>
      <c r="L378" s="365"/>
      <c r="M378" s="365"/>
      <c r="N378" s="365"/>
      <c r="O378" s="365">
        <v>0</v>
      </c>
      <c r="P378" s="366">
        <f t="shared" ref="P378" si="65">O378-SUM(C378:N378)</f>
        <v>0</v>
      </c>
      <c r="Q378" s="365"/>
      <c r="R378" s="365"/>
      <c r="S378" s="365"/>
      <c r="T378" s="365"/>
      <c r="U378" s="365"/>
      <c r="V378" s="365"/>
      <c r="W378" s="365"/>
      <c r="X378" s="365"/>
      <c r="Y378" s="365"/>
      <c r="Z378" s="365"/>
      <c r="AA378" s="365"/>
      <c r="AB378" s="365"/>
      <c r="AC378" s="365">
        <v>0</v>
      </c>
      <c r="AD378" s="366">
        <f t="shared" ref="AD378" si="66">AC378-SUM(Q378:AB378)</f>
        <v>0</v>
      </c>
    </row>
    <row r="379" spans="1:30" ht="12" hidden="1" customHeight="1">
      <c r="A379" s="358">
        <v>400</v>
      </c>
      <c r="B379" s="35" t="s">
        <v>105</v>
      </c>
      <c r="C379" s="365">
        <v>0</v>
      </c>
      <c r="D379" s="365">
        <v>0</v>
      </c>
      <c r="E379" s="365">
        <v>0</v>
      </c>
      <c r="F379" s="365">
        <v>0</v>
      </c>
      <c r="G379" s="365">
        <v>0</v>
      </c>
      <c r="H379" s="365">
        <v>0</v>
      </c>
      <c r="I379" s="365">
        <v>0</v>
      </c>
      <c r="J379" s="365">
        <v>0</v>
      </c>
      <c r="K379" s="365">
        <v>0</v>
      </c>
      <c r="L379" s="365">
        <v>0</v>
      </c>
      <c r="M379" s="365">
        <v>0</v>
      </c>
      <c r="N379" s="365">
        <v>0</v>
      </c>
      <c r="O379" s="365">
        <v>0</v>
      </c>
      <c r="P379" s="366">
        <f t="shared" ref="P379:P442" si="67">O379-SUM(C379:N379)</f>
        <v>0</v>
      </c>
      <c r="Q379" s="365">
        <v>0</v>
      </c>
      <c r="R379" s="365">
        <v>0</v>
      </c>
      <c r="S379" s="365">
        <v>0</v>
      </c>
      <c r="T379" s="365">
        <v>0</v>
      </c>
      <c r="U379" s="365">
        <v>0</v>
      </c>
      <c r="V379" s="365">
        <v>0</v>
      </c>
      <c r="W379" s="365">
        <v>0</v>
      </c>
      <c r="X379" s="365">
        <v>0</v>
      </c>
      <c r="Y379" s="365">
        <v>0</v>
      </c>
      <c r="Z379" s="365">
        <v>0</v>
      </c>
      <c r="AA379" s="365">
        <v>0</v>
      </c>
      <c r="AB379" s="365">
        <v>0</v>
      </c>
      <c r="AC379" s="365">
        <v>0</v>
      </c>
      <c r="AD379" s="366">
        <f t="shared" ref="AD379:AD442" si="68">AC379-SUM(Q379:AB379)</f>
        <v>0</v>
      </c>
    </row>
    <row r="380" spans="1:30" ht="12" hidden="1" customHeight="1">
      <c r="A380" s="358">
        <v>406</v>
      </c>
      <c r="B380" s="35" t="s">
        <v>484</v>
      </c>
      <c r="C380" s="365">
        <v>0</v>
      </c>
      <c r="D380" s="365">
        <v>0</v>
      </c>
      <c r="E380" s="365">
        <v>0</v>
      </c>
      <c r="F380" s="365">
        <v>0</v>
      </c>
      <c r="G380" s="365">
        <v>0</v>
      </c>
      <c r="H380" s="365">
        <v>0</v>
      </c>
      <c r="I380" s="365">
        <v>0</v>
      </c>
      <c r="J380" s="365">
        <v>0</v>
      </c>
      <c r="K380" s="365">
        <v>0</v>
      </c>
      <c r="L380" s="365">
        <v>0</v>
      </c>
      <c r="M380" s="365">
        <v>0</v>
      </c>
      <c r="N380" s="365">
        <v>0</v>
      </c>
      <c r="O380" s="365">
        <v>0</v>
      </c>
      <c r="P380" s="366">
        <f t="shared" si="67"/>
        <v>0</v>
      </c>
      <c r="Q380" s="365">
        <v>0</v>
      </c>
      <c r="R380" s="365">
        <v>0</v>
      </c>
      <c r="S380" s="365">
        <v>0</v>
      </c>
      <c r="T380" s="365">
        <v>0</v>
      </c>
      <c r="U380" s="365">
        <v>0</v>
      </c>
      <c r="V380" s="365">
        <v>0</v>
      </c>
      <c r="W380" s="365">
        <v>0</v>
      </c>
      <c r="X380" s="365">
        <v>0</v>
      </c>
      <c r="Y380" s="365">
        <v>0</v>
      </c>
      <c r="Z380" s="365">
        <v>0</v>
      </c>
      <c r="AA380" s="365">
        <v>0</v>
      </c>
      <c r="AB380" s="365">
        <v>0</v>
      </c>
      <c r="AC380" s="365">
        <v>0</v>
      </c>
      <c r="AD380" s="366">
        <f t="shared" si="68"/>
        <v>0</v>
      </c>
    </row>
    <row r="381" spans="1:30" ht="12" hidden="1" customHeight="1">
      <c r="A381" s="358">
        <v>410</v>
      </c>
      <c r="B381" s="35" t="s">
        <v>485</v>
      </c>
      <c r="C381" s="365">
        <v>1100</v>
      </c>
      <c r="D381" s="365">
        <v>0</v>
      </c>
      <c r="E381" s="365">
        <v>0</v>
      </c>
      <c r="F381" s="365">
        <v>0</v>
      </c>
      <c r="G381" s="365">
        <v>0</v>
      </c>
      <c r="H381" s="365">
        <v>0</v>
      </c>
      <c r="I381" s="365">
        <v>250</v>
      </c>
      <c r="J381" s="365">
        <v>250</v>
      </c>
      <c r="K381" s="365">
        <v>250</v>
      </c>
      <c r="L381" s="365">
        <v>250</v>
      </c>
      <c r="M381" s="365">
        <v>250</v>
      </c>
      <c r="N381" s="365">
        <v>250</v>
      </c>
      <c r="O381" s="365">
        <v>2600</v>
      </c>
      <c r="P381" s="366">
        <f t="shared" si="67"/>
        <v>0</v>
      </c>
      <c r="Q381" s="365">
        <v>888.33333333333303</v>
      </c>
      <c r="R381" s="365">
        <v>888.33333333333303</v>
      </c>
      <c r="S381" s="365">
        <v>888.33333333333303</v>
      </c>
      <c r="T381" s="365">
        <v>888.33333333333303</v>
      </c>
      <c r="U381" s="365">
        <v>888.33333333333303</v>
      </c>
      <c r="V381" s="365">
        <v>888.33333333333303</v>
      </c>
      <c r="W381" s="365">
        <v>888.33333333333303</v>
      </c>
      <c r="X381" s="365">
        <v>888.33333333333303</v>
      </c>
      <c r="Y381" s="365">
        <v>888.33333333333303</v>
      </c>
      <c r="Z381" s="365">
        <v>888.33333333333303</v>
      </c>
      <c r="AA381" s="365">
        <v>888.33333333333303</v>
      </c>
      <c r="AB381" s="365">
        <v>888.33333333333303</v>
      </c>
      <c r="AC381" s="365">
        <v>10660</v>
      </c>
      <c r="AD381" s="366">
        <f t="shared" si="68"/>
        <v>0</v>
      </c>
    </row>
    <row r="382" spans="1:30" ht="12" hidden="1" customHeight="1">
      <c r="A382" s="358">
        <v>411</v>
      </c>
      <c r="B382" s="35" t="s">
        <v>486</v>
      </c>
      <c r="C382" s="365">
        <v>0</v>
      </c>
      <c r="D382" s="365">
        <v>0</v>
      </c>
      <c r="E382" s="365">
        <v>0</v>
      </c>
      <c r="F382" s="365">
        <v>0</v>
      </c>
      <c r="G382" s="365">
        <v>0</v>
      </c>
      <c r="H382" s="365">
        <v>0</v>
      </c>
      <c r="I382" s="365">
        <v>0</v>
      </c>
      <c r="J382" s="365">
        <v>0</v>
      </c>
      <c r="K382" s="365">
        <v>0</v>
      </c>
      <c r="L382" s="365">
        <v>0</v>
      </c>
      <c r="M382" s="365">
        <v>0</v>
      </c>
      <c r="N382" s="365">
        <v>0</v>
      </c>
      <c r="O382" s="365">
        <v>0</v>
      </c>
      <c r="P382" s="366">
        <f t="shared" si="67"/>
        <v>0</v>
      </c>
      <c r="Q382" s="365">
        <v>0</v>
      </c>
      <c r="R382" s="365">
        <v>0</v>
      </c>
      <c r="S382" s="365">
        <v>0</v>
      </c>
      <c r="T382" s="365">
        <v>0</v>
      </c>
      <c r="U382" s="365">
        <v>0</v>
      </c>
      <c r="V382" s="365">
        <v>0</v>
      </c>
      <c r="W382" s="365">
        <v>0</v>
      </c>
      <c r="X382" s="365">
        <v>0</v>
      </c>
      <c r="Y382" s="365">
        <v>0</v>
      </c>
      <c r="Z382" s="365">
        <v>0</v>
      </c>
      <c r="AA382" s="365">
        <v>0</v>
      </c>
      <c r="AB382" s="365">
        <v>0</v>
      </c>
      <c r="AC382" s="365">
        <v>0</v>
      </c>
      <c r="AD382" s="366">
        <f t="shared" si="68"/>
        <v>0</v>
      </c>
    </row>
    <row r="383" spans="1:30" ht="12" hidden="1" customHeight="1">
      <c r="A383" s="358">
        <v>413</v>
      </c>
      <c r="B383" s="35" t="s">
        <v>487</v>
      </c>
      <c r="C383" s="365">
        <v>0</v>
      </c>
      <c r="D383" s="365">
        <v>0</v>
      </c>
      <c r="E383" s="365">
        <v>0</v>
      </c>
      <c r="F383" s="365">
        <v>0</v>
      </c>
      <c r="G383" s="365">
        <v>0</v>
      </c>
      <c r="H383" s="365">
        <v>0</v>
      </c>
      <c r="I383" s="365">
        <v>0</v>
      </c>
      <c r="J383" s="365">
        <v>0</v>
      </c>
      <c r="K383" s="365">
        <v>0</v>
      </c>
      <c r="L383" s="365">
        <v>0</v>
      </c>
      <c r="M383" s="365">
        <v>0</v>
      </c>
      <c r="N383" s="365">
        <v>0</v>
      </c>
      <c r="O383" s="365">
        <v>0</v>
      </c>
      <c r="P383" s="366">
        <f t="shared" si="67"/>
        <v>0</v>
      </c>
      <c r="Q383" s="365">
        <v>0</v>
      </c>
      <c r="R383" s="365">
        <v>0</v>
      </c>
      <c r="S383" s="365">
        <v>0</v>
      </c>
      <c r="T383" s="365">
        <v>0</v>
      </c>
      <c r="U383" s="365">
        <v>0</v>
      </c>
      <c r="V383" s="365">
        <v>0</v>
      </c>
      <c r="W383" s="365">
        <v>0</v>
      </c>
      <c r="X383" s="365">
        <v>0</v>
      </c>
      <c r="Y383" s="365">
        <v>0</v>
      </c>
      <c r="Z383" s="365">
        <v>0</v>
      </c>
      <c r="AA383" s="365">
        <v>0</v>
      </c>
      <c r="AB383" s="365">
        <v>0</v>
      </c>
      <c r="AC383" s="365">
        <v>0</v>
      </c>
      <c r="AD383" s="366">
        <f t="shared" si="68"/>
        <v>0</v>
      </c>
    </row>
    <row r="384" spans="1:30" ht="12" hidden="1" customHeight="1">
      <c r="A384" s="358">
        <v>414</v>
      </c>
      <c r="B384" s="35" t="s">
        <v>488</v>
      </c>
      <c r="C384" s="365">
        <v>0</v>
      </c>
      <c r="D384" s="365">
        <v>0</v>
      </c>
      <c r="E384" s="365">
        <v>0</v>
      </c>
      <c r="F384" s="365">
        <v>0</v>
      </c>
      <c r="G384" s="365">
        <v>0</v>
      </c>
      <c r="H384" s="365">
        <v>0</v>
      </c>
      <c r="I384" s="365">
        <v>0</v>
      </c>
      <c r="J384" s="365">
        <v>0</v>
      </c>
      <c r="K384" s="365">
        <v>0</v>
      </c>
      <c r="L384" s="365">
        <v>0</v>
      </c>
      <c r="M384" s="365">
        <v>0</v>
      </c>
      <c r="N384" s="365">
        <v>0</v>
      </c>
      <c r="O384" s="365">
        <v>0</v>
      </c>
      <c r="P384" s="366">
        <f t="shared" si="67"/>
        <v>0</v>
      </c>
      <c r="Q384" s="365">
        <v>0</v>
      </c>
      <c r="R384" s="365">
        <v>0</v>
      </c>
      <c r="S384" s="365">
        <v>0</v>
      </c>
      <c r="T384" s="365">
        <v>0</v>
      </c>
      <c r="U384" s="365">
        <v>0</v>
      </c>
      <c r="V384" s="365">
        <v>0</v>
      </c>
      <c r="W384" s="365">
        <v>0</v>
      </c>
      <c r="X384" s="365">
        <v>0</v>
      </c>
      <c r="Y384" s="365">
        <v>0</v>
      </c>
      <c r="Z384" s="365">
        <v>0</v>
      </c>
      <c r="AA384" s="365">
        <v>0</v>
      </c>
      <c r="AB384" s="365">
        <v>0</v>
      </c>
      <c r="AC384" s="365">
        <v>0</v>
      </c>
      <c r="AD384" s="366">
        <f t="shared" si="68"/>
        <v>0</v>
      </c>
    </row>
    <row r="385" spans="1:30" ht="12" hidden="1" customHeight="1">
      <c r="A385" s="358">
        <v>415</v>
      </c>
      <c r="B385" s="35" t="s">
        <v>489</v>
      </c>
      <c r="C385" s="365">
        <v>0</v>
      </c>
      <c r="D385" s="365">
        <v>0</v>
      </c>
      <c r="E385" s="365">
        <v>0</v>
      </c>
      <c r="F385" s="365">
        <v>0</v>
      </c>
      <c r="G385" s="365">
        <v>0</v>
      </c>
      <c r="H385" s="365">
        <v>0</v>
      </c>
      <c r="I385" s="365">
        <v>0</v>
      </c>
      <c r="J385" s="365">
        <v>0</v>
      </c>
      <c r="K385" s="365">
        <v>0</v>
      </c>
      <c r="L385" s="365">
        <v>0</v>
      </c>
      <c r="M385" s="365">
        <v>0</v>
      </c>
      <c r="N385" s="365">
        <v>0</v>
      </c>
      <c r="O385" s="365">
        <v>0</v>
      </c>
      <c r="P385" s="366">
        <f t="shared" si="67"/>
        <v>0</v>
      </c>
      <c r="Q385" s="365">
        <v>0</v>
      </c>
      <c r="R385" s="365">
        <v>0</v>
      </c>
      <c r="S385" s="365">
        <v>0</v>
      </c>
      <c r="T385" s="365">
        <v>0</v>
      </c>
      <c r="U385" s="365">
        <v>0</v>
      </c>
      <c r="V385" s="365">
        <v>0</v>
      </c>
      <c r="W385" s="365">
        <v>0</v>
      </c>
      <c r="X385" s="365">
        <v>0</v>
      </c>
      <c r="Y385" s="365">
        <v>0</v>
      </c>
      <c r="Z385" s="365">
        <v>0</v>
      </c>
      <c r="AA385" s="365">
        <v>0</v>
      </c>
      <c r="AB385" s="365">
        <v>0</v>
      </c>
      <c r="AC385" s="365">
        <v>0</v>
      </c>
      <c r="AD385" s="366">
        <f t="shared" si="68"/>
        <v>0</v>
      </c>
    </row>
    <row r="386" spans="1:30" ht="12" hidden="1" customHeight="1">
      <c r="A386" s="358">
        <v>418</v>
      </c>
      <c r="B386" s="35" t="s">
        <v>490</v>
      </c>
      <c r="C386" s="365">
        <v>0</v>
      </c>
      <c r="D386" s="365">
        <v>0</v>
      </c>
      <c r="E386" s="365">
        <v>0</v>
      </c>
      <c r="F386" s="365">
        <v>0</v>
      </c>
      <c r="G386" s="365">
        <v>0</v>
      </c>
      <c r="H386" s="365">
        <v>0</v>
      </c>
      <c r="I386" s="365">
        <v>0</v>
      </c>
      <c r="J386" s="365">
        <v>0</v>
      </c>
      <c r="K386" s="365">
        <v>0</v>
      </c>
      <c r="L386" s="365">
        <v>0</v>
      </c>
      <c r="M386" s="365">
        <v>0</v>
      </c>
      <c r="N386" s="365">
        <v>0</v>
      </c>
      <c r="O386" s="365">
        <v>0</v>
      </c>
      <c r="P386" s="366">
        <f t="shared" si="67"/>
        <v>0</v>
      </c>
      <c r="Q386" s="365">
        <v>0</v>
      </c>
      <c r="R386" s="365">
        <v>0</v>
      </c>
      <c r="S386" s="365">
        <v>0</v>
      </c>
      <c r="T386" s="365">
        <v>0</v>
      </c>
      <c r="U386" s="365">
        <v>0</v>
      </c>
      <c r="V386" s="365">
        <v>0</v>
      </c>
      <c r="W386" s="365">
        <v>0</v>
      </c>
      <c r="X386" s="365">
        <v>0</v>
      </c>
      <c r="Y386" s="365">
        <v>0</v>
      </c>
      <c r="Z386" s="365">
        <v>0</v>
      </c>
      <c r="AA386" s="365">
        <v>0</v>
      </c>
      <c r="AB386" s="365">
        <v>0</v>
      </c>
      <c r="AC386" s="365">
        <v>0</v>
      </c>
      <c r="AD386" s="366">
        <f t="shared" si="68"/>
        <v>0</v>
      </c>
    </row>
    <row r="387" spans="1:30" ht="12" hidden="1" customHeight="1">
      <c r="A387" s="358">
        <v>418.1</v>
      </c>
      <c r="B387" s="35" t="s">
        <v>491</v>
      </c>
      <c r="C387" s="365">
        <v>0</v>
      </c>
      <c r="D387" s="365">
        <v>0</v>
      </c>
      <c r="E387" s="365">
        <v>0</v>
      </c>
      <c r="F387" s="365">
        <v>0</v>
      </c>
      <c r="G387" s="365">
        <v>0</v>
      </c>
      <c r="H387" s="365">
        <v>0</v>
      </c>
      <c r="I387" s="365">
        <v>0</v>
      </c>
      <c r="J387" s="365">
        <v>0</v>
      </c>
      <c r="K387" s="365">
        <v>0</v>
      </c>
      <c r="L387" s="365">
        <v>0</v>
      </c>
      <c r="M387" s="365">
        <v>0</v>
      </c>
      <c r="N387" s="365">
        <v>0</v>
      </c>
      <c r="O387" s="365">
        <v>0</v>
      </c>
      <c r="P387" s="366">
        <f t="shared" si="67"/>
        <v>0</v>
      </c>
      <c r="Q387" s="365">
        <v>0</v>
      </c>
      <c r="R387" s="365">
        <v>0</v>
      </c>
      <c r="S387" s="365">
        <v>0</v>
      </c>
      <c r="T387" s="365">
        <v>0</v>
      </c>
      <c r="U387" s="365">
        <v>0</v>
      </c>
      <c r="V387" s="365">
        <v>0</v>
      </c>
      <c r="W387" s="365">
        <v>0</v>
      </c>
      <c r="X387" s="365">
        <v>0</v>
      </c>
      <c r="Y387" s="365">
        <v>0</v>
      </c>
      <c r="Z387" s="365">
        <v>0</v>
      </c>
      <c r="AA387" s="365">
        <v>0</v>
      </c>
      <c r="AB387" s="365">
        <v>0</v>
      </c>
      <c r="AC387" s="365">
        <v>0</v>
      </c>
      <c r="AD387" s="366">
        <f t="shared" si="68"/>
        <v>0</v>
      </c>
    </row>
    <row r="388" spans="1:30" ht="12" hidden="1" customHeight="1">
      <c r="A388" s="358">
        <v>418.2</v>
      </c>
      <c r="B388" s="35" t="s">
        <v>492</v>
      </c>
      <c r="C388" s="365">
        <v>0</v>
      </c>
      <c r="D388" s="365">
        <v>0</v>
      </c>
      <c r="E388" s="365">
        <v>0</v>
      </c>
      <c r="F388" s="365">
        <v>0</v>
      </c>
      <c r="G388" s="365">
        <v>0</v>
      </c>
      <c r="H388" s="365">
        <v>0</v>
      </c>
      <c r="I388" s="365">
        <v>0</v>
      </c>
      <c r="J388" s="365">
        <v>0</v>
      </c>
      <c r="K388" s="365">
        <v>0</v>
      </c>
      <c r="L388" s="365">
        <v>0</v>
      </c>
      <c r="M388" s="365">
        <v>0</v>
      </c>
      <c r="N388" s="365">
        <v>0</v>
      </c>
      <c r="O388" s="365">
        <v>0</v>
      </c>
      <c r="P388" s="366">
        <f t="shared" si="67"/>
        <v>0</v>
      </c>
      <c r="Q388" s="365">
        <v>0</v>
      </c>
      <c r="R388" s="365">
        <v>0</v>
      </c>
      <c r="S388" s="365">
        <v>0</v>
      </c>
      <c r="T388" s="365">
        <v>0</v>
      </c>
      <c r="U388" s="365">
        <v>0</v>
      </c>
      <c r="V388" s="365">
        <v>0</v>
      </c>
      <c r="W388" s="365">
        <v>0</v>
      </c>
      <c r="X388" s="365">
        <v>0</v>
      </c>
      <c r="Y388" s="365">
        <v>0</v>
      </c>
      <c r="Z388" s="365">
        <v>0</v>
      </c>
      <c r="AA388" s="365">
        <v>0</v>
      </c>
      <c r="AB388" s="365">
        <v>0</v>
      </c>
      <c r="AC388" s="365">
        <v>0</v>
      </c>
      <c r="AD388" s="366">
        <f t="shared" si="68"/>
        <v>0</v>
      </c>
    </row>
    <row r="389" spans="1:30" ht="12" hidden="1" customHeight="1">
      <c r="A389" s="358">
        <v>418.3</v>
      </c>
      <c r="B389" s="35" t="s">
        <v>493</v>
      </c>
      <c r="C389" s="365">
        <v>0</v>
      </c>
      <c r="D389" s="365">
        <v>0</v>
      </c>
      <c r="E389" s="365">
        <v>0</v>
      </c>
      <c r="F389" s="365">
        <v>0</v>
      </c>
      <c r="G389" s="365">
        <v>0</v>
      </c>
      <c r="H389" s="365">
        <v>0</v>
      </c>
      <c r="I389" s="365">
        <v>0</v>
      </c>
      <c r="J389" s="365">
        <v>0</v>
      </c>
      <c r="K389" s="365">
        <v>0</v>
      </c>
      <c r="L389" s="365">
        <v>0</v>
      </c>
      <c r="M389" s="365">
        <v>0</v>
      </c>
      <c r="N389" s="365">
        <v>0</v>
      </c>
      <c r="O389" s="365">
        <v>0</v>
      </c>
      <c r="P389" s="366">
        <f t="shared" si="67"/>
        <v>0</v>
      </c>
      <c r="Q389" s="365">
        <v>0</v>
      </c>
      <c r="R389" s="365">
        <v>0</v>
      </c>
      <c r="S389" s="365">
        <v>0</v>
      </c>
      <c r="T389" s="365">
        <v>0</v>
      </c>
      <c r="U389" s="365">
        <v>0</v>
      </c>
      <c r="V389" s="365">
        <v>0</v>
      </c>
      <c r="W389" s="365">
        <v>0</v>
      </c>
      <c r="X389" s="365">
        <v>0</v>
      </c>
      <c r="Y389" s="365">
        <v>0</v>
      </c>
      <c r="Z389" s="365">
        <v>0</v>
      </c>
      <c r="AA389" s="365">
        <v>0</v>
      </c>
      <c r="AB389" s="365">
        <v>0</v>
      </c>
      <c r="AC389" s="365">
        <v>0</v>
      </c>
      <c r="AD389" s="366">
        <f t="shared" si="68"/>
        <v>0</v>
      </c>
    </row>
    <row r="390" spans="1:30" ht="12" hidden="1" customHeight="1">
      <c r="A390" s="358">
        <v>418.4</v>
      </c>
      <c r="B390" s="35" t="s">
        <v>494</v>
      </c>
      <c r="C390" s="365">
        <v>0</v>
      </c>
      <c r="D390" s="365">
        <v>0</v>
      </c>
      <c r="E390" s="365">
        <v>0</v>
      </c>
      <c r="F390" s="365">
        <v>0</v>
      </c>
      <c r="G390" s="365">
        <v>0</v>
      </c>
      <c r="H390" s="365">
        <v>0</v>
      </c>
      <c r="I390" s="365">
        <v>0</v>
      </c>
      <c r="J390" s="365">
        <v>0</v>
      </c>
      <c r="K390" s="365">
        <v>0</v>
      </c>
      <c r="L390" s="365">
        <v>0</v>
      </c>
      <c r="M390" s="365">
        <v>0</v>
      </c>
      <c r="N390" s="365">
        <v>0</v>
      </c>
      <c r="O390" s="365">
        <v>0</v>
      </c>
      <c r="P390" s="366">
        <f t="shared" si="67"/>
        <v>0</v>
      </c>
      <c r="Q390" s="365">
        <v>0</v>
      </c>
      <c r="R390" s="365">
        <v>0</v>
      </c>
      <c r="S390" s="365">
        <v>0</v>
      </c>
      <c r="T390" s="365">
        <v>0</v>
      </c>
      <c r="U390" s="365">
        <v>0</v>
      </c>
      <c r="V390" s="365">
        <v>0</v>
      </c>
      <c r="W390" s="365">
        <v>0</v>
      </c>
      <c r="X390" s="365">
        <v>0</v>
      </c>
      <c r="Y390" s="365">
        <v>0</v>
      </c>
      <c r="Z390" s="365">
        <v>0</v>
      </c>
      <c r="AA390" s="365">
        <v>0</v>
      </c>
      <c r="AB390" s="365">
        <v>0</v>
      </c>
      <c r="AC390" s="365">
        <v>0</v>
      </c>
      <c r="AD390" s="366">
        <f t="shared" si="68"/>
        <v>0</v>
      </c>
    </row>
    <row r="391" spans="1:30" ht="12" hidden="1" customHeight="1">
      <c r="A391" s="358">
        <v>418.5</v>
      </c>
      <c r="B391" s="35" t="s">
        <v>495</v>
      </c>
      <c r="C391" s="365">
        <v>0</v>
      </c>
      <c r="D391" s="365">
        <v>0</v>
      </c>
      <c r="E391" s="365">
        <v>0</v>
      </c>
      <c r="F391" s="365">
        <v>0</v>
      </c>
      <c r="G391" s="365">
        <v>0</v>
      </c>
      <c r="H391" s="365">
        <v>0</v>
      </c>
      <c r="I391" s="365">
        <v>0</v>
      </c>
      <c r="J391" s="365">
        <v>0</v>
      </c>
      <c r="K391" s="365">
        <v>0</v>
      </c>
      <c r="L391" s="365">
        <v>0</v>
      </c>
      <c r="M391" s="365">
        <v>0</v>
      </c>
      <c r="N391" s="365">
        <v>0</v>
      </c>
      <c r="O391" s="365">
        <v>0</v>
      </c>
      <c r="P391" s="366">
        <f t="shared" si="67"/>
        <v>0</v>
      </c>
      <c r="Q391" s="365">
        <v>0</v>
      </c>
      <c r="R391" s="365">
        <v>0</v>
      </c>
      <c r="S391" s="365">
        <v>0</v>
      </c>
      <c r="T391" s="365">
        <v>0</v>
      </c>
      <c r="U391" s="365">
        <v>0</v>
      </c>
      <c r="V391" s="365">
        <v>0</v>
      </c>
      <c r="W391" s="365">
        <v>0</v>
      </c>
      <c r="X391" s="365">
        <v>0</v>
      </c>
      <c r="Y391" s="365">
        <v>0</v>
      </c>
      <c r="Z391" s="365">
        <v>0</v>
      </c>
      <c r="AA391" s="365">
        <v>0</v>
      </c>
      <c r="AB391" s="365">
        <v>0</v>
      </c>
      <c r="AC391" s="365">
        <v>0</v>
      </c>
      <c r="AD391" s="366">
        <f t="shared" si="68"/>
        <v>0</v>
      </c>
    </row>
    <row r="392" spans="1:30" ht="12" hidden="1" customHeight="1">
      <c r="A392" s="358">
        <v>421</v>
      </c>
      <c r="B392" s="35" t="s">
        <v>496</v>
      </c>
      <c r="C392" s="365">
        <v>0</v>
      </c>
      <c r="D392" s="365">
        <v>0</v>
      </c>
      <c r="E392" s="365">
        <v>0</v>
      </c>
      <c r="F392" s="365">
        <v>0</v>
      </c>
      <c r="G392" s="365">
        <v>0</v>
      </c>
      <c r="H392" s="365">
        <v>0</v>
      </c>
      <c r="I392" s="365">
        <v>0</v>
      </c>
      <c r="J392" s="365">
        <v>0</v>
      </c>
      <c r="K392" s="365">
        <v>0</v>
      </c>
      <c r="L392" s="365">
        <v>0</v>
      </c>
      <c r="M392" s="365">
        <v>0</v>
      </c>
      <c r="N392" s="365">
        <v>0</v>
      </c>
      <c r="O392" s="365">
        <v>0</v>
      </c>
      <c r="P392" s="366">
        <f t="shared" si="67"/>
        <v>0</v>
      </c>
      <c r="Q392" s="365">
        <v>0</v>
      </c>
      <c r="R392" s="365">
        <v>0</v>
      </c>
      <c r="S392" s="365">
        <v>0</v>
      </c>
      <c r="T392" s="365">
        <v>0</v>
      </c>
      <c r="U392" s="365">
        <v>0</v>
      </c>
      <c r="V392" s="365">
        <v>0</v>
      </c>
      <c r="W392" s="365">
        <v>0</v>
      </c>
      <c r="X392" s="365">
        <v>0</v>
      </c>
      <c r="Y392" s="365">
        <v>0</v>
      </c>
      <c r="Z392" s="365">
        <v>0</v>
      </c>
      <c r="AA392" s="365">
        <v>0</v>
      </c>
      <c r="AB392" s="365">
        <v>0</v>
      </c>
      <c r="AC392" s="365">
        <v>0</v>
      </c>
      <c r="AD392" s="366">
        <f t="shared" si="68"/>
        <v>0</v>
      </c>
    </row>
    <row r="393" spans="1:30" ht="12" hidden="1" customHeight="1">
      <c r="A393" s="358">
        <v>422</v>
      </c>
      <c r="B393" s="35" t="s">
        <v>497</v>
      </c>
      <c r="C393" s="365">
        <v>0</v>
      </c>
      <c r="D393" s="365">
        <v>773.55</v>
      </c>
      <c r="E393" s="365">
        <v>98.33</v>
      </c>
      <c r="F393" s="365">
        <v>98.33</v>
      </c>
      <c r="G393" s="365">
        <v>98.33</v>
      </c>
      <c r="H393" s="365">
        <v>103.5</v>
      </c>
      <c r="I393" s="365">
        <v>650.11166666666702</v>
      </c>
      <c r="J393" s="365">
        <v>650.11166666666702</v>
      </c>
      <c r="K393" s="365">
        <v>650.11166666666702</v>
      </c>
      <c r="L393" s="365">
        <v>650.11166666666702</v>
      </c>
      <c r="M393" s="365">
        <v>650.11166666666702</v>
      </c>
      <c r="N393" s="365">
        <v>650.11166666666702</v>
      </c>
      <c r="O393" s="365">
        <v>5072.71</v>
      </c>
      <c r="P393" s="366">
        <f t="shared" si="67"/>
        <v>0</v>
      </c>
      <c r="Q393" s="365">
        <v>0</v>
      </c>
      <c r="R393" s="365">
        <v>0</v>
      </c>
      <c r="S393" s="365">
        <v>507.27100000000002</v>
      </c>
      <c r="T393" s="365">
        <v>507.27100000000002</v>
      </c>
      <c r="U393" s="365">
        <v>507.27100000000002</v>
      </c>
      <c r="V393" s="365">
        <v>507.27100000000002</v>
      </c>
      <c r="W393" s="365">
        <v>507.27100000000002</v>
      </c>
      <c r="X393" s="365">
        <v>507.27100000000002</v>
      </c>
      <c r="Y393" s="365">
        <v>507.27100000000002</v>
      </c>
      <c r="Z393" s="365">
        <v>507.27100000000002</v>
      </c>
      <c r="AA393" s="365">
        <v>507.27100000000002</v>
      </c>
      <c r="AB393" s="365">
        <v>507.27100000000002</v>
      </c>
      <c r="AC393" s="365">
        <v>5072.71</v>
      </c>
      <c r="AD393" s="366">
        <f t="shared" si="68"/>
        <v>0</v>
      </c>
    </row>
    <row r="394" spans="1:30" ht="12" hidden="1" customHeight="1">
      <c r="A394" s="358">
        <v>424</v>
      </c>
      <c r="B394" s="35" t="s">
        <v>498</v>
      </c>
      <c r="C394" s="365">
        <v>0</v>
      </c>
      <c r="D394" s="365">
        <v>0</v>
      </c>
      <c r="E394" s="365">
        <v>0</v>
      </c>
      <c r="F394" s="365">
        <v>0</v>
      </c>
      <c r="G394" s="365">
        <v>0</v>
      </c>
      <c r="H394" s="365">
        <v>0</v>
      </c>
      <c r="I394" s="365">
        <v>0</v>
      </c>
      <c r="J394" s="365">
        <v>0</v>
      </c>
      <c r="K394" s="365">
        <v>0</v>
      </c>
      <c r="L394" s="365">
        <v>0</v>
      </c>
      <c r="M394" s="365">
        <v>0</v>
      </c>
      <c r="N394" s="365">
        <v>0</v>
      </c>
      <c r="O394" s="365">
        <v>0</v>
      </c>
      <c r="P394" s="366">
        <f t="shared" si="67"/>
        <v>0</v>
      </c>
      <c r="Q394" s="365">
        <v>0</v>
      </c>
      <c r="R394" s="365">
        <v>0</v>
      </c>
      <c r="S394" s="365">
        <v>0</v>
      </c>
      <c r="T394" s="365">
        <v>0</v>
      </c>
      <c r="U394" s="365">
        <v>0</v>
      </c>
      <c r="V394" s="365">
        <v>0</v>
      </c>
      <c r="W394" s="365">
        <v>0</v>
      </c>
      <c r="X394" s="365">
        <v>0</v>
      </c>
      <c r="Y394" s="365">
        <v>0</v>
      </c>
      <c r="Z394" s="365">
        <v>0</v>
      </c>
      <c r="AA394" s="365">
        <v>0</v>
      </c>
      <c r="AB394" s="365">
        <v>0</v>
      </c>
      <c r="AC394" s="365">
        <v>0</v>
      </c>
      <c r="AD394" s="366">
        <f t="shared" si="68"/>
        <v>0</v>
      </c>
    </row>
    <row r="395" spans="1:30" ht="12" hidden="1" customHeight="1">
      <c r="A395" s="358">
        <v>425</v>
      </c>
      <c r="B395" s="35" t="s">
        <v>499</v>
      </c>
      <c r="C395" s="365">
        <v>0</v>
      </c>
      <c r="D395" s="365">
        <v>0</v>
      </c>
      <c r="E395" s="365">
        <v>0</v>
      </c>
      <c r="F395" s="365">
        <v>0</v>
      </c>
      <c r="G395" s="365">
        <v>0</v>
      </c>
      <c r="H395" s="365">
        <v>0</v>
      </c>
      <c r="I395" s="365">
        <v>0</v>
      </c>
      <c r="J395" s="365">
        <v>0</v>
      </c>
      <c r="K395" s="365">
        <v>0</v>
      </c>
      <c r="L395" s="365">
        <v>0</v>
      </c>
      <c r="M395" s="365">
        <v>0</v>
      </c>
      <c r="N395" s="365">
        <v>0</v>
      </c>
      <c r="O395" s="365">
        <v>0</v>
      </c>
      <c r="P395" s="366">
        <f t="shared" si="67"/>
        <v>0</v>
      </c>
      <c r="Q395" s="365">
        <v>0</v>
      </c>
      <c r="R395" s="365">
        <v>0</v>
      </c>
      <c r="S395" s="365">
        <v>0</v>
      </c>
      <c r="T395" s="365">
        <v>0</v>
      </c>
      <c r="U395" s="365">
        <v>0</v>
      </c>
      <c r="V395" s="365">
        <v>0</v>
      </c>
      <c r="W395" s="365">
        <v>0</v>
      </c>
      <c r="X395" s="365">
        <v>0</v>
      </c>
      <c r="Y395" s="365">
        <v>0</v>
      </c>
      <c r="Z395" s="365">
        <v>0</v>
      </c>
      <c r="AA395" s="365">
        <v>0</v>
      </c>
      <c r="AB395" s="365">
        <v>0</v>
      </c>
      <c r="AC395" s="365">
        <v>0</v>
      </c>
      <c r="AD395" s="366">
        <f t="shared" si="68"/>
        <v>0</v>
      </c>
    </row>
    <row r="396" spans="1:30" ht="12" hidden="1" customHeight="1">
      <c r="A396" s="358">
        <v>426</v>
      </c>
      <c r="B396" s="35" t="s">
        <v>500</v>
      </c>
      <c r="C396" s="365">
        <v>0</v>
      </c>
      <c r="D396" s="365">
        <v>0</v>
      </c>
      <c r="E396" s="365">
        <v>0</v>
      </c>
      <c r="F396" s="365">
        <v>0</v>
      </c>
      <c r="G396" s="365">
        <v>0</v>
      </c>
      <c r="H396" s="365">
        <v>0</v>
      </c>
      <c r="I396" s="365">
        <v>0</v>
      </c>
      <c r="J396" s="365">
        <v>0</v>
      </c>
      <c r="K396" s="365">
        <v>0</v>
      </c>
      <c r="L396" s="365">
        <v>0</v>
      </c>
      <c r="M396" s="365">
        <v>0</v>
      </c>
      <c r="N396" s="365">
        <v>0</v>
      </c>
      <c r="O396" s="365">
        <v>0</v>
      </c>
      <c r="P396" s="366">
        <f t="shared" si="67"/>
        <v>0</v>
      </c>
      <c r="Q396" s="365">
        <v>0</v>
      </c>
      <c r="R396" s="365">
        <v>0</v>
      </c>
      <c r="S396" s="365">
        <v>0</v>
      </c>
      <c r="T396" s="365">
        <v>0</v>
      </c>
      <c r="U396" s="365">
        <v>0</v>
      </c>
      <c r="V396" s="365">
        <v>0</v>
      </c>
      <c r="W396" s="365">
        <v>0</v>
      </c>
      <c r="X396" s="365">
        <v>0</v>
      </c>
      <c r="Y396" s="365">
        <v>0</v>
      </c>
      <c r="Z396" s="365">
        <v>0</v>
      </c>
      <c r="AA396" s="365">
        <v>0</v>
      </c>
      <c r="AB396" s="365">
        <v>0</v>
      </c>
      <c r="AC396" s="365">
        <v>0</v>
      </c>
      <c r="AD396" s="366">
        <f t="shared" si="68"/>
        <v>0</v>
      </c>
    </row>
    <row r="397" spans="1:30" ht="12" hidden="1" customHeight="1">
      <c r="A397" s="358">
        <v>429</v>
      </c>
      <c r="B397" s="35" t="s">
        <v>501</v>
      </c>
      <c r="C397" s="365">
        <v>0</v>
      </c>
      <c r="D397" s="365">
        <v>0</v>
      </c>
      <c r="E397" s="365">
        <v>0</v>
      </c>
      <c r="F397" s="365">
        <v>0</v>
      </c>
      <c r="G397" s="365">
        <v>0</v>
      </c>
      <c r="H397" s="365">
        <v>0</v>
      </c>
      <c r="I397" s="365">
        <v>0</v>
      </c>
      <c r="J397" s="365">
        <v>0</v>
      </c>
      <c r="K397" s="365">
        <v>0</v>
      </c>
      <c r="L397" s="365">
        <v>0</v>
      </c>
      <c r="M397" s="365">
        <v>0</v>
      </c>
      <c r="N397" s="365">
        <v>0</v>
      </c>
      <c r="O397" s="365">
        <v>0</v>
      </c>
      <c r="P397" s="366">
        <f t="shared" si="67"/>
        <v>0</v>
      </c>
      <c r="Q397" s="365">
        <v>0</v>
      </c>
      <c r="R397" s="365">
        <v>0</v>
      </c>
      <c r="S397" s="365">
        <v>0</v>
      </c>
      <c r="T397" s="365">
        <v>0</v>
      </c>
      <c r="U397" s="365">
        <v>0</v>
      </c>
      <c r="V397" s="365">
        <v>0</v>
      </c>
      <c r="W397" s="365">
        <v>0</v>
      </c>
      <c r="X397" s="365">
        <v>0</v>
      </c>
      <c r="Y397" s="365">
        <v>0</v>
      </c>
      <c r="Z397" s="365">
        <v>0</v>
      </c>
      <c r="AA397" s="365">
        <v>0</v>
      </c>
      <c r="AB397" s="365">
        <v>0</v>
      </c>
      <c r="AC397" s="365">
        <v>0</v>
      </c>
      <c r="AD397" s="366">
        <f t="shared" si="68"/>
        <v>0</v>
      </c>
    </row>
    <row r="398" spans="1:30" ht="12" hidden="1" customHeight="1">
      <c r="A398" s="358">
        <v>430</v>
      </c>
      <c r="B398" s="35" t="s">
        <v>502</v>
      </c>
      <c r="C398" s="365">
        <v>0</v>
      </c>
      <c r="D398" s="365">
        <v>0</v>
      </c>
      <c r="E398" s="365">
        <v>0</v>
      </c>
      <c r="F398" s="365">
        <v>0</v>
      </c>
      <c r="G398" s="365">
        <v>0</v>
      </c>
      <c r="H398" s="365">
        <v>0</v>
      </c>
      <c r="I398" s="365">
        <v>0</v>
      </c>
      <c r="J398" s="365">
        <v>0</v>
      </c>
      <c r="K398" s="365">
        <v>0</v>
      </c>
      <c r="L398" s="365">
        <v>0</v>
      </c>
      <c r="M398" s="365">
        <v>0</v>
      </c>
      <c r="N398" s="365">
        <v>0</v>
      </c>
      <c r="O398" s="365">
        <v>0</v>
      </c>
      <c r="P398" s="366">
        <f t="shared" si="67"/>
        <v>0</v>
      </c>
      <c r="Q398" s="365">
        <v>0</v>
      </c>
      <c r="R398" s="365">
        <v>0</v>
      </c>
      <c r="S398" s="365">
        <v>0</v>
      </c>
      <c r="T398" s="365">
        <v>0</v>
      </c>
      <c r="U398" s="365">
        <v>0</v>
      </c>
      <c r="V398" s="365">
        <v>0</v>
      </c>
      <c r="W398" s="365">
        <v>0</v>
      </c>
      <c r="X398" s="365">
        <v>0</v>
      </c>
      <c r="Y398" s="365">
        <v>0</v>
      </c>
      <c r="Z398" s="365">
        <v>0</v>
      </c>
      <c r="AA398" s="365">
        <v>0</v>
      </c>
      <c r="AB398" s="365">
        <v>0</v>
      </c>
      <c r="AC398" s="365">
        <v>0</v>
      </c>
      <c r="AD398" s="366">
        <f t="shared" si="68"/>
        <v>0</v>
      </c>
    </row>
    <row r="399" spans="1:30" ht="12" hidden="1" customHeight="1">
      <c r="A399" s="358">
        <v>432</v>
      </c>
      <c r="B399" s="35" t="s">
        <v>503</v>
      </c>
      <c r="C399" s="365">
        <v>0</v>
      </c>
      <c r="D399" s="365">
        <v>0</v>
      </c>
      <c r="E399" s="365">
        <v>0</v>
      </c>
      <c r="F399" s="365">
        <v>0</v>
      </c>
      <c r="G399" s="365">
        <v>0</v>
      </c>
      <c r="H399" s="365">
        <v>0</v>
      </c>
      <c r="I399" s="365">
        <v>0</v>
      </c>
      <c r="J399" s="365">
        <v>0</v>
      </c>
      <c r="K399" s="365">
        <v>0</v>
      </c>
      <c r="L399" s="365">
        <v>0</v>
      </c>
      <c r="M399" s="365">
        <v>0</v>
      </c>
      <c r="N399" s="365">
        <v>0</v>
      </c>
      <c r="O399" s="365">
        <v>0</v>
      </c>
      <c r="P399" s="366">
        <f t="shared" si="67"/>
        <v>0</v>
      </c>
      <c r="Q399" s="365">
        <v>0</v>
      </c>
      <c r="R399" s="365">
        <v>0</v>
      </c>
      <c r="S399" s="365">
        <v>0</v>
      </c>
      <c r="T399" s="365">
        <v>0</v>
      </c>
      <c r="U399" s="365">
        <v>0</v>
      </c>
      <c r="V399" s="365">
        <v>0</v>
      </c>
      <c r="W399" s="365">
        <v>0</v>
      </c>
      <c r="X399" s="365">
        <v>0</v>
      </c>
      <c r="Y399" s="365">
        <v>0</v>
      </c>
      <c r="Z399" s="365">
        <v>0</v>
      </c>
      <c r="AA399" s="365">
        <v>0</v>
      </c>
      <c r="AB399" s="365">
        <v>0</v>
      </c>
      <c r="AC399" s="365">
        <v>0</v>
      </c>
      <c r="AD399" s="366">
        <f t="shared" si="68"/>
        <v>0</v>
      </c>
    </row>
    <row r="400" spans="1:30" ht="12" hidden="1" customHeight="1">
      <c r="A400" s="358">
        <v>432.1</v>
      </c>
      <c r="B400" s="35" t="s">
        <v>504</v>
      </c>
      <c r="C400" s="365">
        <v>0</v>
      </c>
      <c r="D400" s="365">
        <v>0</v>
      </c>
      <c r="E400" s="365">
        <v>0</v>
      </c>
      <c r="F400" s="365">
        <v>0</v>
      </c>
      <c r="G400" s="365">
        <v>0</v>
      </c>
      <c r="H400" s="365">
        <v>0</v>
      </c>
      <c r="I400" s="365">
        <v>0</v>
      </c>
      <c r="J400" s="365">
        <v>0</v>
      </c>
      <c r="K400" s="365">
        <v>0</v>
      </c>
      <c r="L400" s="365">
        <v>0</v>
      </c>
      <c r="M400" s="365">
        <v>0</v>
      </c>
      <c r="N400" s="365">
        <v>0</v>
      </c>
      <c r="O400" s="365">
        <v>0</v>
      </c>
      <c r="P400" s="366">
        <f t="shared" si="67"/>
        <v>0</v>
      </c>
      <c r="Q400" s="365">
        <v>0</v>
      </c>
      <c r="R400" s="365">
        <v>0</v>
      </c>
      <c r="S400" s="365">
        <v>0</v>
      </c>
      <c r="T400" s="365">
        <v>0</v>
      </c>
      <c r="U400" s="365">
        <v>0</v>
      </c>
      <c r="V400" s="365">
        <v>0</v>
      </c>
      <c r="W400" s="365">
        <v>0</v>
      </c>
      <c r="X400" s="365">
        <v>0</v>
      </c>
      <c r="Y400" s="365">
        <v>0</v>
      </c>
      <c r="Z400" s="365">
        <v>0</v>
      </c>
      <c r="AA400" s="365">
        <v>0</v>
      </c>
      <c r="AB400" s="365">
        <v>0</v>
      </c>
      <c r="AC400" s="365">
        <v>0</v>
      </c>
      <c r="AD400" s="366">
        <f t="shared" si="68"/>
        <v>0</v>
      </c>
    </row>
    <row r="401" spans="1:30" ht="12" hidden="1" customHeight="1">
      <c r="A401" s="358">
        <v>432.2</v>
      </c>
      <c r="B401" s="35" t="s">
        <v>505</v>
      </c>
      <c r="C401" s="365">
        <v>0</v>
      </c>
      <c r="D401" s="365">
        <v>0</v>
      </c>
      <c r="E401" s="365">
        <v>0</v>
      </c>
      <c r="F401" s="365">
        <v>0</v>
      </c>
      <c r="G401" s="365">
        <v>0</v>
      </c>
      <c r="H401" s="365">
        <v>0</v>
      </c>
      <c r="I401" s="365">
        <v>0</v>
      </c>
      <c r="J401" s="365">
        <v>0</v>
      </c>
      <c r="K401" s="365">
        <v>0</v>
      </c>
      <c r="L401" s="365">
        <v>0</v>
      </c>
      <c r="M401" s="365">
        <v>0</v>
      </c>
      <c r="N401" s="365">
        <v>0</v>
      </c>
      <c r="O401" s="365">
        <v>0</v>
      </c>
      <c r="P401" s="366">
        <f t="shared" si="67"/>
        <v>0</v>
      </c>
      <c r="Q401" s="365">
        <v>0</v>
      </c>
      <c r="R401" s="365">
        <v>0</v>
      </c>
      <c r="S401" s="365">
        <v>0</v>
      </c>
      <c r="T401" s="365">
        <v>0</v>
      </c>
      <c r="U401" s="365">
        <v>0</v>
      </c>
      <c r="V401" s="365">
        <v>0</v>
      </c>
      <c r="W401" s="365">
        <v>0</v>
      </c>
      <c r="X401" s="365">
        <v>0</v>
      </c>
      <c r="Y401" s="365">
        <v>0</v>
      </c>
      <c r="Z401" s="365">
        <v>0</v>
      </c>
      <c r="AA401" s="365">
        <v>0</v>
      </c>
      <c r="AB401" s="365">
        <v>0</v>
      </c>
      <c r="AC401" s="365">
        <v>0</v>
      </c>
      <c r="AD401" s="366">
        <f t="shared" si="68"/>
        <v>0</v>
      </c>
    </row>
    <row r="402" spans="1:30" ht="12" hidden="1" customHeight="1">
      <c r="A402" s="358">
        <v>432.3</v>
      </c>
      <c r="B402" s="35" t="s">
        <v>506</v>
      </c>
      <c r="C402" s="365">
        <v>0</v>
      </c>
      <c r="D402" s="365">
        <v>0</v>
      </c>
      <c r="E402" s="365">
        <v>0</v>
      </c>
      <c r="F402" s="365">
        <v>0</v>
      </c>
      <c r="G402" s="365">
        <v>0</v>
      </c>
      <c r="H402" s="365">
        <v>0</v>
      </c>
      <c r="I402" s="365">
        <v>0</v>
      </c>
      <c r="J402" s="365">
        <v>0</v>
      </c>
      <c r="K402" s="365">
        <v>0</v>
      </c>
      <c r="L402" s="365">
        <v>0</v>
      </c>
      <c r="M402" s="365">
        <v>0</v>
      </c>
      <c r="N402" s="365">
        <v>0</v>
      </c>
      <c r="O402" s="365">
        <v>0</v>
      </c>
      <c r="P402" s="366">
        <f t="shared" si="67"/>
        <v>0</v>
      </c>
      <c r="Q402" s="365">
        <v>0</v>
      </c>
      <c r="R402" s="365">
        <v>0</v>
      </c>
      <c r="S402" s="365">
        <v>0</v>
      </c>
      <c r="T402" s="365">
        <v>0</v>
      </c>
      <c r="U402" s="365">
        <v>0</v>
      </c>
      <c r="V402" s="365">
        <v>0</v>
      </c>
      <c r="W402" s="365">
        <v>0</v>
      </c>
      <c r="X402" s="365">
        <v>0</v>
      </c>
      <c r="Y402" s="365">
        <v>0</v>
      </c>
      <c r="Z402" s="365">
        <v>0</v>
      </c>
      <c r="AA402" s="365">
        <v>0</v>
      </c>
      <c r="AB402" s="365">
        <v>0</v>
      </c>
      <c r="AC402" s="365">
        <v>0</v>
      </c>
      <c r="AD402" s="366">
        <f t="shared" si="68"/>
        <v>0</v>
      </c>
    </row>
    <row r="403" spans="1:30" ht="12" hidden="1" customHeight="1">
      <c r="A403" s="358">
        <v>432.4</v>
      </c>
      <c r="B403" s="35" t="s">
        <v>507</v>
      </c>
      <c r="C403" s="365">
        <v>0</v>
      </c>
      <c r="D403" s="365">
        <v>0</v>
      </c>
      <c r="E403" s="365">
        <v>0</v>
      </c>
      <c r="F403" s="365">
        <v>0</v>
      </c>
      <c r="G403" s="365">
        <v>0</v>
      </c>
      <c r="H403" s="365">
        <v>0</v>
      </c>
      <c r="I403" s="365">
        <v>0</v>
      </c>
      <c r="J403" s="365">
        <v>0</v>
      </c>
      <c r="K403" s="365">
        <v>0</v>
      </c>
      <c r="L403" s="365">
        <v>0</v>
      </c>
      <c r="M403" s="365">
        <v>0</v>
      </c>
      <c r="N403" s="365">
        <v>0</v>
      </c>
      <c r="O403" s="365">
        <v>0</v>
      </c>
      <c r="P403" s="366">
        <f t="shared" si="67"/>
        <v>0</v>
      </c>
      <c r="Q403" s="365">
        <v>0</v>
      </c>
      <c r="R403" s="365">
        <v>0</v>
      </c>
      <c r="S403" s="365">
        <v>0</v>
      </c>
      <c r="T403" s="365">
        <v>0</v>
      </c>
      <c r="U403" s="365">
        <v>0</v>
      </c>
      <c r="V403" s="365">
        <v>0</v>
      </c>
      <c r="W403" s="365">
        <v>0</v>
      </c>
      <c r="X403" s="365">
        <v>0</v>
      </c>
      <c r="Y403" s="365">
        <v>0</v>
      </c>
      <c r="Z403" s="365">
        <v>0</v>
      </c>
      <c r="AA403" s="365">
        <v>0</v>
      </c>
      <c r="AB403" s="365">
        <v>0</v>
      </c>
      <c r="AC403" s="365">
        <v>0</v>
      </c>
      <c r="AD403" s="366">
        <f t="shared" si="68"/>
        <v>0</v>
      </c>
    </row>
    <row r="404" spans="1:30" ht="12" hidden="1" customHeight="1">
      <c r="A404" s="358">
        <v>432.5</v>
      </c>
      <c r="B404" s="35" t="s">
        <v>508</v>
      </c>
      <c r="C404" s="365">
        <v>0</v>
      </c>
      <c r="D404" s="365">
        <v>0</v>
      </c>
      <c r="E404" s="365">
        <v>0</v>
      </c>
      <c r="F404" s="365">
        <v>0</v>
      </c>
      <c r="G404" s="365">
        <v>0</v>
      </c>
      <c r="H404" s="365">
        <v>0</v>
      </c>
      <c r="I404" s="365">
        <v>0</v>
      </c>
      <c r="J404" s="365">
        <v>0</v>
      </c>
      <c r="K404" s="365">
        <v>0</v>
      </c>
      <c r="L404" s="365">
        <v>0</v>
      </c>
      <c r="M404" s="365">
        <v>0</v>
      </c>
      <c r="N404" s="365">
        <v>0</v>
      </c>
      <c r="O404" s="365">
        <v>0</v>
      </c>
      <c r="P404" s="366">
        <f t="shared" si="67"/>
        <v>0</v>
      </c>
      <c r="Q404" s="365">
        <v>0</v>
      </c>
      <c r="R404" s="365">
        <v>0</v>
      </c>
      <c r="S404" s="365">
        <v>0</v>
      </c>
      <c r="T404" s="365">
        <v>0</v>
      </c>
      <c r="U404" s="365">
        <v>0</v>
      </c>
      <c r="V404" s="365">
        <v>0</v>
      </c>
      <c r="W404" s="365">
        <v>0</v>
      </c>
      <c r="X404" s="365">
        <v>0</v>
      </c>
      <c r="Y404" s="365">
        <v>0</v>
      </c>
      <c r="Z404" s="365">
        <v>0</v>
      </c>
      <c r="AA404" s="365">
        <v>0</v>
      </c>
      <c r="AB404" s="365">
        <v>0</v>
      </c>
      <c r="AC404" s="365">
        <v>0</v>
      </c>
      <c r="AD404" s="366">
        <f t="shared" si="68"/>
        <v>0</v>
      </c>
    </row>
    <row r="405" spans="1:30" ht="12" hidden="1" customHeight="1">
      <c r="A405" s="358">
        <v>434</v>
      </c>
      <c r="B405" s="35" t="s">
        <v>509</v>
      </c>
      <c r="C405" s="365">
        <v>0</v>
      </c>
      <c r="D405" s="365">
        <v>0</v>
      </c>
      <c r="E405" s="365">
        <v>0</v>
      </c>
      <c r="F405" s="365">
        <v>0</v>
      </c>
      <c r="G405" s="365">
        <v>0</v>
      </c>
      <c r="H405" s="365">
        <v>0</v>
      </c>
      <c r="I405" s="365">
        <v>0</v>
      </c>
      <c r="J405" s="365">
        <v>0</v>
      </c>
      <c r="K405" s="365">
        <v>0</v>
      </c>
      <c r="L405" s="365">
        <v>0</v>
      </c>
      <c r="M405" s="365">
        <v>0</v>
      </c>
      <c r="N405" s="365">
        <v>0</v>
      </c>
      <c r="O405" s="365">
        <v>0</v>
      </c>
      <c r="P405" s="366">
        <f t="shared" si="67"/>
        <v>0</v>
      </c>
      <c r="Q405" s="365">
        <v>0</v>
      </c>
      <c r="R405" s="365">
        <v>0</v>
      </c>
      <c r="S405" s="365">
        <v>0</v>
      </c>
      <c r="T405" s="365">
        <v>0</v>
      </c>
      <c r="U405" s="365">
        <v>0</v>
      </c>
      <c r="V405" s="365">
        <v>0</v>
      </c>
      <c r="W405" s="365">
        <v>0</v>
      </c>
      <c r="X405" s="365">
        <v>0</v>
      </c>
      <c r="Y405" s="365">
        <v>0</v>
      </c>
      <c r="Z405" s="365">
        <v>0</v>
      </c>
      <c r="AA405" s="365">
        <v>0</v>
      </c>
      <c r="AB405" s="365">
        <v>0</v>
      </c>
      <c r="AC405" s="365">
        <v>0</v>
      </c>
      <c r="AD405" s="366">
        <f t="shared" si="68"/>
        <v>0</v>
      </c>
    </row>
    <row r="406" spans="1:30" ht="12" hidden="1" customHeight="1">
      <c r="A406" s="358">
        <v>435</v>
      </c>
      <c r="B406" s="35" t="s">
        <v>510</v>
      </c>
      <c r="C406" s="365">
        <v>4195.1400000000003</v>
      </c>
      <c r="D406" s="365">
        <v>3616.39</v>
      </c>
      <c r="E406" s="365">
        <v>3002.15</v>
      </c>
      <c r="F406" s="365">
        <v>392.45</v>
      </c>
      <c r="G406" s="365">
        <v>4186.2700000000004</v>
      </c>
      <c r="H406" s="365">
        <v>1359.29</v>
      </c>
      <c r="I406" s="365">
        <v>2124.7116666666702</v>
      </c>
      <c r="J406" s="365">
        <v>2124.7116666666702</v>
      </c>
      <c r="K406" s="365">
        <v>2124.7116666666702</v>
      </c>
      <c r="L406" s="365">
        <v>2124.7116666666702</v>
      </c>
      <c r="M406" s="365">
        <v>2124.7116666666702</v>
      </c>
      <c r="N406" s="365">
        <v>2124.7116666666702</v>
      </c>
      <c r="O406" s="365">
        <v>29499.96</v>
      </c>
      <c r="P406" s="366">
        <f t="shared" si="67"/>
        <v>0</v>
      </c>
      <c r="Q406" s="365">
        <v>2458.33</v>
      </c>
      <c r="R406" s="365">
        <v>2458.33</v>
      </c>
      <c r="S406" s="365">
        <v>2458.33</v>
      </c>
      <c r="T406" s="365">
        <v>2458.33</v>
      </c>
      <c r="U406" s="365">
        <v>2458.33</v>
      </c>
      <c r="V406" s="365">
        <v>2458.33</v>
      </c>
      <c r="W406" s="365">
        <v>2458.33</v>
      </c>
      <c r="X406" s="365">
        <v>2458.33</v>
      </c>
      <c r="Y406" s="365">
        <v>2458.33</v>
      </c>
      <c r="Z406" s="365">
        <v>2458.33</v>
      </c>
      <c r="AA406" s="365">
        <v>2458.33</v>
      </c>
      <c r="AB406" s="365">
        <v>2458.33</v>
      </c>
      <c r="AC406" s="365">
        <v>29499.96</v>
      </c>
      <c r="AD406" s="366">
        <f t="shared" si="68"/>
        <v>0</v>
      </c>
    </row>
    <row r="407" spans="1:30" ht="12" hidden="1" customHeight="1">
      <c r="A407" s="358">
        <v>437</v>
      </c>
      <c r="B407" s="35" t="s">
        <v>511</v>
      </c>
      <c r="C407" s="365">
        <v>0</v>
      </c>
      <c r="D407" s="365">
        <v>0</v>
      </c>
      <c r="E407" s="365">
        <v>0</v>
      </c>
      <c r="F407" s="365">
        <v>0</v>
      </c>
      <c r="G407" s="365">
        <v>0</v>
      </c>
      <c r="H407" s="365">
        <v>0</v>
      </c>
      <c r="I407" s="365">
        <v>0</v>
      </c>
      <c r="J407" s="365">
        <v>0</v>
      </c>
      <c r="K407" s="365">
        <v>0</v>
      </c>
      <c r="L407" s="365">
        <v>0</v>
      </c>
      <c r="M407" s="365">
        <v>0</v>
      </c>
      <c r="N407" s="365">
        <v>0</v>
      </c>
      <c r="O407" s="365">
        <v>0</v>
      </c>
      <c r="P407" s="366">
        <f t="shared" si="67"/>
        <v>0</v>
      </c>
      <c r="Q407" s="365">
        <v>0</v>
      </c>
      <c r="R407" s="365">
        <v>0</v>
      </c>
      <c r="S407" s="365">
        <v>0</v>
      </c>
      <c r="T407" s="365">
        <v>0</v>
      </c>
      <c r="U407" s="365">
        <v>0</v>
      </c>
      <c r="V407" s="365">
        <v>0</v>
      </c>
      <c r="W407" s="365">
        <v>0</v>
      </c>
      <c r="X407" s="365">
        <v>0</v>
      </c>
      <c r="Y407" s="365">
        <v>0</v>
      </c>
      <c r="Z407" s="365">
        <v>0</v>
      </c>
      <c r="AA407" s="365">
        <v>0</v>
      </c>
      <c r="AB407" s="365">
        <v>0</v>
      </c>
      <c r="AC407" s="365">
        <v>0</v>
      </c>
      <c r="AD407" s="366">
        <f t="shared" si="68"/>
        <v>0</v>
      </c>
    </row>
    <row r="408" spans="1:30" ht="12" hidden="1" customHeight="1">
      <c r="A408" s="358">
        <v>448</v>
      </c>
      <c r="B408" s="35" t="s">
        <v>512</v>
      </c>
      <c r="C408" s="365">
        <v>0</v>
      </c>
      <c r="D408" s="365">
        <v>0</v>
      </c>
      <c r="E408" s="365">
        <v>0</v>
      </c>
      <c r="F408" s="365">
        <v>0</v>
      </c>
      <c r="G408" s="365">
        <v>0</v>
      </c>
      <c r="H408" s="365">
        <v>0</v>
      </c>
      <c r="I408" s="365">
        <v>0</v>
      </c>
      <c r="J408" s="365">
        <v>0</v>
      </c>
      <c r="K408" s="365">
        <v>0</v>
      </c>
      <c r="L408" s="365">
        <v>0</v>
      </c>
      <c r="M408" s="365">
        <v>0</v>
      </c>
      <c r="N408" s="365">
        <v>0</v>
      </c>
      <c r="O408" s="365">
        <v>0</v>
      </c>
      <c r="P408" s="366">
        <f t="shared" si="67"/>
        <v>0</v>
      </c>
      <c r="Q408" s="365">
        <v>0</v>
      </c>
      <c r="R408" s="365">
        <v>0</v>
      </c>
      <c r="S408" s="365">
        <v>0</v>
      </c>
      <c r="T408" s="365">
        <v>0</v>
      </c>
      <c r="U408" s="365">
        <v>0</v>
      </c>
      <c r="V408" s="365">
        <v>0</v>
      </c>
      <c r="W408" s="365">
        <v>0</v>
      </c>
      <c r="X408" s="365">
        <v>0</v>
      </c>
      <c r="Y408" s="365">
        <v>0</v>
      </c>
      <c r="Z408" s="365">
        <v>0</v>
      </c>
      <c r="AA408" s="365">
        <v>0</v>
      </c>
      <c r="AB408" s="365">
        <v>0</v>
      </c>
      <c r="AC408" s="365">
        <v>0</v>
      </c>
      <c r="AD408" s="366">
        <f t="shared" si="68"/>
        <v>0</v>
      </c>
    </row>
    <row r="409" spans="1:30" ht="12" hidden="1" customHeight="1">
      <c r="A409" s="358">
        <v>449</v>
      </c>
      <c r="B409" s="35" t="s">
        <v>513</v>
      </c>
      <c r="C409" s="365">
        <v>1078.56</v>
      </c>
      <c r="D409" s="365">
        <v>105.92</v>
      </c>
      <c r="E409" s="365">
        <v>1299.3499999999999</v>
      </c>
      <c r="F409" s="365">
        <v>19981.25</v>
      </c>
      <c r="G409" s="365">
        <v>365.56</v>
      </c>
      <c r="H409" s="365">
        <v>1631.54</v>
      </c>
      <c r="I409" s="365">
        <v>9055.8950000000004</v>
      </c>
      <c r="J409" s="365">
        <v>9055.8950000000004</v>
      </c>
      <c r="K409" s="365">
        <v>9055.8950000000004</v>
      </c>
      <c r="L409" s="365">
        <v>9055.8950000000004</v>
      </c>
      <c r="M409" s="365">
        <v>9055.8950000000004</v>
      </c>
      <c r="N409" s="365">
        <v>9055.8950000000004</v>
      </c>
      <c r="O409" s="365">
        <v>78797.55</v>
      </c>
      <c r="P409" s="366">
        <f t="shared" si="67"/>
        <v>0</v>
      </c>
      <c r="Q409" s="365">
        <v>6566.4624999999996</v>
      </c>
      <c r="R409" s="365">
        <v>6566.4624999999996</v>
      </c>
      <c r="S409" s="365">
        <v>6566.4624999999996</v>
      </c>
      <c r="T409" s="365">
        <v>6566.4624999999996</v>
      </c>
      <c r="U409" s="365">
        <v>6566.4624999999996</v>
      </c>
      <c r="V409" s="365">
        <v>6566.4624999999996</v>
      </c>
      <c r="W409" s="365">
        <v>6566.4624999999996</v>
      </c>
      <c r="X409" s="365">
        <v>6566.4624999999996</v>
      </c>
      <c r="Y409" s="365">
        <v>6566.4624999999996</v>
      </c>
      <c r="Z409" s="365">
        <v>6566.4624999999996</v>
      </c>
      <c r="AA409" s="365">
        <v>6566.4624999999996</v>
      </c>
      <c r="AB409" s="365">
        <v>6566.4624999999996</v>
      </c>
      <c r="AC409" s="365">
        <v>78797.55</v>
      </c>
      <c r="AD409" s="366">
        <f t="shared" si="68"/>
        <v>0</v>
      </c>
    </row>
    <row r="410" spans="1:30" ht="12" hidden="1" customHeight="1">
      <c r="A410" s="358">
        <v>451</v>
      </c>
      <c r="B410" s="35" t="s">
        <v>193</v>
      </c>
      <c r="C410" s="365">
        <v>0</v>
      </c>
      <c r="D410" s="365">
        <v>0</v>
      </c>
      <c r="E410" s="365">
        <v>0</v>
      </c>
      <c r="F410" s="365">
        <v>0</v>
      </c>
      <c r="G410" s="365">
        <v>0</v>
      </c>
      <c r="H410" s="365">
        <v>0</v>
      </c>
      <c r="I410" s="365">
        <v>0</v>
      </c>
      <c r="J410" s="365">
        <v>0</v>
      </c>
      <c r="K410" s="365">
        <v>0</v>
      </c>
      <c r="L410" s="365">
        <v>0</v>
      </c>
      <c r="M410" s="365">
        <v>0</v>
      </c>
      <c r="N410" s="365">
        <v>0</v>
      </c>
      <c r="O410" s="365">
        <v>0</v>
      </c>
      <c r="P410" s="366">
        <f t="shared" si="67"/>
        <v>0</v>
      </c>
      <c r="Q410" s="365">
        <v>2231.1999999999998</v>
      </c>
      <c r="R410" s="365">
        <v>2231.1999999999998</v>
      </c>
      <c r="S410" s="365">
        <v>2231.1999999999998</v>
      </c>
      <c r="T410" s="365">
        <v>185.933333333333</v>
      </c>
      <c r="U410" s="365">
        <v>185.933333333333</v>
      </c>
      <c r="V410" s="365">
        <v>185.933333333333</v>
      </c>
      <c r="W410" s="365">
        <v>185.933333333333</v>
      </c>
      <c r="X410" s="365">
        <v>185.933333333333</v>
      </c>
      <c r="Y410" s="365">
        <v>185.933333333333</v>
      </c>
      <c r="Z410" s="365">
        <v>185.933333333333</v>
      </c>
      <c r="AA410" s="365">
        <v>185.933333333333</v>
      </c>
      <c r="AB410" s="365">
        <v>185.933333333333</v>
      </c>
      <c r="AC410" s="365">
        <v>8367</v>
      </c>
      <c r="AD410" s="366">
        <f t="shared" si="68"/>
        <v>0</v>
      </c>
    </row>
    <row r="411" spans="1:30" ht="12" hidden="1" customHeight="1">
      <c r="A411" s="358">
        <v>452</v>
      </c>
      <c r="B411" s="35" t="s">
        <v>514</v>
      </c>
      <c r="C411" s="365">
        <v>2483.56</v>
      </c>
      <c r="D411" s="365">
        <v>6353.02</v>
      </c>
      <c r="E411" s="365">
        <v>5117.8500000000004</v>
      </c>
      <c r="F411" s="365">
        <v>3242.98</v>
      </c>
      <c r="G411" s="365">
        <v>2543.63</v>
      </c>
      <c r="H411" s="365">
        <v>2138.73</v>
      </c>
      <c r="I411" s="365">
        <v>6353.3716666666696</v>
      </c>
      <c r="J411" s="365">
        <v>6353.3716666666696</v>
      </c>
      <c r="K411" s="365">
        <v>6353.3716666666696</v>
      </c>
      <c r="L411" s="365">
        <v>6353.3716666666696</v>
      </c>
      <c r="M411" s="365">
        <v>6353.3716666666696</v>
      </c>
      <c r="N411" s="365">
        <v>6353.3716666666696</v>
      </c>
      <c r="O411" s="365">
        <v>60000</v>
      </c>
      <c r="P411" s="366">
        <f t="shared" si="67"/>
        <v>0</v>
      </c>
      <c r="Q411" s="365">
        <v>5000</v>
      </c>
      <c r="R411" s="365">
        <v>5000</v>
      </c>
      <c r="S411" s="365">
        <v>5000</v>
      </c>
      <c r="T411" s="365">
        <v>5000</v>
      </c>
      <c r="U411" s="365">
        <v>5000</v>
      </c>
      <c r="V411" s="365">
        <v>5000</v>
      </c>
      <c r="W411" s="365">
        <v>5000</v>
      </c>
      <c r="X411" s="365">
        <v>5000</v>
      </c>
      <c r="Y411" s="365">
        <v>5000</v>
      </c>
      <c r="Z411" s="365">
        <v>5000</v>
      </c>
      <c r="AA411" s="365">
        <v>5000</v>
      </c>
      <c r="AB411" s="365">
        <v>5000</v>
      </c>
      <c r="AC411" s="365">
        <v>60000</v>
      </c>
      <c r="AD411" s="366">
        <f t="shared" si="68"/>
        <v>0</v>
      </c>
    </row>
    <row r="412" spans="1:30" ht="12" hidden="1" customHeight="1">
      <c r="A412" s="358">
        <v>452.1</v>
      </c>
      <c r="B412" s="35" t="s">
        <v>515</v>
      </c>
      <c r="C412" s="365">
        <v>116.19</v>
      </c>
      <c r="D412" s="365">
        <v>977.46</v>
      </c>
      <c r="E412" s="365">
        <v>2705.35</v>
      </c>
      <c r="F412" s="365">
        <v>2302.58</v>
      </c>
      <c r="G412" s="365">
        <v>2267.7600000000002</v>
      </c>
      <c r="H412" s="365">
        <v>2212.86</v>
      </c>
      <c r="I412" s="365">
        <v>1986.3</v>
      </c>
      <c r="J412" s="365">
        <v>1986.3</v>
      </c>
      <c r="K412" s="365">
        <v>1986.3</v>
      </c>
      <c r="L412" s="365">
        <v>1986.3</v>
      </c>
      <c r="M412" s="365">
        <v>1986.3</v>
      </c>
      <c r="N412" s="365">
        <v>1986.3</v>
      </c>
      <c r="O412" s="365">
        <v>22500</v>
      </c>
      <c r="P412" s="366">
        <f t="shared" si="67"/>
        <v>0</v>
      </c>
      <c r="Q412" s="365">
        <v>1875</v>
      </c>
      <c r="R412" s="365">
        <v>1875</v>
      </c>
      <c r="S412" s="365">
        <v>1875</v>
      </c>
      <c r="T412" s="365">
        <v>1875</v>
      </c>
      <c r="U412" s="365">
        <v>1875</v>
      </c>
      <c r="V412" s="365">
        <v>1875</v>
      </c>
      <c r="W412" s="365">
        <v>1875</v>
      </c>
      <c r="X412" s="365">
        <v>1875</v>
      </c>
      <c r="Y412" s="365">
        <v>1875</v>
      </c>
      <c r="Z412" s="365">
        <v>1875</v>
      </c>
      <c r="AA412" s="365">
        <v>1875</v>
      </c>
      <c r="AB412" s="365">
        <v>1875</v>
      </c>
      <c r="AC412" s="365">
        <v>22500</v>
      </c>
      <c r="AD412" s="366">
        <f t="shared" si="68"/>
        <v>0</v>
      </c>
    </row>
    <row r="413" spans="1:30" ht="12" hidden="1" customHeight="1">
      <c r="A413" s="358">
        <v>452.2</v>
      </c>
      <c r="B413" s="35" t="s">
        <v>516</v>
      </c>
      <c r="C413" s="365">
        <v>0</v>
      </c>
      <c r="D413" s="365">
        <v>0</v>
      </c>
      <c r="E413" s="365">
        <v>0</v>
      </c>
      <c r="F413" s="365">
        <v>0</v>
      </c>
      <c r="G413" s="365">
        <v>0</v>
      </c>
      <c r="H413" s="365">
        <v>0</v>
      </c>
      <c r="I413" s="365">
        <v>0</v>
      </c>
      <c r="J413" s="365">
        <v>0</v>
      </c>
      <c r="K413" s="365">
        <v>0</v>
      </c>
      <c r="L413" s="365">
        <v>0</v>
      </c>
      <c r="M413" s="365">
        <v>0</v>
      </c>
      <c r="N413" s="365">
        <v>0</v>
      </c>
      <c r="O413" s="365">
        <v>0</v>
      </c>
      <c r="P413" s="366">
        <f t="shared" si="67"/>
        <v>0</v>
      </c>
      <c r="Q413" s="365">
        <v>0</v>
      </c>
      <c r="R413" s="365">
        <v>0</v>
      </c>
      <c r="S413" s="365">
        <v>0</v>
      </c>
      <c r="T413" s="365">
        <v>0</v>
      </c>
      <c r="U413" s="365">
        <v>0</v>
      </c>
      <c r="V413" s="365">
        <v>0</v>
      </c>
      <c r="W413" s="365">
        <v>0</v>
      </c>
      <c r="X413" s="365">
        <v>0</v>
      </c>
      <c r="Y413" s="365">
        <v>0</v>
      </c>
      <c r="Z413" s="365">
        <v>0</v>
      </c>
      <c r="AA413" s="365">
        <v>0</v>
      </c>
      <c r="AB413" s="365">
        <v>0</v>
      </c>
      <c r="AC413" s="365">
        <v>0</v>
      </c>
      <c r="AD413" s="366">
        <f t="shared" si="68"/>
        <v>0</v>
      </c>
    </row>
    <row r="414" spans="1:30" ht="12" hidden="1" customHeight="1">
      <c r="A414" s="358">
        <v>452.3</v>
      </c>
      <c r="B414" s="35" t="s">
        <v>517</v>
      </c>
      <c r="C414" s="365">
        <v>0</v>
      </c>
      <c r="D414" s="365">
        <v>0</v>
      </c>
      <c r="E414" s="365">
        <v>0</v>
      </c>
      <c r="F414" s="365">
        <v>0</v>
      </c>
      <c r="G414" s="365">
        <v>0</v>
      </c>
      <c r="H414" s="365">
        <v>0</v>
      </c>
      <c r="I414" s="365">
        <v>0</v>
      </c>
      <c r="J414" s="365">
        <v>0</v>
      </c>
      <c r="K414" s="365">
        <v>0</v>
      </c>
      <c r="L414" s="365">
        <v>0</v>
      </c>
      <c r="M414" s="365">
        <v>0</v>
      </c>
      <c r="N414" s="365">
        <v>0</v>
      </c>
      <c r="O414" s="365">
        <v>0</v>
      </c>
      <c r="P414" s="366">
        <f t="shared" si="67"/>
        <v>0</v>
      </c>
      <c r="Q414" s="365">
        <v>0</v>
      </c>
      <c r="R414" s="365">
        <v>0</v>
      </c>
      <c r="S414" s="365">
        <v>0</v>
      </c>
      <c r="T414" s="365">
        <v>0</v>
      </c>
      <c r="U414" s="365">
        <v>0</v>
      </c>
      <c r="V414" s="365">
        <v>0</v>
      </c>
      <c r="W414" s="365">
        <v>0</v>
      </c>
      <c r="X414" s="365">
        <v>0</v>
      </c>
      <c r="Y414" s="365">
        <v>0</v>
      </c>
      <c r="Z414" s="365">
        <v>0</v>
      </c>
      <c r="AA414" s="365">
        <v>0</v>
      </c>
      <c r="AB414" s="365">
        <v>0</v>
      </c>
      <c r="AC414" s="365">
        <v>0</v>
      </c>
      <c r="AD414" s="366">
        <f t="shared" si="68"/>
        <v>0</v>
      </c>
    </row>
    <row r="415" spans="1:30" ht="12" hidden="1" customHeight="1">
      <c r="A415" s="358">
        <v>452.4</v>
      </c>
      <c r="B415" s="35" t="s">
        <v>518</v>
      </c>
      <c r="C415" s="365">
        <v>0</v>
      </c>
      <c r="D415" s="365">
        <v>0</v>
      </c>
      <c r="E415" s="365">
        <v>0</v>
      </c>
      <c r="F415" s="365">
        <v>0</v>
      </c>
      <c r="G415" s="365">
        <v>0</v>
      </c>
      <c r="H415" s="365">
        <v>0</v>
      </c>
      <c r="I415" s="365">
        <v>0</v>
      </c>
      <c r="J415" s="365">
        <v>0</v>
      </c>
      <c r="K415" s="365">
        <v>0</v>
      </c>
      <c r="L415" s="365">
        <v>0</v>
      </c>
      <c r="M415" s="365">
        <v>0</v>
      </c>
      <c r="N415" s="365">
        <v>0</v>
      </c>
      <c r="O415" s="365">
        <v>0</v>
      </c>
      <c r="P415" s="366">
        <f t="shared" si="67"/>
        <v>0</v>
      </c>
      <c r="Q415" s="365">
        <v>0</v>
      </c>
      <c r="R415" s="365">
        <v>0</v>
      </c>
      <c r="S415" s="365">
        <v>0</v>
      </c>
      <c r="T415" s="365">
        <v>0</v>
      </c>
      <c r="U415" s="365">
        <v>0</v>
      </c>
      <c r="V415" s="365">
        <v>0</v>
      </c>
      <c r="W415" s="365">
        <v>0</v>
      </c>
      <c r="X415" s="365">
        <v>0</v>
      </c>
      <c r="Y415" s="365">
        <v>0</v>
      </c>
      <c r="Z415" s="365">
        <v>0</v>
      </c>
      <c r="AA415" s="365">
        <v>0</v>
      </c>
      <c r="AB415" s="365">
        <v>0</v>
      </c>
      <c r="AC415" s="365">
        <v>0</v>
      </c>
      <c r="AD415" s="366">
        <f t="shared" si="68"/>
        <v>0</v>
      </c>
    </row>
    <row r="416" spans="1:30" ht="12" hidden="1" customHeight="1">
      <c r="A416" s="358">
        <v>452.5</v>
      </c>
      <c r="B416" s="35" t="s">
        <v>519</v>
      </c>
      <c r="C416" s="365">
        <v>0</v>
      </c>
      <c r="D416" s="365">
        <v>0</v>
      </c>
      <c r="E416" s="365">
        <v>0</v>
      </c>
      <c r="F416" s="365">
        <v>0</v>
      </c>
      <c r="G416" s="365">
        <v>0</v>
      </c>
      <c r="H416" s="365">
        <v>0</v>
      </c>
      <c r="I416" s="365">
        <v>0</v>
      </c>
      <c r="J416" s="365">
        <v>0</v>
      </c>
      <c r="K416" s="365">
        <v>0</v>
      </c>
      <c r="L416" s="365">
        <v>0</v>
      </c>
      <c r="M416" s="365">
        <v>0</v>
      </c>
      <c r="N416" s="365">
        <v>0</v>
      </c>
      <c r="O416" s="365">
        <v>0</v>
      </c>
      <c r="P416" s="366">
        <f t="shared" si="67"/>
        <v>0</v>
      </c>
      <c r="Q416" s="365">
        <v>0</v>
      </c>
      <c r="R416" s="365">
        <v>0</v>
      </c>
      <c r="S416" s="365">
        <v>0</v>
      </c>
      <c r="T416" s="365">
        <v>0</v>
      </c>
      <c r="U416" s="365">
        <v>0</v>
      </c>
      <c r="V416" s="365">
        <v>0</v>
      </c>
      <c r="W416" s="365">
        <v>0</v>
      </c>
      <c r="X416" s="365">
        <v>0</v>
      </c>
      <c r="Y416" s="365">
        <v>0</v>
      </c>
      <c r="Z416" s="365">
        <v>0</v>
      </c>
      <c r="AA416" s="365">
        <v>0</v>
      </c>
      <c r="AB416" s="365">
        <v>0</v>
      </c>
      <c r="AC416" s="365">
        <v>0</v>
      </c>
      <c r="AD416" s="366">
        <f t="shared" si="68"/>
        <v>0</v>
      </c>
    </row>
    <row r="417" spans="1:30" ht="12" hidden="1" customHeight="1">
      <c r="A417" s="358">
        <v>453</v>
      </c>
      <c r="B417" s="35" t="s">
        <v>520</v>
      </c>
      <c r="C417" s="365">
        <v>0</v>
      </c>
      <c r="D417" s="365">
        <v>0</v>
      </c>
      <c r="E417" s="365">
        <v>0</v>
      </c>
      <c r="F417" s="365">
        <v>0</v>
      </c>
      <c r="G417" s="365">
        <v>0</v>
      </c>
      <c r="H417" s="365">
        <v>0</v>
      </c>
      <c r="I417" s="365">
        <v>0</v>
      </c>
      <c r="J417" s="365">
        <v>0</v>
      </c>
      <c r="K417" s="365">
        <v>0</v>
      </c>
      <c r="L417" s="365">
        <v>0</v>
      </c>
      <c r="M417" s="365">
        <v>0</v>
      </c>
      <c r="N417" s="365">
        <v>0</v>
      </c>
      <c r="O417" s="365">
        <v>0</v>
      </c>
      <c r="P417" s="366">
        <f t="shared" si="67"/>
        <v>0</v>
      </c>
      <c r="Q417" s="365">
        <v>0</v>
      </c>
      <c r="R417" s="365">
        <v>0</v>
      </c>
      <c r="S417" s="365">
        <v>0</v>
      </c>
      <c r="T417" s="365">
        <v>0</v>
      </c>
      <c r="U417" s="365">
        <v>0</v>
      </c>
      <c r="V417" s="365">
        <v>0</v>
      </c>
      <c r="W417" s="365">
        <v>0</v>
      </c>
      <c r="X417" s="365">
        <v>0</v>
      </c>
      <c r="Y417" s="365">
        <v>0</v>
      </c>
      <c r="Z417" s="365">
        <v>0</v>
      </c>
      <c r="AA417" s="365">
        <v>0</v>
      </c>
      <c r="AB417" s="365">
        <v>0</v>
      </c>
      <c r="AC417" s="365">
        <v>0</v>
      </c>
      <c r="AD417" s="366">
        <f t="shared" si="68"/>
        <v>0</v>
      </c>
    </row>
    <row r="418" spans="1:30" ht="12" hidden="1" customHeight="1">
      <c r="A418" s="358">
        <v>454</v>
      </c>
      <c r="B418" s="35" t="s">
        <v>521</v>
      </c>
      <c r="C418" s="365">
        <v>0</v>
      </c>
      <c r="D418" s="365">
        <v>0</v>
      </c>
      <c r="E418" s="365">
        <v>0</v>
      </c>
      <c r="F418" s="365">
        <v>0</v>
      </c>
      <c r="G418" s="365">
        <v>0</v>
      </c>
      <c r="H418" s="365">
        <v>0</v>
      </c>
      <c r="I418" s="365">
        <v>0</v>
      </c>
      <c r="J418" s="365">
        <v>0</v>
      </c>
      <c r="K418" s="365">
        <v>0</v>
      </c>
      <c r="L418" s="365">
        <v>0</v>
      </c>
      <c r="M418" s="365">
        <v>0</v>
      </c>
      <c r="N418" s="365">
        <v>0</v>
      </c>
      <c r="O418" s="365">
        <v>0</v>
      </c>
      <c r="P418" s="366">
        <f t="shared" si="67"/>
        <v>0</v>
      </c>
      <c r="Q418" s="365">
        <v>0</v>
      </c>
      <c r="R418" s="365">
        <v>0</v>
      </c>
      <c r="S418" s="365">
        <v>0</v>
      </c>
      <c r="T418" s="365">
        <v>0</v>
      </c>
      <c r="U418" s="365">
        <v>0</v>
      </c>
      <c r="V418" s="365">
        <v>0</v>
      </c>
      <c r="W418" s="365">
        <v>0</v>
      </c>
      <c r="X418" s="365">
        <v>0</v>
      </c>
      <c r="Y418" s="365">
        <v>0</v>
      </c>
      <c r="Z418" s="365">
        <v>0</v>
      </c>
      <c r="AA418" s="365">
        <v>0</v>
      </c>
      <c r="AB418" s="365">
        <v>0</v>
      </c>
      <c r="AC418" s="365">
        <v>0</v>
      </c>
      <c r="AD418" s="366">
        <f t="shared" si="68"/>
        <v>0</v>
      </c>
    </row>
    <row r="419" spans="1:30" ht="12" hidden="1" customHeight="1">
      <c r="A419" s="358">
        <v>457</v>
      </c>
      <c r="B419" s="35" t="s">
        <v>522</v>
      </c>
      <c r="C419" s="365">
        <v>0</v>
      </c>
      <c r="D419" s="365">
        <v>0</v>
      </c>
      <c r="E419" s="365">
        <v>0</v>
      </c>
      <c r="F419" s="365">
        <v>0</v>
      </c>
      <c r="G419" s="365">
        <v>0</v>
      </c>
      <c r="H419" s="365">
        <v>0</v>
      </c>
      <c r="I419" s="365">
        <v>0</v>
      </c>
      <c r="J419" s="365">
        <v>0</v>
      </c>
      <c r="K419" s="365">
        <v>0</v>
      </c>
      <c r="L419" s="365">
        <v>0</v>
      </c>
      <c r="M419" s="365">
        <v>0</v>
      </c>
      <c r="N419" s="365">
        <v>0</v>
      </c>
      <c r="O419" s="365">
        <v>0</v>
      </c>
      <c r="P419" s="366">
        <f t="shared" si="67"/>
        <v>0</v>
      </c>
      <c r="Q419" s="365">
        <v>0</v>
      </c>
      <c r="R419" s="365">
        <v>0</v>
      </c>
      <c r="S419" s="365">
        <v>0</v>
      </c>
      <c r="T419" s="365">
        <v>0</v>
      </c>
      <c r="U419" s="365">
        <v>0</v>
      </c>
      <c r="V419" s="365">
        <v>0</v>
      </c>
      <c r="W419" s="365">
        <v>0</v>
      </c>
      <c r="X419" s="365">
        <v>0</v>
      </c>
      <c r="Y419" s="365">
        <v>0</v>
      </c>
      <c r="Z419" s="365">
        <v>0</v>
      </c>
      <c r="AA419" s="365">
        <v>0</v>
      </c>
      <c r="AB419" s="365">
        <v>0</v>
      </c>
      <c r="AC419" s="365">
        <v>0</v>
      </c>
      <c r="AD419" s="366">
        <f t="shared" si="68"/>
        <v>0</v>
      </c>
    </row>
    <row r="420" spans="1:30" ht="12" hidden="1" customHeight="1">
      <c r="A420" s="358">
        <v>469</v>
      </c>
      <c r="B420" s="35" t="s">
        <v>281</v>
      </c>
      <c r="C420" s="365">
        <v>0</v>
      </c>
      <c r="D420" s="365">
        <v>0</v>
      </c>
      <c r="E420" s="365">
        <v>0</v>
      </c>
      <c r="F420" s="365">
        <v>0</v>
      </c>
      <c r="G420" s="365">
        <v>0</v>
      </c>
      <c r="H420" s="365">
        <v>0</v>
      </c>
      <c r="I420" s="365">
        <v>0</v>
      </c>
      <c r="J420" s="365">
        <v>0</v>
      </c>
      <c r="K420" s="365">
        <v>0</v>
      </c>
      <c r="L420" s="365">
        <v>0</v>
      </c>
      <c r="M420" s="365">
        <v>0</v>
      </c>
      <c r="N420" s="365">
        <v>0</v>
      </c>
      <c r="O420" s="365">
        <v>0</v>
      </c>
      <c r="P420" s="366">
        <f t="shared" si="67"/>
        <v>0</v>
      </c>
      <c r="Q420" s="365">
        <v>0</v>
      </c>
      <c r="R420" s="365">
        <v>0</v>
      </c>
      <c r="S420" s="365">
        <v>0</v>
      </c>
      <c r="T420" s="365">
        <v>0</v>
      </c>
      <c r="U420" s="365">
        <v>0</v>
      </c>
      <c r="V420" s="365">
        <v>0</v>
      </c>
      <c r="W420" s="365">
        <v>0</v>
      </c>
      <c r="X420" s="365">
        <v>0</v>
      </c>
      <c r="Y420" s="365">
        <v>0</v>
      </c>
      <c r="Z420" s="365">
        <v>0</v>
      </c>
      <c r="AA420" s="365">
        <v>0</v>
      </c>
      <c r="AB420" s="365">
        <v>0</v>
      </c>
      <c r="AC420" s="365">
        <v>0</v>
      </c>
      <c r="AD420" s="366">
        <f t="shared" si="68"/>
        <v>0</v>
      </c>
    </row>
    <row r="421" spans="1:30" ht="12" hidden="1" customHeight="1">
      <c r="A421" s="358">
        <v>481</v>
      </c>
      <c r="B421" s="35" t="s">
        <v>523</v>
      </c>
      <c r="C421" s="365">
        <v>14072.45</v>
      </c>
      <c r="D421" s="365">
        <v>5904.16</v>
      </c>
      <c r="E421" s="365">
        <v>1307.3399999999999</v>
      </c>
      <c r="F421" s="365">
        <v>3762.87</v>
      </c>
      <c r="G421" s="365">
        <v>7.99</v>
      </c>
      <c r="H421" s="365">
        <v>10394.469999999999</v>
      </c>
      <c r="I421" s="365">
        <v>105.12</v>
      </c>
      <c r="J421" s="365">
        <v>105.12</v>
      </c>
      <c r="K421" s="365">
        <v>105.12</v>
      </c>
      <c r="L421" s="365">
        <v>105.12</v>
      </c>
      <c r="M421" s="365">
        <v>105.12</v>
      </c>
      <c r="N421" s="365">
        <v>105.12</v>
      </c>
      <c r="O421" s="365">
        <v>36080</v>
      </c>
      <c r="P421" s="366">
        <f t="shared" si="67"/>
        <v>0</v>
      </c>
      <c r="Q421" s="365">
        <v>9621.3333333333303</v>
      </c>
      <c r="R421" s="365">
        <v>9621.3333333333303</v>
      </c>
      <c r="S421" s="365">
        <v>9621.3333333333303</v>
      </c>
      <c r="T421" s="365">
        <v>801.77777777777806</v>
      </c>
      <c r="U421" s="365">
        <v>801.77777777777806</v>
      </c>
      <c r="V421" s="365">
        <v>801.77777777777806</v>
      </c>
      <c r="W421" s="365">
        <v>801.77777777777806</v>
      </c>
      <c r="X421" s="365">
        <v>801.77777777777806</v>
      </c>
      <c r="Y421" s="365">
        <v>801.77777777777806</v>
      </c>
      <c r="Z421" s="365">
        <v>801.77777777777806</v>
      </c>
      <c r="AA421" s="365">
        <v>801.77777777777806</v>
      </c>
      <c r="AB421" s="365">
        <v>801.77777777777806</v>
      </c>
      <c r="AC421" s="365">
        <v>36080</v>
      </c>
      <c r="AD421" s="366">
        <f t="shared" si="68"/>
        <v>0</v>
      </c>
    </row>
    <row r="422" spans="1:30" ht="12" hidden="1" customHeight="1">
      <c r="A422" s="358">
        <v>481.1</v>
      </c>
      <c r="B422" s="35" t="s">
        <v>524</v>
      </c>
      <c r="C422" s="365">
        <v>961.44</v>
      </c>
      <c r="D422" s="365">
        <v>3558.87</v>
      </c>
      <c r="E422" s="365">
        <v>2487.63</v>
      </c>
      <c r="F422" s="365">
        <v>2453.09</v>
      </c>
      <c r="G422" s="365">
        <v>2453.09</v>
      </c>
      <c r="H422" s="365">
        <v>0</v>
      </c>
      <c r="I422" s="365">
        <v>4906.2180952381004</v>
      </c>
      <c r="J422" s="365">
        <v>4906.2180952381004</v>
      </c>
      <c r="K422" s="365">
        <v>4906.2180952381004</v>
      </c>
      <c r="L422" s="365">
        <v>4906.2180952381004</v>
      </c>
      <c r="M422" s="365">
        <v>4906.2180952381004</v>
      </c>
      <c r="N422" s="365">
        <v>4906.2180952381004</v>
      </c>
      <c r="O422" s="365">
        <v>41351.428571428602</v>
      </c>
      <c r="P422" s="366">
        <f t="shared" si="67"/>
        <v>0</v>
      </c>
      <c r="Q422" s="365">
        <v>3445.9523809523798</v>
      </c>
      <c r="R422" s="365">
        <v>3445.9523809523798</v>
      </c>
      <c r="S422" s="365">
        <v>3445.9523809523798</v>
      </c>
      <c r="T422" s="365">
        <v>3445.9523809523798</v>
      </c>
      <c r="U422" s="365">
        <v>3445.9523809523798</v>
      </c>
      <c r="V422" s="365">
        <v>3445.9523809523798</v>
      </c>
      <c r="W422" s="365">
        <v>3445.9523809523798</v>
      </c>
      <c r="X422" s="365">
        <v>3445.9523809523798</v>
      </c>
      <c r="Y422" s="365">
        <v>3445.9523809523798</v>
      </c>
      <c r="Z422" s="365">
        <v>3445.9523809523798</v>
      </c>
      <c r="AA422" s="365">
        <v>3445.9523809523798</v>
      </c>
      <c r="AB422" s="365">
        <v>3445.9523809523798</v>
      </c>
      <c r="AC422" s="365">
        <v>41351.428571428602</v>
      </c>
      <c r="AD422" s="366">
        <f t="shared" si="68"/>
        <v>0</v>
      </c>
    </row>
    <row r="423" spans="1:30" ht="12" hidden="1" customHeight="1">
      <c r="A423" s="358">
        <v>481.2</v>
      </c>
      <c r="B423" s="35" t="s">
        <v>525</v>
      </c>
      <c r="C423" s="365">
        <v>0</v>
      </c>
      <c r="D423" s="365">
        <v>12132.5</v>
      </c>
      <c r="E423" s="365">
        <v>0</v>
      </c>
      <c r="F423" s="365">
        <v>0</v>
      </c>
      <c r="G423" s="365">
        <v>0</v>
      </c>
      <c r="H423" s="365">
        <v>0</v>
      </c>
      <c r="I423" s="365">
        <v>164.583333333333</v>
      </c>
      <c r="J423" s="365">
        <v>164.583333333333</v>
      </c>
      <c r="K423" s="365">
        <v>164.583333333333</v>
      </c>
      <c r="L423" s="365">
        <v>164.583333333333</v>
      </c>
      <c r="M423" s="365">
        <v>164.583333333333</v>
      </c>
      <c r="N423" s="365">
        <v>164.583333333333</v>
      </c>
      <c r="O423" s="365">
        <v>13120</v>
      </c>
      <c r="P423" s="366">
        <f t="shared" si="67"/>
        <v>0</v>
      </c>
      <c r="Q423" s="365">
        <v>1093.3333333333301</v>
      </c>
      <c r="R423" s="365">
        <v>1093.3333333333301</v>
      </c>
      <c r="S423" s="365">
        <v>1093.3333333333301</v>
      </c>
      <c r="T423" s="365">
        <v>1093.3333333333301</v>
      </c>
      <c r="U423" s="365">
        <v>1093.3333333333301</v>
      </c>
      <c r="V423" s="365">
        <v>1093.3333333333301</v>
      </c>
      <c r="W423" s="365">
        <v>1093.3333333333301</v>
      </c>
      <c r="X423" s="365">
        <v>1093.3333333333301</v>
      </c>
      <c r="Y423" s="365">
        <v>1093.3333333333301</v>
      </c>
      <c r="Z423" s="365">
        <v>1093.3333333333301</v>
      </c>
      <c r="AA423" s="365">
        <v>1093.3333333333301</v>
      </c>
      <c r="AB423" s="365">
        <v>1093.3333333333301</v>
      </c>
      <c r="AC423" s="365">
        <v>13120</v>
      </c>
      <c r="AD423" s="366">
        <f t="shared" si="68"/>
        <v>3.8198777474462986E-11</v>
      </c>
    </row>
    <row r="424" spans="1:30" ht="12" hidden="1" customHeight="1">
      <c r="A424" s="358">
        <v>481.3</v>
      </c>
      <c r="B424" s="35" t="s">
        <v>526</v>
      </c>
      <c r="C424" s="365">
        <v>0</v>
      </c>
      <c r="D424" s="365">
        <v>0</v>
      </c>
      <c r="E424" s="365">
        <v>0</v>
      </c>
      <c r="F424" s="365">
        <v>0</v>
      </c>
      <c r="G424" s="365">
        <v>0</v>
      </c>
      <c r="H424" s="365">
        <v>0</v>
      </c>
      <c r="I424" s="365">
        <v>0</v>
      </c>
      <c r="J424" s="365">
        <v>0</v>
      </c>
      <c r="K424" s="365">
        <v>0</v>
      </c>
      <c r="L424" s="365">
        <v>0</v>
      </c>
      <c r="M424" s="365">
        <v>0</v>
      </c>
      <c r="N424" s="365">
        <v>0</v>
      </c>
      <c r="O424" s="365">
        <v>0</v>
      </c>
      <c r="P424" s="366">
        <f t="shared" si="67"/>
        <v>0</v>
      </c>
      <c r="Q424" s="365">
        <v>0</v>
      </c>
      <c r="R424" s="365">
        <v>0</v>
      </c>
      <c r="S424" s="365">
        <v>0</v>
      </c>
      <c r="T424" s="365">
        <v>0</v>
      </c>
      <c r="U424" s="365">
        <v>0</v>
      </c>
      <c r="V424" s="365">
        <v>0</v>
      </c>
      <c r="W424" s="365">
        <v>0</v>
      </c>
      <c r="X424" s="365">
        <v>0</v>
      </c>
      <c r="Y424" s="365">
        <v>0</v>
      </c>
      <c r="Z424" s="365">
        <v>0</v>
      </c>
      <c r="AA424" s="365">
        <v>0</v>
      </c>
      <c r="AB424" s="365">
        <v>0</v>
      </c>
      <c r="AC424" s="365">
        <v>0</v>
      </c>
      <c r="AD424" s="366">
        <f t="shared" si="68"/>
        <v>0</v>
      </c>
    </row>
    <row r="425" spans="1:30" ht="12" hidden="1" customHeight="1">
      <c r="A425" s="358">
        <v>481.4</v>
      </c>
      <c r="B425" s="35" t="s">
        <v>527</v>
      </c>
      <c r="C425" s="365">
        <v>0</v>
      </c>
      <c r="D425" s="365">
        <v>0</v>
      </c>
      <c r="E425" s="365">
        <v>0</v>
      </c>
      <c r="F425" s="365">
        <v>0</v>
      </c>
      <c r="G425" s="365">
        <v>0</v>
      </c>
      <c r="H425" s="365">
        <v>0</v>
      </c>
      <c r="I425" s="365">
        <v>0</v>
      </c>
      <c r="J425" s="365">
        <v>0</v>
      </c>
      <c r="K425" s="365">
        <v>0</v>
      </c>
      <c r="L425" s="365">
        <v>0</v>
      </c>
      <c r="M425" s="365">
        <v>0</v>
      </c>
      <c r="N425" s="365">
        <v>0</v>
      </c>
      <c r="O425" s="365">
        <v>0</v>
      </c>
      <c r="P425" s="366">
        <f t="shared" si="67"/>
        <v>0</v>
      </c>
      <c r="Q425" s="365">
        <v>0</v>
      </c>
      <c r="R425" s="365">
        <v>0</v>
      </c>
      <c r="S425" s="365">
        <v>0</v>
      </c>
      <c r="T425" s="365">
        <v>0</v>
      </c>
      <c r="U425" s="365">
        <v>0</v>
      </c>
      <c r="V425" s="365">
        <v>0</v>
      </c>
      <c r="W425" s="365">
        <v>0</v>
      </c>
      <c r="X425" s="365">
        <v>0</v>
      </c>
      <c r="Y425" s="365">
        <v>0</v>
      </c>
      <c r="Z425" s="365">
        <v>0</v>
      </c>
      <c r="AA425" s="365">
        <v>0</v>
      </c>
      <c r="AB425" s="365">
        <v>0</v>
      </c>
      <c r="AC425" s="365">
        <v>0</v>
      </c>
      <c r="AD425" s="366">
        <f t="shared" si="68"/>
        <v>0</v>
      </c>
    </row>
    <row r="426" spans="1:30" ht="12" hidden="1" customHeight="1">
      <c r="A426" s="358">
        <v>481.5</v>
      </c>
      <c r="B426" s="35" t="s">
        <v>528</v>
      </c>
      <c r="C426" s="365">
        <v>0</v>
      </c>
      <c r="D426" s="365">
        <v>0</v>
      </c>
      <c r="E426" s="365">
        <v>0</v>
      </c>
      <c r="F426" s="365">
        <v>0</v>
      </c>
      <c r="G426" s="365">
        <v>0</v>
      </c>
      <c r="H426" s="365">
        <v>0</v>
      </c>
      <c r="I426" s="365">
        <v>0</v>
      </c>
      <c r="J426" s="365">
        <v>0</v>
      </c>
      <c r="K426" s="365">
        <v>0</v>
      </c>
      <c r="L426" s="365">
        <v>0</v>
      </c>
      <c r="M426" s="365">
        <v>0</v>
      </c>
      <c r="N426" s="365">
        <v>0</v>
      </c>
      <c r="O426" s="365">
        <v>0</v>
      </c>
      <c r="P426" s="366">
        <f t="shared" si="67"/>
        <v>0</v>
      </c>
      <c r="Q426" s="365">
        <v>0</v>
      </c>
      <c r="R426" s="365">
        <v>0</v>
      </c>
      <c r="S426" s="365">
        <v>0</v>
      </c>
      <c r="T426" s="365">
        <v>0</v>
      </c>
      <c r="U426" s="365">
        <v>0</v>
      </c>
      <c r="V426" s="365">
        <v>0</v>
      </c>
      <c r="W426" s="365">
        <v>0</v>
      </c>
      <c r="X426" s="365">
        <v>0</v>
      </c>
      <c r="Y426" s="365">
        <v>0</v>
      </c>
      <c r="Z426" s="365">
        <v>0</v>
      </c>
      <c r="AA426" s="365">
        <v>0</v>
      </c>
      <c r="AB426" s="365">
        <v>0</v>
      </c>
      <c r="AC426" s="365">
        <v>0</v>
      </c>
      <c r="AD426" s="366">
        <f t="shared" si="68"/>
        <v>0</v>
      </c>
    </row>
    <row r="427" spans="1:30" ht="12" hidden="1" customHeight="1">
      <c r="A427" s="358">
        <v>481.6</v>
      </c>
      <c r="B427" s="35" t="s">
        <v>529</v>
      </c>
      <c r="C427" s="365">
        <v>0</v>
      </c>
      <c r="D427" s="365">
        <v>0</v>
      </c>
      <c r="E427" s="365">
        <v>0</v>
      </c>
      <c r="F427" s="365">
        <v>0</v>
      </c>
      <c r="G427" s="365">
        <v>0</v>
      </c>
      <c r="H427" s="365">
        <v>0</v>
      </c>
      <c r="I427" s="365">
        <v>0</v>
      </c>
      <c r="J427" s="365">
        <v>0</v>
      </c>
      <c r="K427" s="365">
        <v>0</v>
      </c>
      <c r="L427" s="365">
        <v>0</v>
      </c>
      <c r="M427" s="365">
        <v>0</v>
      </c>
      <c r="N427" s="365">
        <v>0</v>
      </c>
      <c r="O427" s="365">
        <v>0</v>
      </c>
      <c r="P427" s="366">
        <f t="shared" si="67"/>
        <v>0</v>
      </c>
      <c r="Q427" s="365">
        <v>0</v>
      </c>
      <c r="R427" s="365">
        <v>0</v>
      </c>
      <c r="S427" s="365">
        <v>0</v>
      </c>
      <c r="T427" s="365">
        <v>0</v>
      </c>
      <c r="U427" s="365">
        <v>0</v>
      </c>
      <c r="V427" s="365">
        <v>0</v>
      </c>
      <c r="W427" s="365">
        <v>0</v>
      </c>
      <c r="X427" s="365">
        <v>0</v>
      </c>
      <c r="Y427" s="365">
        <v>0</v>
      </c>
      <c r="Z427" s="365">
        <v>0</v>
      </c>
      <c r="AA427" s="365">
        <v>0</v>
      </c>
      <c r="AB427" s="365">
        <v>0</v>
      </c>
      <c r="AC427" s="365">
        <v>0</v>
      </c>
      <c r="AD427" s="366">
        <f t="shared" si="68"/>
        <v>0</v>
      </c>
    </row>
    <row r="428" spans="1:30" ht="12" hidden="1" customHeight="1">
      <c r="A428" s="358">
        <v>481.7</v>
      </c>
      <c r="B428" s="35" t="s">
        <v>530</v>
      </c>
      <c r="C428" s="365">
        <v>0</v>
      </c>
      <c r="D428" s="365">
        <v>0</v>
      </c>
      <c r="E428" s="365">
        <v>0</v>
      </c>
      <c r="F428" s="365">
        <v>0</v>
      </c>
      <c r="G428" s="365">
        <v>0</v>
      </c>
      <c r="H428" s="365">
        <v>0</v>
      </c>
      <c r="I428" s="365">
        <v>0</v>
      </c>
      <c r="J428" s="365">
        <v>0</v>
      </c>
      <c r="K428" s="365">
        <v>0</v>
      </c>
      <c r="L428" s="365">
        <v>0</v>
      </c>
      <c r="M428" s="365">
        <v>0</v>
      </c>
      <c r="N428" s="365">
        <v>0</v>
      </c>
      <c r="O428" s="365">
        <v>0</v>
      </c>
      <c r="P428" s="366">
        <f t="shared" si="67"/>
        <v>0</v>
      </c>
      <c r="Q428" s="365">
        <v>0</v>
      </c>
      <c r="R428" s="365">
        <v>0</v>
      </c>
      <c r="S428" s="365">
        <v>0</v>
      </c>
      <c r="T428" s="365">
        <v>0</v>
      </c>
      <c r="U428" s="365">
        <v>0</v>
      </c>
      <c r="V428" s="365">
        <v>0</v>
      </c>
      <c r="W428" s="365">
        <v>0</v>
      </c>
      <c r="X428" s="365">
        <v>0</v>
      </c>
      <c r="Y428" s="365">
        <v>0</v>
      </c>
      <c r="Z428" s="365">
        <v>0</v>
      </c>
      <c r="AA428" s="365">
        <v>0</v>
      </c>
      <c r="AB428" s="365">
        <v>0</v>
      </c>
      <c r="AC428" s="365">
        <v>0</v>
      </c>
      <c r="AD428" s="366">
        <f t="shared" si="68"/>
        <v>0</v>
      </c>
    </row>
    <row r="429" spans="1:30" ht="12" hidden="1" customHeight="1">
      <c r="A429" s="358">
        <v>481.8</v>
      </c>
      <c r="B429" s="35" t="s">
        <v>531</v>
      </c>
      <c r="C429" s="365">
        <v>0</v>
      </c>
      <c r="D429" s="365">
        <v>0</v>
      </c>
      <c r="E429" s="365">
        <v>0</v>
      </c>
      <c r="F429" s="365">
        <v>0</v>
      </c>
      <c r="G429" s="365">
        <v>0</v>
      </c>
      <c r="H429" s="365">
        <v>0</v>
      </c>
      <c r="I429" s="365">
        <v>0</v>
      </c>
      <c r="J429" s="365">
        <v>0</v>
      </c>
      <c r="K429" s="365">
        <v>0</v>
      </c>
      <c r="L429" s="365">
        <v>0</v>
      </c>
      <c r="M429" s="365">
        <v>0</v>
      </c>
      <c r="N429" s="365">
        <v>0</v>
      </c>
      <c r="O429" s="365">
        <v>0</v>
      </c>
      <c r="P429" s="366">
        <f t="shared" si="67"/>
        <v>0</v>
      </c>
      <c r="Q429" s="365">
        <v>428.91666666666703</v>
      </c>
      <c r="R429" s="365">
        <v>428.91666666666703</v>
      </c>
      <c r="S429" s="365">
        <v>428.91666666666703</v>
      </c>
      <c r="T429" s="365">
        <v>428.91666666666703</v>
      </c>
      <c r="U429" s="365">
        <v>428.91666666666703</v>
      </c>
      <c r="V429" s="365">
        <v>428.91666666666703</v>
      </c>
      <c r="W429" s="365">
        <v>428.91666666666703</v>
      </c>
      <c r="X429" s="365">
        <v>428.91666666666703</v>
      </c>
      <c r="Y429" s="365">
        <v>428.91666666666703</v>
      </c>
      <c r="Z429" s="365">
        <v>428.91666666666703</v>
      </c>
      <c r="AA429" s="365">
        <v>428.91666666666703</v>
      </c>
      <c r="AB429" s="365">
        <v>428.91666666666703</v>
      </c>
      <c r="AC429" s="365">
        <v>5147</v>
      </c>
      <c r="AD429" s="366">
        <f t="shared" si="68"/>
        <v>0</v>
      </c>
    </row>
    <row r="430" spans="1:30" ht="12" hidden="1" customHeight="1">
      <c r="A430" s="358">
        <v>482</v>
      </c>
      <c r="B430" s="35" t="s">
        <v>532</v>
      </c>
      <c r="C430" s="365">
        <v>0</v>
      </c>
      <c r="D430" s="365">
        <v>0</v>
      </c>
      <c r="E430" s="365">
        <v>0</v>
      </c>
      <c r="F430" s="365">
        <v>0</v>
      </c>
      <c r="G430" s="365">
        <v>0</v>
      </c>
      <c r="H430" s="365">
        <v>0</v>
      </c>
      <c r="I430" s="365">
        <v>0</v>
      </c>
      <c r="J430" s="365">
        <v>0</v>
      </c>
      <c r="K430" s="365">
        <v>0</v>
      </c>
      <c r="L430" s="365">
        <v>0</v>
      </c>
      <c r="M430" s="365">
        <v>0</v>
      </c>
      <c r="N430" s="365">
        <v>0</v>
      </c>
      <c r="O430" s="365">
        <v>0</v>
      </c>
      <c r="P430" s="366">
        <f t="shared" si="67"/>
        <v>0</v>
      </c>
      <c r="Q430" s="365">
        <v>0</v>
      </c>
      <c r="R430" s="365">
        <v>0</v>
      </c>
      <c r="S430" s="365">
        <v>0</v>
      </c>
      <c r="T430" s="365">
        <v>4819.57</v>
      </c>
      <c r="U430" s="365">
        <v>0</v>
      </c>
      <c r="V430" s="365">
        <v>0</v>
      </c>
      <c r="W430" s="365">
        <v>0</v>
      </c>
      <c r="X430" s="365">
        <v>0</v>
      </c>
      <c r="Y430" s="365">
        <v>0</v>
      </c>
      <c r="Z430" s="365">
        <v>0</v>
      </c>
      <c r="AA430" s="365">
        <v>0</v>
      </c>
      <c r="AB430" s="365">
        <v>0</v>
      </c>
      <c r="AC430" s="365">
        <v>4819.57</v>
      </c>
      <c r="AD430" s="366">
        <f t="shared" si="68"/>
        <v>0</v>
      </c>
    </row>
    <row r="431" spans="1:30" ht="12" hidden="1" customHeight="1">
      <c r="A431" s="358">
        <v>482.1</v>
      </c>
      <c r="B431" s="35" t="s">
        <v>533</v>
      </c>
      <c r="C431" s="365">
        <v>0</v>
      </c>
      <c r="D431" s="365">
        <v>239.8</v>
      </c>
      <c r="E431" s="365">
        <v>0</v>
      </c>
      <c r="F431" s="365">
        <v>0</v>
      </c>
      <c r="G431" s="365">
        <v>0</v>
      </c>
      <c r="H431" s="365">
        <v>0</v>
      </c>
      <c r="I431" s="365">
        <v>2041.6666666666699</v>
      </c>
      <c r="J431" s="365">
        <v>2041.6666666666699</v>
      </c>
      <c r="K431" s="365">
        <v>2041.6666666666699</v>
      </c>
      <c r="L431" s="365">
        <v>2041.6666666666699</v>
      </c>
      <c r="M431" s="365">
        <v>2041.6666666666699</v>
      </c>
      <c r="N431" s="365">
        <v>2041.6666666666699</v>
      </c>
      <c r="O431" s="365">
        <v>12489.8</v>
      </c>
      <c r="P431" s="366">
        <f t="shared" si="67"/>
        <v>-2.0008883439004421E-11</v>
      </c>
      <c r="Q431" s="365">
        <v>12489.8</v>
      </c>
      <c r="R431" s="365">
        <v>0</v>
      </c>
      <c r="S431" s="365">
        <v>0</v>
      </c>
      <c r="T431" s="365">
        <v>0</v>
      </c>
      <c r="U431" s="365">
        <v>0</v>
      </c>
      <c r="V431" s="365">
        <v>0</v>
      </c>
      <c r="W431" s="365">
        <v>0</v>
      </c>
      <c r="X431" s="365">
        <v>0</v>
      </c>
      <c r="Y431" s="365">
        <v>0</v>
      </c>
      <c r="Z431" s="365">
        <v>0</v>
      </c>
      <c r="AA431" s="365">
        <v>0</v>
      </c>
      <c r="AB431" s="365">
        <v>0</v>
      </c>
      <c r="AC431" s="365">
        <v>12489.8</v>
      </c>
      <c r="AD431" s="366">
        <f t="shared" si="68"/>
        <v>0</v>
      </c>
    </row>
    <row r="432" spans="1:30" ht="12" hidden="1" customHeight="1">
      <c r="A432" s="358">
        <v>482.2</v>
      </c>
      <c r="B432" s="35" t="s">
        <v>534</v>
      </c>
      <c r="C432" s="365">
        <v>0</v>
      </c>
      <c r="D432" s="365">
        <v>0</v>
      </c>
      <c r="E432" s="365">
        <v>0</v>
      </c>
      <c r="F432" s="365">
        <v>0</v>
      </c>
      <c r="G432" s="365">
        <v>0</v>
      </c>
      <c r="H432" s="365">
        <v>0</v>
      </c>
      <c r="I432" s="365">
        <v>189.38450216450201</v>
      </c>
      <c r="J432" s="365">
        <v>189.38450216450201</v>
      </c>
      <c r="K432" s="365">
        <v>189.38450216450201</v>
      </c>
      <c r="L432" s="365">
        <v>189.38450216450201</v>
      </c>
      <c r="M432" s="365">
        <v>189.38450216450201</v>
      </c>
      <c r="N432" s="365">
        <v>189.38450216450201</v>
      </c>
      <c r="O432" s="365">
        <v>1136.30701298701</v>
      </c>
      <c r="P432" s="366">
        <f t="shared" si="67"/>
        <v>-2.0463630789890885E-12</v>
      </c>
      <c r="Q432" s="365">
        <v>303.01520346320302</v>
      </c>
      <c r="R432" s="365">
        <v>303.01520346320302</v>
      </c>
      <c r="S432" s="365">
        <v>303.01520346320302</v>
      </c>
      <c r="T432" s="365">
        <v>25.2512669552669</v>
      </c>
      <c r="U432" s="365">
        <v>25.2512669552669</v>
      </c>
      <c r="V432" s="365">
        <v>25.2512669552669</v>
      </c>
      <c r="W432" s="365">
        <v>25.2512669552669</v>
      </c>
      <c r="X432" s="365">
        <v>25.2512669552669</v>
      </c>
      <c r="Y432" s="365">
        <v>25.2512669552669</v>
      </c>
      <c r="Z432" s="365">
        <v>25.2512669552669</v>
      </c>
      <c r="AA432" s="365">
        <v>25.2512669552669</v>
      </c>
      <c r="AB432" s="365">
        <v>25.2512669552669</v>
      </c>
      <c r="AC432" s="365">
        <v>1136.30701298701</v>
      </c>
      <c r="AD432" s="366">
        <f t="shared" si="68"/>
        <v>0</v>
      </c>
    </row>
    <row r="433" spans="1:30" ht="12" hidden="1" customHeight="1">
      <c r="A433" s="358">
        <v>482.3</v>
      </c>
      <c r="B433" s="35" t="s">
        <v>535</v>
      </c>
      <c r="C433" s="365">
        <v>0</v>
      </c>
      <c r="D433" s="365">
        <v>0</v>
      </c>
      <c r="E433" s="365">
        <v>0</v>
      </c>
      <c r="F433" s="365">
        <v>0</v>
      </c>
      <c r="G433" s="365">
        <v>0</v>
      </c>
      <c r="H433" s="365">
        <v>0</v>
      </c>
      <c r="I433" s="365">
        <v>0</v>
      </c>
      <c r="J433" s="365">
        <v>0</v>
      </c>
      <c r="K433" s="365">
        <v>0</v>
      </c>
      <c r="L433" s="365">
        <v>0</v>
      </c>
      <c r="M433" s="365">
        <v>0</v>
      </c>
      <c r="N433" s="365">
        <v>0</v>
      </c>
      <c r="O433" s="365">
        <v>0</v>
      </c>
      <c r="P433" s="366">
        <f t="shared" si="67"/>
        <v>0</v>
      </c>
      <c r="Q433" s="365">
        <v>0</v>
      </c>
      <c r="R433" s="365">
        <v>0</v>
      </c>
      <c r="S433" s="365">
        <v>0</v>
      </c>
      <c r="T433" s="365">
        <v>0</v>
      </c>
      <c r="U433" s="365">
        <v>0</v>
      </c>
      <c r="V433" s="365">
        <v>0</v>
      </c>
      <c r="W433" s="365">
        <v>0</v>
      </c>
      <c r="X433" s="365">
        <v>0</v>
      </c>
      <c r="Y433" s="365">
        <v>0</v>
      </c>
      <c r="Z433" s="365">
        <v>0</v>
      </c>
      <c r="AA433" s="365">
        <v>0</v>
      </c>
      <c r="AB433" s="365">
        <v>0</v>
      </c>
      <c r="AC433" s="365">
        <v>0</v>
      </c>
      <c r="AD433" s="366">
        <f t="shared" si="68"/>
        <v>0</v>
      </c>
    </row>
    <row r="434" spans="1:30" ht="12" hidden="1" customHeight="1">
      <c r="A434" s="358">
        <v>482.4</v>
      </c>
      <c r="B434" s="35" t="s">
        <v>536</v>
      </c>
      <c r="C434" s="365">
        <v>0</v>
      </c>
      <c r="D434" s="365">
        <v>0</v>
      </c>
      <c r="E434" s="365">
        <v>0</v>
      </c>
      <c r="F434" s="365">
        <v>0</v>
      </c>
      <c r="G434" s="365">
        <v>0</v>
      </c>
      <c r="H434" s="365">
        <v>0</v>
      </c>
      <c r="I434" s="365">
        <v>0</v>
      </c>
      <c r="J434" s="365">
        <v>0</v>
      </c>
      <c r="K434" s="365">
        <v>0</v>
      </c>
      <c r="L434" s="365">
        <v>0</v>
      </c>
      <c r="M434" s="365">
        <v>0</v>
      </c>
      <c r="N434" s="365">
        <v>0</v>
      </c>
      <c r="O434" s="365">
        <v>0</v>
      </c>
      <c r="P434" s="366">
        <f t="shared" si="67"/>
        <v>0</v>
      </c>
      <c r="Q434" s="365">
        <v>0</v>
      </c>
      <c r="R434" s="365">
        <v>0</v>
      </c>
      <c r="S434" s="365">
        <v>0</v>
      </c>
      <c r="T434" s="365">
        <v>0</v>
      </c>
      <c r="U434" s="365">
        <v>0</v>
      </c>
      <c r="V434" s="365">
        <v>0</v>
      </c>
      <c r="W434" s="365">
        <v>0</v>
      </c>
      <c r="X434" s="365">
        <v>0</v>
      </c>
      <c r="Y434" s="365">
        <v>0</v>
      </c>
      <c r="Z434" s="365">
        <v>0</v>
      </c>
      <c r="AA434" s="365">
        <v>0</v>
      </c>
      <c r="AB434" s="365">
        <v>0</v>
      </c>
      <c r="AC434" s="365">
        <v>0</v>
      </c>
      <c r="AD434" s="366">
        <f t="shared" si="68"/>
        <v>0</v>
      </c>
    </row>
    <row r="435" spans="1:30" ht="12" hidden="1" customHeight="1">
      <c r="A435" s="358">
        <v>482.5</v>
      </c>
      <c r="B435" s="35" t="s">
        <v>537</v>
      </c>
      <c r="C435" s="365">
        <v>0</v>
      </c>
      <c r="D435" s="365">
        <v>0</v>
      </c>
      <c r="E435" s="365">
        <v>0</v>
      </c>
      <c r="F435" s="365">
        <v>0</v>
      </c>
      <c r="G435" s="365">
        <v>0</v>
      </c>
      <c r="H435" s="365">
        <v>0</v>
      </c>
      <c r="I435" s="365">
        <v>0</v>
      </c>
      <c r="J435" s="365">
        <v>0</v>
      </c>
      <c r="K435" s="365">
        <v>0</v>
      </c>
      <c r="L435" s="365">
        <v>0</v>
      </c>
      <c r="M435" s="365">
        <v>0</v>
      </c>
      <c r="N435" s="365">
        <v>0</v>
      </c>
      <c r="O435" s="365">
        <v>0</v>
      </c>
      <c r="P435" s="366">
        <f t="shared" si="67"/>
        <v>0</v>
      </c>
      <c r="Q435" s="365">
        <v>0</v>
      </c>
      <c r="R435" s="365">
        <v>0</v>
      </c>
      <c r="S435" s="365">
        <v>0</v>
      </c>
      <c r="T435" s="365">
        <v>0</v>
      </c>
      <c r="U435" s="365">
        <v>0</v>
      </c>
      <c r="V435" s="365">
        <v>0</v>
      </c>
      <c r="W435" s="365">
        <v>0</v>
      </c>
      <c r="X435" s="365">
        <v>0</v>
      </c>
      <c r="Y435" s="365">
        <v>0</v>
      </c>
      <c r="Z435" s="365">
        <v>0</v>
      </c>
      <c r="AA435" s="365">
        <v>0</v>
      </c>
      <c r="AB435" s="365">
        <v>0</v>
      </c>
      <c r="AC435" s="365">
        <v>0</v>
      </c>
      <c r="AD435" s="366">
        <f t="shared" si="68"/>
        <v>0</v>
      </c>
    </row>
    <row r="436" spans="1:30" ht="12" hidden="1" customHeight="1">
      <c r="A436" s="358">
        <v>482.6</v>
      </c>
      <c r="B436" s="35" t="s">
        <v>538</v>
      </c>
      <c r="C436" s="365">
        <v>0</v>
      </c>
      <c r="D436" s="365">
        <v>0</v>
      </c>
      <c r="E436" s="365">
        <v>0</v>
      </c>
      <c r="F436" s="365">
        <v>0</v>
      </c>
      <c r="G436" s="365">
        <v>0</v>
      </c>
      <c r="H436" s="365">
        <v>0</v>
      </c>
      <c r="I436" s="365">
        <v>0</v>
      </c>
      <c r="J436" s="365">
        <v>0</v>
      </c>
      <c r="K436" s="365">
        <v>0</v>
      </c>
      <c r="L436" s="365">
        <v>0</v>
      </c>
      <c r="M436" s="365">
        <v>0</v>
      </c>
      <c r="N436" s="365">
        <v>0</v>
      </c>
      <c r="O436" s="365">
        <v>0</v>
      </c>
      <c r="P436" s="366">
        <f t="shared" si="67"/>
        <v>0</v>
      </c>
      <c r="Q436" s="365">
        <v>0</v>
      </c>
      <c r="R436" s="365">
        <v>0</v>
      </c>
      <c r="S436" s="365">
        <v>0</v>
      </c>
      <c r="T436" s="365">
        <v>0</v>
      </c>
      <c r="U436" s="365">
        <v>0</v>
      </c>
      <c r="V436" s="365">
        <v>0</v>
      </c>
      <c r="W436" s="365">
        <v>0</v>
      </c>
      <c r="X436" s="365">
        <v>0</v>
      </c>
      <c r="Y436" s="365">
        <v>0</v>
      </c>
      <c r="Z436" s="365">
        <v>0</v>
      </c>
      <c r="AA436" s="365">
        <v>0</v>
      </c>
      <c r="AB436" s="365">
        <v>0</v>
      </c>
      <c r="AC436" s="365">
        <v>0</v>
      </c>
      <c r="AD436" s="366">
        <f t="shared" si="68"/>
        <v>0</v>
      </c>
    </row>
    <row r="437" spans="1:30" ht="12" hidden="1" customHeight="1">
      <c r="A437" s="358">
        <v>491</v>
      </c>
      <c r="B437" s="35" t="s">
        <v>539</v>
      </c>
      <c r="C437" s="365">
        <v>0</v>
      </c>
      <c r="D437" s="365">
        <v>0</v>
      </c>
      <c r="E437" s="365">
        <v>0</v>
      </c>
      <c r="F437" s="365">
        <v>0</v>
      </c>
      <c r="G437" s="365">
        <v>0</v>
      </c>
      <c r="H437" s="365">
        <v>0</v>
      </c>
      <c r="I437" s="365">
        <v>0</v>
      </c>
      <c r="J437" s="365">
        <v>0</v>
      </c>
      <c r="K437" s="365">
        <v>0</v>
      </c>
      <c r="L437" s="365">
        <v>6970</v>
      </c>
      <c r="M437" s="365">
        <v>0</v>
      </c>
      <c r="N437" s="365">
        <v>0</v>
      </c>
      <c r="O437" s="365">
        <v>6970</v>
      </c>
      <c r="P437" s="366">
        <f t="shared" si="67"/>
        <v>0</v>
      </c>
      <c r="Q437" s="365">
        <v>0</v>
      </c>
      <c r="R437" s="365">
        <v>0</v>
      </c>
      <c r="S437" s="365">
        <v>0</v>
      </c>
      <c r="T437" s="365">
        <v>0</v>
      </c>
      <c r="U437" s="365">
        <v>0</v>
      </c>
      <c r="V437" s="365">
        <v>0</v>
      </c>
      <c r="W437" s="365">
        <v>0</v>
      </c>
      <c r="X437" s="365">
        <v>0</v>
      </c>
      <c r="Y437" s="365">
        <v>0</v>
      </c>
      <c r="Z437" s="365">
        <v>6970</v>
      </c>
      <c r="AA437" s="365">
        <v>0</v>
      </c>
      <c r="AB437" s="365">
        <v>0</v>
      </c>
      <c r="AC437" s="365">
        <v>6970</v>
      </c>
      <c r="AD437" s="366">
        <f t="shared" si="68"/>
        <v>0</v>
      </c>
    </row>
    <row r="438" spans="1:30" ht="12" hidden="1" customHeight="1">
      <c r="A438" s="358">
        <v>492</v>
      </c>
      <c r="B438" s="35" t="s">
        <v>540</v>
      </c>
      <c r="C438" s="365">
        <v>7198.29</v>
      </c>
      <c r="D438" s="365">
        <v>4091.43</v>
      </c>
      <c r="E438" s="365">
        <v>34</v>
      </c>
      <c r="F438" s="365">
        <v>0</v>
      </c>
      <c r="G438" s="365">
        <v>0</v>
      </c>
      <c r="H438" s="365">
        <v>0</v>
      </c>
      <c r="I438" s="365">
        <v>4778.0050000000001</v>
      </c>
      <c r="J438" s="365">
        <v>4778.0050000000001</v>
      </c>
      <c r="K438" s="365">
        <v>4778.0050000000001</v>
      </c>
      <c r="L438" s="365">
        <v>4778.0050000000001</v>
      </c>
      <c r="M438" s="365">
        <v>4778.0050000000001</v>
      </c>
      <c r="N438" s="365">
        <v>4778.0050000000001</v>
      </c>
      <c r="O438" s="365">
        <v>39991.75</v>
      </c>
      <c r="P438" s="366">
        <f t="shared" si="67"/>
        <v>0</v>
      </c>
      <c r="Q438" s="365">
        <v>3291.8125</v>
      </c>
      <c r="R438" s="365">
        <v>3291.8125</v>
      </c>
      <c r="S438" s="365">
        <v>3291.8125</v>
      </c>
      <c r="T438" s="365">
        <v>3291.8125</v>
      </c>
      <c r="U438" s="365">
        <v>3291.8125</v>
      </c>
      <c r="V438" s="365">
        <v>3291.8125</v>
      </c>
      <c r="W438" s="365">
        <v>3291.8125</v>
      </c>
      <c r="X438" s="365">
        <v>3291.8125</v>
      </c>
      <c r="Y438" s="365">
        <v>3291.8125</v>
      </c>
      <c r="Z438" s="365">
        <v>3291.8125</v>
      </c>
      <c r="AA438" s="365">
        <v>3291.8125</v>
      </c>
      <c r="AB438" s="365">
        <v>3291.8125</v>
      </c>
      <c r="AC438" s="365">
        <v>39501.75</v>
      </c>
      <c r="AD438" s="366">
        <f t="shared" si="68"/>
        <v>0</v>
      </c>
    </row>
    <row r="439" spans="1:30" ht="12" hidden="1" customHeight="1">
      <c r="A439" s="358">
        <v>493</v>
      </c>
      <c r="B439" s="35" t="s">
        <v>541</v>
      </c>
      <c r="C439" s="365">
        <v>0</v>
      </c>
      <c r="D439" s="365">
        <v>0</v>
      </c>
      <c r="E439" s="365">
        <v>0</v>
      </c>
      <c r="F439" s="365">
        <v>0</v>
      </c>
      <c r="G439" s="365">
        <v>0</v>
      </c>
      <c r="H439" s="365">
        <v>0</v>
      </c>
      <c r="I439" s="365">
        <v>0</v>
      </c>
      <c r="J439" s="365">
        <v>0</v>
      </c>
      <c r="K439" s="365">
        <v>0</v>
      </c>
      <c r="L439" s="365">
        <v>0</v>
      </c>
      <c r="M439" s="365">
        <v>0</v>
      </c>
      <c r="N439" s="365">
        <v>0</v>
      </c>
      <c r="O439" s="365">
        <v>0</v>
      </c>
      <c r="P439" s="366">
        <f t="shared" si="67"/>
        <v>0</v>
      </c>
      <c r="Q439" s="365">
        <v>0</v>
      </c>
      <c r="R439" s="365">
        <v>0</v>
      </c>
      <c r="S439" s="365">
        <v>0</v>
      </c>
      <c r="T439" s="365">
        <v>0</v>
      </c>
      <c r="U439" s="365">
        <v>0</v>
      </c>
      <c r="V439" s="365">
        <v>0</v>
      </c>
      <c r="W439" s="365">
        <v>0</v>
      </c>
      <c r="X439" s="365">
        <v>0</v>
      </c>
      <c r="Y439" s="365">
        <v>0</v>
      </c>
      <c r="Z439" s="365">
        <v>0</v>
      </c>
      <c r="AA439" s="365">
        <v>0</v>
      </c>
      <c r="AB439" s="365">
        <v>0</v>
      </c>
      <c r="AC439" s="365">
        <v>0</v>
      </c>
      <c r="AD439" s="366">
        <f t="shared" si="68"/>
        <v>0</v>
      </c>
    </row>
    <row r="440" spans="1:30" ht="12" hidden="1" customHeight="1">
      <c r="A440" s="358">
        <v>494</v>
      </c>
      <c r="B440" s="35" t="s">
        <v>542</v>
      </c>
      <c r="C440" s="365">
        <v>741.32</v>
      </c>
      <c r="D440" s="365">
        <v>5714.82</v>
      </c>
      <c r="E440" s="365">
        <v>3638.13</v>
      </c>
      <c r="F440" s="365">
        <v>741.32</v>
      </c>
      <c r="G440" s="365">
        <v>3565.12</v>
      </c>
      <c r="H440" s="365">
        <v>5058.57</v>
      </c>
      <c r="I440" s="365">
        <v>1337.82833333333</v>
      </c>
      <c r="J440" s="365">
        <v>1337.82833333333</v>
      </c>
      <c r="K440" s="365">
        <v>1337.82833333333</v>
      </c>
      <c r="L440" s="365">
        <v>1337.82833333333</v>
      </c>
      <c r="M440" s="365">
        <v>1337.82833333333</v>
      </c>
      <c r="N440" s="365">
        <v>1337.82833333333</v>
      </c>
      <c r="O440" s="365">
        <v>27486.25</v>
      </c>
      <c r="P440" s="366">
        <f t="shared" si="67"/>
        <v>0</v>
      </c>
      <c r="Q440" s="365">
        <v>666.66666666666697</v>
      </c>
      <c r="R440" s="365">
        <v>666.66666666666697</v>
      </c>
      <c r="S440" s="365">
        <v>666.66666666666697</v>
      </c>
      <c r="T440" s="365">
        <v>666.66666666666697</v>
      </c>
      <c r="U440" s="365">
        <v>666.66666666666697</v>
      </c>
      <c r="V440" s="365">
        <v>666.66666666666697</v>
      </c>
      <c r="W440" s="365">
        <v>666.66666666666697</v>
      </c>
      <c r="X440" s="365">
        <v>666.66666666666697</v>
      </c>
      <c r="Y440" s="365">
        <v>666.66666666666697</v>
      </c>
      <c r="Z440" s="365">
        <v>666.66666666666697</v>
      </c>
      <c r="AA440" s="365">
        <v>666.66666666666697</v>
      </c>
      <c r="AB440" s="365">
        <v>666.66666666666697</v>
      </c>
      <c r="AC440" s="365">
        <v>8000</v>
      </c>
      <c r="AD440" s="366">
        <f t="shared" si="68"/>
        <v>0</v>
      </c>
    </row>
    <row r="441" spans="1:30" ht="12" hidden="1" customHeight="1">
      <c r="A441" s="358">
        <v>494.1</v>
      </c>
      <c r="B441" s="35" t="s">
        <v>543</v>
      </c>
      <c r="C441" s="365">
        <v>0</v>
      </c>
      <c r="D441" s="365">
        <v>0</v>
      </c>
      <c r="E441" s="365">
        <v>0</v>
      </c>
      <c r="F441" s="365">
        <v>0</v>
      </c>
      <c r="G441" s="365">
        <v>0</v>
      </c>
      <c r="H441" s="365">
        <v>0</v>
      </c>
      <c r="I441" s="365">
        <v>0</v>
      </c>
      <c r="J441" s="365">
        <v>0</v>
      </c>
      <c r="K441" s="365">
        <v>0</v>
      </c>
      <c r="L441" s="365">
        <v>0</v>
      </c>
      <c r="M441" s="365">
        <v>0</v>
      </c>
      <c r="N441" s="365">
        <v>0</v>
      </c>
      <c r="O441" s="365">
        <v>0</v>
      </c>
      <c r="P441" s="366">
        <f t="shared" si="67"/>
        <v>0</v>
      </c>
      <c r="Q441" s="365">
        <v>0</v>
      </c>
      <c r="R441" s="365">
        <v>0</v>
      </c>
      <c r="S441" s="365">
        <v>0</v>
      </c>
      <c r="T441" s="365">
        <v>0</v>
      </c>
      <c r="U441" s="365">
        <v>0</v>
      </c>
      <c r="V441" s="365">
        <v>0</v>
      </c>
      <c r="W441" s="365">
        <v>0</v>
      </c>
      <c r="X441" s="365">
        <v>0</v>
      </c>
      <c r="Y441" s="365">
        <v>0</v>
      </c>
      <c r="Z441" s="365">
        <v>0</v>
      </c>
      <c r="AA441" s="365">
        <v>0</v>
      </c>
      <c r="AB441" s="365">
        <v>0</v>
      </c>
      <c r="AC441" s="365">
        <v>0</v>
      </c>
      <c r="AD441" s="366">
        <f t="shared" si="68"/>
        <v>0</v>
      </c>
    </row>
    <row r="442" spans="1:30" ht="12" hidden="1" customHeight="1">
      <c r="A442" s="358">
        <v>494.2</v>
      </c>
      <c r="B442" s="35" t="s">
        <v>544</v>
      </c>
      <c r="C442" s="365">
        <v>0</v>
      </c>
      <c r="D442" s="365">
        <v>0</v>
      </c>
      <c r="E442" s="365">
        <v>0</v>
      </c>
      <c r="F442" s="365">
        <v>0</v>
      </c>
      <c r="G442" s="365">
        <v>0</v>
      </c>
      <c r="H442" s="365">
        <v>0</v>
      </c>
      <c r="I442" s="365">
        <v>0</v>
      </c>
      <c r="J442" s="365">
        <v>0</v>
      </c>
      <c r="K442" s="365">
        <v>0</v>
      </c>
      <c r="L442" s="365">
        <v>0</v>
      </c>
      <c r="M442" s="365">
        <v>0</v>
      </c>
      <c r="N442" s="365">
        <v>0</v>
      </c>
      <c r="O442" s="365">
        <v>0</v>
      </c>
      <c r="P442" s="366">
        <f t="shared" si="67"/>
        <v>0</v>
      </c>
      <c r="Q442" s="365">
        <v>0</v>
      </c>
      <c r="R442" s="365">
        <v>0</v>
      </c>
      <c r="S442" s="365">
        <v>0</v>
      </c>
      <c r="T442" s="365">
        <v>0</v>
      </c>
      <c r="U442" s="365">
        <v>0</v>
      </c>
      <c r="V442" s="365">
        <v>0</v>
      </c>
      <c r="W442" s="365">
        <v>0</v>
      </c>
      <c r="X442" s="365">
        <v>0</v>
      </c>
      <c r="Y442" s="365">
        <v>0</v>
      </c>
      <c r="Z442" s="365">
        <v>0</v>
      </c>
      <c r="AA442" s="365">
        <v>0</v>
      </c>
      <c r="AB442" s="365">
        <v>0</v>
      </c>
      <c r="AC442" s="365">
        <v>0</v>
      </c>
      <c r="AD442" s="366">
        <f t="shared" si="68"/>
        <v>0</v>
      </c>
    </row>
    <row r="443" spans="1:30" ht="12" hidden="1" customHeight="1">
      <c r="A443" s="358">
        <v>498</v>
      </c>
      <c r="B443" s="35" t="s">
        <v>545</v>
      </c>
      <c r="C443" s="365">
        <v>0</v>
      </c>
      <c r="D443" s="365">
        <v>0</v>
      </c>
      <c r="E443" s="365">
        <v>0</v>
      </c>
      <c r="F443" s="365">
        <v>0</v>
      </c>
      <c r="G443" s="365">
        <v>0</v>
      </c>
      <c r="H443" s="365">
        <v>0</v>
      </c>
      <c r="I443" s="365">
        <v>0</v>
      </c>
      <c r="J443" s="365">
        <v>0</v>
      </c>
      <c r="K443" s="365">
        <v>0</v>
      </c>
      <c r="L443" s="365">
        <v>0</v>
      </c>
      <c r="M443" s="365">
        <v>0</v>
      </c>
      <c r="N443" s="365">
        <v>0</v>
      </c>
      <c r="O443" s="365">
        <v>0</v>
      </c>
      <c r="P443" s="366">
        <f t="shared" ref="P443:P450" si="69">O443-SUM(C443:N443)</f>
        <v>0</v>
      </c>
      <c r="Q443" s="365">
        <v>0</v>
      </c>
      <c r="R443" s="365">
        <v>0</v>
      </c>
      <c r="S443" s="365">
        <v>0</v>
      </c>
      <c r="T443" s="365">
        <v>0</v>
      </c>
      <c r="U443" s="365">
        <v>0</v>
      </c>
      <c r="V443" s="365">
        <v>0</v>
      </c>
      <c r="W443" s="365">
        <v>0</v>
      </c>
      <c r="X443" s="365">
        <v>0</v>
      </c>
      <c r="Y443" s="365">
        <v>0</v>
      </c>
      <c r="Z443" s="365">
        <v>0</v>
      </c>
      <c r="AA443" s="365">
        <v>0</v>
      </c>
      <c r="AB443" s="365">
        <v>0</v>
      </c>
      <c r="AC443" s="365">
        <v>0</v>
      </c>
      <c r="AD443" s="366">
        <f t="shared" ref="AD443:AD450" si="70">AC443-SUM(Q443:AB443)</f>
        <v>0</v>
      </c>
    </row>
    <row r="444" spans="1:30" ht="12" hidden="1" customHeight="1">
      <c r="A444" s="358">
        <v>499</v>
      </c>
      <c r="B444" s="35" t="s">
        <v>546</v>
      </c>
      <c r="C444" s="365">
        <v>0</v>
      </c>
      <c r="D444" s="365">
        <v>0</v>
      </c>
      <c r="E444" s="365">
        <v>0</v>
      </c>
      <c r="F444" s="365">
        <v>0</v>
      </c>
      <c r="G444" s="365">
        <v>0</v>
      </c>
      <c r="H444" s="365">
        <v>0</v>
      </c>
      <c r="I444" s="365">
        <v>0</v>
      </c>
      <c r="J444" s="365">
        <v>0</v>
      </c>
      <c r="K444" s="365">
        <v>0</v>
      </c>
      <c r="L444" s="365">
        <v>0</v>
      </c>
      <c r="M444" s="365">
        <v>0</v>
      </c>
      <c r="N444" s="365">
        <v>0</v>
      </c>
      <c r="O444" s="365">
        <v>0</v>
      </c>
      <c r="P444" s="366">
        <f t="shared" si="69"/>
        <v>0</v>
      </c>
      <c r="Q444" s="365">
        <v>0</v>
      </c>
      <c r="R444" s="365">
        <v>0</v>
      </c>
      <c r="S444" s="365">
        <v>0</v>
      </c>
      <c r="T444" s="365">
        <v>0</v>
      </c>
      <c r="U444" s="365">
        <v>0</v>
      </c>
      <c r="V444" s="365">
        <v>0</v>
      </c>
      <c r="W444" s="365">
        <v>0</v>
      </c>
      <c r="X444" s="365">
        <v>0</v>
      </c>
      <c r="Y444" s="365">
        <v>0</v>
      </c>
      <c r="Z444" s="365">
        <v>0</v>
      </c>
      <c r="AA444" s="365">
        <v>0</v>
      </c>
      <c r="AB444" s="365">
        <v>0</v>
      </c>
      <c r="AC444" s="365">
        <v>0</v>
      </c>
      <c r="AD444" s="366">
        <f t="shared" si="70"/>
        <v>0</v>
      </c>
    </row>
    <row r="445" spans="1:30" ht="12" hidden="1" customHeight="1">
      <c r="A445" s="358">
        <v>499.1</v>
      </c>
      <c r="B445" s="35" t="s">
        <v>547</v>
      </c>
      <c r="C445" s="365">
        <v>199.07</v>
      </c>
      <c r="D445" s="365">
        <v>1953.13</v>
      </c>
      <c r="E445" s="365">
        <v>2117.19</v>
      </c>
      <c r="F445" s="365">
        <v>524</v>
      </c>
      <c r="G445" s="365">
        <v>414.96</v>
      </c>
      <c r="H445" s="365">
        <v>1683.58</v>
      </c>
      <c r="I445" s="365">
        <v>851.43252188046699</v>
      </c>
      <c r="J445" s="365">
        <v>851.43252188046699</v>
      </c>
      <c r="K445" s="365">
        <v>851.43252188046699</v>
      </c>
      <c r="L445" s="365">
        <v>851.43252188046699</v>
      </c>
      <c r="M445" s="365">
        <v>851.43252188046699</v>
      </c>
      <c r="N445" s="365">
        <v>851.43252188046699</v>
      </c>
      <c r="O445" s="365">
        <v>12000.5251312828</v>
      </c>
      <c r="P445" s="366">
        <f t="shared" si="69"/>
        <v>0</v>
      </c>
      <c r="Q445" s="365">
        <v>987.79069767441695</v>
      </c>
      <c r="R445" s="365">
        <v>987.79069767441695</v>
      </c>
      <c r="S445" s="365">
        <v>987.79069767441695</v>
      </c>
      <c r="T445" s="365">
        <v>987.79069767441695</v>
      </c>
      <c r="U445" s="365">
        <v>987.79069767441695</v>
      </c>
      <c r="V445" s="365">
        <v>987.79069767441695</v>
      </c>
      <c r="W445" s="365">
        <v>987.79069767441695</v>
      </c>
      <c r="X445" s="365">
        <v>987.79069767441695</v>
      </c>
      <c r="Y445" s="365">
        <v>987.79069767441695</v>
      </c>
      <c r="Z445" s="365">
        <v>987.79069767441695</v>
      </c>
      <c r="AA445" s="365">
        <v>987.79069767441695</v>
      </c>
      <c r="AB445" s="365">
        <v>987.79069767441695</v>
      </c>
      <c r="AC445" s="365">
        <v>11853.488372092999</v>
      </c>
      <c r="AD445" s="366">
        <f t="shared" si="70"/>
        <v>0</v>
      </c>
    </row>
    <row r="446" spans="1:30" ht="12" hidden="1" customHeight="1">
      <c r="A446" s="358">
        <v>499.2</v>
      </c>
      <c r="B446" s="35" t="s">
        <v>548</v>
      </c>
      <c r="C446" s="365">
        <v>0</v>
      </c>
      <c r="D446" s="365">
        <v>0</v>
      </c>
      <c r="E446" s="365">
        <v>273.29000000000002</v>
      </c>
      <c r="F446" s="365">
        <v>0</v>
      </c>
      <c r="G446" s="365">
        <v>411.9</v>
      </c>
      <c r="H446" s="365">
        <v>0</v>
      </c>
      <c r="I446" s="365">
        <v>2193.8733333333298</v>
      </c>
      <c r="J446" s="365">
        <v>2193.8733333333298</v>
      </c>
      <c r="K446" s="365">
        <v>2193.8733333333298</v>
      </c>
      <c r="L446" s="365">
        <v>2193.8733333333298</v>
      </c>
      <c r="M446" s="365">
        <v>2193.8733333333298</v>
      </c>
      <c r="N446" s="365">
        <v>2193.8733333333298</v>
      </c>
      <c r="O446" s="365">
        <v>13848.43</v>
      </c>
      <c r="P446" s="366">
        <f t="shared" si="69"/>
        <v>2.3646862246096134E-11</v>
      </c>
      <c r="Q446" s="365">
        <v>0</v>
      </c>
      <c r="R446" s="365">
        <v>0</v>
      </c>
      <c r="S446" s="365">
        <v>1384.8430000000001</v>
      </c>
      <c r="T446" s="365">
        <v>1384.8430000000001</v>
      </c>
      <c r="U446" s="365">
        <v>1384.8430000000001</v>
      </c>
      <c r="V446" s="365">
        <v>1384.8430000000001</v>
      </c>
      <c r="W446" s="365">
        <v>1384.8430000000001</v>
      </c>
      <c r="X446" s="365">
        <v>1384.8430000000001</v>
      </c>
      <c r="Y446" s="365">
        <v>1384.8430000000001</v>
      </c>
      <c r="Z446" s="365">
        <v>1384.8430000000001</v>
      </c>
      <c r="AA446" s="365">
        <v>1384.8430000000001</v>
      </c>
      <c r="AB446" s="365">
        <v>1384.8430000000001</v>
      </c>
      <c r="AC446" s="365">
        <v>13848.43</v>
      </c>
      <c r="AD446" s="366">
        <f t="shared" si="70"/>
        <v>0</v>
      </c>
    </row>
    <row r="447" spans="1:30" ht="12" hidden="1" customHeight="1">
      <c r="A447" s="358">
        <v>499.3</v>
      </c>
      <c r="B447" s="35" t="s">
        <v>549</v>
      </c>
      <c r="C447" s="365">
        <v>0</v>
      </c>
      <c r="D447" s="365">
        <v>0</v>
      </c>
      <c r="E447" s="365">
        <v>0</v>
      </c>
      <c r="F447" s="365">
        <v>0</v>
      </c>
      <c r="G447" s="365">
        <v>0</v>
      </c>
      <c r="H447" s="365">
        <v>0</v>
      </c>
      <c r="I447" s="365">
        <v>0</v>
      </c>
      <c r="J447" s="365">
        <v>0</v>
      </c>
      <c r="K447" s="365">
        <v>0</v>
      </c>
      <c r="L447" s="365">
        <v>0</v>
      </c>
      <c r="M447" s="365">
        <v>0</v>
      </c>
      <c r="N447" s="365">
        <v>0</v>
      </c>
      <c r="O447" s="365">
        <v>0</v>
      </c>
      <c r="P447" s="366">
        <f t="shared" si="69"/>
        <v>0</v>
      </c>
      <c r="Q447" s="365">
        <v>0</v>
      </c>
      <c r="R447" s="365">
        <v>0</v>
      </c>
      <c r="S447" s="365">
        <v>0</v>
      </c>
      <c r="T447" s="365">
        <v>0</v>
      </c>
      <c r="U447" s="365">
        <v>0</v>
      </c>
      <c r="V447" s="365">
        <v>0</v>
      </c>
      <c r="W447" s="365">
        <v>0</v>
      </c>
      <c r="X447" s="365">
        <v>0</v>
      </c>
      <c r="Y447" s="365">
        <v>0</v>
      </c>
      <c r="Z447" s="365">
        <v>0</v>
      </c>
      <c r="AA447" s="365">
        <v>0</v>
      </c>
      <c r="AB447" s="365">
        <v>0</v>
      </c>
      <c r="AC447" s="365">
        <v>0</v>
      </c>
      <c r="AD447" s="366">
        <f t="shared" si="70"/>
        <v>0</v>
      </c>
    </row>
    <row r="448" spans="1:30" ht="12" hidden="1" customHeight="1">
      <c r="A448" s="358">
        <v>499.4</v>
      </c>
      <c r="B448" s="35" t="s">
        <v>550</v>
      </c>
      <c r="C448" s="365">
        <v>0</v>
      </c>
      <c r="D448" s="365">
        <v>0</v>
      </c>
      <c r="E448" s="365">
        <v>0</v>
      </c>
      <c r="F448" s="365">
        <v>0</v>
      </c>
      <c r="G448" s="365">
        <v>0</v>
      </c>
      <c r="H448" s="365">
        <v>67747.600000000006</v>
      </c>
      <c r="I448" s="365">
        <v>0</v>
      </c>
      <c r="J448" s="365">
        <v>0</v>
      </c>
      <c r="K448" s="365">
        <v>0</v>
      </c>
      <c r="L448" s="365">
        <v>0</v>
      </c>
      <c r="M448" s="365">
        <v>0</v>
      </c>
      <c r="N448" s="365">
        <v>0</v>
      </c>
      <c r="O448" s="365">
        <v>67747.600000000006</v>
      </c>
      <c r="P448" s="366">
        <f t="shared" si="69"/>
        <v>0</v>
      </c>
      <c r="Q448" s="365">
        <v>0</v>
      </c>
      <c r="R448" s="365">
        <v>0</v>
      </c>
      <c r="S448" s="365">
        <v>0</v>
      </c>
      <c r="T448" s="365">
        <v>0</v>
      </c>
      <c r="U448" s="365">
        <v>0</v>
      </c>
      <c r="V448" s="365">
        <v>67747.600000000006</v>
      </c>
      <c r="W448" s="365">
        <v>0</v>
      </c>
      <c r="X448" s="365">
        <v>0</v>
      </c>
      <c r="Y448" s="365">
        <v>0</v>
      </c>
      <c r="Z448" s="365">
        <v>0</v>
      </c>
      <c r="AA448" s="365">
        <v>0</v>
      </c>
      <c r="AB448" s="365">
        <v>0</v>
      </c>
      <c r="AC448" s="365">
        <v>67747.600000000006</v>
      </c>
      <c r="AD448" s="366">
        <f t="shared" si="70"/>
        <v>0</v>
      </c>
    </row>
    <row r="449" spans="1:30" ht="12" hidden="1" customHeight="1">
      <c r="A449" s="358">
        <v>499.5</v>
      </c>
      <c r="B449" s="35" t="s">
        <v>551</v>
      </c>
      <c r="C449" s="365">
        <v>1481.16</v>
      </c>
      <c r="D449" s="365">
        <v>68.680000000000007</v>
      </c>
      <c r="E449" s="365">
        <v>825</v>
      </c>
      <c r="F449" s="365">
        <v>3908.97</v>
      </c>
      <c r="G449" s="365">
        <v>268.64999999999998</v>
      </c>
      <c r="H449" s="365">
        <v>1028.03</v>
      </c>
      <c r="I449" s="365">
        <v>6319.9183333333303</v>
      </c>
      <c r="J449" s="365">
        <v>6319.9183333333303</v>
      </c>
      <c r="K449" s="365">
        <v>6319.9183333333303</v>
      </c>
      <c r="L449" s="365">
        <v>6319.9183333333303</v>
      </c>
      <c r="M449" s="365">
        <v>6319.9183333333303</v>
      </c>
      <c r="N449" s="365">
        <v>6319.9183333333303</v>
      </c>
      <c r="O449" s="365">
        <v>45500</v>
      </c>
      <c r="P449" s="366">
        <f t="shared" si="69"/>
        <v>0</v>
      </c>
      <c r="Q449" s="365">
        <v>3791.6666666666702</v>
      </c>
      <c r="R449" s="365">
        <v>3791.6666666666702</v>
      </c>
      <c r="S449" s="365">
        <v>3791.6666666666702</v>
      </c>
      <c r="T449" s="365">
        <v>3791.6666666666702</v>
      </c>
      <c r="U449" s="365">
        <v>3791.6666666666702</v>
      </c>
      <c r="V449" s="365">
        <v>3791.6666666666702</v>
      </c>
      <c r="W449" s="365">
        <v>3791.6666666666702</v>
      </c>
      <c r="X449" s="365">
        <v>3791.6666666666702</v>
      </c>
      <c r="Y449" s="365">
        <v>3791.6666666666702</v>
      </c>
      <c r="Z449" s="365">
        <v>3791.6666666666702</v>
      </c>
      <c r="AA449" s="365">
        <v>3791.6666666666702</v>
      </c>
      <c r="AB449" s="365">
        <v>3791.6666666666702</v>
      </c>
      <c r="AC449" s="365">
        <v>45500</v>
      </c>
      <c r="AD449" s="366">
        <f t="shared" si="70"/>
        <v>0</v>
      </c>
    </row>
    <row r="450" spans="1:30" ht="12" hidden="1" customHeight="1">
      <c r="A450" s="358">
        <v>499.6</v>
      </c>
      <c r="B450" s="35" t="s">
        <v>552</v>
      </c>
      <c r="C450" s="365">
        <v>0</v>
      </c>
      <c r="D450" s="365">
        <v>0</v>
      </c>
      <c r="E450" s="365">
        <v>0</v>
      </c>
      <c r="F450" s="365">
        <v>0</v>
      </c>
      <c r="G450" s="365">
        <v>0</v>
      </c>
      <c r="H450" s="365">
        <v>0</v>
      </c>
      <c r="I450" s="365">
        <v>0</v>
      </c>
      <c r="J450" s="365">
        <v>0</v>
      </c>
      <c r="K450" s="365">
        <v>0</v>
      </c>
      <c r="L450" s="365">
        <v>0</v>
      </c>
      <c r="M450" s="365">
        <v>0</v>
      </c>
      <c r="N450" s="365">
        <v>0</v>
      </c>
      <c r="O450" s="365">
        <v>0</v>
      </c>
      <c r="P450" s="366">
        <f t="shared" si="69"/>
        <v>0</v>
      </c>
      <c r="Q450" s="365">
        <v>0</v>
      </c>
      <c r="R450" s="365">
        <v>0</v>
      </c>
      <c r="S450" s="365">
        <v>0</v>
      </c>
      <c r="T450" s="365">
        <v>0</v>
      </c>
      <c r="U450" s="365">
        <v>0</v>
      </c>
      <c r="V450" s="365">
        <v>0</v>
      </c>
      <c r="W450" s="365">
        <v>0</v>
      </c>
      <c r="X450" s="365">
        <v>0</v>
      </c>
      <c r="Y450" s="365">
        <v>0</v>
      </c>
      <c r="Z450" s="365">
        <v>0</v>
      </c>
      <c r="AA450" s="365">
        <v>0</v>
      </c>
      <c r="AB450" s="365">
        <v>0</v>
      </c>
      <c r="AC450" s="365">
        <v>0</v>
      </c>
      <c r="AD450" s="366">
        <f t="shared" si="70"/>
        <v>0</v>
      </c>
    </row>
    <row r="451" spans="1:30" ht="12" hidden="1" customHeight="1">
      <c r="A451" s="188"/>
      <c r="C451" s="365"/>
      <c r="D451" s="365"/>
      <c r="E451" s="365"/>
      <c r="F451" s="365"/>
      <c r="G451" s="365"/>
      <c r="H451" s="365"/>
      <c r="I451" s="365"/>
      <c r="J451" s="365"/>
      <c r="K451" s="365"/>
      <c r="L451" s="365"/>
      <c r="M451" s="365"/>
      <c r="N451" s="365"/>
      <c r="O451" s="365"/>
      <c r="P451" s="366"/>
      <c r="Q451" s="365"/>
      <c r="R451" s="365"/>
      <c r="S451" s="365"/>
      <c r="T451" s="365"/>
      <c r="U451" s="365"/>
      <c r="V451" s="365"/>
      <c r="W451" s="365"/>
      <c r="X451" s="365"/>
      <c r="Y451" s="365"/>
      <c r="Z451" s="365"/>
      <c r="AA451" s="365"/>
      <c r="AB451" s="365"/>
      <c r="AC451" s="365"/>
      <c r="AD451" s="366"/>
    </row>
    <row r="452" spans="1:30" ht="12" customHeight="1">
      <c r="A452" s="45"/>
      <c r="B452" s="78" t="str">
        <f>A377</f>
        <v>Supplies &amp; Materials</v>
      </c>
      <c r="C452" s="365">
        <f t="shared" ref="C452:O452" si="71">SUM(C378:C451)</f>
        <v>33627.18</v>
      </c>
      <c r="D452" s="365">
        <f t="shared" si="71"/>
        <v>45489.729999999996</v>
      </c>
      <c r="E452" s="365">
        <f t="shared" si="71"/>
        <v>22905.61</v>
      </c>
      <c r="F452" s="365">
        <f t="shared" si="71"/>
        <v>37407.839999999997</v>
      </c>
      <c r="G452" s="365">
        <f t="shared" si="71"/>
        <v>16583.259999999998</v>
      </c>
      <c r="H452" s="365">
        <f t="shared" si="71"/>
        <v>93358.170000000013</v>
      </c>
      <c r="I452" s="365">
        <f t="shared" si="71"/>
        <v>43308.420119283066</v>
      </c>
      <c r="J452" s="365">
        <f t="shared" si="71"/>
        <v>43308.420119283066</v>
      </c>
      <c r="K452" s="365">
        <f t="shared" si="71"/>
        <v>43308.420119283066</v>
      </c>
      <c r="L452" s="365">
        <f t="shared" si="71"/>
        <v>50278.420119283059</v>
      </c>
      <c r="M452" s="365">
        <f t="shared" si="71"/>
        <v>43308.420119283066</v>
      </c>
      <c r="N452" s="365">
        <f t="shared" si="71"/>
        <v>43308.420119283066</v>
      </c>
      <c r="O452" s="365">
        <f t="shared" si="71"/>
        <v>516192.3107156984</v>
      </c>
      <c r="P452" s="366">
        <f t="shared" ref="P452:P485" si="72">O452-SUM(C452:N452)</f>
        <v>0</v>
      </c>
      <c r="Q452" s="365">
        <f t="shared" ref="Q452:AC452" si="73">SUM(Q378:Q451)</f>
        <v>55139.613282089995</v>
      </c>
      <c r="R452" s="365">
        <f t="shared" si="73"/>
        <v>42649.813282089999</v>
      </c>
      <c r="S452" s="365">
        <f t="shared" si="73"/>
        <v>44541.927282090001</v>
      </c>
      <c r="T452" s="365">
        <f t="shared" si="73"/>
        <v>38218.911123359845</v>
      </c>
      <c r="U452" s="365">
        <f t="shared" si="73"/>
        <v>33399.341123359838</v>
      </c>
      <c r="V452" s="365">
        <f t="shared" si="73"/>
        <v>101146.94112335985</v>
      </c>
      <c r="W452" s="365">
        <f t="shared" si="73"/>
        <v>33399.341123359838</v>
      </c>
      <c r="X452" s="365">
        <f t="shared" si="73"/>
        <v>33399.341123359838</v>
      </c>
      <c r="Y452" s="365">
        <f t="shared" si="73"/>
        <v>33399.341123359838</v>
      </c>
      <c r="Z452" s="365">
        <f t="shared" si="73"/>
        <v>40369.341123359838</v>
      </c>
      <c r="AA452" s="365">
        <f t="shared" si="73"/>
        <v>33399.341123359838</v>
      </c>
      <c r="AB452" s="365">
        <f t="shared" si="73"/>
        <v>33399.341123359838</v>
      </c>
      <c r="AC452" s="365">
        <f t="shared" si="73"/>
        <v>522462.59395650867</v>
      </c>
      <c r="AD452" s="366">
        <f t="shared" ref="AD452" si="74">AC452-SUM(Q452:AB452)</f>
        <v>0</v>
      </c>
    </row>
    <row r="453" spans="1:30" ht="12" hidden="1" customHeight="1">
      <c r="A453" s="45"/>
      <c r="C453" s="365"/>
      <c r="D453" s="365"/>
      <c r="E453" s="365"/>
      <c r="F453" s="365"/>
      <c r="G453" s="365"/>
      <c r="H453" s="365"/>
      <c r="I453" s="365"/>
      <c r="J453" s="365"/>
      <c r="K453" s="365"/>
      <c r="L453" s="365"/>
      <c r="M453" s="365"/>
      <c r="N453" s="365"/>
      <c r="O453" s="365"/>
      <c r="P453" s="366"/>
      <c r="Q453" s="365"/>
      <c r="R453" s="365"/>
      <c r="S453" s="365"/>
      <c r="T453" s="365"/>
      <c r="U453" s="365"/>
      <c r="V453" s="365"/>
      <c r="W453" s="365"/>
      <c r="X453" s="365"/>
      <c r="Y453" s="365"/>
      <c r="Z453" s="365"/>
      <c r="AA453" s="365"/>
      <c r="AB453" s="365"/>
      <c r="AC453" s="365"/>
      <c r="AD453" s="366"/>
    </row>
    <row r="454" spans="1:30" ht="12" hidden="1" customHeight="1">
      <c r="A454" s="80" t="s">
        <v>106</v>
      </c>
      <c r="C454" s="365"/>
      <c r="D454" s="365"/>
      <c r="E454" s="365"/>
      <c r="F454" s="365"/>
      <c r="G454" s="365"/>
      <c r="H454" s="365"/>
      <c r="I454" s="365"/>
      <c r="J454" s="365"/>
      <c r="K454" s="365"/>
      <c r="L454" s="365"/>
      <c r="M454" s="365"/>
      <c r="N454" s="365"/>
      <c r="O454" s="365"/>
      <c r="P454" s="366"/>
      <c r="Q454" s="365"/>
      <c r="R454" s="365"/>
      <c r="S454" s="365"/>
      <c r="T454" s="365"/>
      <c r="U454" s="365"/>
      <c r="V454" s="365"/>
      <c r="W454" s="365"/>
      <c r="X454" s="365"/>
      <c r="Y454" s="365"/>
      <c r="Z454" s="365"/>
      <c r="AA454" s="365"/>
      <c r="AB454" s="365"/>
      <c r="AC454" s="365"/>
      <c r="AD454" s="366"/>
    </row>
    <row r="455" spans="1:30" ht="12" hidden="1" customHeight="1">
      <c r="A455" s="188" t="s">
        <v>30</v>
      </c>
      <c r="C455" s="365"/>
      <c r="D455" s="365"/>
      <c r="E455" s="365"/>
      <c r="F455" s="365"/>
      <c r="G455" s="365"/>
      <c r="H455" s="365"/>
      <c r="I455" s="365"/>
      <c r="J455" s="365"/>
      <c r="K455" s="365"/>
      <c r="L455" s="365"/>
      <c r="M455" s="365"/>
      <c r="N455" s="365"/>
      <c r="O455" s="365">
        <v>0</v>
      </c>
      <c r="P455" s="366">
        <f t="shared" ref="P455" si="75">O455-SUM(C455:N455)</f>
        <v>0</v>
      </c>
      <c r="Q455" s="365"/>
      <c r="R455" s="365"/>
      <c r="S455" s="365"/>
      <c r="T455" s="365"/>
      <c r="U455" s="365"/>
      <c r="V455" s="365"/>
      <c r="W455" s="365"/>
      <c r="X455" s="365"/>
      <c r="Y455" s="365"/>
      <c r="Z455" s="365"/>
      <c r="AA455" s="365"/>
      <c r="AB455" s="365"/>
      <c r="AC455" s="365">
        <v>0</v>
      </c>
      <c r="AD455" s="366">
        <f t="shared" ref="AD455" si="76">AC455-SUM(Q455:AB455)</f>
        <v>0</v>
      </c>
    </row>
    <row r="456" spans="1:30" ht="12" hidden="1" customHeight="1">
      <c r="A456" s="358">
        <v>500</v>
      </c>
      <c r="B456" s="35" t="s">
        <v>106</v>
      </c>
      <c r="C456" s="365">
        <v>0</v>
      </c>
      <c r="D456" s="365">
        <v>0</v>
      </c>
      <c r="E456" s="365">
        <v>0</v>
      </c>
      <c r="F456" s="365">
        <v>0</v>
      </c>
      <c r="G456" s="365">
        <v>0</v>
      </c>
      <c r="H456" s="365">
        <v>0</v>
      </c>
      <c r="I456" s="365">
        <v>0</v>
      </c>
      <c r="J456" s="365">
        <v>0</v>
      </c>
      <c r="K456" s="365">
        <v>0</v>
      </c>
      <c r="L456" s="365">
        <v>0</v>
      </c>
      <c r="M456" s="365">
        <v>0</v>
      </c>
      <c r="N456" s="365">
        <v>0</v>
      </c>
      <c r="O456" s="365">
        <v>0</v>
      </c>
      <c r="P456" s="366">
        <f t="shared" ref="P456:P483" si="77">O456-SUM(C456:N456)</f>
        <v>0</v>
      </c>
      <c r="Q456" s="365">
        <v>0</v>
      </c>
      <c r="R456" s="365">
        <v>0</v>
      </c>
      <c r="S456" s="365">
        <v>0</v>
      </c>
      <c r="T456" s="365">
        <v>0</v>
      </c>
      <c r="U456" s="365">
        <v>0</v>
      </c>
      <c r="V456" s="365">
        <v>0</v>
      </c>
      <c r="W456" s="365">
        <v>0</v>
      </c>
      <c r="X456" s="365">
        <v>0</v>
      </c>
      <c r="Y456" s="365">
        <v>0</v>
      </c>
      <c r="Z456" s="365">
        <v>0</v>
      </c>
      <c r="AA456" s="365">
        <v>0</v>
      </c>
      <c r="AB456" s="365">
        <v>0</v>
      </c>
      <c r="AC456" s="365">
        <v>0</v>
      </c>
      <c r="AD456" s="366">
        <f t="shared" ref="AD456:AD483" si="78">AC456-SUM(Q456:AB456)</f>
        <v>0</v>
      </c>
    </row>
    <row r="457" spans="1:30" ht="12" hidden="1" customHeight="1">
      <c r="A457" s="358">
        <v>501</v>
      </c>
      <c r="B457" s="35" t="s">
        <v>553</v>
      </c>
      <c r="C457" s="365">
        <v>0</v>
      </c>
      <c r="D457" s="365">
        <v>0</v>
      </c>
      <c r="E457" s="365">
        <v>0</v>
      </c>
      <c r="F457" s="365">
        <v>0</v>
      </c>
      <c r="G457" s="365">
        <v>0</v>
      </c>
      <c r="H457" s="365">
        <v>0</v>
      </c>
      <c r="I457" s="365">
        <v>0</v>
      </c>
      <c r="J457" s="365">
        <v>0</v>
      </c>
      <c r="K457" s="365">
        <v>0</v>
      </c>
      <c r="L457" s="365">
        <v>0</v>
      </c>
      <c r="M457" s="365">
        <v>0</v>
      </c>
      <c r="N457" s="365">
        <v>0</v>
      </c>
      <c r="O457" s="365">
        <v>0</v>
      </c>
      <c r="P457" s="366">
        <f t="shared" si="77"/>
        <v>0</v>
      </c>
      <c r="Q457" s="365">
        <v>0</v>
      </c>
      <c r="R457" s="365">
        <v>0</v>
      </c>
      <c r="S457" s="365">
        <v>0</v>
      </c>
      <c r="T457" s="365">
        <v>0</v>
      </c>
      <c r="U457" s="365">
        <v>0</v>
      </c>
      <c r="V457" s="365">
        <v>0</v>
      </c>
      <c r="W457" s="365">
        <v>0</v>
      </c>
      <c r="X457" s="365">
        <v>0</v>
      </c>
      <c r="Y457" s="365">
        <v>0</v>
      </c>
      <c r="Z457" s="365">
        <v>0</v>
      </c>
      <c r="AA457" s="365">
        <v>0</v>
      </c>
      <c r="AB457" s="365">
        <v>0</v>
      </c>
      <c r="AC457" s="365">
        <v>0</v>
      </c>
      <c r="AD457" s="366">
        <f t="shared" si="78"/>
        <v>0</v>
      </c>
    </row>
    <row r="458" spans="1:30" ht="12" hidden="1" customHeight="1">
      <c r="A458" s="358">
        <v>502</v>
      </c>
      <c r="B458" s="35" t="s">
        <v>554</v>
      </c>
      <c r="C458" s="365">
        <v>0</v>
      </c>
      <c r="D458" s="365">
        <v>0</v>
      </c>
      <c r="E458" s="365">
        <v>0</v>
      </c>
      <c r="F458" s="365">
        <v>0</v>
      </c>
      <c r="G458" s="365">
        <v>0</v>
      </c>
      <c r="H458" s="365">
        <v>0</v>
      </c>
      <c r="I458" s="365">
        <v>0</v>
      </c>
      <c r="J458" s="365">
        <v>0</v>
      </c>
      <c r="K458" s="365">
        <v>0</v>
      </c>
      <c r="L458" s="365">
        <v>0</v>
      </c>
      <c r="M458" s="365">
        <v>0</v>
      </c>
      <c r="N458" s="365">
        <v>0</v>
      </c>
      <c r="O458" s="365">
        <v>0</v>
      </c>
      <c r="P458" s="366">
        <f t="shared" si="77"/>
        <v>0</v>
      </c>
      <c r="Q458" s="365">
        <v>0</v>
      </c>
      <c r="R458" s="365">
        <v>0</v>
      </c>
      <c r="S458" s="365">
        <v>0</v>
      </c>
      <c r="T458" s="365">
        <v>0</v>
      </c>
      <c r="U458" s="365">
        <v>0</v>
      </c>
      <c r="V458" s="365">
        <v>0</v>
      </c>
      <c r="W458" s="365">
        <v>0</v>
      </c>
      <c r="X458" s="365">
        <v>0</v>
      </c>
      <c r="Y458" s="365">
        <v>0</v>
      </c>
      <c r="Z458" s="365">
        <v>0</v>
      </c>
      <c r="AA458" s="365">
        <v>0</v>
      </c>
      <c r="AB458" s="365">
        <v>0</v>
      </c>
      <c r="AC458" s="365">
        <v>0</v>
      </c>
      <c r="AD458" s="366">
        <f t="shared" si="78"/>
        <v>0</v>
      </c>
    </row>
    <row r="459" spans="1:30" ht="12" hidden="1" customHeight="1">
      <c r="A459" s="358">
        <v>503</v>
      </c>
      <c r="B459" s="35" t="s">
        <v>555</v>
      </c>
      <c r="C459" s="365">
        <v>0</v>
      </c>
      <c r="D459" s="365">
        <v>0</v>
      </c>
      <c r="E459" s="365">
        <v>0</v>
      </c>
      <c r="F459" s="365">
        <v>0</v>
      </c>
      <c r="G459" s="365">
        <v>0</v>
      </c>
      <c r="H459" s="365">
        <v>0</v>
      </c>
      <c r="I459" s="365">
        <v>0</v>
      </c>
      <c r="J459" s="365">
        <v>0</v>
      </c>
      <c r="K459" s="365">
        <v>0</v>
      </c>
      <c r="L459" s="365">
        <v>0</v>
      </c>
      <c r="M459" s="365">
        <v>0</v>
      </c>
      <c r="N459" s="365">
        <v>0</v>
      </c>
      <c r="O459" s="365">
        <v>0</v>
      </c>
      <c r="P459" s="366">
        <f t="shared" si="77"/>
        <v>0</v>
      </c>
      <c r="Q459" s="365">
        <v>0</v>
      </c>
      <c r="R459" s="365">
        <v>0</v>
      </c>
      <c r="S459" s="365">
        <v>0</v>
      </c>
      <c r="T459" s="365">
        <v>0</v>
      </c>
      <c r="U459" s="365">
        <v>0</v>
      </c>
      <c r="V459" s="365">
        <v>0</v>
      </c>
      <c r="W459" s="365">
        <v>0</v>
      </c>
      <c r="X459" s="365">
        <v>0</v>
      </c>
      <c r="Y459" s="365">
        <v>0</v>
      </c>
      <c r="Z459" s="365">
        <v>0</v>
      </c>
      <c r="AA459" s="365">
        <v>0</v>
      </c>
      <c r="AB459" s="365">
        <v>0</v>
      </c>
      <c r="AC459" s="365">
        <v>0</v>
      </c>
      <c r="AD459" s="366">
        <f t="shared" si="78"/>
        <v>0</v>
      </c>
    </row>
    <row r="460" spans="1:30" ht="12" hidden="1" customHeight="1">
      <c r="A460" s="358">
        <v>504</v>
      </c>
      <c r="B460" s="35" t="s">
        <v>556</v>
      </c>
      <c r="C460" s="365">
        <v>0</v>
      </c>
      <c r="D460" s="365">
        <v>0</v>
      </c>
      <c r="E460" s="365">
        <v>0</v>
      </c>
      <c r="F460" s="365">
        <v>0</v>
      </c>
      <c r="G460" s="365">
        <v>0</v>
      </c>
      <c r="H460" s="365">
        <v>0</v>
      </c>
      <c r="I460" s="365">
        <v>0</v>
      </c>
      <c r="J460" s="365">
        <v>0</v>
      </c>
      <c r="K460" s="365">
        <v>0</v>
      </c>
      <c r="L460" s="365">
        <v>0</v>
      </c>
      <c r="M460" s="365">
        <v>0</v>
      </c>
      <c r="N460" s="365">
        <v>0</v>
      </c>
      <c r="O460" s="365">
        <v>0</v>
      </c>
      <c r="P460" s="366">
        <f t="shared" si="77"/>
        <v>0</v>
      </c>
      <c r="Q460" s="365">
        <v>0</v>
      </c>
      <c r="R460" s="365">
        <v>0</v>
      </c>
      <c r="S460" s="365">
        <v>0</v>
      </c>
      <c r="T460" s="365">
        <v>0</v>
      </c>
      <c r="U460" s="365">
        <v>0</v>
      </c>
      <c r="V460" s="365">
        <v>0</v>
      </c>
      <c r="W460" s="365">
        <v>0</v>
      </c>
      <c r="X460" s="365">
        <v>0</v>
      </c>
      <c r="Y460" s="365">
        <v>0</v>
      </c>
      <c r="Z460" s="365">
        <v>0</v>
      </c>
      <c r="AA460" s="365">
        <v>0</v>
      </c>
      <c r="AB460" s="365">
        <v>0</v>
      </c>
      <c r="AC460" s="365">
        <v>0</v>
      </c>
      <c r="AD460" s="366">
        <f t="shared" si="78"/>
        <v>0</v>
      </c>
    </row>
    <row r="461" spans="1:30" ht="12" hidden="1" customHeight="1">
      <c r="A461" s="358">
        <v>505</v>
      </c>
      <c r="B461" s="35" t="s">
        <v>557</v>
      </c>
      <c r="C461" s="365">
        <v>0</v>
      </c>
      <c r="D461" s="365">
        <v>0</v>
      </c>
      <c r="E461" s="365">
        <v>0</v>
      </c>
      <c r="F461" s="365">
        <v>0</v>
      </c>
      <c r="G461" s="365">
        <v>0</v>
      </c>
      <c r="H461" s="365">
        <v>0</v>
      </c>
      <c r="I461" s="365">
        <v>0</v>
      </c>
      <c r="J461" s="365">
        <v>0</v>
      </c>
      <c r="K461" s="365">
        <v>0</v>
      </c>
      <c r="L461" s="365">
        <v>0</v>
      </c>
      <c r="M461" s="365">
        <v>0</v>
      </c>
      <c r="N461" s="365">
        <v>0</v>
      </c>
      <c r="O461" s="365">
        <v>0</v>
      </c>
      <c r="P461" s="366">
        <f t="shared" si="77"/>
        <v>0</v>
      </c>
      <c r="Q461" s="365">
        <v>0</v>
      </c>
      <c r="R461" s="365">
        <v>0</v>
      </c>
      <c r="S461" s="365">
        <v>0</v>
      </c>
      <c r="T461" s="365">
        <v>0</v>
      </c>
      <c r="U461" s="365">
        <v>0</v>
      </c>
      <c r="V461" s="365">
        <v>0</v>
      </c>
      <c r="W461" s="365">
        <v>0</v>
      </c>
      <c r="X461" s="365">
        <v>0</v>
      </c>
      <c r="Y461" s="365">
        <v>0</v>
      </c>
      <c r="Z461" s="365">
        <v>0</v>
      </c>
      <c r="AA461" s="365">
        <v>0</v>
      </c>
      <c r="AB461" s="365">
        <v>0</v>
      </c>
      <c r="AC461" s="365">
        <v>0</v>
      </c>
      <c r="AD461" s="366">
        <f t="shared" si="78"/>
        <v>0</v>
      </c>
    </row>
    <row r="462" spans="1:30" ht="12" hidden="1" customHeight="1">
      <c r="A462" s="358">
        <v>506</v>
      </c>
      <c r="B462" s="35" t="s">
        <v>558</v>
      </c>
      <c r="C462" s="365">
        <v>14541</v>
      </c>
      <c r="D462" s="365">
        <v>0</v>
      </c>
      <c r="E462" s="365">
        <v>7612</v>
      </c>
      <c r="F462" s="365">
        <v>0</v>
      </c>
      <c r="G462" s="365">
        <v>0</v>
      </c>
      <c r="H462" s="365">
        <v>0</v>
      </c>
      <c r="I462" s="365">
        <v>0</v>
      </c>
      <c r="J462" s="365">
        <v>0</v>
      </c>
      <c r="K462" s="365">
        <v>8894.9500000000007</v>
      </c>
      <c r="L462" s="365">
        <v>0</v>
      </c>
      <c r="M462" s="365">
        <v>0</v>
      </c>
      <c r="N462" s="365">
        <v>4531.8500000000004</v>
      </c>
      <c r="O462" s="365">
        <v>35579.800000000003</v>
      </c>
      <c r="P462" s="366">
        <f t="shared" si="77"/>
        <v>0</v>
      </c>
      <c r="Q462" s="365">
        <v>0</v>
      </c>
      <c r="R462" s="365">
        <v>0</v>
      </c>
      <c r="S462" s="365">
        <v>8894.9500000000007</v>
      </c>
      <c r="T462" s="365">
        <v>0</v>
      </c>
      <c r="U462" s="365">
        <v>0</v>
      </c>
      <c r="V462" s="365">
        <v>8894.9500000000007</v>
      </c>
      <c r="W462" s="365">
        <v>0</v>
      </c>
      <c r="X462" s="365">
        <v>0</v>
      </c>
      <c r="Y462" s="365">
        <v>8894.9500000000007</v>
      </c>
      <c r="Z462" s="365">
        <v>0</v>
      </c>
      <c r="AA462" s="365">
        <v>0</v>
      </c>
      <c r="AB462" s="365">
        <v>8894.9500000000007</v>
      </c>
      <c r="AC462" s="365">
        <v>35579.800000000003</v>
      </c>
      <c r="AD462" s="366">
        <f t="shared" si="78"/>
        <v>0</v>
      </c>
    </row>
    <row r="463" spans="1:30" ht="12" hidden="1" customHeight="1">
      <c r="A463" s="358">
        <v>507</v>
      </c>
      <c r="B463" s="35" t="s">
        <v>559</v>
      </c>
      <c r="C463" s="365">
        <v>0</v>
      </c>
      <c r="D463" s="365">
        <v>0</v>
      </c>
      <c r="E463" s="365">
        <v>0</v>
      </c>
      <c r="F463" s="365">
        <v>0</v>
      </c>
      <c r="G463" s="365">
        <v>0</v>
      </c>
      <c r="H463" s="365">
        <v>0</v>
      </c>
      <c r="I463" s="365">
        <v>0</v>
      </c>
      <c r="J463" s="365">
        <v>0</v>
      </c>
      <c r="K463" s="365">
        <v>0</v>
      </c>
      <c r="L463" s="365">
        <v>0</v>
      </c>
      <c r="M463" s="365">
        <v>0</v>
      </c>
      <c r="N463" s="365">
        <v>0</v>
      </c>
      <c r="O463" s="365">
        <v>0</v>
      </c>
      <c r="P463" s="366">
        <f t="shared" si="77"/>
        <v>0</v>
      </c>
      <c r="Q463" s="365">
        <v>0</v>
      </c>
      <c r="R463" s="365">
        <v>0</v>
      </c>
      <c r="S463" s="365">
        <v>0</v>
      </c>
      <c r="T463" s="365">
        <v>0</v>
      </c>
      <c r="U463" s="365">
        <v>0</v>
      </c>
      <c r="V463" s="365">
        <v>0</v>
      </c>
      <c r="W463" s="365">
        <v>0</v>
      </c>
      <c r="X463" s="365">
        <v>0</v>
      </c>
      <c r="Y463" s="365">
        <v>0</v>
      </c>
      <c r="Z463" s="365">
        <v>0</v>
      </c>
      <c r="AA463" s="365">
        <v>0</v>
      </c>
      <c r="AB463" s="365">
        <v>0</v>
      </c>
      <c r="AC463" s="365">
        <v>0</v>
      </c>
      <c r="AD463" s="366">
        <f t="shared" si="78"/>
        <v>0</v>
      </c>
    </row>
    <row r="464" spans="1:30" ht="12" hidden="1" customHeight="1">
      <c r="A464" s="358">
        <v>508</v>
      </c>
      <c r="B464" s="35" t="s">
        <v>560</v>
      </c>
      <c r="C464" s="365">
        <v>0</v>
      </c>
      <c r="D464" s="365">
        <v>0</v>
      </c>
      <c r="E464" s="365">
        <v>0</v>
      </c>
      <c r="F464" s="365">
        <v>0</v>
      </c>
      <c r="G464" s="365">
        <v>0</v>
      </c>
      <c r="H464" s="365">
        <v>0</v>
      </c>
      <c r="I464" s="365">
        <v>0</v>
      </c>
      <c r="J464" s="365">
        <v>0</v>
      </c>
      <c r="K464" s="365">
        <v>0</v>
      </c>
      <c r="L464" s="365">
        <v>0</v>
      </c>
      <c r="M464" s="365">
        <v>0</v>
      </c>
      <c r="N464" s="365">
        <v>0</v>
      </c>
      <c r="O464" s="365">
        <v>0</v>
      </c>
      <c r="P464" s="366">
        <f t="shared" si="77"/>
        <v>0</v>
      </c>
      <c r="Q464" s="365">
        <v>0</v>
      </c>
      <c r="R464" s="365">
        <v>0</v>
      </c>
      <c r="S464" s="365">
        <v>0</v>
      </c>
      <c r="T464" s="365">
        <v>0</v>
      </c>
      <c r="U464" s="365">
        <v>0</v>
      </c>
      <c r="V464" s="365">
        <v>0</v>
      </c>
      <c r="W464" s="365">
        <v>0</v>
      </c>
      <c r="X464" s="365">
        <v>0</v>
      </c>
      <c r="Y464" s="365">
        <v>0</v>
      </c>
      <c r="Z464" s="365">
        <v>0</v>
      </c>
      <c r="AA464" s="365">
        <v>0</v>
      </c>
      <c r="AB464" s="365">
        <v>0</v>
      </c>
      <c r="AC464" s="365">
        <v>0</v>
      </c>
      <c r="AD464" s="366">
        <f t="shared" si="78"/>
        <v>0</v>
      </c>
    </row>
    <row r="465" spans="1:30" ht="12" hidden="1" customHeight="1">
      <c r="A465" s="358">
        <v>509</v>
      </c>
      <c r="B465" s="35" t="s">
        <v>561</v>
      </c>
      <c r="C465" s="365">
        <v>0</v>
      </c>
      <c r="D465" s="365">
        <v>0</v>
      </c>
      <c r="E465" s="365">
        <v>0</v>
      </c>
      <c r="F465" s="365">
        <v>0</v>
      </c>
      <c r="G465" s="365">
        <v>0</v>
      </c>
      <c r="H465" s="365">
        <v>0</v>
      </c>
      <c r="I465" s="365">
        <v>0</v>
      </c>
      <c r="J465" s="365">
        <v>0</v>
      </c>
      <c r="K465" s="365">
        <v>0</v>
      </c>
      <c r="L465" s="365">
        <v>0</v>
      </c>
      <c r="M465" s="365">
        <v>0</v>
      </c>
      <c r="N465" s="365">
        <v>0</v>
      </c>
      <c r="O465" s="365">
        <v>0</v>
      </c>
      <c r="P465" s="366">
        <f t="shared" si="77"/>
        <v>0</v>
      </c>
      <c r="Q465" s="365">
        <v>0</v>
      </c>
      <c r="R465" s="365">
        <v>0</v>
      </c>
      <c r="S465" s="365">
        <v>0</v>
      </c>
      <c r="T465" s="365">
        <v>0</v>
      </c>
      <c r="U465" s="365">
        <v>0</v>
      </c>
      <c r="V465" s="365">
        <v>0</v>
      </c>
      <c r="W465" s="365">
        <v>0</v>
      </c>
      <c r="X465" s="365">
        <v>0</v>
      </c>
      <c r="Y465" s="365">
        <v>0</v>
      </c>
      <c r="Z465" s="365">
        <v>0</v>
      </c>
      <c r="AA465" s="365">
        <v>0</v>
      </c>
      <c r="AB465" s="365">
        <v>0</v>
      </c>
      <c r="AC465" s="365">
        <v>0</v>
      </c>
      <c r="AD465" s="366">
        <f t="shared" si="78"/>
        <v>0</v>
      </c>
    </row>
    <row r="466" spans="1:30" ht="12" hidden="1" customHeight="1">
      <c r="A466" s="358">
        <v>510</v>
      </c>
      <c r="B466" s="35" t="s">
        <v>562</v>
      </c>
      <c r="C466" s="365">
        <v>0</v>
      </c>
      <c r="D466" s="365">
        <v>0</v>
      </c>
      <c r="E466" s="365">
        <v>0</v>
      </c>
      <c r="F466" s="365">
        <v>0</v>
      </c>
      <c r="G466" s="365">
        <v>0</v>
      </c>
      <c r="H466" s="365">
        <v>0</v>
      </c>
      <c r="I466" s="365">
        <v>0</v>
      </c>
      <c r="J466" s="365">
        <v>0</v>
      </c>
      <c r="K466" s="365">
        <v>0</v>
      </c>
      <c r="L466" s="365">
        <v>0</v>
      </c>
      <c r="M466" s="365">
        <v>0</v>
      </c>
      <c r="N466" s="365">
        <v>0</v>
      </c>
      <c r="O466" s="365">
        <v>0</v>
      </c>
      <c r="P466" s="366">
        <f t="shared" si="77"/>
        <v>0</v>
      </c>
      <c r="Q466" s="365">
        <v>0</v>
      </c>
      <c r="R466" s="365">
        <v>0</v>
      </c>
      <c r="S466" s="365">
        <v>0</v>
      </c>
      <c r="T466" s="365">
        <v>0</v>
      </c>
      <c r="U466" s="365">
        <v>0</v>
      </c>
      <c r="V466" s="365">
        <v>0</v>
      </c>
      <c r="W466" s="365">
        <v>0</v>
      </c>
      <c r="X466" s="365">
        <v>0</v>
      </c>
      <c r="Y466" s="365">
        <v>0</v>
      </c>
      <c r="Z466" s="365">
        <v>0</v>
      </c>
      <c r="AA466" s="365">
        <v>0</v>
      </c>
      <c r="AB466" s="365">
        <v>0</v>
      </c>
      <c r="AC466" s="365">
        <v>0</v>
      </c>
      <c r="AD466" s="366">
        <f t="shared" si="78"/>
        <v>0</v>
      </c>
    </row>
    <row r="467" spans="1:30" ht="12" hidden="1" customHeight="1">
      <c r="A467" s="358">
        <v>511</v>
      </c>
      <c r="B467" s="35" t="s">
        <v>563</v>
      </c>
      <c r="C467" s="365">
        <v>0</v>
      </c>
      <c r="D467" s="365">
        <v>0</v>
      </c>
      <c r="E467" s="365">
        <v>0</v>
      </c>
      <c r="F467" s="365">
        <v>0</v>
      </c>
      <c r="G467" s="365">
        <v>0</v>
      </c>
      <c r="H467" s="365">
        <v>0</v>
      </c>
      <c r="I467" s="365">
        <v>0</v>
      </c>
      <c r="J467" s="365">
        <v>0</v>
      </c>
      <c r="K467" s="365">
        <v>0</v>
      </c>
      <c r="L467" s="365">
        <v>0</v>
      </c>
      <c r="M467" s="365">
        <v>0</v>
      </c>
      <c r="N467" s="365">
        <v>0</v>
      </c>
      <c r="O467" s="365">
        <v>0</v>
      </c>
      <c r="P467" s="366">
        <f t="shared" si="77"/>
        <v>0</v>
      </c>
      <c r="Q467" s="365">
        <v>0</v>
      </c>
      <c r="R467" s="365">
        <v>0</v>
      </c>
      <c r="S467" s="365">
        <v>0</v>
      </c>
      <c r="T467" s="365">
        <v>0</v>
      </c>
      <c r="U467" s="365">
        <v>0</v>
      </c>
      <c r="V467" s="365">
        <v>0</v>
      </c>
      <c r="W467" s="365">
        <v>0</v>
      </c>
      <c r="X467" s="365">
        <v>0</v>
      </c>
      <c r="Y467" s="365">
        <v>0</v>
      </c>
      <c r="Z467" s="365">
        <v>0</v>
      </c>
      <c r="AA467" s="365">
        <v>0</v>
      </c>
      <c r="AB467" s="365">
        <v>0</v>
      </c>
      <c r="AC467" s="365">
        <v>0</v>
      </c>
      <c r="AD467" s="366">
        <f t="shared" si="78"/>
        <v>0</v>
      </c>
    </row>
    <row r="468" spans="1:30" ht="12" hidden="1" customHeight="1">
      <c r="A468" s="358">
        <v>512</v>
      </c>
      <c r="B468" s="35" t="s">
        <v>564</v>
      </c>
      <c r="C468" s="365">
        <v>0</v>
      </c>
      <c r="D468" s="365">
        <v>0</v>
      </c>
      <c r="E468" s="365">
        <v>0</v>
      </c>
      <c r="F468" s="365">
        <v>0</v>
      </c>
      <c r="G468" s="365">
        <v>0</v>
      </c>
      <c r="H468" s="365">
        <v>0</v>
      </c>
      <c r="I468" s="365">
        <v>0</v>
      </c>
      <c r="J468" s="365">
        <v>0</v>
      </c>
      <c r="K468" s="365">
        <v>0</v>
      </c>
      <c r="L468" s="365">
        <v>0</v>
      </c>
      <c r="M468" s="365">
        <v>0</v>
      </c>
      <c r="N468" s="365">
        <v>0</v>
      </c>
      <c r="O468" s="365">
        <v>0</v>
      </c>
      <c r="P468" s="366">
        <f t="shared" si="77"/>
        <v>0</v>
      </c>
      <c r="Q468" s="365">
        <v>0</v>
      </c>
      <c r="R468" s="365">
        <v>0</v>
      </c>
      <c r="S468" s="365">
        <v>0</v>
      </c>
      <c r="T468" s="365">
        <v>0</v>
      </c>
      <c r="U468" s="365">
        <v>0</v>
      </c>
      <c r="V468" s="365">
        <v>0</v>
      </c>
      <c r="W468" s="365">
        <v>0</v>
      </c>
      <c r="X468" s="365">
        <v>0</v>
      </c>
      <c r="Y468" s="365">
        <v>0</v>
      </c>
      <c r="Z468" s="365">
        <v>0</v>
      </c>
      <c r="AA468" s="365">
        <v>0</v>
      </c>
      <c r="AB468" s="365">
        <v>0</v>
      </c>
      <c r="AC468" s="365">
        <v>0</v>
      </c>
      <c r="AD468" s="366">
        <f t="shared" si="78"/>
        <v>0</v>
      </c>
    </row>
    <row r="469" spans="1:30" ht="12" hidden="1" customHeight="1">
      <c r="A469" s="358">
        <v>513</v>
      </c>
      <c r="B469" s="35" t="s">
        <v>565</v>
      </c>
      <c r="C469" s="365">
        <v>0</v>
      </c>
      <c r="D469" s="365">
        <v>0</v>
      </c>
      <c r="E469" s="365">
        <v>0</v>
      </c>
      <c r="F469" s="365">
        <v>0</v>
      </c>
      <c r="G469" s="365">
        <v>0</v>
      </c>
      <c r="H469" s="365">
        <v>0</v>
      </c>
      <c r="I469" s="365">
        <v>0</v>
      </c>
      <c r="J469" s="365">
        <v>0</v>
      </c>
      <c r="K469" s="365">
        <v>0</v>
      </c>
      <c r="L469" s="365">
        <v>0</v>
      </c>
      <c r="M469" s="365">
        <v>0</v>
      </c>
      <c r="N469" s="365">
        <v>0</v>
      </c>
      <c r="O469" s="365">
        <v>0</v>
      </c>
      <c r="P469" s="366">
        <f t="shared" si="77"/>
        <v>0</v>
      </c>
      <c r="Q469" s="365">
        <v>0</v>
      </c>
      <c r="R469" s="365">
        <v>0</v>
      </c>
      <c r="S469" s="365">
        <v>0</v>
      </c>
      <c r="T469" s="365">
        <v>0</v>
      </c>
      <c r="U469" s="365">
        <v>0</v>
      </c>
      <c r="V469" s="365">
        <v>0</v>
      </c>
      <c r="W469" s="365">
        <v>0</v>
      </c>
      <c r="X469" s="365">
        <v>0</v>
      </c>
      <c r="Y469" s="365">
        <v>0</v>
      </c>
      <c r="Z469" s="365">
        <v>0</v>
      </c>
      <c r="AA469" s="365">
        <v>0</v>
      </c>
      <c r="AB469" s="365">
        <v>0</v>
      </c>
      <c r="AC469" s="365">
        <v>0</v>
      </c>
      <c r="AD469" s="366">
        <f t="shared" si="78"/>
        <v>0</v>
      </c>
    </row>
    <row r="470" spans="1:30" ht="12" hidden="1" customHeight="1">
      <c r="A470" s="358">
        <v>514</v>
      </c>
      <c r="B470" s="35" t="s">
        <v>566</v>
      </c>
      <c r="C470" s="365">
        <v>0</v>
      </c>
      <c r="D470" s="365">
        <v>0</v>
      </c>
      <c r="E470" s="365">
        <v>0</v>
      </c>
      <c r="F470" s="365">
        <v>0</v>
      </c>
      <c r="G470" s="365">
        <v>0</v>
      </c>
      <c r="H470" s="365">
        <v>52883.24</v>
      </c>
      <c r="I470" s="365">
        <v>7483.46</v>
      </c>
      <c r="J470" s="365">
        <v>7483.46</v>
      </c>
      <c r="K470" s="365">
        <v>7483.46</v>
      </c>
      <c r="L470" s="365">
        <v>7483.46</v>
      </c>
      <c r="M470" s="365">
        <v>7483.46</v>
      </c>
      <c r="N470" s="365">
        <v>7483.46</v>
      </c>
      <c r="O470" s="365">
        <v>97784</v>
      </c>
      <c r="P470" s="366">
        <f t="shared" si="77"/>
        <v>0</v>
      </c>
      <c r="Q470" s="365">
        <v>7479.5</v>
      </c>
      <c r="R470" s="365">
        <v>7479.5</v>
      </c>
      <c r="S470" s="365">
        <v>7479.5</v>
      </c>
      <c r="T470" s="365">
        <v>7479.5</v>
      </c>
      <c r="U470" s="365">
        <v>7479.5</v>
      </c>
      <c r="V470" s="365">
        <v>7479.5</v>
      </c>
      <c r="W470" s="365">
        <v>7479.5</v>
      </c>
      <c r="X470" s="365">
        <v>7479.5</v>
      </c>
      <c r="Y470" s="365">
        <v>7479.5</v>
      </c>
      <c r="Z470" s="365">
        <v>7479.5</v>
      </c>
      <c r="AA470" s="365">
        <v>7479.5</v>
      </c>
      <c r="AB470" s="365">
        <v>7479.5</v>
      </c>
      <c r="AC470" s="365">
        <v>89754</v>
      </c>
      <c r="AD470" s="366">
        <f t="shared" si="78"/>
        <v>0</v>
      </c>
    </row>
    <row r="471" spans="1:30" ht="12" hidden="1" customHeight="1">
      <c r="A471" s="358">
        <v>515</v>
      </c>
      <c r="B471" s="35" t="s">
        <v>567</v>
      </c>
      <c r="C471" s="365">
        <v>0</v>
      </c>
      <c r="D471" s="365">
        <v>0</v>
      </c>
      <c r="E471" s="365">
        <v>0</v>
      </c>
      <c r="F471" s="365">
        <v>0</v>
      </c>
      <c r="G471" s="365">
        <v>0</v>
      </c>
      <c r="H471" s="365">
        <v>0</v>
      </c>
      <c r="I471" s="365">
        <v>0</v>
      </c>
      <c r="J471" s="365">
        <v>0</v>
      </c>
      <c r="K471" s="365">
        <v>0</v>
      </c>
      <c r="L471" s="365">
        <v>0</v>
      </c>
      <c r="M471" s="365">
        <v>0</v>
      </c>
      <c r="N471" s="365">
        <v>0</v>
      </c>
      <c r="O471" s="365">
        <v>0</v>
      </c>
      <c r="P471" s="366">
        <f t="shared" si="77"/>
        <v>0</v>
      </c>
      <c r="Q471" s="365">
        <v>0</v>
      </c>
      <c r="R471" s="365">
        <v>0</v>
      </c>
      <c r="S471" s="365">
        <v>0</v>
      </c>
      <c r="T471" s="365">
        <v>0</v>
      </c>
      <c r="U471" s="365">
        <v>0</v>
      </c>
      <c r="V471" s="365">
        <v>0</v>
      </c>
      <c r="W471" s="365">
        <v>0</v>
      </c>
      <c r="X471" s="365">
        <v>0</v>
      </c>
      <c r="Y471" s="365">
        <v>0</v>
      </c>
      <c r="Z471" s="365">
        <v>0</v>
      </c>
      <c r="AA471" s="365">
        <v>0</v>
      </c>
      <c r="AB471" s="365">
        <v>0</v>
      </c>
      <c r="AC471" s="365">
        <v>0</v>
      </c>
      <c r="AD471" s="366">
        <f t="shared" si="78"/>
        <v>0</v>
      </c>
    </row>
    <row r="472" spans="1:30" ht="12" hidden="1" customHeight="1">
      <c r="A472" s="358">
        <v>516</v>
      </c>
      <c r="B472" s="35" t="s">
        <v>568</v>
      </c>
      <c r="C472" s="365">
        <v>0</v>
      </c>
      <c r="D472" s="365">
        <v>0</v>
      </c>
      <c r="E472" s="365">
        <v>0</v>
      </c>
      <c r="F472" s="365">
        <v>0</v>
      </c>
      <c r="G472" s="365">
        <v>0</v>
      </c>
      <c r="H472" s="365">
        <v>0</v>
      </c>
      <c r="I472" s="365">
        <v>0</v>
      </c>
      <c r="J472" s="365">
        <v>0</v>
      </c>
      <c r="K472" s="365">
        <v>0</v>
      </c>
      <c r="L472" s="365">
        <v>0</v>
      </c>
      <c r="M472" s="365">
        <v>0</v>
      </c>
      <c r="N472" s="365">
        <v>0</v>
      </c>
      <c r="O472" s="365">
        <v>0</v>
      </c>
      <c r="P472" s="366">
        <f t="shared" si="77"/>
        <v>0</v>
      </c>
      <c r="Q472" s="365">
        <v>0</v>
      </c>
      <c r="R472" s="365">
        <v>0</v>
      </c>
      <c r="S472" s="365">
        <v>0</v>
      </c>
      <c r="T472" s="365">
        <v>0</v>
      </c>
      <c r="U472" s="365">
        <v>0</v>
      </c>
      <c r="V472" s="365">
        <v>0</v>
      </c>
      <c r="W472" s="365">
        <v>0</v>
      </c>
      <c r="X472" s="365">
        <v>0</v>
      </c>
      <c r="Y472" s="365">
        <v>0</v>
      </c>
      <c r="Z472" s="365">
        <v>0</v>
      </c>
      <c r="AA472" s="365">
        <v>0</v>
      </c>
      <c r="AB472" s="365">
        <v>0</v>
      </c>
      <c r="AC472" s="365">
        <v>0</v>
      </c>
      <c r="AD472" s="366">
        <f t="shared" si="78"/>
        <v>0</v>
      </c>
    </row>
    <row r="473" spans="1:30" ht="12" hidden="1" customHeight="1">
      <c r="A473" s="358">
        <v>520</v>
      </c>
      <c r="B473" s="35" t="s">
        <v>569</v>
      </c>
      <c r="C473" s="365">
        <v>0</v>
      </c>
      <c r="D473" s="365">
        <v>0</v>
      </c>
      <c r="E473" s="365">
        <v>0</v>
      </c>
      <c r="F473" s="365">
        <v>0</v>
      </c>
      <c r="G473" s="365">
        <v>0</v>
      </c>
      <c r="H473" s="365">
        <v>0</v>
      </c>
      <c r="I473" s="365">
        <v>0</v>
      </c>
      <c r="J473" s="365">
        <v>0</v>
      </c>
      <c r="K473" s="365">
        <v>0</v>
      </c>
      <c r="L473" s="365">
        <v>0</v>
      </c>
      <c r="M473" s="365">
        <v>0</v>
      </c>
      <c r="N473" s="365">
        <v>0</v>
      </c>
      <c r="O473" s="365">
        <v>0</v>
      </c>
      <c r="P473" s="366">
        <f t="shared" si="77"/>
        <v>0</v>
      </c>
      <c r="Q473" s="365">
        <v>0</v>
      </c>
      <c r="R473" s="365">
        <v>0</v>
      </c>
      <c r="S473" s="365">
        <v>0</v>
      </c>
      <c r="T473" s="365">
        <v>0</v>
      </c>
      <c r="U473" s="365">
        <v>0</v>
      </c>
      <c r="V473" s="365">
        <v>0</v>
      </c>
      <c r="W473" s="365">
        <v>0</v>
      </c>
      <c r="X473" s="365">
        <v>0</v>
      </c>
      <c r="Y473" s="365">
        <v>0</v>
      </c>
      <c r="Z473" s="365">
        <v>0</v>
      </c>
      <c r="AA473" s="365">
        <v>0</v>
      </c>
      <c r="AB473" s="365">
        <v>0</v>
      </c>
      <c r="AC473" s="365">
        <v>0</v>
      </c>
      <c r="AD473" s="366">
        <f t="shared" si="78"/>
        <v>0</v>
      </c>
    </row>
    <row r="474" spans="1:30" ht="12" hidden="1" customHeight="1">
      <c r="A474" s="358">
        <v>524</v>
      </c>
      <c r="B474" s="35" t="s">
        <v>570</v>
      </c>
      <c r="C474" s="365">
        <v>0</v>
      </c>
      <c r="D474" s="365">
        <v>0</v>
      </c>
      <c r="E474" s="365">
        <v>0</v>
      </c>
      <c r="F474" s="365">
        <v>0</v>
      </c>
      <c r="G474" s="365">
        <v>0</v>
      </c>
      <c r="H474" s="365">
        <v>0</v>
      </c>
      <c r="I474" s="365">
        <v>0</v>
      </c>
      <c r="J474" s="365">
        <v>0</v>
      </c>
      <c r="K474" s="365">
        <v>0</v>
      </c>
      <c r="L474" s="365">
        <v>0</v>
      </c>
      <c r="M474" s="365">
        <v>0</v>
      </c>
      <c r="N474" s="365">
        <v>0</v>
      </c>
      <c r="O474" s="365">
        <v>0</v>
      </c>
      <c r="P474" s="366">
        <f t="shared" si="77"/>
        <v>0</v>
      </c>
      <c r="Q474" s="365">
        <v>0</v>
      </c>
      <c r="R474" s="365">
        <v>0</v>
      </c>
      <c r="S474" s="365">
        <v>0</v>
      </c>
      <c r="T474" s="365">
        <v>0</v>
      </c>
      <c r="U474" s="365">
        <v>0</v>
      </c>
      <c r="V474" s="365">
        <v>0</v>
      </c>
      <c r="W474" s="365">
        <v>0</v>
      </c>
      <c r="X474" s="365">
        <v>0</v>
      </c>
      <c r="Y474" s="365">
        <v>0</v>
      </c>
      <c r="Z474" s="365">
        <v>0</v>
      </c>
      <c r="AA474" s="365">
        <v>0</v>
      </c>
      <c r="AB474" s="365">
        <v>0</v>
      </c>
      <c r="AC474" s="365">
        <v>0</v>
      </c>
      <c r="AD474" s="366">
        <f t="shared" si="78"/>
        <v>0</v>
      </c>
    </row>
    <row r="475" spans="1:30" ht="12" hidden="1" customHeight="1">
      <c r="A475" s="358">
        <v>524.1</v>
      </c>
      <c r="B475" s="35" t="s">
        <v>571</v>
      </c>
      <c r="C475" s="365">
        <v>0</v>
      </c>
      <c r="D475" s="365">
        <v>0</v>
      </c>
      <c r="E475" s="365">
        <v>0</v>
      </c>
      <c r="F475" s="365">
        <v>0</v>
      </c>
      <c r="G475" s="365">
        <v>0</v>
      </c>
      <c r="H475" s="365">
        <v>0</v>
      </c>
      <c r="I475" s="365">
        <v>0</v>
      </c>
      <c r="J475" s="365">
        <v>0</v>
      </c>
      <c r="K475" s="365">
        <v>0</v>
      </c>
      <c r="L475" s="365">
        <v>0</v>
      </c>
      <c r="M475" s="365">
        <v>0</v>
      </c>
      <c r="N475" s="365">
        <v>0</v>
      </c>
      <c r="O475" s="365">
        <v>0</v>
      </c>
      <c r="P475" s="366">
        <f t="shared" si="77"/>
        <v>0</v>
      </c>
      <c r="Q475" s="365">
        <v>0</v>
      </c>
      <c r="R475" s="365">
        <v>0</v>
      </c>
      <c r="S475" s="365">
        <v>0</v>
      </c>
      <c r="T475" s="365">
        <v>0</v>
      </c>
      <c r="U475" s="365">
        <v>0</v>
      </c>
      <c r="V475" s="365">
        <v>0</v>
      </c>
      <c r="W475" s="365">
        <v>0</v>
      </c>
      <c r="X475" s="365">
        <v>0</v>
      </c>
      <c r="Y475" s="365">
        <v>0</v>
      </c>
      <c r="Z475" s="365">
        <v>0</v>
      </c>
      <c r="AA475" s="365">
        <v>0</v>
      </c>
      <c r="AB475" s="365">
        <v>0</v>
      </c>
      <c r="AC475" s="365">
        <v>0</v>
      </c>
      <c r="AD475" s="366">
        <f t="shared" si="78"/>
        <v>0</v>
      </c>
    </row>
    <row r="476" spans="1:30" ht="12" hidden="1" customHeight="1">
      <c r="A476" s="358">
        <v>530</v>
      </c>
      <c r="B476" s="35" t="s">
        <v>572</v>
      </c>
      <c r="C476" s="365">
        <v>0</v>
      </c>
      <c r="D476" s="365">
        <v>0</v>
      </c>
      <c r="E476" s="365">
        <v>0</v>
      </c>
      <c r="F476" s="365">
        <v>0</v>
      </c>
      <c r="G476" s="365">
        <v>0</v>
      </c>
      <c r="H476" s="365">
        <v>0</v>
      </c>
      <c r="I476" s="365">
        <v>0</v>
      </c>
      <c r="J476" s="365">
        <v>0</v>
      </c>
      <c r="K476" s="365">
        <v>0</v>
      </c>
      <c r="L476" s="365">
        <v>0</v>
      </c>
      <c r="M476" s="365">
        <v>0</v>
      </c>
      <c r="N476" s="365">
        <v>0</v>
      </c>
      <c r="O476" s="365">
        <v>0</v>
      </c>
      <c r="P476" s="366">
        <f t="shared" si="77"/>
        <v>0</v>
      </c>
      <c r="Q476" s="365">
        <v>0</v>
      </c>
      <c r="R476" s="365">
        <v>0</v>
      </c>
      <c r="S476" s="365">
        <v>0</v>
      </c>
      <c r="T476" s="365">
        <v>0</v>
      </c>
      <c r="U476" s="365">
        <v>0</v>
      </c>
      <c r="V476" s="365">
        <v>0</v>
      </c>
      <c r="W476" s="365">
        <v>0</v>
      </c>
      <c r="X476" s="365">
        <v>0</v>
      </c>
      <c r="Y476" s="365">
        <v>0</v>
      </c>
      <c r="Z476" s="365">
        <v>0</v>
      </c>
      <c r="AA476" s="365">
        <v>0</v>
      </c>
      <c r="AB476" s="365">
        <v>0</v>
      </c>
      <c r="AC476" s="365">
        <v>0</v>
      </c>
      <c r="AD476" s="366">
        <f t="shared" si="78"/>
        <v>0</v>
      </c>
    </row>
    <row r="477" spans="1:30" ht="12" hidden="1" customHeight="1">
      <c r="A477" s="358">
        <v>533</v>
      </c>
      <c r="B477" s="35" t="s">
        <v>573</v>
      </c>
      <c r="C477" s="365">
        <v>0</v>
      </c>
      <c r="D477" s="365">
        <v>0</v>
      </c>
      <c r="E477" s="365">
        <v>0</v>
      </c>
      <c r="F477" s="365">
        <v>0</v>
      </c>
      <c r="G477" s="365">
        <v>0</v>
      </c>
      <c r="H477" s="365">
        <v>0</v>
      </c>
      <c r="I477" s="365">
        <v>0</v>
      </c>
      <c r="J477" s="365">
        <v>0</v>
      </c>
      <c r="K477" s="365">
        <v>0</v>
      </c>
      <c r="L477" s="365">
        <v>0</v>
      </c>
      <c r="M477" s="365">
        <v>0</v>
      </c>
      <c r="N477" s="365">
        <v>0</v>
      </c>
      <c r="O477" s="365">
        <v>0</v>
      </c>
      <c r="P477" s="366">
        <f t="shared" si="77"/>
        <v>0</v>
      </c>
      <c r="Q477" s="365">
        <v>0</v>
      </c>
      <c r="R477" s="365">
        <v>0</v>
      </c>
      <c r="S477" s="365">
        <v>0</v>
      </c>
      <c r="T477" s="365">
        <v>0</v>
      </c>
      <c r="U477" s="365">
        <v>0</v>
      </c>
      <c r="V477" s="365">
        <v>0</v>
      </c>
      <c r="W477" s="365">
        <v>0</v>
      </c>
      <c r="X477" s="365">
        <v>0</v>
      </c>
      <c r="Y477" s="365">
        <v>0</v>
      </c>
      <c r="Z477" s="365">
        <v>0</v>
      </c>
      <c r="AA477" s="365">
        <v>0</v>
      </c>
      <c r="AB477" s="365">
        <v>0</v>
      </c>
      <c r="AC477" s="365">
        <v>0</v>
      </c>
      <c r="AD477" s="366">
        <f t="shared" si="78"/>
        <v>0</v>
      </c>
    </row>
    <row r="478" spans="1:30" ht="12" hidden="1" customHeight="1">
      <c r="A478" s="358">
        <v>534</v>
      </c>
      <c r="B478" s="35" t="s">
        <v>574</v>
      </c>
      <c r="C478" s="365">
        <v>0</v>
      </c>
      <c r="D478" s="365">
        <v>0</v>
      </c>
      <c r="E478" s="365">
        <v>0</v>
      </c>
      <c r="F478" s="365">
        <v>0</v>
      </c>
      <c r="G478" s="365">
        <v>0</v>
      </c>
      <c r="H478" s="365">
        <v>0</v>
      </c>
      <c r="I478" s="365">
        <v>0</v>
      </c>
      <c r="J478" s="365">
        <v>0</v>
      </c>
      <c r="K478" s="365">
        <v>0</v>
      </c>
      <c r="L478" s="365">
        <v>0</v>
      </c>
      <c r="M478" s="365">
        <v>0</v>
      </c>
      <c r="N478" s="365">
        <v>0</v>
      </c>
      <c r="O478" s="365">
        <v>0</v>
      </c>
      <c r="P478" s="366">
        <f t="shared" si="77"/>
        <v>0</v>
      </c>
      <c r="Q478" s="365">
        <v>0</v>
      </c>
      <c r="R478" s="365">
        <v>0</v>
      </c>
      <c r="S478" s="365">
        <v>0</v>
      </c>
      <c r="T478" s="365">
        <v>0</v>
      </c>
      <c r="U478" s="365">
        <v>0</v>
      </c>
      <c r="V478" s="365">
        <v>0</v>
      </c>
      <c r="W478" s="365">
        <v>0</v>
      </c>
      <c r="X478" s="365">
        <v>0</v>
      </c>
      <c r="Y478" s="365">
        <v>0</v>
      </c>
      <c r="Z478" s="365">
        <v>0</v>
      </c>
      <c r="AA478" s="365">
        <v>0</v>
      </c>
      <c r="AB478" s="365">
        <v>0</v>
      </c>
      <c r="AC478" s="365">
        <v>0</v>
      </c>
      <c r="AD478" s="366">
        <f t="shared" si="78"/>
        <v>0</v>
      </c>
    </row>
    <row r="479" spans="1:30" ht="12" hidden="1" customHeight="1">
      <c r="A479" s="358">
        <v>535</v>
      </c>
      <c r="B479" s="35" t="s">
        <v>575</v>
      </c>
      <c r="C479" s="365">
        <v>0</v>
      </c>
      <c r="D479" s="365">
        <v>0</v>
      </c>
      <c r="E479" s="365">
        <v>0</v>
      </c>
      <c r="F479" s="365">
        <v>0</v>
      </c>
      <c r="G479" s="365">
        <v>0</v>
      </c>
      <c r="H479" s="365">
        <v>0</v>
      </c>
      <c r="I479" s="365">
        <v>0</v>
      </c>
      <c r="J479" s="365">
        <v>0</v>
      </c>
      <c r="K479" s="365">
        <v>0</v>
      </c>
      <c r="L479" s="365">
        <v>0</v>
      </c>
      <c r="M479" s="365">
        <v>0</v>
      </c>
      <c r="N479" s="365">
        <v>0</v>
      </c>
      <c r="O479" s="365">
        <v>0</v>
      </c>
      <c r="P479" s="366">
        <f t="shared" si="77"/>
        <v>0</v>
      </c>
      <c r="Q479" s="365">
        <v>0</v>
      </c>
      <c r="R479" s="365">
        <v>0</v>
      </c>
      <c r="S479" s="365">
        <v>0</v>
      </c>
      <c r="T479" s="365">
        <v>0</v>
      </c>
      <c r="U479" s="365">
        <v>0</v>
      </c>
      <c r="V479" s="365">
        <v>0</v>
      </c>
      <c r="W479" s="365">
        <v>0</v>
      </c>
      <c r="X479" s="365">
        <v>0</v>
      </c>
      <c r="Y479" s="365">
        <v>0</v>
      </c>
      <c r="Z479" s="365">
        <v>0</v>
      </c>
      <c r="AA479" s="365">
        <v>0</v>
      </c>
      <c r="AB479" s="365">
        <v>0</v>
      </c>
      <c r="AC479" s="365">
        <v>0</v>
      </c>
      <c r="AD479" s="366">
        <f t="shared" si="78"/>
        <v>0</v>
      </c>
    </row>
    <row r="480" spans="1:30" ht="12" hidden="1" customHeight="1">
      <c r="A480" s="358">
        <v>558</v>
      </c>
      <c r="B480" s="35" t="s">
        <v>576</v>
      </c>
      <c r="C480" s="365">
        <v>0</v>
      </c>
      <c r="D480" s="365">
        <v>0</v>
      </c>
      <c r="E480" s="365">
        <v>0</v>
      </c>
      <c r="F480" s="365">
        <v>0</v>
      </c>
      <c r="G480" s="365">
        <v>0</v>
      </c>
      <c r="H480" s="365">
        <v>0</v>
      </c>
      <c r="I480" s="365">
        <v>0</v>
      </c>
      <c r="J480" s="365">
        <v>0</v>
      </c>
      <c r="K480" s="365">
        <v>0</v>
      </c>
      <c r="L480" s="365">
        <v>0</v>
      </c>
      <c r="M480" s="365">
        <v>0</v>
      </c>
      <c r="N480" s="365">
        <v>0</v>
      </c>
      <c r="O480" s="365">
        <v>0</v>
      </c>
      <c r="P480" s="366">
        <f t="shared" si="77"/>
        <v>0</v>
      </c>
      <c r="Q480" s="365">
        <v>0</v>
      </c>
      <c r="R480" s="365">
        <v>0</v>
      </c>
      <c r="S480" s="365">
        <v>0</v>
      </c>
      <c r="T480" s="365">
        <v>0</v>
      </c>
      <c r="U480" s="365">
        <v>0</v>
      </c>
      <c r="V480" s="365">
        <v>0</v>
      </c>
      <c r="W480" s="365">
        <v>0</v>
      </c>
      <c r="X480" s="365">
        <v>0</v>
      </c>
      <c r="Y480" s="365">
        <v>0</v>
      </c>
      <c r="Z480" s="365">
        <v>0</v>
      </c>
      <c r="AA480" s="365">
        <v>0</v>
      </c>
      <c r="AB480" s="365">
        <v>0</v>
      </c>
      <c r="AC480" s="365">
        <v>0</v>
      </c>
      <c r="AD480" s="366">
        <f t="shared" si="78"/>
        <v>0</v>
      </c>
    </row>
    <row r="481" spans="1:30" ht="12" hidden="1" customHeight="1">
      <c r="A481" s="358">
        <v>590</v>
      </c>
      <c r="B481" s="35" t="s">
        <v>577</v>
      </c>
      <c r="C481" s="365">
        <v>0</v>
      </c>
      <c r="D481" s="365">
        <v>0</v>
      </c>
      <c r="E481" s="365">
        <v>0</v>
      </c>
      <c r="F481" s="365">
        <v>0</v>
      </c>
      <c r="G481" s="365">
        <v>0</v>
      </c>
      <c r="H481" s="365">
        <v>0</v>
      </c>
      <c r="I481" s="365">
        <v>0</v>
      </c>
      <c r="J481" s="365">
        <v>0</v>
      </c>
      <c r="K481" s="365">
        <v>0</v>
      </c>
      <c r="L481" s="365">
        <v>0</v>
      </c>
      <c r="M481" s="365">
        <v>0</v>
      </c>
      <c r="N481" s="365">
        <v>0</v>
      </c>
      <c r="O481" s="365">
        <v>0</v>
      </c>
      <c r="P481" s="366">
        <f t="shared" si="77"/>
        <v>0</v>
      </c>
      <c r="Q481" s="365">
        <v>0</v>
      </c>
      <c r="R481" s="365">
        <v>0</v>
      </c>
      <c r="S481" s="365">
        <v>0</v>
      </c>
      <c r="T481" s="365">
        <v>0</v>
      </c>
      <c r="U481" s="365">
        <v>0</v>
      </c>
      <c r="V481" s="365">
        <v>0</v>
      </c>
      <c r="W481" s="365">
        <v>0</v>
      </c>
      <c r="X481" s="365">
        <v>0</v>
      </c>
      <c r="Y481" s="365">
        <v>0</v>
      </c>
      <c r="Z481" s="365">
        <v>0</v>
      </c>
      <c r="AA481" s="365">
        <v>0</v>
      </c>
      <c r="AB481" s="365">
        <v>0</v>
      </c>
      <c r="AC481" s="365">
        <v>0</v>
      </c>
      <c r="AD481" s="366">
        <f t="shared" si="78"/>
        <v>0</v>
      </c>
    </row>
    <row r="482" spans="1:30" ht="12" hidden="1" customHeight="1">
      <c r="A482" s="358">
        <v>599</v>
      </c>
      <c r="B482" s="35" t="s">
        <v>578</v>
      </c>
      <c r="C482" s="365">
        <v>448.83</v>
      </c>
      <c r="D482" s="365">
        <v>0</v>
      </c>
      <c r="E482" s="365">
        <v>0</v>
      </c>
      <c r="F482" s="365">
        <v>-8.7400000000000001E-13</v>
      </c>
      <c r="G482" s="365">
        <v>0</v>
      </c>
      <c r="H482" s="365">
        <v>2859.83</v>
      </c>
      <c r="I482" s="365">
        <v>-3308.66</v>
      </c>
      <c r="J482" s="365">
        <v>0</v>
      </c>
      <c r="K482" s="365">
        <v>0</v>
      </c>
      <c r="L482" s="365">
        <v>0</v>
      </c>
      <c r="M482" s="365">
        <v>0</v>
      </c>
      <c r="N482" s="365">
        <v>0</v>
      </c>
      <c r="O482" s="365">
        <v>0</v>
      </c>
      <c r="P482" s="366">
        <f t="shared" si="77"/>
        <v>9.0949470177292824E-13</v>
      </c>
      <c r="Q482" s="365">
        <v>0</v>
      </c>
      <c r="R482" s="365">
        <v>0</v>
      </c>
      <c r="S482" s="365">
        <v>0</v>
      </c>
      <c r="T482" s="365">
        <v>0</v>
      </c>
      <c r="U482" s="365">
        <v>0</v>
      </c>
      <c r="V482" s="365">
        <v>0</v>
      </c>
      <c r="W482" s="365">
        <v>0</v>
      </c>
      <c r="X482" s="365">
        <v>0</v>
      </c>
      <c r="Y482" s="365">
        <v>0</v>
      </c>
      <c r="Z482" s="365">
        <v>0</v>
      </c>
      <c r="AA482" s="365">
        <v>0</v>
      </c>
      <c r="AB482" s="365">
        <v>0</v>
      </c>
      <c r="AC482" s="365">
        <v>0</v>
      </c>
      <c r="AD482" s="366">
        <f t="shared" si="78"/>
        <v>0</v>
      </c>
    </row>
    <row r="483" spans="1:30" ht="12" hidden="1" customHeight="1">
      <c r="A483" s="358">
        <v>599.1</v>
      </c>
      <c r="B483" s="35" t="s">
        <v>579</v>
      </c>
      <c r="C483" s="365">
        <v>0</v>
      </c>
      <c r="D483" s="365">
        <v>0</v>
      </c>
      <c r="E483" s="365">
        <v>0</v>
      </c>
      <c r="F483" s="365">
        <v>0</v>
      </c>
      <c r="G483" s="365">
        <v>0</v>
      </c>
      <c r="H483" s="365">
        <v>0</v>
      </c>
      <c r="I483" s="365">
        <v>0</v>
      </c>
      <c r="J483" s="365">
        <v>0</v>
      </c>
      <c r="K483" s="365">
        <v>0</v>
      </c>
      <c r="L483" s="365">
        <v>0</v>
      </c>
      <c r="M483" s="365">
        <v>0</v>
      </c>
      <c r="N483" s="365">
        <v>0</v>
      </c>
      <c r="O483" s="365">
        <v>0</v>
      </c>
      <c r="P483" s="366">
        <f t="shared" si="77"/>
        <v>0</v>
      </c>
      <c r="Q483" s="365">
        <v>0</v>
      </c>
      <c r="R483" s="365">
        <v>0</v>
      </c>
      <c r="S483" s="365">
        <v>0</v>
      </c>
      <c r="T483" s="365">
        <v>0</v>
      </c>
      <c r="U483" s="365">
        <v>0</v>
      </c>
      <c r="V483" s="365">
        <v>0</v>
      </c>
      <c r="W483" s="365">
        <v>0</v>
      </c>
      <c r="X483" s="365">
        <v>0</v>
      </c>
      <c r="Y483" s="365">
        <v>0</v>
      </c>
      <c r="Z483" s="365">
        <v>0</v>
      </c>
      <c r="AA483" s="365">
        <v>0</v>
      </c>
      <c r="AB483" s="365">
        <v>0</v>
      </c>
      <c r="AC483" s="365">
        <v>0</v>
      </c>
      <c r="AD483" s="366">
        <f t="shared" si="78"/>
        <v>0</v>
      </c>
    </row>
    <row r="484" spans="1:30" ht="12" hidden="1" customHeight="1">
      <c r="A484" s="188"/>
      <c r="C484" s="365"/>
      <c r="D484" s="365"/>
      <c r="E484" s="365"/>
      <c r="F484" s="365"/>
      <c r="G484" s="365"/>
      <c r="H484" s="365"/>
      <c r="I484" s="365"/>
      <c r="J484" s="365"/>
      <c r="K484" s="365"/>
      <c r="L484" s="365"/>
      <c r="M484" s="365"/>
      <c r="N484" s="365"/>
      <c r="O484" s="365"/>
      <c r="P484" s="366"/>
      <c r="Q484" s="365"/>
      <c r="R484" s="365"/>
      <c r="S484" s="365"/>
      <c r="T484" s="365"/>
      <c r="U484" s="365"/>
      <c r="V484" s="365"/>
      <c r="W484" s="365"/>
      <c r="X484" s="365"/>
      <c r="Y484" s="365"/>
      <c r="Z484" s="365"/>
      <c r="AA484" s="365"/>
      <c r="AB484" s="365"/>
      <c r="AC484" s="365"/>
      <c r="AD484" s="366"/>
    </row>
    <row r="485" spans="1:30" ht="12" customHeight="1">
      <c r="A485" s="183"/>
      <c r="B485" s="78" t="str">
        <f>A454</f>
        <v>Other Charges</v>
      </c>
      <c r="C485" s="365">
        <f t="shared" ref="C485:O485" si="79">SUM(C455:C484)</f>
        <v>14989.83</v>
      </c>
      <c r="D485" s="365">
        <f t="shared" si="79"/>
        <v>0</v>
      </c>
      <c r="E485" s="365">
        <f t="shared" si="79"/>
        <v>7612</v>
      </c>
      <c r="F485" s="365">
        <f t="shared" si="79"/>
        <v>-8.7400000000000001E-13</v>
      </c>
      <c r="G485" s="365">
        <f t="shared" si="79"/>
        <v>0</v>
      </c>
      <c r="H485" s="365">
        <f t="shared" si="79"/>
        <v>55743.07</v>
      </c>
      <c r="I485" s="365">
        <f t="shared" si="79"/>
        <v>4174.8</v>
      </c>
      <c r="J485" s="365">
        <f t="shared" si="79"/>
        <v>7483.46</v>
      </c>
      <c r="K485" s="365">
        <f t="shared" si="79"/>
        <v>16378.41</v>
      </c>
      <c r="L485" s="365">
        <f t="shared" si="79"/>
        <v>7483.46</v>
      </c>
      <c r="M485" s="365">
        <f t="shared" si="79"/>
        <v>7483.46</v>
      </c>
      <c r="N485" s="365">
        <f t="shared" si="79"/>
        <v>12015.310000000001</v>
      </c>
      <c r="O485" s="365">
        <f t="shared" si="79"/>
        <v>133363.79999999999</v>
      </c>
      <c r="P485" s="366">
        <f t="shared" si="72"/>
        <v>0</v>
      </c>
      <c r="Q485" s="365">
        <f t="shared" ref="Q485:AC485" si="80">SUM(Q455:Q484)</f>
        <v>7479.5</v>
      </c>
      <c r="R485" s="365">
        <f t="shared" si="80"/>
        <v>7479.5</v>
      </c>
      <c r="S485" s="365">
        <f t="shared" si="80"/>
        <v>16374.45</v>
      </c>
      <c r="T485" s="365">
        <f t="shared" si="80"/>
        <v>7479.5</v>
      </c>
      <c r="U485" s="365">
        <f t="shared" si="80"/>
        <v>7479.5</v>
      </c>
      <c r="V485" s="365">
        <f t="shared" si="80"/>
        <v>16374.45</v>
      </c>
      <c r="W485" s="365">
        <f t="shared" si="80"/>
        <v>7479.5</v>
      </c>
      <c r="X485" s="365">
        <f t="shared" si="80"/>
        <v>7479.5</v>
      </c>
      <c r="Y485" s="365">
        <f t="shared" si="80"/>
        <v>16374.45</v>
      </c>
      <c r="Z485" s="365">
        <f t="shared" si="80"/>
        <v>7479.5</v>
      </c>
      <c r="AA485" s="365">
        <f t="shared" si="80"/>
        <v>7479.5</v>
      </c>
      <c r="AB485" s="365">
        <f t="shared" si="80"/>
        <v>16374.45</v>
      </c>
      <c r="AC485" s="365">
        <f t="shared" si="80"/>
        <v>125333.8</v>
      </c>
      <c r="AD485" s="366">
        <f t="shared" ref="AD485" si="81">AC485-SUM(Q485:AB485)</f>
        <v>0</v>
      </c>
    </row>
    <row r="486" spans="1:30" ht="12" hidden="1" customHeight="1">
      <c r="A486" s="183"/>
      <c r="C486" s="365"/>
      <c r="D486" s="365"/>
      <c r="E486" s="365"/>
      <c r="F486" s="365"/>
      <c r="G486" s="365"/>
      <c r="H486" s="365"/>
      <c r="I486" s="365"/>
      <c r="J486" s="365"/>
      <c r="K486" s="365"/>
      <c r="L486" s="365"/>
      <c r="M486" s="365"/>
      <c r="N486" s="365"/>
      <c r="O486" s="365"/>
      <c r="P486" s="366"/>
      <c r="Q486" s="365"/>
      <c r="R486" s="365"/>
      <c r="S486" s="365"/>
      <c r="T486" s="365"/>
      <c r="U486" s="365"/>
      <c r="V486" s="365"/>
      <c r="W486" s="365"/>
      <c r="X486" s="365"/>
      <c r="Y486" s="365"/>
      <c r="Z486" s="365"/>
      <c r="AA486" s="365"/>
      <c r="AB486" s="365"/>
      <c r="AC486" s="365"/>
      <c r="AD486" s="366"/>
    </row>
    <row r="487" spans="1:30" ht="12" hidden="1" customHeight="1">
      <c r="A487" s="80" t="s">
        <v>107</v>
      </c>
      <c r="C487" s="365"/>
      <c r="D487" s="365"/>
      <c r="E487" s="365"/>
      <c r="F487" s="365"/>
      <c r="G487" s="365"/>
      <c r="H487" s="365"/>
      <c r="I487" s="365"/>
      <c r="J487" s="365"/>
      <c r="K487" s="365"/>
      <c r="L487" s="365"/>
      <c r="M487" s="365"/>
      <c r="N487" s="365"/>
      <c r="O487" s="365"/>
      <c r="P487" s="366"/>
      <c r="Q487" s="365"/>
      <c r="R487" s="365"/>
      <c r="S487" s="365"/>
      <c r="T487" s="365"/>
      <c r="U487" s="365"/>
      <c r="V487" s="365"/>
      <c r="W487" s="365"/>
      <c r="X487" s="365"/>
      <c r="Y487" s="365"/>
      <c r="Z487" s="365"/>
      <c r="AA487" s="365"/>
      <c r="AB487" s="365"/>
      <c r="AC487" s="365"/>
      <c r="AD487" s="366"/>
    </row>
    <row r="488" spans="1:30" ht="12" hidden="1" customHeight="1">
      <c r="A488" s="188" t="s">
        <v>30</v>
      </c>
      <c r="C488" s="365"/>
      <c r="D488" s="365"/>
      <c r="E488" s="365"/>
      <c r="F488" s="365"/>
      <c r="G488" s="365"/>
      <c r="H488" s="365"/>
      <c r="I488" s="365"/>
      <c r="J488" s="365"/>
      <c r="K488" s="365"/>
      <c r="L488" s="365"/>
      <c r="M488" s="365"/>
      <c r="N488" s="365"/>
      <c r="O488" s="365">
        <v>0</v>
      </c>
      <c r="P488" s="366">
        <f t="shared" ref="P488" si="82">O488-SUM(C488:N488)</f>
        <v>0</v>
      </c>
      <c r="Q488" s="365"/>
      <c r="R488" s="365"/>
      <c r="S488" s="365"/>
      <c r="T488" s="365"/>
      <c r="U488" s="365"/>
      <c r="V488" s="365"/>
      <c r="W488" s="365"/>
      <c r="X488" s="365"/>
      <c r="Y488" s="365"/>
      <c r="Z488" s="365"/>
      <c r="AA488" s="365"/>
      <c r="AB488" s="365"/>
      <c r="AC488" s="365">
        <v>0</v>
      </c>
      <c r="AD488" s="366">
        <f t="shared" ref="AD488" si="83">AC488-SUM(Q488:AB488)</f>
        <v>0</v>
      </c>
    </row>
    <row r="489" spans="1:30" ht="12" hidden="1" customHeight="1">
      <c r="A489" s="358">
        <v>600</v>
      </c>
      <c r="B489" s="35" t="s">
        <v>107</v>
      </c>
      <c r="C489" s="365">
        <v>0</v>
      </c>
      <c r="D489" s="365">
        <v>0</v>
      </c>
      <c r="E489" s="365">
        <v>0</v>
      </c>
      <c r="F489" s="365">
        <v>0</v>
      </c>
      <c r="G489" s="365">
        <v>0</v>
      </c>
      <c r="H489" s="365">
        <v>0</v>
      </c>
      <c r="I489" s="365">
        <v>0</v>
      </c>
      <c r="J489" s="365">
        <v>0</v>
      </c>
      <c r="K489" s="365">
        <v>0</v>
      </c>
      <c r="L489" s="365">
        <v>0</v>
      </c>
      <c r="M489" s="365">
        <v>0</v>
      </c>
      <c r="N489" s="365">
        <v>0</v>
      </c>
      <c r="O489" s="365">
        <v>0</v>
      </c>
      <c r="P489" s="366">
        <f t="shared" ref="P489:P504" si="84">O489-SUM(C489:N489)</f>
        <v>0</v>
      </c>
      <c r="Q489" s="365">
        <v>0</v>
      </c>
      <c r="R489" s="365">
        <v>0</v>
      </c>
      <c r="S489" s="365">
        <v>0</v>
      </c>
      <c r="T489" s="365">
        <v>0</v>
      </c>
      <c r="U489" s="365">
        <v>0</v>
      </c>
      <c r="V489" s="365">
        <v>0</v>
      </c>
      <c r="W489" s="365">
        <v>0</v>
      </c>
      <c r="X489" s="365">
        <v>0</v>
      </c>
      <c r="Y489" s="365">
        <v>0</v>
      </c>
      <c r="Z489" s="365">
        <v>0</v>
      </c>
      <c r="AA489" s="365">
        <v>0</v>
      </c>
      <c r="AB489" s="365">
        <v>0</v>
      </c>
      <c r="AC489" s="365">
        <v>0</v>
      </c>
      <c r="AD489" s="366">
        <f t="shared" ref="AD489:AD504" si="85">AC489-SUM(Q489:AB489)</f>
        <v>0</v>
      </c>
    </row>
    <row r="490" spans="1:30" ht="12" hidden="1" customHeight="1">
      <c r="A490" s="358">
        <v>601</v>
      </c>
      <c r="B490" s="35" t="s">
        <v>580</v>
      </c>
      <c r="C490" s="365">
        <v>0</v>
      </c>
      <c r="D490" s="365">
        <v>0</v>
      </c>
      <c r="E490" s="365">
        <v>0</v>
      </c>
      <c r="F490" s="365">
        <v>0</v>
      </c>
      <c r="G490" s="365">
        <v>0</v>
      </c>
      <c r="H490" s="365">
        <v>0</v>
      </c>
      <c r="I490" s="365">
        <v>0</v>
      </c>
      <c r="J490" s="365">
        <v>0</v>
      </c>
      <c r="K490" s="365">
        <v>0</v>
      </c>
      <c r="L490" s="365">
        <v>0</v>
      </c>
      <c r="M490" s="365">
        <v>0</v>
      </c>
      <c r="N490" s="365">
        <v>0</v>
      </c>
      <c r="O490" s="365"/>
      <c r="P490" s="366">
        <f t="shared" si="84"/>
        <v>0</v>
      </c>
      <c r="Q490" s="365">
        <v>0</v>
      </c>
      <c r="R490" s="365">
        <v>0</v>
      </c>
      <c r="S490" s="365">
        <v>0</v>
      </c>
      <c r="T490" s="365">
        <v>0</v>
      </c>
      <c r="U490" s="365">
        <v>0</v>
      </c>
      <c r="V490" s="365">
        <v>0</v>
      </c>
      <c r="W490" s="365">
        <v>0</v>
      </c>
      <c r="X490" s="365">
        <v>0</v>
      </c>
      <c r="Y490" s="365">
        <v>0</v>
      </c>
      <c r="Z490" s="365">
        <v>0</v>
      </c>
      <c r="AA490" s="365">
        <v>0</v>
      </c>
      <c r="AB490" s="365">
        <v>0</v>
      </c>
      <c r="AC490" s="365"/>
      <c r="AD490" s="366">
        <f t="shared" si="85"/>
        <v>0</v>
      </c>
    </row>
    <row r="491" spans="1:30" ht="12" hidden="1" customHeight="1">
      <c r="A491" s="358">
        <v>602</v>
      </c>
      <c r="B491" s="35" t="s">
        <v>581</v>
      </c>
      <c r="C491" s="365">
        <v>0</v>
      </c>
      <c r="D491" s="365">
        <v>0</v>
      </c>
      <c r="E491" s="365">
        <v>0</v>
      </c>
      <c r="F491" s="365">
        <v>0</v>
      </c>
      <c r="G491" s="365">
        <v>0</v>
      </c>
      <c r="H491" s="365">
        <v>0</v>
      </c>
      <c r="I491" s="365">
        <v>0</v>
      </c>
      <c r="J491" s="365">
        <v>0</v>
      </c>
      <c r="K491" s="365">
        <v>0</v>
      </c>
      <c r="L491" s="365">
        <v>0</v>
      </c>
      <c r="M491" s="365">
        <v>0</v>
      </c>
      <c r="N491" s="365">
        <v>0</v>
      </c>
      <c r="O491" s="365"/>
      <c r="P491" s="366">
        <f t="shared" si="84"/>
        <v>0</v>
      </c>
      <c r="Q491" s="365">
        <v>0</v>
      </c>
      <c r="R491" s="365">
        <v>0</v>
      </c>
      <c r="S491" s="365">
        <v>0</v>
      </c>
      <c r="T491" s="365">
        <v>0</v>
      </c>
      <c r="U491" s="365">
        <v>0</v>
      </c>
      <c r="V491" s="365">
        <v>0</v>
      </c>
      <c r="W491" s="365">
        <v>0</v>
      </c>
      <c r="X491" s="365">
        <v>0</v>
      </c>
      <c r="Y491" s="365">
        <v>0</v>
      </c>
      <c r="Z491" s="365">
        <v>0</v>
      </c>
      <c r="AA491" s="365">
        <v>0</v>
      </c>
      <c r="AB491" s="365">
        <v>0</v>
      </c>
      <c r="AC491" s="365"/>
      <c r="AD491" s="366">
        <f t="shared" si="85"/>
        <v>0</v>
      </c>
    </row>
    <row r="492" spans="1:30" ht="12" hidden="1" customHeight="1">
      <c r="A492" s="358">
        <v>603</v>
      </c>
      <c r="B492" s="35" t="s">
        <v>582</v>
      </c>
      <c r="C492" s="365">
        <v>0</v>
      </c>
      <c r="D492" s="365">
        <v>0</v>
      </c>
      <c r="E492" s="365">
        <v>0</v>
      </c>
      <c r="F492" s="365">
        <v>0</v>
      </c>
      <c r="G492" s="365">
        <v>0</v>
      </c>
      <c r="H492" s="365">
        <v>0</v>
      </c>
      <c r="I492" s="365">
        <v>0</v>
      </c>
      <c r="J492" s="365">
        <v>0</v>
      </c>
      <c r="K492" s="365">
        <v>0</v>
      </c>
      <c r="L492" s="365">
        <v>0</v>
      </c>
      <c r="M492" s="365">
        <v>0</v>
      </c>
      <c r="N492" s="365">
        <v>0</v>
      </c>
      <c r="O492" s="365">
        <v>0</v>
      </c>
      <c r="P492" s="366">
        <f t="shared" si="84"/>
        <v>0</v>
      </c>
      <c r="Q492" s="365">
        <v>0</v>
      </c>
      <c r="R492" s="365">
        <v>0</v>
      </c>
      <c r="S492" s="365">
        <v>0</v>
      </c>
      <c r="T492" s="365">
        <v>0</v>
      </c>
      <c r="U492" s="365">
        <v>0</v>
      </c>
      <c r="V492" s="365">
        <v>0</v>
      </c>
      <c r="W492" s="365">
        <v>0</v>
      </c>
      <c r="X492" s="365">
        <v>0</v>
      </c>
      <c r="Y492" s="365">
        <v>0</v>
      </c>
      <c r="Z492" s="365">
        <v>0</v>
      </c>
      <c r="AA492" s="365">
        <v>0</v>
      </c>
      <c r="AB492" s="365">
        <v>0</v>
      </c>
      <c r="AC492" s="365">
        <v>0</v>
      </c>
      <c r="AD492" s="366">
        <f t="shared" si="85"/>
        <v>0</v>
      </c>
    </row>
    <row r="493" spans="1:30" ht="12" hidden="1" customHeight="1">
      <c r="A493" s="358">
        <v>604</v>
      </c>
      <c r="B493" s="35" t="s">
        <v>583</v>
      </c>
      <c r="C493" s="365">
        <v>3295.86</v>
      </c>
      <c r="D493" s="365">
        <v>11425.22</v>
      </c>
      <c r="E493" s="365">
        <v>11388.02</v>
      </c>
      <c r="F493" s="365">
        <v>11134.82</v>
      </c>
      <c r="G493" s="365">
        <v>11314.94</v>
      </c>
      <c r="H493" s="365">
        <v>11062.28</v>
      </c>
      <c r="I493" s="365">
        <v>14494.062817251801</v>
      </c>
      <c r="J493" s="365">
        <v>14455.015683554</v>
      </c>
      <c r="K493" s="365">
        <v>14415.823518658101</v>
      </c>
      <c r="L493" s="365">
        <v>14376.485752087599</v>
      </c>
      <c r="M493" s="365">
        <v>14337.001810989899</v>
      </c>
      <c r="N493" s="365">
        <v>14297.3711201264</v>
      </c>
      <c r="O493" s="365">
        <v>145996.90070266699</v>
      </c>
      <c r="P493" s="366">
        <f t="shared" si="84"/>
        <v>-8.149072527885437E-10</v>
      </c>
      <c r="Q493" s="365">
        <v>11911.3284143453</v>
      </c>
      <c r="R493" s="365">
        <v>11871.402488636901</v>
      </c>
      <c r="S493" s="365">
        <v>11831.3280730243</v>
      </c>
      <c r="T493" s="365">
        <v>11791.104582619</v>
      </c>
      <c r="U493" s="365">
        <v>11750.731430093399</v>
      </c>
      <c r="V493" s="365">
        <v>11710.208025669999</v>
      </c>
      <c r="W493" s="365">
        <v>11669.533777111001</v>
      </c>
      <c r="X493" s="365">
        <v>11628.708089707399</v>
      </c>
      <c r="Y493" s="365">
        <v>11587.730366268101</v>
      </c>
      <c r="Z493" s="365">
        <v>11546.6000071089</v>
      </c>
      <c r="AA493" s="365">
        <v>11505.3164100417</v>
      </c>
      <c r="AB493" s="365">
        <v>11463.878970363599</v>
      </c>
      <c r="AC493" s="365">
        <v>140267.87063498999</v>
      </c>
      <c r="AD493" s="366">
        <f t="shared" si="85"/>
        <v>3.4924596548080444E-10</v>
      </c>
    </row>
    <row r="494" spans="1:30" ht="12" hidden="1" customHeight="1">
      <c r="A494" s="358">
        <v>610</v>
      </c>
      <c r="B494" s="35" t="s">
        <v>584</v>
      </c>
      <c r="C494" s="365">
        <v>0</v>
      </c>
      <c r="D494" s="365">
        <v>0</v>
      </c>
      <c r="E494" s="365">
        <v>0</v>
      </c>
      <c r="F494" s="365">
        <v>0</v>
      </c>
      <c r="G494" s="365">
        <v>0</v>
      </c>
      <c r="H494" s="365">
        <v>0</v>
      </c>
      <c r="I494" s="365">
        <v>0</v>
      </c>
      <c r="J494" s="365">
        <v>0</v>
      </c>
      <c r="K494" s="365">
        <v>0</v>
      </c>
      <c r="L494" s="365">
        <v>0</v>
      </c>
      <c r="M494" s="365">
        <v>0</v>
      </c>
      <c r="N494" s="365">
        <v>0</v>
      </c>
      <c r="O494" s="365"/>
      <c r="P494" s="366">
        <f t="shared" si="84"/>
        <v>0</v>
      </c>
      <c r="Q494" s="365">
        <v>0</v>
      </c>
      <c r="R494" s="365">
        <v>0</v>
      </c>
      <c r="S494" s="365">
        <v>0</v>
      </c>
      <c r="T494" s="365">
        <v>0</v>
      </c>
      <c r="U494" s="365">
        <v>0</v>
      </c>
      <c r="V494" s="365">
        <v>0</v>
      </c>
      <c r="W494" s="365">
        <v>0</v>
      </c>
      <c r="X494" s="365">
        <v>0</v>
      </c>
      <c r="Y494" s="365">
        <v>0</v>
      </c>
      <c r="Z494" s="365">
        <v>0</v>
      </c>
      <c r="AA494" s="365">
        <v>0</v>
      </c>
      <c r="AB494" s="365">
        <v>0</v>
      </c>
      <c r="AC494" s="365"/>
      <c r="AD494" s="366">
        <f t="shared" si="85"/>
        <v>0</v>
      </c>
    </row>
    <row r="495" spans="1:30" ht="12" hidden="1" customHeight="1">
      <c r="A495" s="358">
        <v>611</v>
      </c>
      <c r="B495" s="35" t="s">
        <v>585</v>
      </c>
      <c r="C495" s="365">
        <v>0</v>
      </c>
      <c r="D495" s="365">
        <v>0</v>
      </c>
      <c r="E495" s="365">
        <v>0</v>
      </c>
      <c r="F495" s="365">
        <v>0</v>
      </c>
      <c r="G495" s="365">
        <v>0</v>
      </c>
      <c r="H495" s="365">
        <v>0</v>
      </c>
      <c r="I495" s="365">
        <v>0</v>
      </c>
      <c r="J495" s="365">
        <v>0</v>
      </c>
      <c r="K495" s="365">
        <v>0</v>
      </c>
      <c r="L495" s="365">
        <v>0</v>
      </c>
      <c r="M495" s="365">
        <v>0</v>
      </c>
      <c r="N495" s="365">
        <v>0</v>
      </c>
      <c r="O495" s="365">
        <v>0</v>
      </c>
      <c r="P495" s="366">
        <f t="shared" si="84"/>
        <v>0</v>
      </c>
      <c r="Q495" s="365">
        <v>0</v>
      </c>
      <c r="R495" s="365">
        <v>0</v>
      </c>
      <c r="S495" s="365">
        <v>0</v>
      </c>
      <c r="T495" s="365">
        <v>0</v>
      </c>
      <c r="U495" s="365">
        <v>0</v>
      </c>
      <c r="V495" s="365">
        <v>0</v>
      </c>
      <c r="W495" s="365">
        <v>0</v>
      </c>
      <c r="X495" s="365">
        <v>0</v>
      </c>
      <c r="Y495" s="365">
        <v>0</v>
      </c>
      <c r="Z495" s="365">
        <v>0</v>
      </c>
      <c r="AA495" s="365">
        <v>0</v>
      </c>
      <c r="AB495" s="365">
        <v>0</v>
      </c>
      <c r="AC495" s="365">
        <v>0</v>
      </c>
      <c r="AD495" s="366">
        <f t="shared" si="85"/>
        <v>0</v>
      </c>
    </row>
    <row r="496" spans="1:30" ht="12" hidden="1" customHeight="1">
      <c r="A496" s="358">
        <v>612</v>
      </c>
      <c r="B496" s="35" t="s">
        <v>586</v>
      </c>
      <c r="C496" s="365">
        <v>0</v>
      </c>
      <c r="D496" s="365">
        <v>0</v>
      </c>
      <c r="E496" s="365">
        <v>0</v>
      </c>
      <c r="F496" s="365">
        <v>0</v>
      </c>
      <c r="G496" s="365">
        <v>0</v>
      </c>
      <c r="H496" s="365">
        <v>0</v>
      </c>
      <c r="I496" s="365">
        <v>0</v>
      </c>
      <c r="J496" s="365">
        <v>0</v>
      </c>
      <c r="K496" s="365">
        <v>0</v>
      </c>
      <c r="L496" s="365">
        <v>0</v>
      </c>
      <c r="M496" s="365">
        <v>0</v>
      </c>
      <c r="N496" s="365">
        <v>0</v>
      </c>
      <c r="O496" s="365"/>
      <c r="P496" s="366">
        <f t="shared" si="84"/>
        <v>0</v>
      </c>
      <c r="Q496" s="365">
        <v>0</v>
      </c>
      <c r="R496" s="365">
        <v>0</v>
      </c>
      <c r="S496" s="365">
        <v>0</v>
      </c>
      <c r="T496" s="365">
        <v>0</v>
      </c>
      <c r="U496" s="365">
        <v>0</v>
      </c>
      <c r="V496" s="365">
        <v>0</v>
      </c>
      <c r="W496" s="365">
        <v>0</v>
      </c>
      <c r="X496" s="365">
        <v>0</v>
      </c>
      <c r="Y496" s="365">
        <v>0</v>
      </c>
      <c r="Z496" s="365">
        <v>0</v>
      </c>
      <c r="AA496" s="365">
        <v>0</v>
      </c>
      <c r="AB496" s="365">
        <v>0</v>
      </c>
      <c r="AC496" s="365"/>
      <c r="AD496" s="366">
        <f t="shared" si="85"/>
        <v>0</v>
      </c>
    </row>
    <row r="497" spans="1:30" ht="12" hidden="1" customHeight="1">
      <c r="A497" s="358">
        <v>613</v>
      </c>
      <c r="B497" s="35" t="s">
        <v>587</v>
      </c>
      <c r="C497" s="365">
        <v>0</v>
      </c>
      <c r="D497" s="365">
        <v>0</v>
      </c>
      <c r="E497" s="365">
        <v>0</v>
      </c>
      <c r="F497" s="365">
        <v>0</v>
      </c>
      <c r="G497" s="365">
        <v>0</v>
      </c>
      <c r="H497" s="365">
        <v>0</v>
      </c>
      <c r="I497" s="365">
        <v>0</v>
      </c>
      <c r="J497" s="365">
        <v>0</v>
      </c>
      <c r="K497" s="365">
        <v>0</v>
      </c>
      <c r="L497" s="365">
        <v>0</v>
      </c>
      <c r="M497" s="365">
        <v>0</v>
      </c>
      <c r="N497" s="365">
        <v>0</v>
      </c>
      <c r="O497" s="365">
        <v>0</v>
      </c>
      <c r="P497" s="366">
        <f t="shared" si="84"/>
        <v>0</v>
      </c>
      <c r="Q497" s="365">
        <v>0</v>
      </c>
      <c r="R497" s="365">
        <v>0</v>
      </c>
      <c r="S497" s="365">
        <v>0</v>
      </c>
      <c r="T497" s="365">
        <v>0</v>
      </c>
      <c r="U497" s="365">
        <v>0</v>
      </c>
      <c r="V497" s="365">
        <v>0</v>
      </c>
      <c r="W497" s="365">
        <v>0</v>
      </c>
      <c r="X497" s="365">
        <v>0</v>
      </c>
      <c r="Y497" s="365">
        <v>0</v>
      </c>
      <c r="Z497" s="365">
        <v>0</v>
      </c>
      <c r="AA497" s="365">
        <v>0</v>
      </c>
      <c r="AB497" s="365">
        <v>0</v>
      </c>
      <c r="AC497" s="365">
        <v>0</v>
      </c>
      <c r="AD497" s="366">
        <f t="shared" si="85"/>
        <v>0</v>
      </c>
    </row>
    <row r="498" spans="1:30" ht="12" hidden="1" customHeight="1">
      <c r="A498" s="358">
        <v>613.1</v>
      </c>
      <c r="B498" s="35" t="s">
        <v>588</v>
      </c>
      <c r="C498" s="365">
        <v>0</v>
      </c>
      <c r="D498" s="365">
        <v>0</v>
      </c>
      <c r="E498" s="365">
        <v>0</v>
      </c>
      <c r="F498" s="365">
        <v>0</v>
      </c>
      <c r="G498" s="365">
        <v>0</v>
      </c>
      <c r="H498" s="365">
        <v>0</v>
      </c>
      <c r="I498" s="365">
        <v>0</v>
      </c>
      <c r="J498" s="365">
        <v>0</v>
      </c>
      <c r="K498" s="365">
        <v>0</v>
      </c>
      <c r="L498" s="365">
        <v>0</v>
      </c>
      <c r="M498" s="365">
        <v>0</v>
      </c>
      <c r="N498" s="365">
        <v>0</v>
      </c>
      <c r="O498" s="365">
        <v>0</v>
      </c>
      <c r="P498" s="366">
        <f t="shared" si="84"/>
        <v>0</v>
      </c>
      <c r="Q498" s="365">
        <v>0</v>
      </c>
      <c r="R498" s="365">
        <v>0</v>
      </c>
      <c r="S498" s="365">
        <v>0</v>
      </c>
      <c r="T498" s="365">
        <v>0</v>
      </c>
      <c r="U498" s="365">
        <v>0</v>
      </c>
      <c r="V498" s="365">
        <v>0</v>
      </c>
      <c r="W498" s="365">
        <v>0</v>
      </c>
      <c r="X498" s="365">
        <v>0</v>
      </c>
      <c r="Y498" s="365">
        <v>0</v>
      </c>
      <c r="Z498" s="365">
        <v>0</v>
      </c>
      <c r="AA498" s="365">
        <v>0</v>
      </c>
      <c r="AB498" s="365">
        <v>0</v>
      </c>
      <c r="AC498" s="365">
        <v>0</v>
      </c>
      <c r="AD498" s="366">
        <f t="shared" si="85"/>
        <v>0</v>
      </c>
    </row>
    <row r="499" spans="1:30" ht="12" hidden="1" customHeight="1">
      <c r="A499" s="358">
        <v>613.20000000000005</v>
      </c>
      <c r="B499" s="35" t="s">
        <v>589</v>
      </c>
      <c r="C499" s="365">
        <v>0</v>
      </c>
      <c r="D499" s="365">
        <v>0</v>
      </c>
      <c r="E499" s="365">
        <v>0</v>
      </c>
      <c r="F499" s="365">
        <v>0</v>
      </c>
      <c r="G499" s="365">
        <v>0</v>
      </c>
      <c r="H499" s="365">
        <v>0</v>
      </c>
      <c r="I499" s="365">
        <v>0</v>
      </c>
      <c r="J499" s="365">
        <v>0</v>
      </c>
      <c r="K499" s="365">
        <v>0</v>
      </c>
      <c r="L499" s="365">
        <v>0</v>
      </c>
      <c r="M499" s="365">
        <v>0</v>
      </c>
      <c r="N499" s="365">
        <v>0</v>
      </c>
      <c r="O499" s="365">
        <v>0</v>
      </c>
      <c r="P499" s="366">
        <f t="shared" si="84"/>
        <v>0</v>
      </c>
      <c r="Q499" s="365">
        <v>0</v>
      </c>
      <c r="R499" s="365">
        <v>0</v>
      </c>
      <c r="S499" s="365">
        <v>0</v>
      </c>
      <c r="T499" s="365">
        <v>0</v>
      </c>
      <c r="U499" s="365">
        <v>0</v>
      </c>
      <c r="V499" s="365">
        <v>0</v>
      </c>
      <c r="W499" s="365">
        <v>0</v>
      </c>
      <c r="X499" s="365">
        <v>0</v>
      </c>
      <c r="Y499" s="365">
        <v>0</v>
      </c>
      <c r="Z499" s="365">
        <v>0</v>
      </c>
      <c r="AA499" s="365">
        <v>0</v>
      </c>
      <c r="AB499" s="365">
        <v>0</v>
      </c>
      <c r="AC499" s="365">
        <v>0</v>
      </c>
      <c r="AD499" s="366">
        <f t="shared" si="85"/>
        <v>0</v>
      </c>
    </row>
    <row r="500" spans="1:30" ht="12" hidden="1" customHeight="1">
      <c r="A500" s="358">
        <v>613.29999999999995</v>
      </c>
      <c r="B500" s="35" t="s">
        <v>590</v>
      </c>
      <c r="C500" s="365">
        <v>0</v>
      </c>
      <c r="D500" s="365">
        <v>0</v>
      </c>
      <c r="E500" s="365">
        <v>0</v>
      </c>
      <c r="F500" s="365">
        <v>0</v>
      </c>
      <c r="G500" s="365">
        <v>0</v>
      </c>
      <c r="H500" s="365">
        <v>0</v>
      </c>
      <c r="I500" s="365">
        <v>0</v>
      </c>
      <c r="J500" s="365">
        <v>0</v>
      </c>
      <c r="K500" s="365">
        <v>0</v>
      </c>
      <c r="L500" s="365">
        <v>0</v>
      </c>
      <c r="M500" s="365">
        <v>0</v>
      </c>
      <c r="N500" s="365">
        <v>0</v>
      </c>
      <c r="O500" s="365">
        <v>0</v>
      </c>
      <c r="P500" s="366">
        <f t="shared" si="84"/>
        <v>0</v>
      </c>
      <c r="Q500" s="365">
        <v>0</v>
      </c>
      <c r="R500" s="365">
        <v>0</v>
      </c>
      <c r="S500" s="365">
        <v>0</v>
      </c>
      <c r="T500" s="365">
        <v>0</v>
      </c>
      <c r="U500" s="365">
        <v>0</v>
      </c>
      <c r="V500" s="365">
        <v>0</v>
      </c>
      <c r="W500" s="365">
        <v>0</v>
      </c>
      <c r="X500" s="365">
        <v>0</v>
      </c>
      <c r="Y500" s="365">
        <v>0</v>
      </c>
      <c r="Z500" s="365">
        <v>0</v>
      </c>
      <c r="AA500" s="365">
        <v>0</v>
      </c>
      <c r="AB500" s="365">
        <v>0</v>
      </c>
      <c r="AC500" s="365">
        <v>0</v>
      </c>
      <c r="AD500" s="366">
        <f t="shared" si="85"/>
        <v>0</v>
      </c>
    </row>
    <row r="501" spans="1:30" ht="12" hidden="1" customHeight="1">
      <c r="A501" s="358">
        <v>613.4</v>
      </c>
      <c r="B501" s="35" t="s">
        <v>591</v>
      </c>
      <c r="C501" s="365">
        <v>0</v>
      </c>
      <c r="D501" s="365">
        <v>0</v>
      </c>
      <c r="E501" s="365">
        <v>0</v>
      </c>
      <c r="F501" s="365">
        <v>0</v>
      </c>
      <c r="G501" s="365">
        <v>0</v>
      </c>
      <c r="H501" s="365">
        <v>0</v>
      </c>
      <c r="I501" s="365">
        <v>0</v>
      </c>
      <c r="J501" s="365">
        <v>0</v>
      </c>
      <c r="K501" s="365">
        <v>0</v>
      </c>
      <c r="L501" s="365">
        <v>0</v>
      </c>
      <c r="M501" s="365">
        <v>0</v>
      </c>
      <c r="N501" s="365">
        <v>0</v>
      </c>
      <c r="O501" s="365">
        <v>0</v>
      </c>
      <c r="P501" s="366">
        <f t="shared" si="84"/>
        <v>0</v>
      </c>
      <c r="Q501" s="365">
        <v>0</v>
      </c>
      <c r="R501" s="365">
        <v>0</v>
      </c>
      <c r="S501" s="365">
        <v>0</v>
      </c>
      <c r="T501" s="365">
        <v>0</v>
      </c>
      <c r="U501" s="365">
        <v>0</v>
      </c>
      <c r="V501" s="365">
        <v>0</v>
      </c>
      <c r="W501" s="365">
        <v>0</v>
      </c>
      <c r="X501" s="365">
        <v>0</v>
      </c>
      <c r="Y501" s="365">
        <v>0</v>
      </c>
      <c r="Z501" s="365">
        <v>0</v>
      </c>
      <c r="AA501" s="365">
        <v>0</v>
      </c>
      <c r="AB501" s="365">
        <v>0</v>
      </c>
      <c r="AC501" s="365">
        <v>0</v>
      </c>
      <c r="AD501" s="366">
        <f t="shared" si="85"/>
        <v>0</v>
      </c>
    </row>
    <row r="502" spans="1:30" ht="12" hidden="1" customHeight="1">
      <c r="A502" s="358">
        <v>613.5</v>
      </c>
      <c r="B502" s="35" t="s">
        <v>592</v>
      </c>
      <c r="C502" s="365">
        <v>0</v>
      </c>
      <c r="D502" s="365">
        <v>0</v>
      </c>
      <c r="E502" s="365">
        <v>0</v>
      </c>
      <c r="F502" s="365">
        <v>0</v>
      </c>
      <c r="G502" s="365">
        <v>0</v>
      </c>
      <c r="H502" s="365">
        <v>0</v>
      </c>
      <c r="I502" s="365">
        <v>0</v>
      </c>
      <c r="J502" s="365">
        <v>0</v>
      </c>
      <c r="K502" s="365">
        <v>0</v>
      </c>
      <c r="L502" s="365">
        <v>0</v>
      </c>
      <c r="M502" s="365">
        <v>0</v>
      </c>
      <c r="N502" s="365">
        <v>0</v>
      </c>
      <c r="O502" s="365">
        <v>0</v>
      </c>
      <c r="P502" s="366">
        <f t="shared" si="84"/>
        <v>0</v>
      </c>
      <c r="Q502" s="365">
        <v>0</v>
      </c>
      <c r="R502" s="365">
        <v>0</v>
      </c>
      <c r="S502" s="365">
        <v>0</v>
      </c>
      <c r="T502" s="365">
        <v>0</v>
      </c>
      <c r="U502" s="365">
        <v>0</v>
      </c>
      <c r="V502" s="365">
        <v>0</v>
      </c>
      <c r="W502" s="365">
        <v>0</v>
      </c>
      <c r="X502" s="365">
        <v>0</v>
      </c>
      <c r="Y502" s="365">
        <v>0</v>
      </c>
      <c r="Z502" s="365">
        <v>0</v>
      </c>
      <c r="AA502" s="365">
        <v>0</v>
      </c>
      <c r="AB502" s="365">
        <v>0</v>
      </c>
      <c r="AC502" s="365">
        <v>0</v>
      </c>
      <c r="AD502" s="366">
        <f t="shared" si="85"/>
        <v>0</v>
      </c>
    </row>
    <row r="503" spans="1:30" ht="12" hidden="1" customHeight="1">
      <c r="A503" s="358">
        <v>620</v>
      </c>
      <c r="B503" s="35" t="s">
        <v>593</v>
      </c>
      <c r="C503" s="365">
        <v>0</v>
      </c>
      <c r="D503" s="365">
        <v>0</v>
      </c>
      <c r="E503" s="365">
        <v>0</v>
      </c>
      <c r="F503" s="365">
        <v>0</v>
      </c>
      <c r="G503" s="365">
        <v>0</v>
      </c>
      <c r="H503" s="365">
        <v>0</v>
      </c>
      <c r="I503" s="365">
        <v>0</v>
      </c>
      <c r="J503" s="365">
        <v>0</v>
      </c>
      <c r="K503" s="365">
        <v>0</v>
      </c>
      <c r="L503" s="365">
        <v>0</v>
      </c>
      <c r="M503" s="365">
        <v>0</v>
      </c>
      <c r="N503" s="365">
        <v>0</v>
      </c>
      <c r="O503" s="365"/>
      <c r="P503" s="366">
        <f t="shared" si="84"/>
        <v>0</v>
      </c>
      <c r="Q503" s="365">
        <v>0</v>
      </c>
      <c r="R503" s="365">
        <v>0</v>
      </c>
      <c r="S503" s="365">
        <v>0</v>
      </c>
      <c r="T503" s="365">
        <v>0</v>
      </c>
      <c r="U503" s="365">
        <v>0</v>
      </c>
      <c r="V503" s="365">
        <v>0</v>
      </c>
      <c r="W503" s="365">
        <v>0</v>
      </c>
      <c r="X503" s="365">
        <v>0</v>
      </c>
      <c r="Y503" s="365">
        <v>0</v>
      </c>
      <c r="Z503" s="365">
        <v>0</v>
      </c>
      <c r="AA503" s="365">
        <v>0</v>
      </c>
      <c r="AB503" s="365">
        <v>0</v>
      </c>
      <c r="AC503" s="365"/>
      <c r="AD503" s="366">
        <f t="shared" si="85"/>
        <v>0</v>
      </c>
    </row>
    <row r="504" spans="1:30" ht="12" hidden="1" customHeight="1">
      <c r="A504" s="358">
        <v>699</v>
      </c>
      <c r="B504" s="35" t="s">
        <v>594</v>
      </c>
      <c r="C504" s="365">
        <v>0</v>
      </c>
      <c r="D504" s="365">
        <v>0</v>
      </c>
      <c r="E504" s="365">
        <v>0</v>
      </c>
      <c r="F504" s="365">
        <v>0</v>
      </c>
      <c r="G504" s="365">
        <v>0</v>
      </c>
      <c r="H504" s="365">
        <v>0</v>
      </c>
      <c r="I504" s="365">
        <v>0</v>
      </c>
      <c r="J504" s="365">
        <v>0</v>
      </c>
      <c r="K504" s="365">
        <v>0</v>
      </c>
      <c r="L504" s="365">
        <v>0</v>
      </c>
      <c r="M504" s="365">
        <v>0</v>
      </c>
      <c r="N504" s="365">
        <v>0</v>
      </c>
      <c r="O504" s="365">
        <v>0</v>
      </c>
      <c r="P504" s="366">
        <f t="shared" si="84"/>
        <v>0</v>
      </c>
      <c r="Q504" s="365">
        <v>0</v>
      </c>
      <c r="R504" s="365">
        <v>0</v>
      </c>
      <c r="S504" s="365">
        <v>0</v>
      </c>
      <c r="T504" s="365">
        <v>0</v>
      </c>
      <c r="U504" s="365">
        <v>0</v>
      </c>
      <c r="V504" s="365">
        <v>0</v>
      </c>
      <c r="W504" s="365">
        <v>0</v>
      </c>
      <c r="X504" s="365">
        <v>0</v>
      </c>
      <c r="Y504" s="365">
        <v>0</v>
      </c>
      <c r="Z504" s="365">
        <v>0</v>
      </c>
      <c r="AA504" s="365">
        <v>0</v>
      </c>
      <c r="AB504" s="365">
        <v>0</v>
      </c>
      <c r="AC504" s="365">
        <v>0</v>
      </c>
      <c r="AD504" s="366">
        <f t="shared" si="85"/>
        <v>0</v>
      </c>
    </row>
    <row r="505" spans="1:30" ht="12" hidden="1" customHeight="1">
      <c r="A505" s="188"/>
      <c r="C505" s="365"/>
      <c r="D505" s="365"/>
      <c r="E505" s="365"/>
      <c r="F505" s="365"/>
      <c r="G505" s="365"/>
      <c r="H505" s="365"/>
      <c r="I505" s="365"/>
      <c r="J505" s="365"/>
      <c r="K505" s="365"/>
      <c r="L505" s="365"/>
      <c r="M505" s="365"/>
      <c r="N505" s="365"/>
      <c r="O505" s="365"/>
      <c r="P505" s="366"/>
      <c r="Q505" s="365"/>
      <c r="R505" s="365"/>
      <c r="S505" s="365"/>
      <c r="T505" s="365"/>
      <c r="U505" s="365"/>
      <c r="V505" s="365"/>
      <c r="W505" s="365"/>
      <c r="X505" s="365"/>
      <c r="Y505" s="365"/>
      <c r="Z505" s="365"/>
      <c r="AA505" s="365"/>
      <c r="AB505" s="365"/>
      <c r="AC505" s="365"/>
      <c r="AD505" s="366"/>
    </row>
    <row r="506" spans="1:30" ht="12" customHeight="1">
      <c r="A506" s="183"/>
      <c r="B506" s="1" t="str">
        <f>A487</f>
        <v>Debt Service</v>
      </c>
      <c r="C506" s="365">
        <f t="shared" ref="C506:O506" si="86">SUM(C488:C505)</f>
        <v>3295.86</v>
      </c>
      <c r="D506" s="365">
        <f t="shared" si="86"/>
        <v>11425.22</v>
      </c>
      <c r="E506" s="365">
        <f t="shared" si="86"/>
        <v>11388.02</v>
      </c>
      <c r="F506" s="365">
        <f t="shared" si="86"/>
        <v>11134.82</v>
      </c>
      <c r="G506" s="365">
        <f t="shared" si="86"/>
        <v>11314.94</v>
      </c>
      <c r="H506" s="365">
        <f t="shared" si="86"/>
        <v>11062.28</v>
      </c>
      <c r="I506" s="365">
        <f t="shared" si="86"/>
        <v>14494.062817251801</v>
      </c>
      <c r="J506" s="365">
        <f t="shared" si="86"/>
        <v>14455.015683554</v>
      </c>
      <c r="K506" s="365">
        <f t="shared" si="86"/>
        <v>14415.823518658101</v>
      </c>
      <c r="L506" s="365">
        <f t="shared" si="86"/>
        <v>14376.485752087599</v>
      </c>
      <c r="M506" s="365">
        <f t="shared" si="86"/>
        <v>14337.001810989899</v>
      </c>
      <c r="N506" s="365">
        <f t="shared" si="86"/>
        <v>14297.3711201264</v>
      </c>
      <c r="O506" s="365">
        <f t="shared" si="86"/>
        <v>145996.90070266699</v>
      </c>
      <c r="P506" s="366">
        <f t="shared" ref="P506" si="87">O506-SUM(C506:N506)</f>
        <v>-8.149072527885437E-10</v>
      </c>
      <c r="Q506" s="365">
        <f t="shared" ref="Q506:AC506" si="88">SUM(Q488:Q505)</f>
        <v>11911.3284143453</v>
      </c>
      <c r="R506" s="365">
        <f t="shared" si="88"/>
        <v>11871.402488636901</v>
      </c>
      <c r="S506" s="365">
        <f t="shared" si="88"/>
        <v>11831.3280730243</v>
      </c>
      <c r="T506" s="365">
        <f t="shared" si="88"/>
        <v>11791.104582619</v>
      </c>
      <c r="U506" s="365">
        <f t="shared" si="88"/>
        <v>11750.731430093399</v>
      </c>
      <c r="V506" s="365">
        <f t="shared" si="88"/>
        <v>11710.208025669999</v>
      </c>
      <c r="W506" s="365">
        <f t="shared" si="88"/>
        <v>11669.533777111001</v>
      </c>
      <c r="X506" s="365">
        <f t="shared" si="88"/>
        <v>11628.708089707399</v>
      </c>
      <c r="Y506" s="365">
        <f t="shared" si="88"/>
        <v>11587.730366268101</v>
      </c>
      <c r="Z506" s="365">
        <f t="shared" si="88"/>
        <v>11546.6000071089</v>
      </c>
      <c r="AA506" s="365">
        <f t="shared" si="88"/>
        <v>11505.3164100417</v>
      </c>
      <c r="AB506" s="365">
        <f t="shared" si="88"/>
        <v>11463.878970363599</v>
      </c>
      <c r="AC506" s="365">
        <f t="shared" si="88"/>
        <v>140267.87063498999</v>
      </c>
      <c r="AD506" s="366">
        <f t="shared" ref="AD506" si="89">AC506-SUM(Q506:AB506)</f>
        <v>3.4924596548080444E-10</v>
      </c>
    </row>
    <row r="507" spans="1:30" ht="12" hidden="1" customHeight="1">
      <c r="A507" s="183"/>
      <c r="C507" s="365"/>
      <c r="D507" s="365"/>
      <c r="E507" s="365"/>
      <c r="F507" s="365"/>
      <c r="G507" s="365"/>
      <c r="H507" s="365"/>
      <c r="I507" s="365"/>
      <c r="J507" s="365"/>
      <c r="K507" s="365"/>
      <c r="L507" s="365"/>
      <c r="M507" s="365"/>
      <c r="N507" s="365"/>
      <c r="O507" s="365"/>
      <c r="P507" s="366"/>
      <c r="Q507" s="365"/>
      <c r="R507" s="365"/>
      <c r="S507" s="365"/>
      <c r="T507" s="365"/>
      <c r="U507" s="365"/>
      <c r="V507" s="365"/>
      <c r="W507" s="365"/>
      <c r="X507" s="365"/>
      <c r="Y507" s="365"/>
      <c r="Z507" s="365"/>
      <c r="AA507" s="365"/>
      <c r="AB507" s="365"/>
      <c r="AC507" s="365"/>
      <c r="AD507" s="366"/>
    </row>
    <row r="508" spans="1:30" ht="12" hidden="1" customHeight="1">
      <c r="A508" s="80" t="s">
        <v>108</v>
      </c>
      <c r="C508" s="365"/>
      <c r="D508" s="365"/>
      <c r="E508" s="365"/>
      <c r="F508" s="365"/>
      <c r="G508" s="365"/>
      <c r="H508" s="365"/>
      <c r="I508" s="365"/>
      <c r="J508" s="365"/>
      <c r="K508" s="365"/>
      <c r="L508" s="365"/>
      <c r="M508" s="365"/>
      <c r="N508" s="365"/>
      <c r="O508" s="365"/>
      <c r="P508" s="366"/>
      <c r="Q508" s="365"/>
      <c r="R508" s="365"/>
      <c r="S508" s="365"/>
      <c r="T508" s="365"/>
      <c r="U508" s="365"/>
      <c r="V508" s="365"/>
      <c r="W508" s="365"/>
      <c r="X508" s="365"/>
      <c r="Y508" s="365"/>
      <c r="Z508" s="365"/>
      <c r="AA508" s="365"/>
      <c r="AB508" s="365"/>
      <c r="AC508" s="365"/>
      <c r="AD508" s="366"/>
    </row>
    <row r="509" spans="1:30" ht="12" hidden="1" customHeight="1">
      <c r="A509" s="188" t="s">
        <v>30</v>
      </c>
      <c r="C509" s="365"/>
      <c r="D509" s="365"/>
      <c r="E509" s="365"/>
      <c r="F509" s="365"/>
      <c r="G509" s="365"/>
      <c r="H509" s="365"/>
      <c r="I509" s="365"/>
      <c r="J509" s="365"/>
      <c r="K509" s="365"/>
      <c r="L509" s="365"/>
      <c r="M509" s="365"/>
      <c r="N509" s="365"/>
      <c r="O509" s="365">
        <v>0</v>
      </c>
      <c r="P509" s="366">
        <f t="shared" ref="P509:P531" si="90">O509-SUM(C509:N509)</f>
        <v>0</v>
      </c>
      <c r="Q509" s="365"/>
      <c r="R509" s="365"/>
      <c r="S509" s="365"/>
      <c r="T509" s="365"/>
      <c r="U509" s="365"/>
      <c r="V509" s="365"/>
      <c r="W509" s="365"/>
      <c r="X509" s="365"/>
      <c r="Y509" s="365"/>
      <c r="Z509" s="365"/>
      <c r="AA509" s="365"/>
      <c r="AB509" s="365"/>
      <c r="AC509" s="365">
        <v>0</v>
      </c>
      <c r="AD509" s="366">
        <f t="shared" ref="AD509" si="91">AC509-SUM(Q509:AB509)</f>
        <v>0</v>
      </c>
    </row>
    <row r="510" spans="1:30" ht="12" hidden="1" customHeight="1">
      <c r="A510" s="358">
        <v>700</v>
      </c>
      <c r="B510" s="35" t="s">
        <v>134</v>
      </c>
      <c r="C510" s="365">
        <v>0</v>
      </c>
      <c r="D510" s="365">
        <v>0</v>
      </c>
      <c r="E510" s="365">
        <v>0</v>
      </c>
      <c r="F510" s="365">
        <v>0</v>
      </c>
      <c r="G510" s="365">
        <v>0</v>
      </c>
      <c r="H510" s="365">
        <v>0</v>
      </c>
      <c r="I510" s="365">
        <v>0</v>
      </c>
      <c r="J510" s="365">
        <v>0</v>
      </c>
      <c r="K510" s="365">
        <v>0</v>
      </c>
      <c r="L510" s="365">
        <v>0</v>
      </c>
      <c r="M510" s="365">
        <v>0</v>
      </c>
      <c r="N510" s="365">
        <v>0</v>
      </c>
      <c r="O510" s="365">
        <v>0</v>
      </c>
      <c r="P510" s="366">
        <f t="shared" ref="P510:P529" si="92">O510-SUM(C510:N510)</f>
        <v>0</v>
      </c>
      <c r="Q510" s="365">
        <v>0</v>
      </c>
      <c r="R510" s="365">
        <v>0</v>
      </c>
      <c r="S510" s="365">
        <v>0</v>
      </c>
      <c r="T510" s="365">
        <v>0</v>
      </c>
      <c r="U510" s="365">
        <v>0</v>
      </c>
      <c r="V510" s="365">
        <v>0</v>
      </c>
      <c r="W510" s="365">
        <v>0</v>
      </c>
      <c r="X510" s="365">
        <v>0</v>
      </c>
      <c r="Y510" s="365">
        <v>0</v>
      </c>
      <c r="Z510" s="365">
        <v>0</v>
      </c>
      <c r="AA510" s="365">
        <v>0</v>
      </c>
      <c r="AB510" s="365">
        <v>0</v>
      </c>
      <c r="AC510" s="365">
        <v>0</v>
      </c>
      <c r="AD510" s="366">
        <f t="shared" ref="AD510:AD529" si="93">AC510-SUM(Q510:AB510)</f>
        <v>0</v>
      </c>
    </row>
    <row r="511" spans="1:30" ht="12" hidden="1" customHeight="1">
      <c r="A511" s="358">
        <v>701</v>
      </c>
      <c r="B511" s="35" t="s">
        <v>595</v>
      </c>
      <c r="C511" s="365">
        <v>0</v>
      </c>
      <c r="D511" s="365">
        <v>0</v>
      </c>
      <c r="E511" s="365">
        <v>0</v>
      </c>
      <c r="F511" s="365">
        <v>0</v>
      </c>
      <c r="G511" s="365">
        <v>0</v>
      </c>
      <c r="H511" s="365">
        <v>0</v>
      </c>
      <c r="I511" s="365">
        <v>0</v>
      </c>
      <c r="J511" s="365">
        <v>0</v>
      </c>
      <c r="K511" s="365">
        <v>0</v>
      </c>
      <c r="L511" s="365">
        <v>0</v>
      </c>
      <c r="M511" s="365">
        <v>0</v>
      </c>
      <c r="N511" s="365">
        <v>0</v>
      </c>
      <c r="O511" s="365">
        <v>0</v>
      </c>
      <c r="P511" s="366">
        <f t="shared" si="92"/>
        <v>0</v>
      </c>
      <c r="Q511" s="365">
        <v>0</v>
      </c>
      <c r="R511" s="365">
        <v>0</v>
      </c>
      <c r="S511" s="365">
        <v>0</v>
      </c>
      <c r="T511" s="365">
        <v>0</v>
      </c>
      <c r="U511" s="365">
        <v>0</v>
      </c>
      <c r="V511" s="365">
        <v>0</v>
      </c>
      <c r="W511" s="365">
        <v>0</v>
      </c>
      <c r="X511" s="365">
        <v>0</v>
      </c>
      <c r="Y511" s="365">
        <v>0</v>
      </c>
      <c r="Z511" s="365">
        <v>0</v>
      </c>
      <c r="AA511" s="365">
        <v>0</v>
      </c>
      <c r="AB511" s="365">
        <v>0</v>
      </c>
      <c r="AC511" s="365">
        <v>0</v>
      </c>
      <c r="AD511" s="366">
        <f t="shared" si="93"/>
        <v>0</v>
      </c>
    </row>
    <row r="512" spans="1:30" ht="12" hidden="1" customHeight="1">
      <c r="A512" s="358">
        <v>704</v>
      </c>
      <c r="B512" s="35" t="s">
        <v>596</v>
      </c>
      <c r="C512" s="365">
        <v>0</v>
      </c>
      <c r="D512" s="365">
        <v>0</v>
      </c>
      <c r="E512" s="365">
        <v>0</v>
      </c>
      <c r="F512" s="365">
        <v>0</v>
      </c>
      <c r="G512" s="365">
        <v>0</v>
      </c>
      <c r="H512" s="365">
        <v>0</v>
      </c>
      <c r="I512" s="365">
        <v>0</v>
      </c>
      <c r="J512" s="365">
        <v>0</v>
      </c>
      <c r="K512" s="365">
        <v>0</v>
      </c>
      <c r="L512" s="365">
        <v>0</v>
      </c>
      <c r="M512" s="365">
        <v>0</v>
      </c>
      <c r="N512" s="365">
        <v>0</v>
      </c>
      <c r="O512" s="365">
        <v>0</v>
      </c>
      <c r="P512" s="366">
        <f t="shared" si="92"/>
        <v>0</v>
      </c>
      <c r="Q512" s="365">
        <v>0</v>
      </c>
      <c r="R512" s="365">
        <v>0</v>
      </c>
      <c r="S512" s="365">
        <v>0</v>
      </c>
      <c r="T512" s="365">
        <v>0</v>
      </c>
      <c r="U512" s="365">
        <v>0</v>
      </c>
      <c r="V512" s="365">
        <v>0</v>
      </c>
      <c r="W512" s="365">
        <v>0</v>
      </c>
      <c r="X512" s="365">
        <v>0</v>
      </c>
      <c r="Y512" s="365">
        <v>0</v>
      </c>
      <c r="Z512" s="365">
        <v>0</v>
      </c>
      <c r="AA512" s="365">
        <v>0</v>
      </c>
      <c r="AB512" s="365">
        <v>0</v>
      </c>
      <c r="AC512" s="365">
        <v>0</v>
      </c>
      <c r="AD512" s="366">
        <f t="shared" si="93"/>
        <v>0</v>
      </c>
    </row>
    <row r="513" spans="1:30" ht="12" hidden="1" customHeight="1">
      <c r="A513" s="358">
        <v>706</v>
      </c>
      <c r="B513" s="35" t="s">
        <v>597</v>
      </c>
      <c r="C513" s="365">
        <v>0</v>
      </c>
      <c r="D513" s="365">
        <v>0</v>
      </c>
      <c r="E513" s="365">
        <v>0</v>
      </c>
      <c r="F513" s="365">
        <v>0</v>
      </c>
      <c r="G513" s="365">
        <v>0</v>
      </c>
      <c r="H513" s="365">
        <v>0</v>
      </c>
      <c r="I513" s="365">
        <v>0</v>
      </c>
      <c r="J513" s="365">
        <v>0</v>
      </c>
      <c r="K513" s="365">
        <v>0</v>
      </c>
      <c r="L513" s="365">
        <v>0</v>
      </c>
      <c r="M513" s="365">
        <v>0</v>
      </c>
      <c r="N513" s="365">
        <v>0</v>
      </c>
      <c r="O513" s="365">
        <v>0</v>
      </c>
      <c r="P513" s="366">
        <f t="shared" si="92"/>
        <v>0</v>
      </c>
      <c r="Q513" s="365">
        <v>0</v>
      </c>
      <c r="R513" s="365">
        <v>0</v>
      </c>
      <c r="S513" s="365">
        <v>0</v>
      </c>
      <c r="T513" s="365">
        <v>0</v>
      </c>
      <c r="U513" s="365">
        <v>0</v>
      </c>
      <c r="V513" s="365">
        <v>0</v>
      </c>
      <c r="W513" s="365">
        <v>0</v>
      </c>
      <c r="X513" s="365">
        <v>0</v>
      </c>
      <c r="Y513" s="365">
        <v>0</v>
      </c>
      <c r="Z513" s="365">
        <v>0</v>
      </c>
      <c r="AA513" s="365">
        <v>0</v>
      </c>
      <c r="AB513" s="365">
        <v>0</v>
      </c>
      <c r="AC513" s="365">
        <v>0</v>
      </c>
      <c r="AD513" s="366">
        <f t="shared" si="93"/>
        <v>0</v>
      </c>
    </row>
    <row r="514" spans="1:30" ht="12" hidden="1" customHeight="1">
      <c r="A514" s="358">
        <v>707</v>
      </c>
      <c r="B514" s="35" t="s">
        <v>598</v>
      </c>
      <c r="C514" s="365">
        <v>0</v>
      </c>
      <c r="D514" s="365">
        <v>0</v>
      </c>
      <c r="E514" s="365">
        <v>0</v>
      </c>
      <c r="F514" s="365">
        <v>0</v>
      </c>
      <c r="G514" s="365">
        <v>0</v>
      </c>
      <c r="H514" s="365">
        <v>0</v>
      </c>
      <c r="I514" s="365">
        <v>0</v>
      </c>
      <c r="J514" s="365">
        <v>0</v>
      </c>
      <c r="K514" s="365">
        <v>0</v>
      </c>
      <c r="L514" s="365">
        <v>0</v>
      </c>
      <c r="M514" s="365">
        <v>0</v>
      </c>
      <c r="N514" s="365">
        <v>0</v>
      </c>
      <c r="O514" s="365">
        <v>0</v>
      </c>
      <c r="P514" s="366">
        <f t="shared" si="92"/>
        <v>0</v>
      </c>
      <c r="Q514" s="365">
        <v>0</v>
      </c>
      <c r="R514" s="365">
        <v>0</v>
      </c>
      <c r="S514" s="365">
        <v>0</v>
      </c>
      <c r="T514" s="365">
        <v>0</v>
      </c>
      <c r="U514" s="365">
        <v>0</v>
      </c>
      <c r="V514" s="365">
        <v>0</v>
      </c>
      <c r="W514" s="365">
        <v>0</v>
      </c>
      <c r="X514" s="365">
        <v>0</v>
      </c>
      <c r="Y514" s="365">
        <v>0</v>
      </c>
      <c r="Z514" s="365">
        <v>0</v>
      </c>
      <c r="AA514" s="365">
        <v>0</v>
      </c>
      <c r="AB514" s="365">
        <v>0</v>
      </c>
      <c r="AC514" s="365">
        <v>0</v>
      </c>
      <c r="AD514" s="366">
        <f t="shared" si="93"/>
        <v>0</v>
      </c>
    </row>
    <row r="515" spans="1:30" ht="12" hidden="1" customHeight="1">
      <c r="A515" s="358">
        <v>709</v>
      </c>
      <c r="B515" s="35" t="s">
        <v>599</v>
      </c>
      <c r="C515" s="365">
        <v>0</v>
      </c>
      <c r="D515" s="365">
        <v>0</v>
      </c>
      <c r="E515" s="365">
        <v>0</v>
      </c>
      <c r="F515" s="365">
        <v>0</v>
      </c>
      <c r="G515" s="365">
        <v>0</v>
      </c>
      <c r="H515" s="365">
        <v>0</v>
      </c>
      <c r="I515" s="365">
        <v>0</v>
      </c>
      <c r="J515" s="365">
        <v>0</v>
      </c>
      <c r="K515" s="365">
        <v>0</v>
      </c>
      <c r="L515" s="365">
        <v>0</v>
      </c>
      <c r="M515" s="365">
        <v>0</v>
      </c>
      <c r="N515" s="365">
        <v>0</v>
      </c>
      <c r="O515" s="365">
        <v>0</v>
      </c>
      <c r="P515" s="366">
        <f t="shared" si="92"/>
        <v>0</v>
      </c>
      <c r="Q515" s="365">
        <v>0</v>
      </c>
      <c r="R515" s="365">
        <v>0</v>
      </c>
      <c r="S515" s="365">
        <v>0</v>
      </c>
      <c r="T515" s="365">
        <v>0</v>
      </c>
      <c r="U515" s="365">
        <v>0</v>
      </c>
      <c r="V515" s="365">
        <v>0</v>
      </c>
      <c r="W515" s="365">
        <v>0</v>
      </c>
      <c r="X515" s="365">
        <v>0</v>
      </c>
      <c r="Y515" s="365">
        <v>0</v>
      </c>
      <c r="Z515" s="365">
        <v>0</v>
      </c>
      <c r="AA515" s="365">
        <v>0</v>
      </c>
      <c r="AB515" s="365">
        <v>0</v>
      </c>
      <c r="AC515" s="365">
        <v>0</v>
      </c>
      <c r="AD515" s="366">
        <f t="shared" si="93"/>
        <v>0</v>
      </c>
    </row>
    <row r="516" spans="1:30" ht="12" hidden="1" customHeight="1">
      <c r="A516" s="358">
        <v>710</v>
      </c>
      <c r="B516" s="35" t="s">
        <v>600</v>
      </c>
      <c r="C516" s="365">
        <v>0</v>
      </c>
      <c r="D516" s="365">
        <v>0</v>
      </c>
      <c r="E516" s="365">
        <v>0</v>
      </c>
      <c r="F516" s="365">
        <v>0</v>
      </c>
      <c r="G516" s="365">
        <v>0</v>
      </c>
      <c r="H516" s="365">
        <v>0</v>
      </c>
      <c r="I516" s="365">
        <v>0</v>
      </c>
      <c r="J516" s="365">
        <v>0</v>
      </c>
      <c r="K516" s="365">
        <v>0</v>
      </c>
      <c r="L516" s="365">
        <v>0</v>
      </c>
      <c r="M516" s="365">
        <v>0</v>
      </c>
      <c r="N516" s="365">
        <v>0</v>
      </c>
      <c r="O516" s="365">
        <v>0</v>
      </c>
      <c r="P516" s="366">
        <f t="shared" si="92"/>
        <v>0</v>
      </c>
      <c r="Q516" s="365">
        <v>0</v>
      </c>
      <c r="R516" s="365">
        <v>0</v>
      </c>
      <c r="S516" s="365">
        <v>0</v>
      </c>
      <c r="T516" s="365">
        <v>0</v>
      </c>
      <c r="U516" s="365">
        <v>0</v>
      </c>
      <c r="V516" s="365">
        <v>0</v>
      </c>
      <c r="W516" s="365">
        <v>0</v>
      </c>
      <c r="X516" s="365">
        <v>0</v>
      </c>
      <c r="Y516" s="365">
        <v>0</v>
      </c>
      <c r="Z516" s="365">
        <v>0</v>
      </c>
      <c r="AA516" s="365">
        <v>0</v>
      </c>
      <c r="AB516" s="365">
        <v>0</v>
      </c>
      <c r="AC516" s="365">
        <v>0</v>
      </c>
      <c r="AD516" s="366">
        <f t="shared" si="93"/>
        <v>0</v>
      </c>
    </row>
    <row r="517" spans="1:30" ht="12" hidden="1" customHeight="1">
      <c r="A517" s="358">
        <v>711</v>
      </c>
      <c r="B517" s="35" t="s">
        <v>601</v>
      </c>
      <c r="C517" s="365">
        <v>0</v>
      </c>
      <c r="D517" s="365">
        <v>0</v>
      </c>
      <c r="E517" s="365">
        <v>0</v>
      </c>
      <c r="F517" s="365">
        <v>0</v>
      </c>
      <c r="G517" s="365">
        <v>0</v>
      </c>
      <c r="H517" s="365">
        <v>0</v>
      </c>
      <c r="I517" s="365">
        <v>0</v>
      </c>
      <c r="J517" s="365">
        <v>0</v>
      </c>
      <c r="K517" s="365">
        <v>0</v>
      </c>
      <c r="L517" s="365">
        <v>0</v>
      </c>
      <c r="M517" s="365">
        <v>0</v>
      </c>
      <c r="N517" s="365">
        <v>10000</v>
      </c>
      <c r="O517" s="365">
        <v>10000</v>
      </c>
      <c r="P517" s="366">
        <f t="shared" si="92"/>
        <v>0</v>
      </c>
      <c r="Q517" s="365">
        <v>5000</v>
      </c>
      <c r="R517" s="365">
        <v>0</v>
      </c>
      <c r="S517" s="365">
        <v>0</v>
      </c>
      <c r="T517" s="365">
        <v>0</v>
      </c>
      <c r="U517" s="365">
        <v>0</v>
      </c>
      <c r="V517" s="365">
        <v>0</v>
      </c>
      <c r="W517" s="365">
        <v>0</v>
      </c>
      <c r="X517" s="365">
        <v>0</v>
      </c>
      <c r="Y517" s="365">
        <v>0</v>
      </c>
      <c r="Z517" s="365">
        <v>0</v>
      </c>
      <c r="AA517" s="365">
        <v>0</v>
      </c>
      <c r="AB517" s="365">
        <v>0</v>
      </c>
      <c r="AC517" s="365">
        <v>5000</v>
      </c>
      <c r="AD517" s="366">
        <f t="shared" si="93"/>
        <v>0</v>
      </c>
    </row>
    <row r="518" spans="1:30" ht="12" hidden="1" customHeight="1">
      <c r="A518" s="358">
        <v>715</v>
      </c>
      <c r="B518" s="35" t="s">
        <v>135</v>
      </c>
      <c r="C518" s="365">
        <v>0</v>
      </c>
      <c r="D518" s="365">
        <v>0</v>
      </c>
      <c r="E518" s="365">
        <v>0</v>
      </c>
      <c r="F518" s="365">
        <v>0</v>
      </c>
      <c r="G518" s="365">
        <v>0</v>
      </c>
      <c r="H518" s="365">
        <v>0</v>
      </c>
      <c r="I518" s="365">
        <v>0</v>
      </c>
      <c r="J518" s="365">
        <v>0</v>
      </c>
      <c r="K518" s="365">
        <v>0</v>
      </c>
      <c r="L518" s="365">
        <v>0</v>
      </c>
      <c r="M518" s="365">
        <v>0</v>
      </c>
      <c r="N518" s="365">
        <v>0</v>
      </c>
      <c r="O518" s="365">
        <v>0</v>
      </c>
      <c r="P518" s="366">
        <f t="shared" si="92"/>
        <v>0</v>
      </c>
      <c r="Q518" s="365">
        <v>0</v>
      </c>
      <c r="R518" s="365">
        <v>0</v>
      </c>
      <c r="S518" s="365">
        <v>0</v>
      </c>
      <c r="T518" s="365">
        <v>0</v>
      </c>
      <c r="U518" s="365">
        <v>0</v>
      </c>
      <c r="V518" s="365">
        <v>0</v>
      </c>
      <c r="W518" s="365">
        <v>0</v>
      </c>
      <c r="X518" s="365">
        <v>0</v>
      </c>
      <c r="Y518" s="365">
        <v>0</v>
      </c>
      <c r="Z518" s="365">
        <v>0</v>
      </c>
      <c r="AA518" s="365">
        <v>0</v>
      </c>
      <c r="AB518" s="365">
        <v>0</v>
      </c>
      <c r="AC518" s="365">
        <v>0</v>
      </c>
      <c r="AD518" s="366">
        <f t="shared" si="93"/>
        <v>0</v>
      </c>
    </row>
    <row r="519" spans="1:30" ht="12" hidden="1" customHeight="1">
      <c r="A519" s="358">
        <v>717</v>
      </c>
      <c r="B519" s="35" t="s">
        <v>602</v>
      </c>
      <c r="C519" s="365">
        <v>0</v>
      </c>
      <c r="D519" s="365">
        <v>0</v>
      </c>
      <c r="E519" s="365">
        <v>0</v>
      </c>
      <c r="F519" s="365">
        <v>0</v>
      </c>
      <c r="G519" s="365">
        <v>0</v>
      </c>
      <c r="H519" s="365">
        <v>0</v>
      </c>
      <c r="I519" s="365">
        <v>0</v>
      </c>
      <c r="J519" s="365">
        <v>0</v>
      </c>
      <c r="K519" s="365">
        <v>0</v>
      </c>
      <c r="L519" s="365">
        <v>0</v>
      </c>
      <c r="M519" s="365">
        <v>0</v>
      </c>
      <c r="N519" s="365">
        <v>0</v>
      </c>
      <c r="O519" s="365">
        <v>0</v>
      </c>
      <c r="P519" s="366">
        <f t="shared" si="92"/>
        <v>0</v>
      </c>
      <c r="Q519" s="365">
        <v>0</v>
      </c>
      <c r="R519" s="365">
        <v>0</v>
      </c>
      <c r="S519" s="365">
        <v>0</v>
      </c>
      <c r="T519" s="365">
        <v>0</v>
      </c>
      <c r="U519" s="365">
        <v>0</v>
      </c>
      <c r="V519" s="365">
        <v>0</v>
      </c>
      <c r="W519" s="365">
        <v>0</v>
      </c>
      <c r="X519" s="365">
        <v>0</v>
      </c>
      <c r="Y519" s="365">
        <v>0</v>
      </c>
      <c r="Z519" s="365">
        <v>0</v>
      </c>
      <c r="AA519" s="365">
        <v>0</v>
      </c>
      <c r="AB519" s="365">
        <v>0</v>
      </c>
      <c r="AC519" s="365">
        <v>0</v>
      </c>
      <c r="AD519" s="366">
        <f t="shared" si="93"/>
        <v>0</v>
      </c>
    </row>
    <row r="520" spans="1:30" ht="12" hidden="1" customHeight="1">
      <c r="A520" s="358">
        <v>719</v>
      </c>
      <c r="B520" s="35" t="s">
        <v>603</v>
      </c>
      <c r="C520" s="365">
        <v>0</v>
      </c>
      <c r="D520" s="365">
        <v>0</v>
      </c>
      <c r="E520" s="365">
        <v>0</v>
      </c>
      <c r="F520" s="365">
        <v>0</v>
      </c>
      <c r="G520" s="365">
        <v>0</v>
      </c>
      <c r="H520" s="365">
        <v>0</v>
      </c>
      <c r="I520" s="365">
        <v>0</v>
      </c>
      <c r="J520" s="365">
        <v>0</v>
      </c>
      <c r="K520" s="365">
        <v>0</v>
      </c>
      <c r="L520" s="365">
        <v>0</v>
      </c>
      <c r="M520" s="365">
        <v>0</v>
      </c>
      <c r="N520" s="365">
        <v>0</v>
      </c>
      <c r="O520" s="365">
        <v>0</v>
      </c>
      <c r="P520" s="366">
        <f t="shared" si="92"/>
        <v>0</v>
      </c>
      <c r="Q520" s="365">
        <v>0</v>
      </c>
      <c r="R520" s="365">
        <v>0</v>
      </c>
      <c r="S520" s="365">
        <v>0</v>
      </c>
      <c r="T520" s="365">
        <v>0</v>
      </c>
      <c r="U520" s="365">
        <v>0</v>
      </c>
      <c r="V520" s="365">
        <v>0</v>
      </c>
      <c r="W520" s="365">
        <v>0</v>
      </c>
      <c r="X520" s="365">
        <v>0</v>
      </c>
      <c r="Y520" s="365">
        <v>0</v>
      </c>
      <c r="Z520" s="365">
        <v>0</v>
      </c>
      <c r="AA520" s="365">
        <v>0</v>
      </c>
      <c r="AB520" s="365">
        <v>0</v>
      </c>
      <c r="AC520" s="365">
        <v>0</v>
      </c>
      <c r="AD520" s="366">
        <f t="shared" si="93"/>
        <v>0</v>
      </c>
    </row>
    <row r="521" spans="1:30" ht="12" hidden="1" customHeight="1">
      <c r="A521" s="358">
        <v>720</v>
      </c>
      <c r="B521" s="35" t="s">
        <v>604</v>
      </c>
      <c r="C521" s="365">
        <v>0</v>
      </c>
      <c r="D521" s="365">
        <v>0</v>
      </c>
      <c r="E521" s="365">
        <v>0</v>
      </c>
      <c r="F521" s="365">
        <v>0</v>
      </c>
      <c r="G521" s="365">
        <v>0</v>
      </c>
      <c r="H521" s="365">
        <v>0</v>
      </c>
      <c r="I521" s="365">
        <v>0</v>
      </c>
      <c r="J521" s="365">
        <v>0</v>
      </c>
      <c r="K521" s="365">
        <v>0</v>
      </c>
      <c r="L521" s="365">
        <v>0</v>
      </c>
      <c r="M521" s="365">
        <v>0</v>
      </c>
      <c r="N521" s="365">
        <v>0</v>
      </c>
      <c r="O521" s="365">
        <v>0</v>
      </c>
      <c r="P521" s="366">
        <f t="shared" si="92"/>
        <v>0</v>
      </c>
      <c r="Q521" s="365">
        <v>0</v>
      </c>
      <c r="R521" s="365">
        <v>0</v>
      </c>
      <c r="S521" s="365">
        <v>0</v>
      </c>
      <c r="T521" s="365">
        <v>0</v>
      </c>
      <c r="U521" s="365">
        <v>0</v>
      </c>
      <c r="V521" s="365">
        <v>0</v>
      </c>
      <c r="W521" s="365">
        <v>0</v>
      </c>
      <c r="X521" s="365">
        <v>0</v>
      </c>
      <c r="Y521" s="365">
        <v>0</v>
      </c>
      <c r="Z521" s="365">
        <v>0</v>
      </c>
      <c r="AA521" s="365">
        <v>0</v>
      </c>
      <c r="AB521" s="365">
        <v>0</v>
      </c>
      <c r="AC521" s="365">
        <v>0</v>
      </c>
      <c r="AD521" s="366">
        <f t="shared" si="93"/>
        <v>0</v>
      </c>
    </row>
    <row r="522" spans="1:30" ht="12" hidden="1" customHeight="1">
      <c r="A522" s="358">
        <v>722</v>
      </c>
      <c r="B522" s="35" t="s">
        <v>605</v>
      </c>
      <c r="C522" s="365">
        <v>0</v>
      </c>
      <c r="D522" s="365">
        <v>0</v>
      </c>
      <c r="E522" s="365">
        <v>0</v>
      </c>
      <c r="F522" s="365">
        <v>0</v>
      </c>
      <c r="G522" s="365">
        <v>0</v>
      </c>
      <c r="H522" s="365">
        <v>0</v>
      </c>
      <c r="I522" s="365">
        <v>0</v>
      </c>
      <c r="J522" s="365">
        <v>0</v>
      </c>
      <c r="K522" s="365">
        <v>0</v>
      </c>
      <c r="L522" s="365">
        <v>0</v>
      </c>
      <c r="M522" s="365">
        <v>0</v>
      </c>
      <c r="N522" s="365">
        <v>0</v>
      </c>
      <c r="O522" s="365">
        <v>0</v>
      </c>
      <c r="P522" s="366">
        <f t="shared" si="92"/>
        <v>0</v>
      </c>
      <c r="Q522" s="365">
        <v>0</v>
      </c>
      <c r="R522" s="365">
        <v>0</v>
      </c>
      <c r="S522" s="365">
        <v>0</v>
      </c>
      <c r="T522" s="365">
        <v>0</v>
      </c>
      <c r="U522" s="365">
        <v>0</v>
      </c>
      <c r="V522" s="365">
        <v>0</v>
      </c>
      <c r="W522" s="365">
        <v>0</v>
      </c>
      <c r="X522" s="365">
        <v>0</v>
      </c>
      <c r="Y522" s="365">
        <v>0</v>
      </c>
      <c r="Z522" s="365">
        <v>0</v>
      </c>
      <c r="AA522" s="365">
        <v>0</v>
      </c>
      <c r="AB522" s="365">
        <v>0</v>
      </c>
      <c r="AC522" s="365">
        <v>0</v>
      </c>
      <c r="AD522" s="366">
        <f t="shared" si="93"/>
        <v>0</v>
      </c>
    </row>
    <row r="523" spans="1:30" ht="12" hidden="1" customHeight="1">
      <c r="A523" s="358">
        <v>724</v>
      </c>
      <c r="B523" s="35" t="s">
        <v>606</v>
      </c>
      <c r="C523" s="365">
        <v>0</v>
      </c>
      <c r="D523" s="365">
        <v>0</v>
      </c>
      <c r="E523" s="365">
        <v>0</v>
      </c>
      <c r="F523" s="365">
        <v>0</v>
      </c>
      <c r="G523" s="365">
        <v>0</v>
      </c>
      <c r="H523" s="365">
        <v>0</v>
      </c>
      <c r="I523" s="365">
        <v>0</v>
      </c>
      <c r="J523" s="365">
        <v>0</v>
      </c>
      <c r="K523" s="365">
        <v>0</v>
      </c>
      <c r="L523" s="365">
        <v>0</v>
      </c>
      <c r="M523" s="365">
        <v>0</v>
      </c>
      <c r="N523" s="365">
        <v>0</v>
      </c>
      <c r="O523" s="365">
        <v>0</v>
      </c>
      <c r="P523" s="366">
        <f t="shared" si="92"/>
        <v>0</v>
      </c>
      <c r="Q523" s="365">
        <v>0</v>
      </c>
      <c r="R523" s="365">
        <v>0</v>
      </c>
      <c r="S523" s="365">
        <v>0</v>
      </c>
      <c r="T523" s="365">
        <v>0</v>
      </c>
      <c r="U523" s="365">
        <v>0</v>
      </c>
      <c r="V523" s="365">
        <v>0</v>
      </c>
      <c r="W523" s="365">
        <v>0</v>
      </c>
      <c r="X523" s="365">
        <v>0</v>
      </c>
      <c r="Y523" s="365">
        <v>0</v>
      </c>
      <c r="Z523" s="365">
        <v>0</v>
      </c>
      <c r="AA523" s="365">
        <v>0</v>
      </c>
      <c r="AB523" s="365">
        <v>0</v>
      </c>
      <c r="AC523" s="365">
        <v>0</v>
      </c>
      <c r="AD523" s="366">
        <f t="shared" si="93"/>
        <v>0</v>
      </c>
    </row>
    <row r="524" spans="1:30" ht="12" hidden="1" customHeight="1">
      <c r="A524" s="358">
        <v>725</v>
      </c>
      <c r="B524" s="35" t="s">
        <v>607</v>
      </c>
      <c r="C524" s="365">
        <v>0</v>
      </c>
      <c r="D524" s="365">
        <v>0</v>
      </c>
      <c r="E524" s="365">
        <v>0</v>
      </c>
      <c r="F524" s="365">
        <v>0</v>
      </c>
      <c r="G524" s="365">
        <v>0</v>
      </c>
      <c r="H524" s="365">
        <v>0</v>
      </c>
      <c r="I524" s="365">
        <v>0</v>
      </c>
      <c r="J524" s="365">
        <v>0</v>
      </c>
      <c r="K524" s="365">
        <v>0</v>
      </c>
      <c r="L524" s="365">
        <v>0</v>
      </c>
      <c r="M524" s="365">
        <v>0</v>
      </c>
      <c r="N524" s="365">
        <v>0</v>
      </c>
      <c r="O524" s="365">
        <v>0</v>
      </c>
      <c r="P524" s="366">
        <f t="shared" si="92"/>
        <v>0</v>
      </c>
      <c r="Q524" s="365">
        <v>0</v>
      </c>
      <c r="R524" s="365">
        <v>0</v>
      </c>
      <c r="S524" s="365">
        <v>0</v>
      </c>
      <c r="T524" s="365">
        <v>0</v>
      </c>
      <c r="U524" s="365">
        <v>0</v>
      </c>
      <c r="V524" s="365">
        <v>0</v>
      </c>
      <c r="W524" s="365">
        <v>0</v>
      </c>
      <c r="X524" s="365">
        <v>0</v>
      </c>
      <c r="Y524" s="365">
        <v>0</v>
      </c>
      <c r="Z524" s="365">
        <v>0</v>
      </c>
      <c r="AA524" s="365">
        <v>0</v>
      </c>
      <c r="AB524" s="365">
        <v>0</v>
      </c>
      <c r="AC524" s="365">
        <v>0</v>
      </c>
      <c r="AD524" s="366">
        <f t="shared" si="93"/>
        <v>0</v>
      </c>
    </row>
    <row r="525" spans="1:30" ht="12" hidden="1" customHeight="1">
      <c r="A525" s="358">
        <v>729</v>
      </c>
      <c r="B525" s="35" t="s">
        <v>608</v>
      </c>
      <c r="C525" s="365">
        <v>0</v>
      </c>
      <c r="D525" s="365">
        <v>0</v>
      </c>
      <c r="E525" s="365">
        <v>0</v>
      </c>
      <c r="F525" s="365">
        <v>0</v>
      </c>
      <c r="G525" s="365">
        <v>0</v>
      </c>
      <c r="H525" s="365">
        <v>0</v>
      </c>
      <c r="I525" s="365">
        <v>0</v>
      </c>
      <c r="J525" s="365">
        <v>0</v>
      </c>
      <c r="K525" s="365">
        <v>0</v>
      </c>
      <c r="L525" s="365">
        <v>0</v>
      </c>
      <c r="M525" s="365">
        <v>0</v>
      </c>
      <c r="N525" s="365">
        <v>0</v>
      </c>
      <c r="O525" s="365">
        <v>0</v>
      </c>
      <c r="P525" s="366">
        <f t="shared" si="92"/>
        <v>0</v>
      </c>
      <c r="Q525" s="365">
        <v>0</v>
      </c>
      <c r="R525" s="365">
        <v>0</v>
      </c>
      <c r="S525" s="365">
        <v>0</v>
      </c>
      <c r="T525" s="365">
        <v>0</v>
      </c>
      <c r="U525" s="365">
        <v>0</v>
      </c>
      <c r="V525" s="365">
        <v>0</v>
      </c>
      <c r="W525" s="365">
        <v>0</v>
      </c>
      <c r="X525" s="365">
        <v>0</v>
      </c>
      <c r="Y525" s="365">
        <v>0</v>
      </c>
      <c r="Z525" s="365">
        <v>0</v>
      </c>
      <c r="AA525" s="365">
        <v>0</v>
      </c>
      <c r="AB525" s="365">
        <v>0</v>
      </c>
      <c r="AC525" s="365">
        <v>0</v>
      </c>
      <c r="AD525" s="366">
        <f t="shared" si="93"/>
        <v>0</v>
      </c>
    </row>
    <row r="526" spans="1:30" ht="12" hidden="1" customHeight="1">
      <c r="A526" s="358">
        <v>730</v>
      </c>
      <c r="B526" s="35" t="s">
        <v>609</v>
      </c>
      <c r="C526" s="365">
        <v>0</v>
      </c>
      <c r="D526" s="365">
        <v>0</v>
      </c>
      <c r="E526" s="365">
        <v>0</v>
      </c>
      <c r="F526" s="365">
        <v>0</v>
      </c>
      <c r="G526" s="365">
        <v>0</v>
      </c>
      <c r="H526" s="365">
        <v>0</v>
      </c>
      <c r="I526" s="365">
        <v>0</v>
      </c>
      <c r="J526" s="365">
        <v>0</v>
      </c>
      <c r="K526" s="365">
        <v>0</v>
      </c>
      <c r="L526" s="365">
        <v>0</v>
      </c>
      <c r="M526" s="365">
        <v>0</v>
      </c>
      <c r="N526" s="365">
        <v>0</v>
      </c>
      <c r="O526" s="365">
        <v>0</v>
      </c>
      <c r="P526" s="366">
        <f t="shared" si="92"/>
        <v>0</v>
      </c>
      <c r="Q526" s="365">
        <v>0</v>
      </c>
      <c r="R526" s="365">
        <v>0</v>
      </c>
      <c r="S526" s="365">
        <v>0</v>
      </c>
      <c r="T526" s="365">
        <v>0</v>
      </c>
      <c r="U526" s="365">
        <v>0</v>
      </c>
      <c r="V526" s="365">
        <v>0</v>
      </c>
      <c r="W526" s="365">
        <v>0</v>
      </c>
      <c r="X526" s="365">
        <v>0</v>
      </c>
      <c r="Y526" s="365">
        <v>0</v>
      </c>
      <c r="Z526" s="365">
        <v>0</v>
      </c>
      <c r="AA526" s="365">
        <v>0</v>
      </c>
      <c r="AB526" s="365">
        <v>0</v>
      </c>
      <c r="AC526" s="365">
        <v>0</v>
      </c>
      <c r="AD526" s="366">
        <f t="shared" si="93"/>
        <v>0</v>
      </c>
    </row>
    <row r="527" spans="1:30" ht="12" hidden="1" customHeight="1">
      <c r="A527" s="358">
        <v>735</v>
      </c>
      <c r="B527" s="35" t="s">
        <v>610</v>
      </c>
      <c r="C527" s="365">
        <v>0</v>
      </c>
      <c r="D527" s="365">
        <v>0</v>
      </c>
      <c r="E527" s="365">
        <v>0</v>
      </c>
      <c r="F527" s="365">
        <v>0</v>
      </c>
      <c r="G527" s="365">
        <v>0</v>
      </c>
      <c r="H527" s="365">
        <v>0</v>
      </c>
      <c r="I527" s="365">
        <v>0</v>
      </c>
      <c r="J527" s="365">
        <v>0</v>
      </c>
      <c r="K527" s="365">
        <v>0</v>
      </c>
      <c r="L527" s="365">
        <v>0</v>
      </c>
      <c r="M527" s="365">
        <v>0</v>
      </c>
      <c r="N527" s="365">
        <v>0</v>
      </c>
      <c r="O527" s="365">
        <v>0</v>
      </c>
      <c r="P527" s="366">
        <f t="shared" si="92"/>
        <v>0</v>
      </c>
      <c r="Q527" s="365">
        <v>0</v>
      </c>
      <c r="R527" s="365">
        <v>0</v>
      </c>
      <c r="S527" s="365">
        <v>0</v>
      </c>
      <c r="T527" s="365">
        <v>0</v>
      </c>
      <c r="U527" s="365">
        <v>0</v>
      </c>
      <c r="V527" s="365">
        <v>0</v>
      </c>
      <c r="W527" s="365">
        <v>0</v>
      </c>
      <c r="X527" s="365">
        <v>0</v>
      </c>
      <c r="Y527" s="365">
        <v>0</v>
      </c>
      <c r="Z527" s="365">
        <v>0</v>
      </c>
      <c r="AA527" s="365">
        <v>0</v>
      </c>
      <c r="AB527" s="365">
        <v>0</v>
      </c>
      <c r="AC527" s="365">
        <v>0</v>
      </c>
      <c r="AD527" s="366">
        <f t="shared" si="93"/>
        <v>0</v>
      </c>
    </row>
    <row r="528" spans="1:30" ht="12" hidden="1" customHeight="1">
      <c r="A528" s="358">
        <v>790</v>
      </c>
      <c r="B528" s="35" t="s">
        <v>611</v>
      </c>
      <c r="C528" s="365">
        <v>0</v>
      </c>
      <c r="D528" s="365">
        <v>0</v>
      </c>
      <c r="E528" s="365">
        <v>0</v>
      </c>
      <c r="F528" s="365">
        <v>0</v>
      </c>
      <c r="G528" s="365">
        <v>0</v>
      </c>
      <c r="H528" s="365">
        <v>0</v>
      </c>
      <c r="I528" s="365">
        <v>0</v>
      </c>
      <c r="J528" s="365">
        <v>0</v>
      </c>
      <c r="K528" s="365">
        <v>0</v>
      </c>
      <c r="L528" s="365">
        <v>0</v>
      </c>
      <c r="M528" s="365">
        <v>0</v>
      </c>
      <c r="N528" s="365">
        <v>0</v>
      </c>
      <c r="O528" s="365">
        <v>0</v>
      </c>
      <c r="P528" s="366">
        <f t="shared" si="92"/>
        <v>0</v>
      </c>
      <c r="Q528" s="365">
        <v>0</v>
      </c>
      <c r="R528" s="365">
        <v>0</v>
      </c>
      <c r="S528" s="365">
        <v>0</v>
      </c>
      <c r="T528" s="365">
        <v>0</v>
      </c>
      <c r="U528" s="365">
        <v>0</v>
      </c>
      <c r="V528" s="365">
        <v>0</v>
      </c>
      <c r="W528" s="365">
        <v>0</v>
      </c>
      <c r="X528" s="365">
        <v>0</v>
      </c>
      <c r="Y528" s="365">
        <v>0</v>
      </c>
      <c r="Z528" s="365">
        <v>0</v>
      </c>
      <c r="AA528" s="365">
        <v>0</v>
      </c>
      <c r="AB528" s="365">
        <v>0</v>
      </c>
      <c r="AC528" s="365">
        <v>0</v>
      </c>
      <c r="AD528" s="366">
        <f t="shared" si="93"/>
        <v>0</v>
      </c>
    </row>
    <row r="529" spans="1:30" ht="12" hidden="1" customHeight="1">
      <c r="A529" s="358">
        <v>799</v>
      </c>
      <c r="B529" s="35" t="s">
        <v>612</v>
      </c>
      <c r="C529" s="365">
        <v>0</v>
      </c>
      <c r="D529" s="365">
        <v>0</v>
      </c>
      <c r="E529" s="365">
        <v>0</v>
      </c>
      <c r="F529" s="365">
        <v>0</v>
      </c>
      <c r="G529" s="365">
        <v>0</v>
      </c>
      <c r="H529" s="365">
        <v>0</v>
      </c>
      <c r="I529" s="365">
        <v>0</v>
      </c>
      <c r="J529" s="365">
        <v>0</v>
      </c>
      <c r="K529" s="365">
        <v>0</v>
      </c>
      <c r="L529" s="365">
        <v>0</v>
      </c>
      <c r="M529" s="365">
        <v>0</v>
      </c>
      <c r="N529" s="365">
        <v>0</v>
      </c>
      <c r="O529" s="365">
        <v>0</v>
      </c>
      <c r="P529" s="366">
        <f t="shared" si="92"/>
        <v>0</v>
      </c>
      <c r="Q529" s="365">
        <v>0</v>
      </c>
      <c r="R529" s="365">
        <v>0</v>
      </c>
      <c r="S529" s="365">
        <v>0</v>
      </c>
      <c r="T529" s="365">
        <v>0</v>
      </c>
      <c r="U529" s="365">
        <v>0</v>
      </c>
      <c r="V529" s="365">
        <v>0</v>
      </c>
      <c r="W529" s="365">
        <v>0</v>
      </c>
      <c r="X529" s="365">
        <v>0</v>
      </c>
      <c r="Y529" s="365">
        <v>0</v>
      </c>
      <c r="Z529" s="365">
        <v>0</v>
      </c>
      <c r="AA529" s="365">
        <v>0</v>
      </c>
      <c r="AB529" s="365">
        <v>0</v>
      </c>
      <c r="AC529" s="365">
        <v>0</v>
      </c>
      <c r="AD529" s="366">
        <f t="shared" si="93"/>
        <v>0</v>
      </c>
    </row>
    <row r="530" spans="1:30" ht="12" hidden="1" customHeight="1">
      <c r="A530" s="188"/>
      <c r="C530" s="365"/>
      <c r="D530" s="365"/>
      <c r="E530" s="365"/>
      <c r="F530" s="365"/>
      <c r="G530" s="365"/>
      <c r="H530" s="365"/>
      <c r="I530" s="365"/>
      <c r="J530" s="365"/>
      <c r="K530" s="365"/>
      <c r="L530" s="365"/>
      <c r="M530" s="365"/>
      <c r="N530" s="365"/>
      <c r="O530" s="365"/>
      <c r="P530" s="366"/>
      <c r="Q530" s="365"/>
      <c r="R530" s="365"/>
      <c r="S530" s="365"/>
      <c r="T530" s="365"/>
      <c r="U530" s="365"/>
      <c r="V530" s="365"/>
      <c r="W530" s="365"/>
      <c r="X530" s="365"/>
      <c r="Y530" s="365"/>
      <c r="Z530" s="365"/>
      <c r="AA530" s="365"/>
      <c r="AB530" s="365"/>
      <c r="AC530" s="365"/>
      <c r="AD530" s="366"/>
    </row>
    <row r="531" spans="1:30" ht="12" customHeight="1">
      <c r="A531" s="183"/>
      <c r="B531" s="1" t="str">
        <f>A508</f>
        <v>Capital Expenses</v>
      </c>
      <c r="C531" s="365">
        <f t="shared" ref="C531:O531" si="94">SUM(C509:C530)</f>
        <v>0</v>
      </c>
      <c r="D531" s="365">
        <f t="shared" si="94"/>
        <v>0</v>
      </c>
      <c r="E531" s="365">
        <f t="shared" si="94"/>
        <v>0</v>
      </c>
      <c r="F531" s="365">
        <f t="shared" si="94"/>
        <v>0</v>
      </c>
      <c r="G531" s="365">
        <f t="shared" si="94"/>
        <v>0</v>
      </c>
      <c r="H531" s="365">
        <f t="shared" si="94"/>
        <v>0</v>
      </c>
      <c r="I531" s="365">
        <f t="shared" si="94"/>
        <v>0</v>
      </c>
      <c r="J531" s="365">
        <f t="shared" si="94"/>
        <v>0</v>
      </c>
      <c r="K531" s="365">
        <f t="shared" si="94"/>
        <v>0</v>
      </c>
      <c r="L531" s="365">
        <f t="shared" si="94"/>
        <v>0</v>
      </c>
      <c r="M531" s="365">
        <f t="shared" si="94"/>
        <v>0</v>
      </c>
      <c r="N531" s="365">
        <f t="shared" si="94"/>
        <v>10000</v>
      </c>
      <c r="O531" s="365">
        <f t="shared" si="94"/>
        <v>10000</v>
      </c>
      <c r="P531" s="366">
        <f t="shared" si="90"/>
        <v>0</v>
      </c>
      <c r="Q531" s="365">
        <f t="shared" ref="Q531:AC531" si="95">SUM(Q509:Q530)</f>
        <v>5000</v>
      </c>
      <c r="R531" s="365">
        <f t="shared" si="95"/>
        <v>0</v>
      </c>
      <c r="S531" s="365">
        <f t="shared" si="95"/>
        <v>0</v>
      </c>
      <c r="T531" s="365">
        <f t="shared" si="95"/>
        <v>0</v>
      </c>
      <c r="U531" s="365">
        <f t="shared" si="95"/>
        <v>0</v>
      </c>
      <c r="V531" s="365">
        <f t="shared" si="95"/>
        <v>0</v>
      </c>
      <c r="W531" s="365">
        <f t="shared" si="95"/>
        <v>0</v>
      </c>
      <c r="X531" s="365">
        <f t="shared" si="95"/>
        <v>0</v>
      </c>
      <c r="Y531" s="365">
        <f t="shared" si="95"/>
        <v>0</v>
      </c>
      <c r="Z531" s="365">
        <f t="shared" si="95"/>
        <v>0</v>
      </c>
      <c r="AA531" s="365">
        <f t="shared" si="95"/>
        <v>0</v>
      </c>
      <c r="AB531" s="365">
        <f t="shared" si="95"/>
        <v>0</v>
      </c>
      <c r="AC531" s="365">
        <f t="shared" si="95"/>
        <v>5000</v>
      </c>
      <c r="AD531" s="366">
        <f t="shared" ref="AD531" si="96">AC531-SUM(Q531:AB531)</f>
        <v>0</v>
      </c>
    </row>
    <row r="532" spans="1:30" ht="12" hidden="1" customHeight="1">
      <c r="A532" s="183"/>
      <c r="C532" s="365"/>
      <c r="D532" s="365"/>
      <c r="E532" s="365"/>
      <c r="F532" s="365"/>
      <c r="G532" s="365"/>
      <c r="H532" s="365"/>
      <c r="I532" s="365"/>
      <c r="J532" s="365"/>
      <c r="K532" s="365"/>
      <c r="L532" s="365"/>
      <c r="M532" s="365"/>
      <c r="N532" s="365"/>
      <c r="O532" s="365"/>
      <c r="P532" s="366"/>
      <c r="Q532" s="365"/>
      <c r="R532" s="365"/>
      <c r="S532" s="365"/>
      <c r="T532" s="365"/>
      <c r="U532" s="365"/>
      <c r="V532" s="365"/>
      <c r="W532" s="365"/>
      <c r="X532" s="365"/>
      <c r="Y532" s="365"/>
      <c r="Z532" s="365"/>
      <c r="AA532" s="365"/>
      <c r="AB532" s="365"/>
      <c r="AC532" s="365"/>
      <c r="AD532" s="366"/>
    </row>
    <row r="533" spans="1:30" ht="12" hidden="1" customHeight="1">
      <c r="A533" s="80">
        <v>0</v>
      </c>
      <c r="C533" s="365"/>
      <c r="D533" s="365"/>
      <c r="E533" s="365"/>
      <c r="F533" s="365"/>
      <c r="G533" s="365"/>
      <c r="H533" s="365"/>
      <c r="I533" s="365"/>
      <c r="J533" s="365"/>
      <c r="K533" s="365"/>
      <c r="L533" s="365"/>
      <c r="M533" s="365"/>
      <c r="N533" s="365"/>
      <c r="O533" s="365"/>
      <c r="P533" s="366"/>
      <c r="Q533" s="365"/>
      <c r="R533" s="365"/>
      <c r="S533" s="365"/>
      <c r="T533" s="365"/>
      <c r="U533" s="365"/>
      <c r="V533" s="365"/>
      <c r="W533" s="365"/>
      <c r="X533" s="365"/>
      <c r="Y533" s="365"/>
      <c r="Z533" s="365"/>
      <c r="AA533" s="365"/>
      <c r="AB533" s="365"/>
      <c r="AC533" s="365"/>
      <c r="AD533" s="366"/>
    </row>
    <row r="534" spans="1:30" ht="12" hidden="1" customHeight="1">
      <c r="A534" s="188"/>
      <c r="C534" s="365">
        <v>0</v>
      </c>
      <c r="D534" s="365">
        <v>0</v>
      </c>
      <c r="E534" s="365">
        <v>0</v>
      </c>
      <c r="F534" s="365">
        <v>0</v>
      </c>
      <c r="G534" s="365">
        <v>0</v>
      </c>
      <c r="H534" s="365">
        <v>0</v>
      </c>
      <c r="I534" s="365">
        <v>0</v>
      </c>
      <c r="J534" s="365">
        <v>0</v>
      </c>
      <c r="K534" s="365">
        <v>0</v>
      </c>
      <c r="L534" s="365">
        <v>0</v>
      </c>
      <c r="M534" s="365">
        <v>0</v>
      </c>
      <c r="N534" s="365">
        <v>0</v>
      </c>
      <c r="O534" s="365">
        <v>0</v>
      </c>
      <c r="P534" s="366">
        <f t="shared" ref="P534:P535" si="97">O534-SUM(C534:N534)</f>
        <v>0</v>
      </c>
      <c r="Q534" s="365"/>
      <c r="R534" s="365"/>
      <c r="S534" s="365"/>
      <c r="T534" s="365"/>
      <c r="U534" s="365"/>
      <c r="V534" s="365"/>
      <c r="W534" s="365"/>
      <c r="X534" s="365"/>
      <c r="Y534" s="365"/>
      <c r="Z534" s="365"/>
      <c r="AA534" s="365"/>
      <c r="AB534" s="365"/>
      <c r="AC534" s="365">
        <v>0</v>
      </c>
      <c r="AD534" s="366">
        <f t="shared" ref="AD534:AD536" si="98">AC534-SUM(Q534:AB534)</f>
        <v>0</v>
      </c>
    </row>
    <row r="535" spans="1:30" ht="12" hidden="1" customHeight="1">
      <c r="A535" s="188"/>
      <c r="C535" s="365">
        <v>0</v>
      </c>
      <c r="D535" s="365">
        <v>0</v>
      </c>
      <c r="E535" s="365">
        <v>0</v>
      </c>
      <c r="F535" s="365">
        <v>0</v>
      </c>
      <c r="G535" s="365">
        <v>0</v>
      </c>
      <c r="H535" s="365">
        <v>0</v>
      </c>
      <c r="I535" s="365">
        <v>0</v>
      </c>
      <c r="J535" s="365">
        <v>0</v>
      </c>
      <c r="K535" s="365">
        <v>0</v>
      </c>
      <c r="L535" s="365">
        <v>0</v>
      </c>
      <c r="M535" s="365">
        <v>0</v>
      </c>
      <c r="N535" s="365">
        <v>0</v>
      </c>
      <c r="O535" s="365">
        <v>0</v>
      </c>
      <c r="P535" s="366">
        <f t="shared" si="97"/>
        <v>0</v>
      </c>
      <c r="Q535" s="365"/>
      <c r="R535" s="365"/>
      <c r="S535" s="365"/>
      <c r="T535" s="365"/>
      <c r="U535" s="365"/>
      <c r="V535" s="365"/>
      <c r="W535" s="365"/>
      <c r="X535" s="365"/>
      <c r="Y535" s="365"/>
      <c r="Z535" s="365"/>
      <c r="AA535" s="365"/>
      <c r="AB535" s="365"/>
      <c r="AC535" s="365">
        <v>0</v>
      </c>
      <c r="AD535" s="366">
        <f t="shared" si="98"/>
        <v>0</v>
      </c>
    </row>
    <row r="536" spans="1:30" ht="12" hidden="1" customHeight="1">
      <c r="A536" s="44"/>
      <c r="B536" s="1">
        <f>A533</f>
        <v>0</v>
      </c>
      <c r="C536" s="365">
        <f t="shared" ref="C536:AC536" si="99">SUM(C534:C535)</f>
        <v>0</v>
      </c>
      <c r="D536" s="365">
        <f t="shared" si="99"/>
        <v>0</v>
      </c>
      <c r="E536" s="365">
        <f t="shared" si="99"/>
        <v>0</v>
      </c>
      <c r="F536" s="365">
        <f t="shared" si="99"/>
        <v>0</v>
      </c>
      <c r="G536" s="365">
        <f t="shared" si="99"/>
        <v>0</v>
      </c>
      <c r="H536" s="365">
        <f t="shared" si="99"/>
        <v>0</v>
      </c>
      <c r="I536" s="365">
        <f t="shared" si="99"/>
        <v>0</v>
      </c>
      <c r="J536" s="365">
        <f t="shared" si="99"/>
        <v>0</v>
      </c>
      <c r="K536" s="365">
        <f t="shared" si="99"/>
        <v>0</v>
      </c>
      <c r="L536" s="365">
        <f t="shared" si="99"/>
        <v>0</v>
      </c>
      <c r="M536" s="365">
        <f t="shared" si="99"/>
        <v>0</v>
      </c>
      <c r="N536" s="365">
        <f t="shared" si="99"/>
        <v>0</v>
      </c>
      <c r="O536" s="365">
        <f t="shared" si="99"/>
        <v>0</v>
      </c>
      <c r="P536" s="366">
        <f t="shared" ref="P536" si="100">O536-SUM(C536:N536)</f>
        <v>0</v>
      </c>
      <c r="Q536" s="365">
        <f t="shared" si="99"/>
        <v>0</v>
      </c>
      <c r="R536" s="365">
        <f t="shared" si="99"/>
        <v>0</v>
      </c>
      <c r="S536" s="365">
        <f t="shared" si="99"/>
        <v>0</v>
      </c>
      <c r="T536" s="365">
        <f t="shared" si="99"/>
        <v>0</v>
      </c>
      <c r="U536" s="365">
        <f t="shared" si="99"/>
        <v>0</v>
      </c>
      <c r="V536" s="365">
        <f t="shared" si="99"/>
        <v>0</v>
      </c>
      <c r="W536" s="365">
        <f t="shared" si="99"/>
        <v>0</v>
      </c>
      <c r="X536" s="365">
        <f t="shared" si="99"/>
        <v>0</v>
      </c>
      <c r="Y536" s="365">
        <f t="shared" si="99"/>
        <v>0</v>
      </c>
      <c r="Z536" s="365">
        <f t="shared" si="99"/>
        <v>0</v>
      </c>
      <c r="AA536" s="365">
        <f t="shared" si="99"/>
        <v>0</v>
      </c>
      <c r="AB536" s="365">
        <f t="shared" si="99"/>
        <v>0</v>
      </c>
      <c r="AC536" s="365">
        <f t="shared" si="99"/>
        <v>0</v>
      </c>
      <c r="AD536" s="366">
        <f t="shared" si="98"/>
        <v>0</v>
      </c>
    </row>
    <row r="537" spans="1:30" ht="12" customHeight="1">
      <c r="A537" s="183" t="s">
        <v>30</v>
      </c>
      <c r="B537" s="46" t="s">
        <v>30</v>
      </c>
      <c r="C537" s="365"/>
      <c r="D537" s="365" t="s">
        <v>30</v>
      </c>
      <c r="E537" s="365" t="s">
        <v>30</v>
      </c>
      <c r="F537" s="365" t="s">
        <v>30</v>
      </c>
      <c r="G537" s="365" t="s">
        <v>30</v>
      </c>
      <c r="H537" s="365" t="s">
        <v>30</v>
      </c>
      <c r="I537" s="365" t="s">
        <v>30</v>
      </c>
      <c r="J537" s="365" t="s">
        <v>30</v>
      </c>
      <c r="K537" s="365" t="s">
        <v>30</v>
      </c>
      <c r="L537" s="365" t="s">
        <v>30</v>
      </c>
      <c r="M537" s="365" t="s">
        <v>30</v>
      </c>
      <c r="N537" s="365" t="s">
        <v>30</v>
      </c>
      <c r="O537" s="365" t="s">
        <v>30</v>
      </c>
      <c r="P537" s="366" t="s">
        <v>30</v>
      </c>
      <c r="Q537" s="365"/>
      <c r="R537" s="365"/>
      <c r="S537" s="365"/>
      <c r="T537" s="365"/>
      <c r="U537" s="365"/>
      <c r="V537" s="365"/>
      <c r="W537" s="365"/>
      <c r="X537" s="365"/>
      <c r="Y537" s="365"/>
      <c r="Z537" s="365"/>
      <c r="AA537" s="365"/>
      <c r="AB537" s="365"/>
      <c r="AC537" s="365"/>
      <c r="AD537" s="366"/>
    </row>
    <row r="538" spans="1:30" ht="12" customHeight="1">
      <c r="A538" s="45" t="s">
        <v>30</v>
      </c>
      <c r="B538" s="323" t="s">
        <v>81</v>
      </c>
      <c r="C538" s="359">
        <f t="shared" ref="C538:O538" si="101">SUM(C247, C266,C375, C452, C485,C506,C531, C536)</f>
        <v>295759.27</v>
      </c>
      <c r="D538" s="359">
        <f t="shared" si="101"/>
        <v>375078.1399999999</v>
      </c>
      <c r="E538" s="359">
        <f t="shared" si="101"/>
        <v>333453.04000000004</v>
      </c>
      <c r="F538" s="359">
        <f t="shared" si="101"/>
        <v>369188.16</v>
      </c>
      <c r="G538" s="359">
        <f t="shared" si="101"/>
        <v>351674.47</v>
      </c>
      <c r="H538" s="359">
        <f t="shared" si="101"/>
        <v>557280.01</v>
      </c>
      <c r="I538" s="359">
        <f t="shared" si="101"/>
        <v>321292.59089301556</v>
      </c>
      <c r="J538" s="359">
        <f t="shared" si="101"/>
        <v>336249.82884152024</v>
      </c>
      <c r="K538" s="359">
        <f t="shared" si="101"/>
        <v>327605.58667662431</v>
      </c>
      <c r="L538" s="359">
        <f t="shared" si="101"/>
        <v>325641.29891005385</v>
      </c>
      <c r="M538" s="359">
        <f t="shared" si="101"/>
        <v>318631.81496895617</v>
      </c>
      <c r="N538" s="359">
        <f t="shared" si="101"/>
        <v>418418.03778218583</v>
      </c>
      <c r="O538" s="359">
        <f t="shared" si="101"/>
        <v>4330272.2480723625</v>
      </c>
      <c r="P538" s="360">
        <f>O538-SUM(C538:N538)</f>
        <v>0</v>
      </c>
      <c r="Q538" s="359">
        <f t="shared" ref="Q538:AC538" si="102">SUM(Q247, Q266,Q375, Q452, Q485,Q506,Q531, Q536)</f>
        <v>325636.43795706425</v>
      </c>
      <c r="R538" s="359">
        <f t="shared" si="102"/>
        <v>334356.14488590136</v>
      </c>
      <c r="S538" s="359">
        <f t="shared" si="102"/>
        <v>441571.29000275634</v>
      </c>
      <c r="T538" s="359">
        <f t="shared" si="102"/>
        <v>402340.87813139864</v>
      </c>
      <c r="U538" s="359">
        <f t="shared" si="102"/>
        <v>389951.7476984993</v>
      </c>
      <c r="V538" s="359">
        <f t="shared" si="102"/>
        <v>462835.06480455643</v>
      </c>
      <c r="W538" s="359">
        <f t="shared" si="102"/>
        <v>438593.40399255732</v>
      </c>
      <c r="X538" s="359">
        <f t="shared" si="102"/>
        <v>437275.57830515376</v>
      </c>
      <c r="Y538" s="359">
        <f t="shared" si="102"/>
        <v>428629.55058171443</v>
      </c>
      <c r="Z538" s="359">
        <f t="shared" si="102"/>
        <v>426663.47022255522</v>
      </c>
      <c r="AA538" s="359">
        <f t="shared" si="102"/>
        <v>419652.18662548804</v>
      </c>
      <c r="AB538" s="359">
        <f t="shared" si="102"/>
        <v>509957.1158885468</v>
      </c>
      <c r="AC538" s="359">
        <f t="shared" si="102"/>
        <v>5017462.8690961879</v>
      </c>
      <c r="AD538" s="362">
        <f t="shared" ref="AD538" si="103">AC538-SUM(Q538:AB538)</f>
        <v>0</v>
      </c>
    </row>
    <row r="539" spans="1:30" ht="12" customHeight="1">
      <c r="A539" s="45" t="s">
        <v>30</v>
      </c>
      <c r="B539" s="35" t="s">
        <v>30</v>
      </c>
      <c r="C539" s="365" t="s">
        <v>30</v>
      </c>
      <c r="D539" s="365" t="s">
        <v>30</v>
      </c>
      <c r="E539" s="365" t="s">
        <v>30</v>
      </c>
      <c r="F539" s="365" t="s">
        <v>30</v>
      </c>
      <c r="G539" s="365" t="s">
        <v>30</v>
      </c>
      <c r="H539" s="365" t="s">
        <v>30</v>
      </c>
      <c r="I539" s="365" t="s">
        <v>30</v>
      </c>
      <c r="J539" s="365" t="s">
        <v>30</v>
      </c>
      <c r="K539" s="365" t="s">
        <v>30</v>
      </c>
      <c r="L539" s="365" t="s">
        <v>30</v>
      </c>
      <c r="M539" s="365" t="s">
        <v>30</v>
      </c>
      <c r="N539" s="365" t="s">
        <v>30</v>
      </c>
      <c r="O539" s="365" t="s">
        <v>30</v>
      </c>
      <c r="P539" s="366" t="s">
        <v>30</v>
      </c>
      <c r="Q539" s="365"/>
      <c r="R539" s="365"/>
      <c r="S539" s="365"/>
      <c r="T539" s="365"/>
      <c r="U539" s="365"/>
      <c r="V539" s="365"/>
      <c r="W539" s="365"/>
      <c r="X539" s="365"/>
      <c r="Y539" s="365"/>
      <c r="Z539" s="365"/>
      <c r="AA539" s="365"/>
      <c r="AB539" s="365"/>
      <c r="AC539" s="365"/>
      <c r="AD539" s="366"/>
    </row>
    <row r="540" spans="1:30" ht="12" customHeight="1">
      <c r="A540" s="184" t="s">
        <v>60</v>
      </c>
      <c r="B540" s="37"/>
      <c r="C540" s="370">
        <f t="shared" ref="C540:O540" si="104">C186-C538</f>
        <v>-98124.640000000014</v>
      </c>
      <c r="D540" s="370">
        <f t="shared" si="104"/>
        <v>46156.4200000001</v>
      </c>
      <c r="E540" s="370">
        <f t="shared" si="104"/>
        <v>88255.309999999939</v>
      </c>
      <c r="F540" s="370">
        <f t="shared" si="104"/>
        <v>265056.22000000003</v>
      </c>
      <c r="G540" s="370">
        <f t="shared" si="104"/>
        <v>132528.39000000001</v>
      </c>
      <c r="H540" s="370">
        <f t="shared" si="104"/>
        <v>-202365.25000000006</v>
      </c>
      <c r="I540" s="370">
        <f t="shared" si="104"/>
        <v>175596.55029746064</v>
      </c>
      <c r="J540" s="370">
        <f t="shared" si="104"/>
        <v>72821.32234895596</v>
      </c>
      <c r="K540" s="370">
        <f t="shared" si="104"/>
        <v>183525.56451385189</v>
      </c>
      <c r="L540" s="370">
        <f t="shared" si="104"/>
        <v>83429.852280422347</v>
      </c>
      <c r="M540" s="370">
        <f t="shared" si="104"/>
        <v>-284560.66377847997</v>
      </c>
      <c r="N540" s="370">
        <f t="shared" si="104"/>
        <v>221550.75340829033</v>
      </c>
      <c r="O540" s="370">
        <f t="shared" si="104"/>
        <v>683869.82907049544</v>
      </c>
      <c r="P540" s="371">
        <f>O540-SUM(C540:N540)</f>
        <v>-5.8207660913467407E-9</v>
      </c>
      <c r="Q540" s="370">
        <f t="shared" ref="Q540:AC540" si="105">Q186-Q538</f>
        <v>-319884.94152849278</v>
      </c>
      <c r="R540" s="370">
        <f t="shared" si="105"/>
        <v>93401.351542670105</v>
      </c>
      <c r="S540" s="370">
        <f t="shared" si="105"/>
        <v>-18131.000872886216</v>
      </c>
      <c r="T540" s="370">
        <f t="shared" si="105"/>
        <v>26714.324317374791</v>
      </c>
      <c r="U540" s="370">
        <f t="shared" si="105"/>
        <v>39103.454750274133</v>
      </c>
      <c r="V540" s="370">
        <f t="shared" si="105"/>
        <v>519580.137644217</v>
      </c>
      <c r="W540" s="370">
        <f t="shared" si="105"/>
        <v>-9538.2015437838854</v>
      </c>
      <c r="X540" s="370">
        <f t="shared" si="105"/>
        <v>-8220.3758563803276</v>
      </c>
      <c r="Y540" s="370">
        <f t="shared" si="105"/>
        <v>102485.651867059</v>
      </c>
      <c r="Z540" s="370">
        <f t="shared" si="105"/>
        <v>2391.7322262182133</v>
      </c>
      <c r="AA540" s="370">
        <f t="shared" si="105"/>
        <v>-377602.98417671456</v>
      </c>
      <c r="AB540" s="370">
        <f t="shared" si="105"/>
        <v>-42876.673439773382</v>
      </c>
      <c r="AC540" s="370">
        <f t="shared" si="105"/>
        <v>7422.4749297862872</v>
      </c>
      <c r="AD540" s="362">
        <f t="shared" ref="AD540" si="106">AC540-SUM(Q540:AB540)</f>
        <v>4.1909515857696533E-9</v>
      </c>
    </row>
    <row r="541" spans="1:30" ht="12" customHeight="1">
      <c r="A541" s="45" t="s">
        <v>30</v>
      </c>
      <c r="B541" s="35" t="s">
        <v>30</v>
      </c>
      <c r="C541" s="365" t="s">
        <v>30</v>
      </c>
      <c r="D541" s="365" t="s">
        <v>30</v>
      </c>
      <c r="E541" s="365" t="s">
        <v>30</v>
      </c>
      <c r="F541" s="365" t="s">
        <v>30</v>
      </c>
      <c r="G541" s="365" t="s">
        <v>30</v>
      </c>
      <c r="H541" s="365" t="s">
        <v>30</v>
      </c>
      <c r="I541" s="365" t="s">
        <v>30</v>
      </c>
      <c r="J541" s="365" t="s">
        <v>30</v>
      </c>
      <c r="K541" s="365" t="s">
        <v>30</v>
      </c>
      <c r="L541" s="365" t="s">
        <v>30</v>
      </c>
      <c r="M541" s="365" t="s">
        <v>30</v>
      </c>
      <c r="N541" s="365" t="s">
        <v>30</v>
      </c>
      <c r="O541" s="365" t="s">
        <v>30</v>
      </c>
      <c r="P541" s="366" t="s">
        <v>30</v>
      </c>
      <c r="Q541" s="365"/>
      <c r="R541" s="372"/>
      <c r="S541" s="372"/>
      <c r="T541" s="372"/>
      <c r="U541" s="372"/>
      <c r="V541" s="372"/>
      <c r="W541" s="372"/>
      <c r="X541" s="372"/>
      <c r="Y541" s="372"/>
      <c r="Z541" s="372"/>
      <c r="AA541" s="372"/>
      <c r="AB541" s="372"/>
      <c r="AC541" s="372"/>
      <c r="AD541" s="373"/>
    </row>
    <row r="542" spans="1:30" ht="12" customHeight="1">
      <c r="A542" s="45" t="s">
        <v>30</v>
      </c>
      <c r="B542" s="46" t="s">
        <v>61</v>
      </c>
      <c r="C542" s="365">
        <v>54654.07</v>
      </c>
      <c r="D542" s="365">
        <v>0</v>
      </c>
      <c r="E542" s="365">
        <v>166116.03</v>
      </c>
      <c r="F542" s="365">
        <v>-26682.87</v>
      </c>
      <c r="G542" s="365">
        <v>0</v>
      </c>
      <c r="H542" s="365">
        <v>191682.87</v>
      </c>
      <c r="I542" s="365">
        <v>0</v>
      </c>
      <c r="J542" s="365">
        <v>0</v>
      </c>
      <c r="K542" s="365">
        <v>0</v>
      </c>
      <c r="L542" s="365">
        <v>0</v>
      </c>
      <c r="M542" s="365">
        <v>0</v>
      </c>
      <c r="N542" s="365">
        <v>0</v>
      </c>
      <c r="O542" s="365"/>
      <c r="P542" s="366" t="s">
        <v>30</v>
      </c>
      <c r="Q542" s="365">
        <v>0</v>
      </c>
      <c r="R542" s="365">
        <v>0</v>
      </c>
      <c r="S542" s="365">
        <v>0</v>
      </c>
      <c r="T542" s="365">
        <v>0</v>
      </c>
      <c r="U542" s="365">
        <v>0</v>
      </c>
      <c r="V542" s="365">
        <v>165000</v>
      </c>
      <c r="W542" s="365">
        <v>0</v>
      </c>
      <c r="X542" s="365">
        <v>0</v>
      </c>
      <c r="Y542" s="365">
        <v>0</v>
      </c>
      <c r="Z542" s="365">
        <v>0</v>
      </c>
      <c r="AA542" s="365">
        <v>0</v>
      </c>
      <c r="AB542" s="365">
        <v>0</v>
      </c>
      <c r="AC542" s="365"/>
      <c r="AD542" s="366"/>
    </row>
    <row r="543" spans="1:30" ht="12" hidden="1" customHeight="1">
      <c r="A543" s="45" t="s">
        <v>30</v>
      </c>
      <c r="B543" s="46" t="s">
        <v>62</v>
      </c>
      <c r="C543" s="365">
        <v>0</v>
      </c>
      <c r="D543" s="365">
        <v>0</v>
      </c>
      <c r="E543" s="365">
        <v>0</v>
      </c>
      <c r="F543" s="365">
        <v>0</v>
      </c>
      <c r="G543" s="365">
        <v>0</v>
      </c>
      <c r="H543" s="365">
        <v>0</v>
      </c>
      <c r="I543" s="365">
        <v>0</v>
      </c>
      <c r="J543" s="365">
        <v>0</v>
      </c>
      <c r="K543" s="365">
        <v>0</v>
      </c>
      <c r="L543" s="365">
        <v>0</v>
      </c>
      <c r="M543" s="365">
        <v>0</v>
      </c>
      <c r="N543" s="365">
        <v>0</v>
      </c>
      <c r="O543" s="365"/>
      <c r="P543" s="366" t="s">
        <v>30</v>
      </c>
      <c r="Q543" s="365">
        <v>0</v>
      </c>
      <c r="R543" s="365">
        <v>0</v>
      </c>
      <c r="S543" s="365">
        <v>0</v>
      </c>
      <c r="T543" s="365">
        <v>0</v>
      </c>
      <c r="U543" s="365">
        <v>0</v>
      </c>
      <c r="V543" s="365">
        <v>0</v>
      </c>
      <c r="W543" s="365">
        <v>0</v>
      </c>
      <c r="X543" s="365">
        <v>0</v>
      </c>
      <c r="Y543" s="365">
        <v>0</v>
      </c>
      <c r="Z543" s="365">
        <v>0</v>
      </c>
      <c r="AA543" s="365">
        <v>0</v>
      </c>
      <c r="AB543" s="365">
        <v>0</v>
      </c>
      <c r="AC543" s="365"/>
      <c r="AD543" s="366"/>
    </row>
    <row r="544" spans="1:30" ht="12" customHeight="1">
      <c r="A544" s="45"/>
      <c r="B544" s="46" t="s">
        <v>52</v>
      </c>
      <c r="C544" s="365">
        <v>4564.72</v>
      </c>
      <c r="D544" s="365">
        <v>0</v>
      </c>
      <c r="E544" s="365">
        <v>0</v>
      </c>
      <c r="F544" s="365">
        <v>0</v>
      </c>
      <c r="G544" s="365">
        <v>0</v>
      </c>
      <c r="H544" s="365">
        <v>0</v>
      </c>
      <c r="I544" s="365">
        <v>0</v>
      </c>
      <c r="J544" s="365">
        <v>0</v>
      </c>
      <c r="K544" s="365">
        <v>0</v>
      </c>
      <c r="L544" s="365">
        <v>0</v>
      </c>
      <c r="M544" s="365">
        <v>0</v>
      </c>
      <c r="N544" s="365">
        <v>0</v>
      </c>
      <c r="O544" s="365"/>
      <c r="P544" s="366"/>
      <c r="Q544" s="365">
        <v>0</v>
      </c>
      <c r="R544" s="365">
        <v>0</v>
      </c>
      <c r="S544" s="365">
        <v>0</v>
      </c>
      <c r="T544" s="365">
        <v>0</v>
      </c>
      <c r="U544" s="365">
        <v>0</v>
      </c>
      <c r="V544" s="365">
        <v>0</v>
      </c>
      <c r="W544" s="365">
        <v>0</v>
      </c>
      <c r="X544" s="365">
        <v>0</v>
      </c>
      <c r="Y544" s="365">
        <v>0</v>
      </c>
      <c r="Z544" s="365">
        <v>0</v>
      </c>
      <c r="AA544" s="365">
        <v>0</v>
      </c>
      <c r="AB544" s="365">
        <v>0</v>
      </c>
      <c r="AC544" s="365"/>
      <c r="AD544" s="366"/>
    </row>
    <row r="545" spans="1:30" ht="12" customHeight="1">
      <c r="A545" s="45" t="s">
        <v>30</v>
      </c>
      <c r="B545" s="46" t="s">
        <v>51</v>
      </c>
      <c r="C545" s="365">
        <v>0</v>
      </c>
      <c r="D545" s="365">
        <v>0</v>
      </c>
      <c r="E545" s="365">
        <v>0</v>
      </c>
      <c r="F545" s="365">
        <v>0</v>
      </c>
      <c r="G545" s="365">
        <v>0</v>
      </c>
      <c r="H545" s="365">
        <v>52883.2400000001</v>
      </c>
      <c r="I545" s="365">
        <v>7483.45999999998</v>
      </c>
      <c r="J545" s="365">
        <v>7483.45999999998</v>
      </c>
      <c r="K545" s="365">
        <v>7483.45999999998</v>
      </c>
      <c r="L545" s="365">
        <v>7483.45999999998</v>
      </c>
      <c r="M545" s="365">
        <v>7483.45999999998</v>
      </c>
      <c r="N545" s="365">
        <v>7483.45999999998</v>
      </c>
      <c r="O545" s="365"/>
      <c r="P545" s="366" t="s">
        <v>30</v>
      </c>
      <c r="Q545" s="365">
        <v>7479.5</v>
      </c>
      <c r="R545" s="365">
        <v>7479.5</v>
      </c>
      <c r="S545" s="365">
        <v>7479.5</v>
      </c>
      <c r="T545" s="365">
        <v>7479.5</v>
      </c>
      <c r="U545" s="365">
        <v>7479.5</v>
      </c>
      <c r="V545" s="365">
        <v>7479.5</v>
      </c>
      <c r="W545" s="365">
        <v>7479.5</v>
      </c>
      <c r="X545" s="365">
        <v>7479.5</v>
      </c>
      <c r="Y545" s="365">
        <v>7479.5</v>
      </c>
      <c r="Z545" s="365">
        <v>7479.5</v>
      </c>
      <c r="AA545" s="365">
        <v>7479.5</v>
      </c>
      <c r="AB545" s="365">
        <v>7479.5</v>
      </c>
      <c r="AC545" s="365"/>
      <c r="AD545" s="366"/>
    </row>
    <row r="546" spans="1:30" ht="12" hidden="1" customHeight="1">
      <c r="A546" s="45" t="s">
        <v>30</v>
      </c>
      <c r="B546" s="46" t="s">
        <v>63</v>
      </c>
      <c r="C546" s="365">
        <v>0</v>
      </c>
      <c r="D546" s="365">
        <v>0</v>
      </c>
      <c r="E546" s="365">
        <v>0</v>
      </c>
      <c r="F546" s="365">
        <v>0</v>
      </c>
      <c r="G546" s="365">
        <v>0</v>
      </c>
      <c r="H546" s="365">
        <v>0</v>
      </c>
      <c r="I546" s="365">
        <v>0</v>
      </c>
      <c r="J546" s="365">
        <v>0</v>
      </c>
      <c r="K546" s="365">
        <v>0</v>
      </c>
      <c r="L546" s="365">
        <v>0</v>
      </c>
      <c r="M546" s="365">
        <v>0</v>
      </c>
      <c r="N546" s="365">
        <v>0</v>
      </c>
      <c r="O546" s="365"/>
      <c r="P546" s="366" t="s">
        <v>30</v>
      </c>
      <c r="Q546" s="365">
        <v>0</v>
      </c>
      <c r="R546" s="365">
        <v>0</v>
      </c>
      <c r="S546" s="365">
        <v>0</v>
      </c>
      <c r="T546" s="365">
        <v>0</v>
      </c>
      <c r="U546" s="365">
        <v>0</v>
      </c>
      <c r="V546" s="365">
        <v>0</v>
      </c>
      <c r="W546" s="365">
        <v>0</v>
      </c>
      <c r="X546" s="365">
        <v>0</v>
      </c>
      <c r="Y546" s="365">
        <v>0</v>
      </c>
      <c r="Z546" s="365">
        <v>0</v>
      </c>
      <c r="AA546" s="365">
        <v>0</v>
      </c>
      <c r="AB546" s="365">
        <v>0</v>
      </c>
      <c r="AC546" s="365"/>
      <c r="AD546" s="366"/>
    </row>
    <row r="547" spans="1:30" ht="12" customHeight="1">
      <c r="A547" s="45" t="s">
        <v>30</v>
      </c>
      <c r="B547" s="46" t="s">
        <v>64</v>
      </c>
      <c r="C547" s="365">
        <v>-7946.54</v>
      </c>
      <c r="D547" s="365">
        <v>0</v>
      </c>
      <c r="E547" s="365">
        <v>0</v>
      </c>
      <c r="F547" s="365">
        <v>0</v>
      </c>
      <c r="G547" s="365">
        <v>0</v>
      </c>
      <c r="H547" s="365">
        <v>0</v>
      </c>
      <c r="I547" s="365">
        <v>0</v>
      </c>
      <c r="J547" s="365">
        <v>0</v>
      </c>
      <c r="K547" s="365">
        <v>0</v>
      </c>
      <c r="L547" s="365">
        <v>0</v>
      </c>
      <c r="M547" s="365">
        <v>0</v>
      </c>
      <c r="N547" s="365">
        <v>0</v>
      </c>
      <c r="O547" s="365"/>
      <c r="P547" s="366" t="s">
        <v>30</v>
      </c>
      <c r="Q547" s="365">
        <v>0</v>
      </c>
      <c r="R547" s="365">
        <v>0</v>
      </c>
      <c r="S547" s="365">
        <v>0</v>
      </c>
      <c r="T547" s="365">
        <v>0</v>
      </c>
      <c r="U547" s="365">
        <v>0</v>
      </c>
      <c r="V547" s="365">
        <v>0</v>
      </c>
      <c r="W547" s="365">
        <v>0</v>
      </c>
      <c r="X547" s="365">
        <v>0</v>
      </c>
      <c r="Y547" s="365">
        <v>0</v>
      </c>
      <c r="Z547" s="365">
        <v>0</v>
      </c>
      <c r="AA547" s="365">
        <v>0</v>
      </c>
      <c r="AB547" s="365">
        <v>0</v>
      </c>
      <c r="AC547" s="365"/>
      <c r="AD547" s="366"/>
    </row>
    <row r="548" spans="1:30" ht="12" customHeight="1">
      <c r="A548" s="45" t="s">
        <v>30</v>
      </c>
      <c r="B548" s="46" t="s">
        <v>65</v>
      </c>
      <c r="C548" s="365">
        <v>30964.58</v>
      </c>
      <c r="D548" s="365">
        <v>-39226.51</v>
      </c>
      <c r="E548" s="365">
        <v>6012.66</v>
      </c>
      <c r="F548" s="365">
        <v>5982.72</v>
      </c>
      <c r="G548" s="365">
        <v>-27516.75</v>
      </c>
      <c r="H548" s="365">
        <v>-12381.13</v>
      </c>
      <c r="I548" s="365">
        <v>-33931.93</v>
      </c>
      <c r="J548" s="365">
        <v>0</v>
      </c>
      <c r="K548" s="365">
        <v>0</v>
      </c>
      <c r="L548" s="365">
        <v>0</v>
      </c>
      <c r="M548" s="365">
        <v>0</v>
      </c>
      <c r="N548" s="365">
        <v>0</v>
      </c>
      <c r="O548" s="365"/>
      <c r="P548" s="366" t="s">
        <v>30</v>
      </c>
      <c r="Q548" s="365">
        <v>0</v>
      </c>
      <c r="R548" s="365">
        <v>0</v>
      </c>
      <c r="S548" s="365">
        <v>0</v>
      </c>
      <c r="T548" s="365">
        <v>0</v>
      </c>
      <c r="U548" s="365">
        <v>0</v>
      </c>
      <c r="V548" s="365">
        <v>0</v>
      </c>
      <c r="W548" s="365">
        <v>0</v>
      </c>
      <c r="X548" s="365">
        <v>0</v>
      </c>
      <c r="Y548" s="365">
        <v>0</v>
      </c>
      <c r="Z548" s="365">
        <v>0</v>
      </c>
      <c r="AA548" s="365">
        <v>0</v>
      </c>
      <c r="AB548" s="365">
        <v>0</v>
      </c>
      <c r="AC548" s="365"/>
      <c r="AD548" s="366"/>
    </row>
    <row r="549" spans="1:30" ht="12" hidden="1" customHeight="1">
      <c r="A549" s="45" t="s">
        <v>30</v>
      </c>
      <c r="B549" s="46" t="s">
        <v>66</v>
      </c>
      <c r="C549" s="365"/>
      <c r="D549" s="365"/>
      <c r="E549" s="365"/>
      <c r="F549" s="365"/>
      <c r="G549" s="365"/>
      <c r="H549" s="365"/>
      <c r="I549" s="365"/>
      <c r="J549" s="365"/>
      <c r="K549" s="365"/>
      <c r="L549" s="365"/>
      <c r="M549" s="365"/>
      <c r="N549" s="365"/>
      <c r="O549" s="365">
        <v>0</v>
      </c>
      <c r="P549" s="366" t="s">
        <v>30</v>
      </c>
      <c r="Q549" s="365"/>
      <c r="R549" s="365"/>
      <c r="S549" s="365"/>
      <c r="T549" s="365"/>
      <c r="U549" s="365"/>
      <c r="V549" s="365"/>
      <c r="W549" s="365"/>
      <c r="X549" s="365"/>
      <c r="Y549" s="365"/>
      <c r="Z549" s="365"/>
      <c r="AA549" s="365"/>
      <c r="AB549" s="365"/>
      <c r="AC549" s="365"/>
      <c r="AD549" s="366"/>
    </row>
    <row r="550" spans="1:30" ht="12" hidden="1" customHeight="1">
      <c r="A550" s="45" t="s">
        <v>30</v>
      </c>
      <c r="B550" s="46" t="s">
        <v>67</v>
      </c>
      <c r="C550" s="365">
        <v>0</v>
      </c>
      <c r="D550" s="365">
        <v>0</v>
      </c>
      <c r="E550" s="365">
        <v>0</v>
      </c>
      <c r="F550" s="365">
        <v>0</v>
      </c>
      <c r="G550" s="365">
        <v>0</v>
      </c>
      <c r="H550" s="365">
        <v>0</v>
      </c>
      <c r="I550" s="365">
        <v>0</v>
      </c>
      <c r="J550" s="365">
        <v>0</v>
      </c>
      <c r="K550" s="365">
        <v>0</v>
      </c>
      <c r="L550" s="365">
        <v>0</v>
      </c>
      <c r="M550" s="365">
        <v>0</v>
      </c>
      <c r="N550" s="365">
        <v>0</v>
      </c>
      <c r="O550" s="365"/>
      <c r="P550" s="366" t="s">
        <v>30</v>
      </c>
      <c r="Q550" s="365">
        <v>0</v>
      </c>
      <c r="R550" s="365">
        <v>0</v>
      </c>
      <c r="S550" s="365">
        <v>0</v>
      </c>
      <c r="T550" s="365">
        <v>0</v>
      </c>
      <c r="U550" s="365">
        <v>0</v>
      </c>
      <c r="V550" s="365">
        <v>0</v>
      </c>
      <c r="W550" s="365">
        <v>0</v>
      </c>
      <c r="X550" s="365">
        <v>0</v>
      </c>
      <c r="Y550" s="365">
        <v>0</v>
      </c>
      <c r="Z550" s="365">
        <v>0</v>
      </c>
      <c r="AA550" s="365">
        <v>0</v>
      </c>
      <c r="AB550" s="365">
        <v>0</v>
      </c>
      <c r="AC550" s="365"/>
      <c r="AD550" s="366"/>
    </row>
    <row r="551" spans="1:30" ht="12" customHeight="1">
      <c r="A551" s="45" t="s">
        <v>30</v>
      </c>
      <c r="B551" s="46" t="s">
        <v>68</v>
      </c>
      <c r="C551" s="365">
        <v>-11457.0800000002</v>
      </c>
      <c r="D551" s="365">
        <v>-11274.2599999997</v>
      </c>
      <c r="E551" s="365">
        <v>-11311.460000000299</v>
      </c>
      <c r="F551" s="365">
        <v>-11564.6599999997</v>
      </c>
      <c r="G551" s="365">
        <v>-11384.540000000299</v>
      </c>
      <c r="H551" s="365">
        <v>-11637.200000000101</v>
      </c>
      <c r="I551" s="365">
        <v>-11068.412212466201</v>
      </c>
      <c r="J551" s="365">
        <v>-11107.459346164</v>
      </c>
      <c r="K551" s="365">
        <v>-11146.651511059799</v>
      </c>
      <c r="L551" s="365">
        <v>-11185.9892776304</v>
      </c>
      <c r="M551" s="365">
        <v>-11225.473218728001</v>
      </c>
      <c r="N551" s="365">
        <v>-495903.10390959203</v>
      </c>
      <c r="O551" s="365"/>
      <c r="P551" s="366" t="s">
        <v>30</v>
      </c>
      <c r="Q551" s="365">
        <v>-11304.881927856301</v>
      </c>
      <c r="R551" s="365">
        <v>-11344.8078535648</v>
      </c>
      <c r="S551" s="365">
        <v>-11384.8822691773</v>
      </c>
      <c r="T551" s="365">
        <v>-11425.105759582601</v>
      </c>
      <c r="U551" s="365">
        <v>-11465.478912108299</v>
      </c>
      <c r="V551" s="365">
        <v>-11506.0023165317</v>
      </c>
      <c r="W551" s="365">
        <v>-11546.6765650906</v>
      </c>
      <c r="X551" s="365">
        <v>-11587.5022524942</v>
      </c>
      <c r="Y551" s="365">
        <v>-11628.4799759335</v>
      </c>
      <c r="Z551" s="365">
        <v>-11669.610335092701</v>
      </c>
      <c r="AA551" s="365">
        <v>-11710.893932159899</v>
      </c>
      <c r="AB551" s="365">
        <v>-11752.331371838</v>
      </c>
      <c r="AC551" s="365"/>
      <c r="AD551" s="366"/>
    </row>
    <row r="552" spans="1:30" ht="12" hidden="1" customHeight="1">
      <c r="A552" s="45" t="s">
        <v>30</v>
      </c>
      <c r="B552" s="46" t="s">
        <v>69</v>
      </c>
      <c r="C552" s="365">
        <v>0</v>
      </c>
      <c r="D552" s="365">
        <v>0</v>
      </c>
      <c r="E552" s="365">
        <v>0</v>
      </c>
      <c r="F552" s="365">
        <v>0</v>
      </c>
      <c r="G552" s="365">
        <v>0</v>
      </c>
      <c r="H552" s="365">
        <v>0</v>
      </c>
      <c r="I552" s="365">
        <v>0</v>
      </c>
      <c r="J552" s="365">
        <v>0</v>
      </c>
      <c r="K552" s="365">
        <v>0</v>
      </c>
      <c r="L552" s="365">
        <v>0</v>
      </c>
      <c r="M552" s="365">
        <v>0</v>
      </c>
      <c r="N552" s="365">
        <v>0</v>
      </c>
      <c r="O552" s="365"/>
      <c r="P552" s="366" t="s">
        <v>30</v>
      </c>
      <c r="Q552" s="365">
        <v>0</v>
      </c>
      <c r="R552" s="365">
        <v>0</v>
      </c>
      <c r="S552" s="365">
        <v>0</v>
      </c>
      <c r="T552" s="365">
        <v>0</v>
      </c>
      <c r="U552" s="365">
        <v>0</v>
      </c>
      <c r="V552" s="365">
        <v>0</v>
      </c>
      <c r="W552" s="365">
        <v>0</v>
      </c>
      <c r="X552" s="365">
        <v>0</v>
      </c>
      <c r="Y552" s="365">
        <v>0</v>
      </c>
      <c r="Z552" s="365">
        <v>0</v>
      </c>
      <c r="AA552" s="365">
        <v>0</v>
      </c>
      <c r="AB552" s="365">
        <v>0</v>
      </c>
      <c r="AC552" s="365"/>
      <c r="AD552" s="366"/>
    </row>
    <row r="553" spans="1:30" ht="12" customHeight="1">
      <c r="A553" s="45" t="s">
        <v>30</v>
      </c>
      <c r="B553" s="35" t="s">
        <v>30</v>
      </c>
      <c r="C553" s="365" t="s">
        <v>30</v>
      </c>
      <c r="D553" s="365" t="s">
        <v>30</v>
      </c>
      <c r="E553" s="365" t="s">
        <v>30</v>
      </c>
      <c r="F553" s="365" t="s">
        <v>30</v>
      </c>
      <c r="G553" s="365" t="s">
        <v>30</v>
      </c>
      <c r="H553" s="365" t="s">
        <v>30</v>
      </c>
      <c r="I553" s="365" t="s">
        <v>30</v>
      </c>
      <c r="J553" s="365" t="s">
        <v>30</v>
      </c>
      <c r="K553" s="365" t="s">
        <v>30</v>
      </c>
      <c r="L553" s="365" t="s">
        <v>30</v>
      </c>
      <c r="M553" s="365" t="s">
        <v>30</v>
      </c>
      <c r="N553" s="365" t="s">
        <v>30</v>
      </c>
      <c r="O553" s="365" t="s">
        <v>30</v>
      </c>
      <c r="P553" s="366" t="s">
        <v>30</v>
      </c>
      <c r="Q553" s="365"/>
      <c r="R553" s="365"/>
      <c r="S553" s="365"/>
      <c r="T553" s="365"/>
      <c r="U553" s="365"/>
      <c r="V553" s="365"/>
      <c r="W553" s="365"/>
      <c r="X553" s="365"/>
      <c r="Y553" s="365"/>
      <c r="Z553" s="365"/>
      <c r="AA553" s="365"/>
      <c r="AB553" s="365"/>
      <c r="AC553" s="365"/>
      <c r="AD553" s="366"/>
    </row>
    <row r="554" spans="1:30" ht="12" customHeight="1" thickBot="1">
      <c r="A554" s="185" t="s">
        <v>70</v>
      </c>
      <c r="B554" s="55"/>
      <c r="C554" s="374">
        <f t="shared" ref="C554:N554" si="107">SUM(C540:C553)+C10</f>
        <v>1802458.47</v>
      </c>
      <c r="D554" s="374">
        <f t="shared" si="107"/>
        <v>1798114.1200000003</v>
      </c>
      <c r="E554" s="374">
        <f t="shared" si="107"/>
        <v>2047186.66</v>
      </c>
      <c r="F554" s="374">
        <f t="shared" si="107"/>
        <v>2279978.0700000003</v>
      </c>
      <c r="G554" s="374">
        <f t="shared" si="107"/>
        <v>2373605.17</v>
      </c>
      <c r="H554" s="374">
        <f t="shared" si="107"/>
        <v>2391787.6999999997</v>
      </c>
      <c r="I554" s="374">
        <f t="shared" si="107"/>
        <v>2529867.3680849941</v>
      </c>
      <c r="J554" s="374">
        <f t="shared" si="107"/>
        <v>2599064.6910877861</v>
      </c>
      <c r="K554" s="374">
        <f t="shared" si="107"/>
        <v>2778927.0640905784</v>
      </c>
      <c r="L554" s="374">
        <f t="shared" si="107"/>
        <v>2858654.3870933703</v>
      </c>
      <c r="M554" s="374">
        <f t="shared" si="107"/>
        <v>2570351.7100961623</v>
      </c>
      <c r="N554" s="374">
        <f t="shared" si="107"/>
        <v>2303482.8195948605</v>
      </c>
      <c r="O554" s="374" t="s">
        <v>30</v>
      </c>
      <c r="P554" s="375" t="s">
        <v>30</v>
      </c>
      <c r="Q554" s="374">
        <f t="shared" ref="Q554:AB554" si="108">SUM(Q540:Q553)+Q10</f>
        <v>1979772.4961385115</v>
      </c>
      <c r="R554" s="374">
        <f t="shared" si="108"/>
        <v>2069308.5398276169</v>
      </c>
      <c r="S554" s="374">
        <f t="shared" si="108"/>
        <v>2047272.1566855533</v>
      </c>
      <c r="T554" s="374">
        <f t="shared" si="108"/>
        <v>2070040.8752433455</v>
      </c>
      <c r="U554" s="374">
        <f t="shared" si="108"/>
        <v>2105158.3510815115</v>
      </c>
      <c r="V554" s="374">
        <f t="shared" si="108"/>
        <v>2785711.9864091966</v>
      </c>
      <c r="W554" s="374">
        <f t="shared" si="108"/>
        <v>2772106.6083003222</v>
      </c>
      <c r="X554" s="374">
        <f t="shared" si="108"/>
        <v>2759778.2301914478</v>
      </c>
      <c r="Y554" s="374">
        <f t="shared" si="108"/>
        <v>2858114.9020825732</v>
      </c>
      <c r="Z554" s="374">
        <f t="shared" si="108"/>
        <v>2856316.5239736987</v>
      </c>
      <c r="AA554" s="374">
        <f t="shared" si="108"/>
        <v>2474482.1458648243</v>
      </c>
      <c r="AB554" s="374">
        <f t="shared" si="108"/>
        <v>2427332.6410532128</v>
      </c>
      <c r="AC554" s="374"/>
      <c r="AD554" s="376"/>
    </row>
    <row r="555" spans="1:30" s="81" customFormat="1" ht="12" thickTop="1">
      <c r="A555" s="78" t="s">
        <v>119</v>
      </c>
      <c r="B555" s="1"/>
      <c r="C555" s="328">
        <f>IFERROR(C554/($O538-INDEX($A$7:$O538,MATCH(514,$A$7:$A538,0),MATCH("Forecast",$A$7:$O$7,0)))*365,"")</f>
        <v>155.43985074255826</v>
      </c>
      <c r="D555" s="328">
        <f>IFERROR(D554/($O538-INDEX($A$7:$O538,MATCH(514,$A$7:$A538,0),MATCH("Forecast",$A$7:$O$7,0)))*365,"")</f>
        <v>155.0652040437229</v>
      </c>
      <c r="E555" s="328">
        <f>IFERROR(E554/($O538-INDEX($A$7:$O538,MATCH(514,$A$7:$A538,0),MATCH("Forecast",$A$7:$O$7,0)))*365,"")</f>
        <v>176.54464397870782</v>
      </c>
      <c r="F555" s="328">
        <f>IFERROR(F554/($O538-INDEX($A$7:$O538,MATCH(514,$A$7:$A538,0),MATCH("Forecast",$A$7:$O$7,0)))*365,"")</f>
        <v>196.62003690831563</v>
      </c>
      <c r="G555" s="328">
        <f>IFERROR(G554/($O538-INDEX($A$7:$O538,MATCH(514,$A$7:$A538,0),MATCH("Forecast",$A$7:$O$7,0)))*365,"")</f>
        <v>204.69422152431875</v>
      </c>
      <c r="H555" s="328">
        <f>IFERROR(H554/($O538-INDEX($A$7:$O538,MATCH(514,$A$7:$A538,0),MATCH("Forecast",$A$7:$O$7,0)))*365,"")</f>
        <v>206.26224086920942</v>
      </c>
      <c r="I555" s="328">
        <f>IFERROR(I554/($O538-INDEX($A$7:$O538,MATCH(514,$A$7:$A538,0),MATCH("Forecast",$A$7:$O$7,0)))*365,"")</f>
        <v>218.16991217201263</v>
      </c>
      <c r="J555" s="328">
        <f>IFERROR(J554/($O538-INDEX($A$7:$O538,MATCH(514,$A$7:$A538,0),MATCH("Forecast",$A$7:$O$7,0)))*365,"")</f>
        <v>224.13732930719831</v>
      </c>
      <c r="K555" s="328">
        <f>IFERROR(K554/($O538-INDEX($A$7:$O538,MATCH(514,$A$7:$A538,0),MATCH("Forecast",$A$7:$O$7,0)))*365,"")</f>
        <v>239.6482444706175</v>
      </c>
      <c r="L555" s="328">
        <f>IFERROR(L554/($O538-INDEX($A$7:$O538,MATCH(514,$A$7:$A538,0),MATCH("Forecast",$A$7:$O$7,0)))*365,"")</f>
        <v>246.52374445795297</v>
      </c>
      <c r="M555" s="328">
        <f>IFERROR(M554/($O538-INDEX($A$7:$O538,MATCH(514,$A$7:$A538,0),MATCH("Forecast",$A$7:$O$7,0)))*365,"")</f>
        <v>221.66118821768299</v>
      </c>
      <c r="N555" s="328">
        <f>IFERROR(N554/($O538-INDEX($A$7:$O538,MATCH(514,$A$7:$A538,0),MATCH("Forecast",$A$7:$O$7,0)))*365,"")</f>
        <v>198.64703216483673</v>
      </c>
      <c r="O555" s="329"/>
      <c r="P555" s="330"/>
      <c r="Q555" s="328">
        <f>IFERROR(Q554/($AC538-INDEX($Q$7:$AC538,MATCH(514,$A$7:$A538,0),MATCH("Forecast",$Q$7:$AC$7,0)))*365,"")</f>
        <v>146.64359853367208</v>
      </c>
      <c r="R555" s="328">
        <f>IFERROR(R554/($AC538-INDEX($Q$7:$AC538,MATCH(514,$A$7:$A538,0),MATCH("Forecast",$Q$7:$AC$7,0)))*365,"")</f>
        <v>153.27561694520571</v>
      </c>
      <c r="S555" s="328">
        <f>IFERROR(S554/($AC538-INDEX($Q$7:$AC538,MATCH(514,$A$7:$A538,0),MATCH("Forecast",$Q$7:$AC$7,0)))*365,"")</f>
        <v>151.64336145679891</v>
      </c>
      <c r="T555" s="328">
        <f>IFERROR(T554/($AC538-INDEX($Q$7:$AC538,MATCH(514,$A$7:$A538,0),MATCH("Forecast",$Q$7:$AC$7,0)))*365,"")</f>
        <v>153.32986171368572</v>
      </c>
      <c r="U555" s="328">
        <f>IFERROR(U554/($AC538-INDEX($Q$7:$AC538,MATCH(514,$A$7:$A538,0),MATCH("Forecast",$Q$7:$AC$7,0)))*365,"")</f>
        <v>155.93104596004352</v>
      </c>
      <c r="V555" s="328">
        <f>IFERROR(V554/($AC538-INDEX($Q$7:$AC538,MATCH(514,$A$7:$A538,0),MATCH("Forecast",$Q$7:$AC$7,0)))*365,"")</f>
        <v>206.34028958489375</v>
      </c>
      <c r="W555" s="328">
        <f>IFERROR(W554/($AC538-INDEX($Q$7:$AC538,MATCH(514,$A$7:$A538,0),MATCH("Forecast",$Q$7:$AC$7,0)))*365,"")</f>
        <v>205.33252651656747</v>
      </c>
      <c r="X555" s="328">
        <f>IFERROR(X554/($AC538-INDEX($Q$7:$AC538,MATCH(514,$A$7:$A538,0),MATCH("Forecast",$Q$7:$AC$7,0)))*365,"")</f>
        <v>204.41935203137012</v>
      </c>
      <c r="Y555" s="328">
        <f>IFERROR(Y554/($AC538-INDEX($Q$7:$AC538,MATCH(514,$A$7:$A538,0),MATCH("Forecast",$Q$7:$AC$7,0)))*365,"")</f>
        <v>211.70324119644656</v>
      </c>
      <c r="Z555" s="328">
        <f>IFERROR(Z554/($AC538-INDEX($Q$7:$AC538,MATCH(514,$A$7:$A538,0),MATCH("Forecast",$Q$7:$AC$7,0)))*365,"")</f>
        <v>211.57003364965831</v>
      </c>
      <c r="AA555" s="328">
        <f>IFERROR(AA554/($AC538-INDEX($Q$7:$AC538,MATCH(514,$A$7:$A538,0),MATCH("Forecast",$Q$7:$AC$7,0)))*365,"")</f>
        <v>183.28720450693305</v>
      </c>
      <c r="AB555" s="328">
        <f>IFERROR(AB554/($AC538-INDEX($Q$7:$AC538,MATCH(514,$A$7:$A538,0),MATCH("Forecast",$Q$7:$AC$7,0)))*365,"")</f>
        <v>179.79479663272465</v>
      </c>
      <c r="AC555" s="330"/>
      <c r="AD555" s="330"/>
    </row>
    <row r="556" spans="1:30">
      <c r="A556" s="337" t="s">
        <v>30</v>
      </c>
      <c r="C556" s="195"/>
    </row>
  </sheetData>
  <mergeCells count="4">
    <mergeCell ref="C5:P5"/>
    <mergeCell ref="C6:P6"/>
    <mergeCell ref="Q5:AD5"/>
    <mergeCell ref="Q6:AD6"/>
  </mergeCells>
  <conditionalFormatting sqref="A554:XFD554">
    <cfRule type="cellIs" dxfId="2" priority="1" operator="lessThan">
      <formula>0</formula>
    </cfRule>
  </conditionalFormatting>
  <pageMargins left="0.75" right="0.75" top="1" bottom="1" header="0.5" footer="0.5"/>
  <pageSetup scale="57" fitToWidth="2" orientation="landscape" horizontalDpi="4294967293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0070C0"/>
    <pageSetUpPr fitToPage="1"/>
  </sheetPr>
  <dimension ref="A1:WX37"/>
  <sheetViews>
    <sheetView showGridLines="0" workbookViewId="0"/>
  </sheetViews>
  <sheetFormatPr defaultColWidth="9.1796875" defaultRowHeight="11.5"/>
  <cols>
    <col min="1" max="1" width="5.26953125" style="4" customWidth="1" collapsed="1"/>
    <col min="2" max="2" width="45" style="4" customWidth="1" collapsed="1"/>
    <col min="3" max="3" width="12.7265625" style="4" hidden="1" customWidth="1" collapsed="1"/>
    <col min="4" max="4" width="12.7265625" style="4" customWidth="1" collapsed="1"/>
    <col min="5" max="5" width="4.26953125" style="4" hidden="1" customWidth="1" collapsed="1"/>
    <col min="6" max="6" width="12.7265625" style="4" hidden="1" customWidth="1" collapsed="1"/>
    <col min="7" max="7" width="0.453125" style="4" customWidth="1" collapsed="1"/>
    <col min="8" max="8" width="12.7265625" style="4" hidden="1" customWidth="1" collapsed="1"/>
    <col min="9" max="9" width="12.7265625" style="4" customWidth="1" collapsed="1"/>
    <col min="10" max="10" width="4" style="4" hidden="1" customWidth="1" collapsed="1"/>
    <col min="11" max="11" width="12.7265625" style="4" hidden="1" customWidth="1" collapsed="1"/>
    <col min="12" max="12" width="0.453125" style="4" hidden="1" customWidth="1" collapsed="1"/>
    <col min="13" max="13" width="1.453125" style="4" hidden="1" customWidth="1" collapsed="1"/>
    <col min="14" max="14" width="0.453125" style="4" customWidth="1" collapsed="1"/>
    <col min="15" max="15" width="12.7265625" style="66" hidden="1" customWidth="1" collapsed="1"/>
    <col min="16" max="16" width="12.7265625" style="342" customWidth="1" collapsed="1"/>
    <col min="17" max="17" width="3.26953125" style="66" hidden="1" customWidth="1" collapsed="1"/>
    <col min="18" max="18" width="12.7265625" style="66" hidden="1" customWidth="1" collapsed="1"/>
    <col min="19" max="19" width="10.453125" style="4" bestFit="1" customWidth="1"/>
    <col min="20" max="595" width="9.1796875" style="4"/>
    <col min="596" max="596" width="9.1796875" style="4" collapsed="1"/>
    <col min="597" max="622" width="9.1796875" style="4"/>
    <col min="623" max="16384" width="9.1796875" style="4" collapsed="1"/>
  </cols>
  <sheetData>
    <row r="1" spans="1:18" ht="15.5">
      <c r="A1" s="5" t="s">
        <v>627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N1" s="6"/>
      <c r="O1" s="67"/>
      <c r="P1" s="343"/>
      <c r="Q1" s="67"/>
    </row>
    <row r="2" spans="1:18" ht="13">
      <c r="A2" s="7" t="s">
        <v>74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67"/>
      <c r="P2" s="343"/>
      <c r="Q2" s="67"/>
    </row>
    <row r="3" spans="1:18" ht="13">
      <c r="A3" s="7" t="s">
        <v>628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N3" s="6"/>
      <c r="O3" s="67"/>
      <c r="P3" s="343"/>
      <c r="Q3" s="67"/>
    </row>
    <row r="4" spans="1:18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N4" s="6"/>
      <c r="O4" s="67"/>
      <c r="P4" s="343"/>
      <c r="Q4" s="67"/>
    </row>
    <row r="5" spans="1: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7"/>
      <c r="P5" s="343"/>
      <c r="Q5" s="67"/>
    </row>
    <row r="6" spans="1:18">
      <c r="A6" s="6"/>
      <c r="B6" s="6"/>
      <c r="C6" s="9"/>
      <c r="D6" s="9"/>
      <c r="E6" s="9"/>
      <c r="F6" s="9"/>
      <c r="G6" s="9"/>
      <c r="H6" s="9"/>
      <c r="I6" s="9"/>
      <c r="J6" s="9"/>
      <c r="K6" s="9"/>
      <c r="L6" s="9"/>
      <c r="N6" s="9"/>
      <c r="O6" s="68"/>
      <c r="P6" s="344"/>
      <c r="Q6" s="68"/>
    </row>
    <row r="7" spans="1:18" s="22" customFormat="1" ht="47.25" hidden="1" customHeight="1">
      <c r="A7" s="23"/>
      <c r="B7" s="23"/>
      <c r="C7" s="25" t="s">
        <v>634</v>
      </c>
      <c r="D7" s="25" t="s">
        <v>627</v>
      </c>
      <c r="E7" s="52"/>
      <c r="F7" s="53" t="s">
        <v>88</v>
      </c>
      <c r="G7" s="59"/>
      <c r="H7" s="24" t="s">
        <v>634</v>
      </c>
      <c r="I7" s="24" t="s">
        <v>627</v>
      </c>
      <c r="J7" s="48"/>
      <c r="K7" s="54" t="s">
        <v>88</v>
      </c>
      <c r="L7" s="33"/>
      <c r="N7" s="59"/>
      <c r="O7" s="69" t="s">
        <v>634</v>
      </c>
      <c r="P7" s="345" t="s">
        <v>627</v>
      </c>
      <c r="Q7" s="69"/>
      <c r="R7" s="69" t="s">
        <v>88</v>
      </c>
    </row>
    <row r="8" spans="1:18">
      <c r="A8" s="11"/>
      <c r="B8" s="13"/>
      <c r="C8" s="12" t="s">
        <v>635</v>
      </c>
      <c r="D8" s="12" t="s">
        <v>635</v>
      </c>
      <c r="E8" s="49"/>
      <c r="F8" s="12" t="s">
        <v>635</v>
      </c>
      <c r="G8" s="60"/>
      <c r="H8" s="12" t="s">
        <v>636</v>
      </c>
      <c r="I8" s="12" t="s">
        <v>636</v>
      </c>
      <c r="J8" s="49"/>
      <c r="K8" s="12" t="s">
        <v>636</v>
      </c>
      <c r="L8" s="31"/>
      <c r="N8" s="60"/>
      <c r="O8" s="70" t="s">
        <v>71</v>
      </c>
      <c r="P8" s="346" t="s">
        <v>71</v>
      </c>
      <c r="Q8" s="70"/>
      <c r="R8" s="70" t="s">
        <v>71</v>
      </c>
    </row>
    <row r="9" spans="1:18">
      <c r="A9" s="15" t="s">
        <v>49</v>
      </c>
      <c r="B9" s="17"/>
      <c r="C9" s="19"/>
      <c r="D9" s="19"/>
      <c r="E9" s="19"/>
      <c r="F9" s="19"/>
      <c r="G9" s="61"/>
      <c r="H9" s="19"/>
      <c r="I9" s="19"/>
      <c r="J9" s="19"/>
      <c r="K9" s="19"/>
      <c r="L9" s="28"/>
      <c r="N9" s="61"/>
      <c r="O9" s="71"/>
      <c r="P9" s="347"/>
      <c r="Q9" s="71"/>
      <c r="R9" s="71"/>
    </row>
    <row r="10" spans="1:18">
      <c r="A10" s="15"/>
      <c r="B10" s="17"/>
      <c r="C10" s="19"/>
      <c r="D10" s="19"/>
      <c r="E10" s="19"/>
      <c r="F10" s="19"/>
      <c r="G10" s="61"/>
      <c r="H10" s="19"/>
      <c r="I10" s="19"/>
      <c r="J10" s="19"/>
      <c r="K10" s="19"/>
      <c r="L10" s="28"/>
      <c r="N10" s="61"/>
      <c r="O10" s="71"/>
      <c r="P10" s="347"/>
      <c r="Q10" s="71"/>
      <c r="R10" s="71"/>
    </row>
    <row r="11" spans="1:18">
      <c r="A11" s="16"/>
      <c r="B11" s="18" t="s">
        <v>83</v>
      </c>
      <c r="C11" s="20"/>
      <c r="D11" s="20">
        <v>1829803.36</v>
      </c>
      <c r="E11" s="20"/>
      <c r="F11" s="20">
        <f t="shared" ref="F11:F17" si="0">SUM(C11:E11)</f>
        <v>1829803.36</v>
      </c>
      <c r="G11" s="62"/>
      <c r="H11" s="20"/>
      <c r="I11" s="20">
        <v>2391787.7000000002</v>
      </c>
      <c r="J11" s="20"/>
      <c r="K11" s="20">
        <f t="shared" ref="K11:K17" si="1">SUM(H11:J11)</f>
        <v>2391787.7000000002</v>
      </c>
      <c r="L11" s="29"/>
      <c r="N11" s="62"/>
      <c r="O11" s="72">
        <f ca="1">SUMIF($H$7:L$7,O$7,$H11:L11)-OFFSET($C11,,COLUMN()-COLUMN($O11))</f>
        <v>0</v>
      </c>
      <c r="P11" s="348">
        <f ca="1">SUMIF($H$7:M$7,P$7,$H11:M11)-OFFSET($C11,,COLUMN()-COLUMN($O11))</f>
        <v>561984.34000000008</v>
      </c>
      <c r="Q11" s="72"/>
      <c r="R11" s="72">
        <f t="shared" ref="R11:R18" ca="1" si="2">SUM(O11:Q11)</f>
        <v>561984.34000000008</v>
      </c>
    </row>
    <row r="12" spans="1:18" hidden="1">
      <c r="A12" s="16"/>
      <c r="B12" s="82" t="s">
        <v>110</v>
      </c>
      <c r="C12" s="20"/>
      <c r="D12" s="20">
        <v>0</v>
      </c>
      <c r="E12" s="20"/>
      <c r="F12" s="20">
        <f t="shared" si="0"/>
        <v>0</v>
      </c>
      <c r="G12" s="62"/>
      <c r="H12" s="20"/>
      <c r="I12" s="20">
        <v>0</v>
      </c>
      <c r="J12" s="20"/>
      <c r="K12" s="20">
        <f t="shared" si="1"/>
        <v>0</v>
      </c>
      <c r="L12" s="29"/>
      <c r="N12" s="62"/>
      <c r="O12" s="72">
        <f ca="1">SUMIF($H$7:L$7,O$7,$H12:L12)-OFFSET($C12,,COLUMN()-COLUMN($O12))</f>
        <v>0</v>
      </c>
      <c r="P12" s="348">
        <f ca="1">SUMIF($H$7:M$7,P$7,$H12:M12)-OFFSET($C12,,COLUMN()-COLUMN($O12))</f>
        <v>0</v>
      </c>
      <c r="Q12" s="72"/>
      <c r="R12" s="72">
        <f t="shared" ca="1" si="2"/>
        <v>0</v>
      </c>
    </row>
    <row r="13" spans="1:18">
      <c r="A13" s="16"/>
      <c r="B13" s="18" t="s">
        <v>50</v>
      </c>
      <c r="C13" s="21"/>
      <c r="D13" s="21">
        <v>715770.07</v>
      </c>
      <c r="E13" s="21"/>
      <c r="F13" s="21">
        <f t="shared" si="0"/>
        <v>715770.07</v>
      </c>
      <c r="G13" s="63"/>
      <c r="H13" s="21"/>
      <c r="I13" s="21">
        <v>329999.96999999997</v>
      </c>
      <c r="J13" s="21"/>
      <c r="K13" s="21">
        <f t="shared" si="1"/>
        <v>329999.96999999997</v>
      </c>
      <c r="L13" s="30"/>
      <c r="N13" s="63"/>
      <c r="O13" s="72">
        <f ca="1">SUMIF($H$7:L$7,O$7,$H13:L13)-OFFSET($C13,,COLUMN()-COLUMN($O13))</f>
        <v>0</v>
      </c>
      <c r="P13" s="348">
        <f ca="1">SUMIF($H$7:M$7,P$7,$H13:M13)-OFFSET($C13,,COLUMN()-COLUMN($O13))</f>
        <v>-385770.1</v>
      </c>
      <c r="Q13" s="72"/>
      <c r="R13" s="72">
        <f t="shared" ca="1" si="2"/>
        <v>-385770.1</v>
      </c>
    </row>
    <row r="14" spans="1:18" hidden="1">
      <c r="A14" s="16"/>
      <c r="B14" s="18" t="s">
        <v>85</v>
      </c>
      <c r="C14" s="21"/>
      <c r="D14" s="21">
        <v>0</v>
      </c>
      <c r="E14" s="21"/>
      <c r="F14" s="21">
        <f t="shared" si="0"/>
        <v>0</v>
      </c>
      <c r="G14" s="63"/>
      <c r="H14" s="21"/>
      <c r="I14" s="21">
        <v>0</v>
      </c>
      <c r="J14" s="21"/>
      <c r="K14" s="21">
        <f t="shared" si="1"/>
        <v>0</v>
      </c>
      <c r="L14" s="30"/>
      <c r="N14" s="63"/>
      <c r="O14" s="72">
        <f ca="1">SUMIF($H$7:L$7,O$7,$H14:L14)-OFFSET($C14,,COLUMN()-COLUMN($O14))</f>
        <v>0</v>
      </c>
      <c r="P14" s="348">
        <f ca="1">SUMIF($H$7:M$7,P$7,$H14:M14)-OFFSET($C14,,COLUMN()-COLUMN($O14))</f>
        <v>0</v>
      </c>
      <c r="Q14" s="72"/>
      <c r="R14" s="72">
        <f t="shared" ca="1" si="2"/>
        <v>0</v>
      </c>
    </row>
    <row r="15" spans="1:18">
      <c r="A15" s="16"/>
      <c r="B15" s="82" t="s">
        <v>84</v>
      </c>
      <c r="C15" s="21"/>
      <c r="D15" s="21">
        <v>439059.72</v>
      </c>
      <c r="E15" s="21"/>
      <c r="F15" s="21">
        <f t="shared" si="0"/>
        <v>439059.72</v>
      </c>
      <c r="G15" s="63"/>
      <c r="H15" s="21"/>
      <c r="I15" s="21">
        <v>434495</v>
      </c>
      <c r="J15" s="21"/>
      <c r="K15" s="21">
        <f t="shared" si="1"/>
        <v>434495</v>
      </c>
      <c r="L15" s="30"/>
      <c r="N15" s="63"/>
      <c r="O15" s="72">
        <f ca="1">SUMIF($H$7:L$7,O$7,$H15:L15)-OFFSET($C15,,COLUMN()-COLUMN($O15))</f>
        <v>0</v>
      </c>
      <c r="P15" s="348">
        <f ca="1">SUMIF($H$7:M$7,P$7,$H15:M15)-OFFSET($C15,,COLUMN()-COLUMN($O15))</f>
        <v>-4564.7199999999721</v>
      </c>
      <c r="Q15" s="72"/>
      <c r="R15" s="72">
        <f t="shared" ca="1" si="2"/>
        <v>-4564.7199999999721</v>
      </c>
    </row>
    <row r="16" spans="1:18">
      <c r="A16" s="16"/>
      <c r="B16" s="18" t="s">
        <v>95</v>
      </c>
      <c r="C16" s="21"/>
      <c r="D16" s="21">
        <v>3795802.38</v>
      </c>
      <c r="E16" s="21"/>
      <c r="F16" s="21">
        <f t="shared" si="0"/>
        <v>3795802.38</v>
      </c>
      <c r="G16" s="63"/>
      <c r="H16" s="21"/>
      <c r="I16" s="21">
        <v>3742919.14</v>
      </c>
      <c r="J16" s="21"/>
      <c r="K16" s="21">
        <f t="shared" si="1"/>
        <v>3742919.14</v>
      </c>
      <c r="L16" s="30"/>
      <c r="N16" s="63"/>
      <c r="O16" s="72">
        <f ca="1">SUMIF($H$7:L$7,O$7,$H16:L16)-OFFSET($C16,,COLUMN()-COLUMN($O16))</f>
        <v>0</v>
      </c>
      <c r="P16" s="348">
        <f ca="1">SUMIF($H$7:M$7,P$7,$H16:M16)-OFFSET($C16,,COLUMN()-COLUMN($O16))</f>
        <v>-52883.239999999758</v>
      </c>
      <c r="Q16" s="72"/>
      <c r="R16" s="72">
        <f t="shared" ca="1" si="2"/>
        <v>-52883.239999999758</v>
      </c>
    </row>
    <row r="17" spans="1:18" hidden="1">
      <c r="A17" s="16"/>
      <c r="B17" s="18" t="s">
        <v>52</v>
      </c>
      <c r="C17" s="21"/>
      <c r="D17" s="21">
        <v>0</v>
      </c>
      <c r="E17" s="21"/>
      <c r="F17" s="21">
        <f t="shared" si="0"/>
        <v>0</v>
      </c>
      <c r="G17" s="63"/>
      <c r="H17" s="21"/>
      <c r="I17" s="21">
        <v>0</v>
      </c>
      <c r="J17" s="21"/>
      <c r="K17" s="21">
        <f t="shared" si="1"/>
        <v>0</v>
      </c>
      <c r="L17" s="30"/>
      <c r="N17" s="63"/>
      <c r="O17" s="72">
        <f ca="1">SUMIF($H$7:L$7,O$7,$H17:L17)-OFFSET($C17,,COLUMN()-COLUMN($O17))</f>
        <v>0</v>
      </c>
      <c r="P17" s="348">
        <f ca="1">SUMIF($H$7:M$7,P$7,$H17:M17)-OFFSET($C17,,COLUMN()-COLUMN($O17))</f>
        <v>0</v>
      </c>
      <c r="Q17" s="72"/>
      <c r="R17" s="72">
        <f t="shared" ca="1" si="2"/>
        <v>0</v>
      </c>
    </row>
    <row r="18" spans="1:18">
      <c r="A18" s="56"/>
      <c r="B18" s="57" t="s">
        <v>86</v>
      </c>
      <c r="C18" s="58">
        <f>SUM(C11:C17)</f>
        <v>0</v>
      </c>
      <c r="D18" s="341">
        <f>SUM(D11:D17)</f>
        <v>6780435.5300000003</v>
      </c>
      <c r="E18" s="50"/>
      <c r="F18" s="58">
        <f>SUM(F11:F17)</f>
        <v>6780435.5300000003</v>
      </c>
      <c r="G18" s="64"/>
      <c r="H18" s="58">
        <f>SUM(H11:H17)</f>
        <v>0</v>
      </c>
      <c r="I18" s="341">
        <f>SUM(I11:I17)</f>
        <v>6899201.8100000005</v>
      </c>
      <c r="J18" s="50"/>
      <c r="K18" s="58">
        <f>SUM(K11:K17)</f>
        <v>6899201.8100000005</v>
      </c>
      <c r="L18" s="32"/>
      <c r="M18" s="27"/>
      <c r="N18" s="64"/>
      <c r="O18" s="73">
        <f ca="1">SUMIF($H$7:L$7,O$7,$H18:L18)-OFFSET($C18,,COLUMN()-COLUMN($O18))</f>
        <v>0</v>
      </c>
      <c r="P18" s="349">
        <f ca="1">SUMIF($H$7:M$7,P$7,$H18:M18)-OFFSET($C18,,COLUMN()-COLUMN($O18))</f>
        <v>118766.28000000026</v>
      </c>
      <c r="Q18" s="76"/>
      <c r="R18" s="73">
        <f t="shared" ca="1" si="2"/>
        <v>118766.28000000026</v>
      </c>
    </row>
    <row r="19" spans="1:18">
      <c r="A19" s="16"/>
      <c r="B19" s="18"/>
      <c r="C19" s="21"/>
      <c r="D19" s="21"/>
      <c r="E19" s="21"/>
      <c r="F19" s="21"/>
      <c r="G19" s="63"/>
      <c r="H19" s="21"/>
      <c r="I19" s="21"/>
      <c r="J19" s="21"/>
      <c r="K19" s="21"/>
      <c r="L19" s="30"/>
      <c r="N19" s="63"/>
      <c r="O19" s="74"/>
      <c r="P19" s="350"/>
      <c r="Q19" s="74"/>
      <c r="R19" s="74"/>
    </row>
    <row r="20" spans="1:18">
      <c r="A20" s="15" t="s">
        <v>53</v>
      </c>
      <c r="B20" s="17"/>
      <c r="C20" s="21"/>
      <c r="D20" s="21"/>
      <c r="E20" s="21"/>
      <c r="F20" s="21"/>
      <c r="G20" s="63"/>
      <c r="H20" s="21"/>
      <c r="I20" s="21"/>
      <c r="J20" s="21"/>
      <c r="K20" s="21"/>
      <c r="L20" s="30"/>
      <c r="N20" s="63"/>
      <c r="O20" s="74"/>
      <c r="P20" s="350"/>
      <c r="Q20" s="74"/>
      <c r="R20" s="74"/>
    </row>
    <row r="21" spans="1:18">
      <c r="A21" s="15"/>
      <c r="B21" s="17"/>
      <c r="C21" s="21"/>
      <c r="D21" s="21"/>
      <c r="E21" s="21"/>
      <c r="F21" s="21"/>
      <c r="G21" s="63"/>
      <c r="H21" s="21"/>
      <c r="I21" s="21"/>
      <c r="J21" s="21"/>
      <c r="K21" s="21"/>
      <c r="L21" s="30"/>
      <c r="N21" s="63"/>
      <c r="O21" s="74"/>
      <c r="P21" s="350"/>
      <c r="Q21" s="74"/>
      <c r="R21" s="74"/>
    </row>
    <row r="22" spans="1:18">
      <c r="A22" s="16"/>
      <c r="B22" s="18" t="s">
        <v>54</v>
      </c>
      <c r="C22" s="21"/>
      <c r="D22" s="21">
        <v>-24</v>
      </c>
      <c r="E22" s="21"/>
      <c r="F22" s="21">
        <f t="shared" ref="F22:F34" si="3">SUM(C22:E22)</f>
        <v>-24</v>
      </c>
      <c r="G22" s="63"/>
      <c r="H22" s="21"/>
      <c r="I22" s="21">
        <v>-24</v>
      </c>
      <c r="J22" s="21"/>
      <c r="K22" s="21">
        <f t="shared" ref="K22:K34" si="4">SUM(H22:J22)</f>
        <v>-24</v>
      </c>
      <c r="L22" s="30"/>
      <c r="N22" s="63"/>
      <c r="O22" s="72">
        <f ca="1">SUMIF($H$7:L$7,O$7,$H22:L22)-OFFSET($C22,,COLUMN()-COLUMN($O22))</f>
        <v>0</v>
      </c>
      <c r="P22" s="348">
        <f ca="1">SUMIF($H$7:M$7,P$7,$H22:M22)-OFFSET($C22,,COLUMN()-COLUMN($O22))</f>
        <v>0</v>
      </c>
      <c r="Q22" s="72"/>
      <c r="R22" s="72">
        <f t="shared" ref="R22:R35" ca="1" si="5">SUM(O22:Q22)</f>
        <v>0</v>
      </c>
    </row>
    <row r="23" spans="1:18">
      <c r="A23" s="16"/>
      <c r="B23" s="82" t="s">
        <v>112</v>
      </c>
      <c r="C23" s="21"/>
      <c r="D23" s="21">
        <v>7946.54</v>
      </c>
      <c r="E23" s="21"/>
      <c r="F23" s="21">
        <f t="shared" si="3"/>
        <v>7946.54</v>
      </c>
      <c r="G23" s="63"/>
      <c r="H23" s="21"/>
      <c r="I23" s="21">
        <v>0</v>
      </c>
      <c r="J23" s="21"/>
      <c r="K23" s="21">
        <f t="shared" si="4"/>
        <v>0</v>
      </c>
      <c r="L23" s="30"/>
      <c r="N23" s="63"/>
      <c r="O23" s="72">
        <f ca="1">SUMIF($H$7:L$7,O$7,$H23:L23)-OFFSET($C23,,COLUMN()-COLUMN($O23))</f>
        <v>0</v>
      </c>
      <c r="P23" s="348">
        <f ca="1">SUMIF($H$7:M$7,P$7,$H23:M23)-OFFSET($C23,,COLUMN()-COLUMN($O23))</f>
        <v>-7946.54</v>
      </c>
      <c r="Q23" s="72"/>
      <c r="R23" s="72">
        <f t="shared" ca="1" si="5"/>
        <v>-7946.54</v>
      </c>
    </row>
    <row r="24" spans="1:18">
      <c r="A24" s="16"/>
      <c r="B24" s="82" t="s">
        <v>111</v>
      </c>
      <c r="C24" s="21"/>
      <c r="D24" s="21">
        <v>2887.07</v>
      </c>
      <c r="E24" s="21"/>
      <c r="F24" s="21">
        <f t="shared" si="3"/>
        <v>2887.07</v>
      </c>
      <c r="G24" s="63"/>
      <c r="H24" s="21"/>
      <c r="I24" s="21">
        <v>5808.78</v>
      </c>
      <c r="J24" s="21"/>
      <c r="K24" s="21">
        <f t="shared" si="4"/>
        <v>5808.78</v>
      </c>
      <c r="L24" s="30"/>
      <c r="N24" s="63"/>
      <c r="O24" s="72">
        <f ca="1">SUMIF($H$7:L$7,O$7,$H24:L24)-OFFSET($C24,,COLUMN()-COLUMN($O24))</f>
        <v>0</v>
      </c>
      <c r="P24" s="348">
        <f ca="1">SUMIF($H$7:M$7,P$7,$H24:M24)-OFFSET($C24,,COLUMN()-COLUMN($O24))</f>
        <v>2921.7099999999996</v>
      </c>
      <c r="Q24" s="72"/>
      <c r="R24" s="72">
        <f t="shared" ca="1" si="5"/>
        <v>2921.7099999999996</v>
      </c>
    </row>
    <row r="25" spans="1:18" hidden="1">
      <c r="A25" s="16"/>
      <c r="B25" s="82" t="s">
        <v>114</v>
      </c>
      <c r="C25" s="21"/>
      <c r="D25" s="21">
        <v>0</v>
      </c>
      <c r="E25" s="21"/>
      <c r="F25" s="21">
        <f t="shared" si="3"/>
        <v>0</v>
      </c>
      <c r="G25" s="63"/>
      <c r="H25" s="21"/>
      <c r="I25" s="21">
        <v>0</v>
      </c>
      <c r="J25" s="21"/>
      <c r="K25" s="21">
        <f t="shared" si="4"/>
        <v>0</v>
      </c>
      <c r="L25" s="30"/>
      <c r="N25" s="63"/>
      <c r="O25" s="72">
        <f ca="1">SUMIF($H$7:L$7,O$7,$H25:L25)-OFFSET($C25,,COLUMN()-COLUMN($O25))</f>
        <v>0</v>
      </c>
      <c r="P25" s="348">
        <f ca="1">SUMIF($H$7:M$7,P$7,$H25:M25)-OFFSET($C25,,COLUMN()-COLUMN($O25))</f>
        <v>0</v>
      </c>
      <c r="Q25" s="72"/>
      <c r="R25" s="72">
        <f t="shared" ca="1" si="5"/>
        <v>0</v>
      </c>
    </row>
    <row r="26" spans="1:18">
      <c r="A26" s="16"/>
      <c r="B26" s="82" t="s">
        <v>115</v>
      </c>
      <c r="C26" s="21"/>
      <c r="D26" s="21">
        <v>67233.289999999994</v>
      </c>
      <c r="E26" s="21"/>
      <c r="F26" s="21">
        <f t="shared" si="3"/>
        <v>67233.289999999994</v>
      </c>
      <c r="G26" s="63"/>
      <c r="H26" s="21"/>
      <c r="I26" s="21">
        <v>28147.15</v>
      </c>
      <c r="J26" s="21"/>
      <c r="K26" s="21">
        <f t="shared" si="4"/>
        <v>28147.15</v>
      </c>
      <c r="L26" s="30"/>
      <c r="N26" s="63"/>
      <c r="O26" s="72">
        <f ca="1">SUMIF($H$7:L$7,O$7,$H26:L26)-OFFSET($C26,,COLUMN()-COLUMN($O26))</f>
        <v>0</v>
      </c>
      <c r="P26" s="348">
        <f ca="1">SUMIF($H$7:M$7,P$7,$H26:M26)-OFFSET($C26,,COLUMN()-COLUMN($O26))</f>
        <v>-39086.139999999992</v>
      </c>
      <c r="Q26" s="72"/>
      <c r="R26" s="72">
        <f t="shared" ca="1" si="5"/>
        <v>-39086.139999999992</v>
      </c>
    </row>
    <row r="27" spans="1:18" hidden="1">
      <c r="A27" s="16"/>
      <c r="B27" s="82" t="s">
        <v>97</v>
      </c>
      <c r="C27" s="21"/>
      <c r="D27" s="21">
        <v>0</v>
      </c>
      <c r="E27" s="21"/>
      <c r="F27" s="21">
        <f t="shared" si="3"/>
        <v>0</v>
      </c>
      <c r="G27" s="63"/>
      <c r="H27" s="21"/>
      <c r="I27" s="21">
        <v>0</v>
      </c>
      <c r="J27" s="21"/>
      <c r="K27" s="21">
        <f t="shared" si="4"/>
        <v>0</v>
      </c>
      <c r="L27" s="30"/>
      <c r="N27" s="63"/>
      <c r="O27" s="72">
        <f ca="1">SUMIF($H$7:L$7,O$7,$H27:L27)-OFFSET($C27,,COLUMN()-COLUMN($O27))</f>
        <v>0</v>
      </c>
      <c r="P27" s="348">
        <f ca="1">SUMIF($H$7:M$7,P$7,$H27:M27)-OFFSET($C27,,COLUMN()-COLUMN($O27))</f>
        <v>0</v>
      </c>
      <c r="Q27" s="72"/>
      <c r="R27" s="72">
        <f t="shared" ca="1" si="5"/>
        <v>0</v>
      </c>
    </row>
    <row r="28" spans="1:18">
      <c r="A28" s="16"/>
      <c r="B28" s="82" t="s">
        <v>116</v>
      </c>
      <c r="C28" s="21"/>
      <c r="D28" s="21">
        <v>212065</v>
      </c>
      <c r="E28" s="21"/>
      <c r="F28" s="21">
        <f t="shared" si="3"/>
        <v>212065</v>
      </c>
      <c r="G28" s="63"/>
      <c r="H28" s="21"/>
      <c r="I28" s="21">
        <v>212065</v>
      </c>
      <c r="J28" s="21"/>
      <c r="K28" s="21">
        <f t="shared" si="4"/>
        <v>212065</v>
      </c>
      <c r="L28" s="30"/>
      <c r="N28" s="63"/>
      <c r="O28" s="72">
        <f ca="1">SUMIF($H$7:L$7,O$7,$H28:L28)-OFFSET($C28,,COLUMN()-COLUMN($O28))</f>
        <v>0</v>
      </c>
      <c r="P28" s="348">
        <f ca="1">SUMIF($H$7:M$7,P$7,$H28:M28)-OFFSET($C28,,COLUMN()-COLUMN($O28))</f>
        <v>0</v>
      </c>
      <c r="Q28" s="72"/>
      <c r="R28" s="72">
        <f t="shared" ca="1" si="5"/>
        <v>0</v>
      </c>
    </row>
    <row r="29" spans="1:18">
      <c r="A29" s="16"/>
      <c r="B29" s="82" t="s">
        <v>117</v>
      </c>
      <c r="C29" s="21"/>
      <c r="D29" s="21">
        <v>0.5</v>
      </c>
      <c r="E29" s="21"/>
      <c r="F29" s="21">
        <f t="shared" si="3"/>
        <v>0.5</v>
      </c>
      <c r="G29" s="63"/>
      <c r="H29" s="21"/>
      <c r="I29" s="21">
        <v>0.5</v>
      </c>
      <c r="J29" s="21"/>
      <c r="K29" s="21">
        <f t="shared" si="4"/>
        <v>0.5</v>
      </c>
      <c r="L29" s="30"/>
      <c r="N29" s="63"/>
      <c r="O29" s="72">
        <f ca="1">SUMIF($H$7:L$7,O$7,$H29:L29)-OFFSET($C29,,COLUMN()-COLUMN($O29))</f>
        <v>0</v>
      </c>
      <c r="P29" s="348">
        <f ca="1">SUMIF($H$7:M$7,P$7,$H29:M29)-OFFSET($C29,,COLUMN()-COLUMN($O29))</f>
        <v>0</v>
      </c>
      <c r="Q29" s="72"/>
      <c r="R29" s="72">
        <f t="shared" ca="1" si="5"/>
        <v>0</v>
      </c>
    </row>
    <row r="30" spans="1:18" hidden="1">
      <c r="A30" s="16"/>
      <c r="B30" s="82" t="s">
        <v>118</v>
      </c>
      <c r="C30" s="21"/>
      <c r="D30" s="21">
        <v>0</v>
      </c>
      <c r="E30" s="21"/>
      <c r="F30" s="21">
        <f t="shared" si="3"/>
        <v>0</v>
      </c>
      <c r="G30" s="63"/>
      <c r="H30" s="21"/>
      <c r="I30" s="21">
        <v>0</v>
      </c>
      <c r="J30" s="21"/>
      <c r="K30" s="21">
        <f t="shared" si="4"/>
        <v>0</v>
      </c>
      <c r="L30" s="30"/>
      <c r="N30" s="63"/>
      <c r="O30" s="72">
        <f ca="1">SUMIF($H$7:L$7,O$7,$H30:L30)-OFFSET($C30,,COLUMN()-COLUMN($O30))</f>
        <v>0</v>
      </c>
      <c r="P30" s="348">
        <f ca="1">SUMIF($H$7:M$7,P$7,$H30:M30)-OFFSET($C30,,COLUMN()-COLUMN($O30))</f>
        <v>0</v>
      </c>
      <c r="Q30" s="72"/>
      <c r="R30" s="72">
        <f t="shared" ca="1" si="5"/>
        <v>0</v>
      </c>
    </row>
    <row r="31" spans="1:18">
      <c r="A31" s="16"/>
      <c r="B31" s="82" t="s">
        <v>76</v>
      </c>
      <c r="C31" s="21"/>
      <c r="D31" s="21">
        <v>684053</v>
      </c>
      <c r="E31" s="21"/>
      <c r="F31" s="21">
        <f t="shared" si="3"/>
        <v>684053</v>
      </c>
      <c r="G31" s="63"/>
      <c r="H31" s="21"/>
      <c r="I31" s="21">
        <v>684053</v>
      </c>
      <c r="J31" s="21"/>
      <c r="K31" s="21">
        <f t="shared" si="4"/>
        <v>684053</v>
      </c>
      <c r="L31" s="30"/>
      <c r="N31" s="63"/>
      <c r="O31" s="72">
        <f ca="1">SUMIF($H$7:L$7,O$7,$H31:L31)-OFFSET($C31,,COLUMN()-COLUMN($O31))</f>
        <v>0</v>
      </c>
      <c r="P31" s="348">
        <f ca="1">SUMIF($H$7:M$7,P$7,$H31:M31)-OFFSET($C31,,COLUMN()-COLUMN($O31))</f>
        <v>0</v>
      </c>
      <c r="Q31" s="72"/>
      <c r="R31" s="72">
        <f t="shared" ca="1" si="5"/>
        <v>0</v>
      </c>
    </row>
    <row r="32" spans="1:18">
      <c r="A32" s="16"/>
      <c r="B32" s="82" t="s">
        <v>113</v>
      </c>
      <c r="C32" s="21"/>
      <c r="D32" s="21">
        <v>3917959.02</v>
      </c>
      <c r="E32" s="21"/>
      <c r="F32" s="21">
        <f t="shared" si="3"/>
        <v>3917959.02</v>
      </c>
      <c r="G32" s="63"/>
      <c r="H32" s="21"/>
      <c r="I32" s="21">
        <v>3849329.82</v>
      </c>
      <c r="J32" s="21"/>
      <c r="K32" s="21">
        <f t="shared" si="4"/>
        <v>3849329.82</v>
      </c>
      <c r="L32" s="30"/>
      <c r="N32" s="63"/>
      <c r="O32" s="72">
        <f ca="1">SUMIF($H$7:L$7,O$7,$H32:L32)-OFFSET($C32,,COLUMN()-COLUMN($O32))</f>
        <v>0</v>
      </c>
      <c r="P32" s="348">
        <f ca="1">SUMIF($H$7:M$7,P$7,$H32:M32)-OFFSET($C32,,COLUMN()-COLUMN($O32))</f>
        <v>-68629.200000000186</v>
      </c>
      <c r="Q32" s="72"/>
      <c r="R32" s="72">
        <f t="shared" ca="1" si="5"/>
        <v>-68629.200000000186</v>
      </c>
    </row>
    <row r="33" spans="1:18">
      <c r="A33" s="16"/>
      <c r="B33" s="18" t="s">
        <v>79</v>
      </c>
      <c r="C33" s="21">
        <f>C18-SUM(C22:C32)-C34</f>
        <v>0</v>
      </c>
      <c r="D33" s="21">
        <f>D18-SUM(D22:D32)-D34</f>
        <v>1393306.6500000004</v>
      </c>
      <c r="E33" s="21"/>
      <c r="F33" s="21">
        <f t="shared" si="3"/>
        <v>1393306.6500000004</v>
      </c>
      <c r="G33" s="63"/>
      <c r="H33" s="21"/>
      <c r="I33" s="21">
        <v>1888315.11</v>
      </c>
      <c r="J33" s="21"/>
      <c r="K33" s="21">
        <f t="shared" si="4"/>
        <v>1888315.11</v>
      </c>
      <c r="L33" s="30"/>
      <c r="N33" s="63"/>
      <c r="O33" s="72">
        <f ca="1">SUMIF($H$7:L$7,O$7,$H33:L33)-OFFSET($C33,,COLUMN()-COLUMN($O33))</f>
        <v>0</v>
      </c>
      <c r="P33" s="348">
        <f ca="1">SUMIF($H$7:M$7,P$7,$H33:M33)-OFFSET($C33,,COLUMN()-COLUMN($O33))</f>
        <v>495008.45999999973</v>
      </c>
      <c r="Q33" s="72"/>
      <c r="R33" s="72">
        <f t="shared" ca="1" si="5"/>
        <v>495008.45999999973</v>
      </c>
    </row>
    <row r="34" spans="1:18">
      <c r="A34" s="16"/>
      <c r="B34" s="18" t="s">
        <v>72</v>
      </c>
      <c r="C34" s="21"/>
      <c r="D34" s="21">
        <v>495008.46</v>
      </c>
      <c r="E34" s="21"/>
      <c r="F34" s="21">
        <f t="shared" si="3"/>
        <v>495008.46</v>
      </c>
      <c r="G34" s="63"/>
      <c r="H34" s="21"/>
      <c r="I34" s="21">
        <v>231506.45</v>
      </c>
      <c r="J34" s="21"/>
      <c r="K34" s="21">
        <f t="shared" si="4"/>
        <v>231506.45</v>
      </c>
      <c r="L34" s="30"/>
      <c r="N34" s="63"/>
      <c r="O34" s="72">
        <f ca="1">SUMIF($H$7:L$7,O$7,$H34:L34)-OFFSET($C34,,COLUMN()-COLUMN($O34))</f>
        <v>0</v>
      </c>
      <c r="P34" s="348">
        <f ca="1">SUMIF($H$7:M$7,P$7,$H34:M34)-OFFSET($C34,,COLUMN()-COLUMN($O34))</f>
        <v>-263502.01</v>
      </c>
      <c r="Q34" s="72"/>
      <c r="R34" s="72">
        <f t="shared" ca="1" si="5"/>
        <v>-263502.01</v>
      </c>
    </row>
    <row r="35" spans="1:18">
      <c r="A35" s="56"/>
      <c r="B35" s="57" t="s">
        <v>87</v>
      </c>
      <c r="C35" s="58">
        <f>SUM(C22:C34)</f>
        <v>0</v>
      </c>
      <c r="D35" s="341">
        <f>SUM(D22:D34)</f>
        <v>6780435.5300000003</v>
      </c>
      <c r="E35" s="51"/>
      <c r="F35" s="58">
        <f>SUM(F22:F34)</f>
        <v>6780435.5300000003</v>
      </c>
      <c r="G35" s="65"/>
      <c r="H35" s="58">
        <f>SUM(H22:H34)</f>
        <v>0</v>
      </c>
      <c r="I35" s="341">
        <f>SUM(I22:I34)</f>
        <v>6899201.8100000005</v>
      </c>
      <c r="J35" s="51"/>
      <c r="K35" s="58">
        <f>SUM(K22:K34)</f>
        <v>6899201.8100000005</v>
      </c>
      <c r="L35" s="34"/>
      <c r="M35" s="26"/>
      <c r="N35" s="65"/>
      <c r="O35" s="73">
        <f ca="1">SUMIF($H$7:L$7,O$7,$H35:L35)-OFFSET($C35,,COLUMN()-COLUMN($O35))</f>
        <v>0</v>
      </c>
      <c r="P35" s="349">
        <f ca="1">SUMIF($H$7:M$7,P$7,$H35:M35)-OFFSET($C35,,COLUMN()-COLUMN($O35))</f>
        <v>118766.28000000026</v>
      </c>
      <c r="Q35" s="77"/>
      <c r="R35" s="75">
        <f t="shared" ca="1" si="5"/>
        <v>118766.28000000026</v>
      </c>
    </row>
    <row r="36" spans="1:18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10"/>
    </row>
    <row r="37" spans="1:18" s="36" customFormat="1">
      <c r="B37" s="36" t="str">
        <f>IF(COUNTIF(H37:J37,"")=COLUMNS(H:J),"","Error Check")</f>
        <v/>
      </c>
      <c r="C37" s="198"/>
      <c r="D37" s="351"/>
      <c r="F37" s="198"/>
      <c r="H37" s="198" t="str">
        <f>IF(ROUND(H18-H35,2)=0,"",H18-H35)</f>
        <v/>
      </c>
      <c r="I37" s="351" t="str">
        <f>IF(ROUND(I18-I35,2)=0,"",I18-I35)</f>
        <v/>
      </c>
      <c r="K37" s="198" t="str">
        <f>IF(ROUND(K18-K35,2)=0,"",K18-K35)</f>
        <v/>
      </c>
      <c r="P37" s="339"/>
    </row>
  </sheetData>
  <pageMargins left="0.7" right="0.7" top="0.75" bottom="0.75" header="0.3" footer="0.3"/>
  <pageSetup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64219-66CD-48E1-8422-AE049DFC8A27}">
  <sheetPr codeName="Sheet10">
    <tabColor theme="2" tint="-9.9978637043366805E-2"/>
    <pageSetUpPr fitToPage="1"/>
  </sheetPr>
  <dimension ref="A1:HQ52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796875" defaultRowHeight="11.5"/>
  <cols>
    <col min="1" max="1" width="8.7265625" style="4" customWidth="1" collapsed="1"/>
    <col min="2" max="2" width="42" style="4" customWidth="1" collapsed="1"/>
    <col min="3" max="6" width="13.7265625" style="4" customWidth="1" collapsed="1"/>
    <col min="7" max="7" width="11.26953125" style="4" customWidth="1" collapsed="1"/>
    <col min="8" max="8" width="12.1796875" style="4" bestFit="1" customWidth="1" collapsed="1"/>
    <col min="9" max="10" width="11.26953125" style="4" customWidth="1" collapsed="1"/>
    <col min="11" max="11" width="12.1796875" style="4" bestFit="1" customWidth="1" collapsed="1"/>
    <col min="12" max="12" width="11.26953125" style="66" customWidth="1" collapsed="1"/>
    <col min="13" max="13" width="3.26953125" style="66" customWidth="1" collapsed="1"/>
    <col min="14" max="14" width="12.7265625" style="66" customWidth="1" collapsed="1"/>
    <col min="15" max="15" width="10.453125" style="4" bestFit="1" customWidth="1"/>
    <col min="16" max="197" width="9.1796875" style="4"/>
    <col min="198" max="198" width="9.1796875" style="4" collapsed="1"/>
    <col min="199" max="225" width="9.1796875" style="4"/>
    <col min="226" max="16384" width="9.1796875" style="4" collapsed="1"/>
  </cols>
  <sheetData>
    <row r="1" spans="1:14" ht="15.5">
      <c r="A1" s="5" t="s">
        <v>627</v>
      </c>
      <c r="B1" s="5"/>
      <c r="C1" s="6"/>
      <c r="D1" s="6"/>
      <c r="E1" s="6"/>
      <c r="F1" s="6"/>
      <c r="G1" s="6"/>
      <c r="H1" s="6"/>
      <c r="I1" s="6"/>
      <c r="K1" s="6"/>
      <c r="L1" s="67"/>
      <c r="M1" s="67"/>
    </row>
    <row r="2" spans="1:14" ht="13">
      <c r="A2" s="7" t="s">
        <v>122</v>
      </c>
      <c r="B2" s="7"/>
      <c r="C2" s="6"/>
      <c r="D2" s="6"/>
      <c r="E2" s="6"/>
      <c r="F2" s="6"/>
      <c r="G2" s="6"/>
      <c r="H2" s="6"/>
      <c r="I2" s="6"/>
      <c r="K2" s="6"/>
      <c r="L2" s="67"/>
      <c r="M2" s="67"/>
    </row>
    <row r="3" spans="1:14" ht="13">
      <c r="A3" s="7" t="s">
        <v>628</v>
      </c>
      <c r="B3" s="7"/>
      <c r="C3" s="6"/>
      <c r="D3" s="6"/>
      <c r="E3" s="6"/>
      <c r="F3" s="6"/>
      <c r="G3" s="6"/>
      <c r="H3" s="6"/>
      <c r="I3" s="6"/>
      <c r="K3" s="6"/>
      <c r="L3" s="67"/>
      <c r="M3" s="67"/>
    </row>
    <row r="4" spans="1:14">
      <c r="A4" s="8"/>
      <c r="B4" s="8"/>
      <c r="C4" s="6"/>
      <c r="D4" s="6"/>
      <c r="E4" s="6"/>
      <c r="F4" s="6"/>
      <c r="G4" s="6"/>
      <c r="H4" s="6"/>
      <c r="I4" s="6"/>
      <c r="K4" s="6"/>
      <c r="L4" s="67"/>
      <c r="M4" s="67"/>
    </row>
    <row r="5" spans="1:14" ht="34.5">
      <c r="A5" s="207"/>
      <c r="B5" s="194"/>
      <c r="C5" s="211" t="s">
        <v>124</v>
      </c>
      <c r="D5" s="211" t="s">
        <v>125</v>
      </c>
      <c r="E5" s="212" t="s">
        <v>126</v>
      </c>
      <c r="F5" s="213" t="s">
        <v>127</v>
      </c>
      <c r="G5" s="6"/>
      <c r="H5" s="6"/>
      <c r="I5" s="6"/>
      <c r="K5" s="6"/>
      <c r="L5" s="67"/>
      <c r="M5" s="67"/>
    </row>
    <row r="6" spans="1:14">
      <c r="A6" s="79" t="s">
        <v>18</v>
      </c>
      <c r="B6" s="194"/>
      <c r="C6" s="194"/>
      <c r="D6" s="194"/>
      <c r="E6" s="201"/>
      <c r="F6" s="202"/>
      <c r="G6" s="6"/>
      <c r="H6" s="6"/>
      <c r="I6" s="6"/>
      <c r="K6" s="6"/>
      <c r="L6" s="67"/>
      <c r="M6" s="67"/>
    </row>
    <row r="7" spans="1:14" s="22" customFormat="1">
      <c r="A7" s="79"/>
      <c r="B7" s="194"/>
      <c r="C7" s="194"/>
      <c r="D7" s="194"/>
      <c r="E7" s="201"/>
      <c r="F7" s="202"/>
      <c r="G7" s="6"/>
      <c r="H7" s="6"/>
      <c r="I7" s="6"/>
      <c r="J7" s="4"/>
      <c r="K7" s="6"/>
      <c r="L7" s="67"/>
      <c r="M7" s="67"/>
      <c r="N7" s="66"/>
    </row>
    <row r="8" spans="1:14">
      <c r="A8" s="210" t="s">
        <v>51</v>
      </c>
      <c r="B8" s="194"/>
      <c r="C8" s="203"/>
      <c r="D8" s="204"/>
      <c r="E8" s="206"/>
      <c r="F8" s="202"/>
      <c r="G8" s="6"/>
      <c r="H8" s="6"/>
      <c r="I8" s="6"/>
      <c r="K8" s="6"/>
      <c r="L8" s="67"/>
      <c r="M8" s="67"/>
    </row>
    <row r="9" spans="1:14">
      <c r="A9" s="207"/>
      <c r="B9" s="194" t="s">
        <v>128</v>
      </c>
      <c r="C9" s="203">
        <v>3742919.1399999997</v>
      </c>
      <c r="D9" s="204">
        <v>97784</v>
      </c>
      <c r="E9" s="206">
        <f>C9-D9</f>
        <v>3645135.1399999997</v>
      </c>
      <c r="F9" s="202">
        <f>IFERROR(E9/C9,"")</f>
        <v>0.97387493655553559</v>
      </c>
      <c r="G9" s="6"/>
      <c r="H9" s="6"/>
      <c r="I9" s="6"/>
      <c r="K9" s="6"/>
      <c r="L9" s="67"/>
      <c r="M9" s="67"/>
    </row>
    <row r="10" spans="1:14">
      <c r="A10" s="207"/>
      <c r="B10" s="194" t="s">
        <v>129</v>
      </c>
      <c r="C10" s="203">
        <f>D34</f>
        <v>0</v>
      </c>
      <c r="D10" s="204"/>
      <c r="E10" s="206">
        <f>C10-D10</f>
        <v>0</v>
      </c>
      <c r="F10" s="202" t="str">
        <f>IFERROR(E10/C10,"")</f>
        <v/>
      </c>
      <c r="G10" s="6"/>
      <c r="H10" s="6"/>
      <c r="I10" s="6"/>
      <c r="K10" s="6"/>
      <c r="L10" s="67"/>
      <c r="M10" s="67"/>
    </row>
    <row r="11" spans="1:14">
      <c r="A11" s="207"/>
      <c r="B11" s="79" t="s">
        <v>130</v>
      </c>
      <c r="C11" s="208">
        <f>SUM(C9:C10)</f>
        <v>3742919.1399999997</v>
      </c>
      <c r="D11" s="208">
        <f t="shared" ref="D11:E11" si="0">SUM(D9:D10)</f>
        <v>97784</v>
      </c>
      <c r="E11" s="208">
        <f t="shared" si="0"/>
        <v>3645135.1399999997</v>
      </c>
      <c r="F11" s="209">
        <f>IFERROR(E11/C11,"")</f>
        <v>0.97387493655553559</v>
      </c>
      <c r="G11" s="6"/>
      <c r="H11" s="6"/>
      <c r="I11" s="6"/>
      <c r="K11" s="6"/>
      <c r="L11" s="67"/>
      <c r="M11" s="67"/>
    </row>
    <row r="12" spans="1:14" ht="12" thickBot="1">
      <c r="A12" s="207"/>
      <c r="B12" s="79"/>
      <c r="C12" s="214"/>
      <c r="D12" s="214"/>
      <c r="E12" s="215"/>
      <c r="F12" s="216"/>
      <c r="G12" s="6"/>
      <c r="H12" s="6"/>
      <c r="I12" s="6"/>
      <c r="K12" s="6"/>
      <c r="L12" s="67"/>
      <c r="M12" s="67"/>
    </row>
    <row r="13" spans="1:14" ht="35" thickTop="1">
      <c r="A13" s="101"/>
      <c r="B13" s="101"/>
      <c r="C13" s="217" t="s">
        <v>14</v>
      </c>
      <c r="D13" s="218" t="s">
        <v>131</v>
      </c>
      <c r="E13" s="212" t="s">
        <v>132</v>
      </c>
      <c r="F13" s="213" t="s">
        <v>133</v>
      </c>
      <c r="G13" s="6"/>
      <c r="H13" s="6"/>
      <c r="I13" s="6"/>
      <c r="K13" s="6"/>
      <c r="L13" s="67"/>
      <c r="M13" s="67"/>
    </row>
    <row r="14" spans="1:14">
      <c r="A14" s="207"/>
      <c r="B14" s="79"/>
      <c r="C14" s="204"/>
      <c r="D14" s="205"/>
      <c r="E14" s="206"/>
      <c r="F14" s="202"/>
      <c r="G14" s="6"/>
      <c r="H14" s="6"/>
      <c r="I14" s="6"/>
      <c r="K14" s="6"/>
      <c r="L14" s="67"/>
      <c r="M14" s="67"/>
    </row>
    <row r="15" spans="1:14">
      <c r="A15" s="79" t="s">
        <v>134</v>
      </c>
      <c r="B15" s="79"/>
      <c r="C15" s="204"/>
      <c r="D15" s="205"/>
      <c r="E15" s="206"/>
      <c r="F15" s="202"/>
      <c r="G15" s="6"/>
      <c r="H15" s="6"/>
      <c r="I15" s="6"/>
      <c r="K15" s="6"/>
      <c r="L15" s="67"/>
      <c r="M15" s="67"/>
    </row>
    <row r="16" spans="1:14" hidden="1">
      <c r="A16" s="193">
        <v>13200</v>
      </c>
      <c r="B16" s="2" t="s">
        <v>135</v>
      </c>
      <c r="C16" s="200">
        <v>0</v>
      </c>
      <c r="D16" s="220">
        <v>0</v>
      </c>
      <c r="E16" s="200">
        <f>D16-C16</f>
        <v>0</v>
      </c>
      <c r="F16" s="199" t="str">
        <f>IFERROR((C16/D16)," ")</f>
        <v xml:space="preserve"> </v>
      </c>
      <c r="G16" s="6"/>
      <c r="H16" s="6"/>
      <c r="I16" s="6"/>
      <c r="K16" s="6"/>
      <c r="L16" s="67"/>
      <c r="M16" s="67"/>
    </row>
    <row r="17" spans="1:13" hidden="1">
      <c r="A17" s="193">
        <v>13300</v>
      </c>
      <c r="B17" s="2" t="s">
        <v>136</v>
      </c>
      <c r="C17" s="200">
        <v>0</v>
      </c>
      <c r="D17" s="220">
        <v>0</v>
      </c>
      <c r="E17" s="200">
        <f t="shared" ref="E17:E34" si="1">D17-C17</f>
        <v>0</v>
      </c>
      <c r="F17" s="199" t="str">
        <f t="shared" ref="F17:F34" si="2">IFERROR((C17/D17)," ")</f>
        <v xml:space="preserve"> </v>
      </c>
      <c r="G17" s="6"/>
      <c r="H17" s="6"/>
      <c r="I17" s="6"/>
      <c r="K17" s="6"/>
      <c r="L17" s="67"/>
      <c r="M17" s="67"/>
    </row>
    <row r="18" spans="1:13" hidden="1">
      <c r="A18" s="193">
        <v>13300.01</v>
      </c>
      <c r="B18" s="2" t="s">
        <v>137</v>
      </c>
      <c r="C18" s="200">
        <v>0</v>
      </c>
      <c r="D18" s="220">
        <v>0</v>
      </c>
      <c r="E18" s="200">
        <f t="shared" si="1"/>
        <v>0</v>
      </c>
      <c r="F18" s="199" t="str">
        <f t="shared" si="2"/>
        <v xml:space="preserve"> </v>
      </c>
      <c r="G18" s="6"/>
      <c r="H18" s="6"/>
      <c r="I18" s="6"/>
      <c r="K18" s="6"/>
      <c r="L18" s="67"/>
      <c r="M18" s="67"/>
    </row>
    <row r="19" spans="1:13" hidden="1">
      <c r="A19" s="193">
        <v>13300.02</v>
      </c>
      <c r="B19" s="2" t="s">
        <v>138</v>
      </c>
      <c r="C19" s="200">
        <v>0</v>
      </c>
      <c r="D19" s="220">
        <v>0</v>
      </c>
      <c r="E19" s="200">
        <f t="shared" si="1"/>
        <v>0</v>
      </c>
      <c r="F19" s="199" t="str">
        <f t="shared" si="2"/>
        <v xml:space="preserve"> </v>
      </c>
      <c r="G19" s="6"/>
      <c r="H19" s="6"/>
      <c r="I19" s="6"/>
      <c r="K19" s="6"/>
      <c r="L19" s="67"/>
      <c r="M19" s="67"/>
    </row>
    <row r="20" spans="1:13" hidden="1">
      <c r="A20" s="193">
        <v>13300.03</v>
      </c>
      <c r="B20" s="2" t="s">
        <v>139</v>
      </c>
      <c r="C20" s="200">
        <v>0</v>
      </c>
      <c r="D20" s="220">
        <v>0</v>
      </c>
      <c r="E20" s="200">
        <f t="shared" si="1"/>
        <v>0</v>
      </c>
      <c r="F20" s="199" t="str">
        <f t="shared" si="2"/>
        <v xml:space="preserve"> </v>
      </c>
      <c r="G20" s="6"/>
      <c r="H20" s="6"/>
      <c r="I20" s="6"/>
      <c r="K20" s="6"/>
      <c r="L20" s="67"/>
      <c r="M20" s="67"/>
    </row>
    <row r="21" spans="1:13" hidden="1">
      <c r="A21" s="193">
        <v>13300.1</v>
      </c>
      <c r="B21" s="2" t="s">
        <v>140</v>
      </c>
      <c r="C21" s="200">
        <v>0</v>
      </c>
      <c r="D21" s="220">
        <v>0</v>
      </c>
      <c r="E21" s="200">
        <f t="shared" si="1"/>
        <v>0</v>
      </c>
      <c r="F21" s="199" t="str">
        <f t="shared" si="2"/>
        <v xml:space="preserve"> </v>
      </c>
      <c r="G21" s="6"/>
      <c r="H21" s="6"/>
      <c r="I21" s="6"/>
      <c r="K21" s="6"/>
      <c r="L21" s="67"/>
      <c r="M21" s="67"/>
    </row>
    <row r="22" spans="1:13" hidden="1">
      <c r="A22" s="193">
        <v>13400</v>
      </c>
      <c r="B22" s="2" t="s">
        <v>141</v>
      </c>
      <c r="C22" s="200">
        <v>0</v>
      </c>
      <c r="D22" s="220">
        <v>0</v>
      </c>
      <c r="E22" s="200">
        <f t="shared" si="1"/>
        <v>0</v>
      </c>
      <c r="F22" s="199" t="str">
        <f t="shared" si="2"/>
        <v xml:space="preserve"> </v>
      </c>
      <c r="G22" s="6"/>
      <c r="H22" s="6"/>
      <c r="I22" s="6"/>
      <c r="K22" s="6"/>
      <c r="L22" s="67"/>
      <c r="M22" s="67"/>
    </row>
    <row r="23" spans="1:13" hidden="1">
      <c r="A23" s="193">
        <v>13500</v>
      </c>
      <c r="B23" s="2" t="s">
        <v>142</v>
      </c>
      <c r="C23" s="200">
        <v>0</v>
      </c>
      <c r="D23" s="220">
        <v>0</v>
      </c>
      <c r="E23" s="200">
        <f t="shared" si="1"/>
        <v>0</v>
      </c>
      <c r="F23" s="199" t="str">
        <f t="shared" si="2"/>
        <v xml:space="preserve"> </v>
      </c>
      <c r="I23" s="6"/>
      <c r="K23" s="6"/>
      <c r="L23" s="67"/>
      <c r="M23" s="67"/>
    </row>
    <row r="24" spans="1:13" hidden="1">
      <c r="A24" s="193">
        <v>13600</v>
      </c>
      <c r="B24" s="2" t="s">
        <v>143</v>
      </c>
      <c r="C24" s="200">
        <v>0</v>
      </c>
      <c r="D24" s="220">
        <v>0</v>
      </c>
      <c r="E24" s="200">
        <f t="shared" si="1"/>
        <v>0</v>
      </c>
      <c r="F24" s="199" t="str">
        <f t="shared" si="2"/>
        <v xml:space="preserve"> </v>
      </c>
      <c r="I24" s="6"/>
      <c r="K24" s="6"/>
      <c r="L24" s="67"/>
      <c r="M24" s="67"/>
    </row>
    <row r="25" spans="1:13" hidden="1">
      <c r="A25" s="193">
        <v>13600.1</v>
      </c>
      <c r="B25" s="2" t="s">
        <v>144</v>
      </c>
      <c r="C25" s="200">
        <v>0</v>
      </c>
      <c r="D25" s="220">
        <v>0</v>
      </c>
      <c r="E25" s="200">
        <f t="shared" si="1"/>
        <v>0</v>
      </c>
      <c r="F25" s="199" t="str">
        <f t="shared" si="2"/>
        <v xml:space="preserve"> </v>
      </c>
      <c r="I25" s="6"/>
      <c r="K25" s="6"/>
      <c r="L25" s="67"/>
      <c r="M25" s="67"/>
    </row>
    <row r="26" spans="1:13" hidden="1">
      <c r="A26" s="193">
        <v>13600.2</v>
      </c>
      <c r="B26" s="2" t="s">
        <v>145</v>
      </c>
      <c r="C26" s="200">
        <v>0</v>
      </c>
      <c r="D26" s="220">
        <v>0</v>
      </c>
      <c r="E26" s="200">
        <f t="shared" si="1"/>
        <v>0</v>
      </c>
      <c r="F26" s="199" t="str">
        <f t="shared" si="2"/>
        <v xml:space="preserve"> </v>
      </c>
      <c r="I26" s="6"/>
      <c r="K26" s="6"/>
      <c r="L26" s="67"/>
      <c r="M26" s="67"/>
    </row>
    <row r="27" spans="1:13" hidden="1">
      <c r="A27" s="193">
        <v>13700</v>
      </c>
      <c r="B27" s="2" t="s">
        <v>146</v>
      </c>
      <c r="C27" s="200">
        <v>0</v>
      </c>
      <c r="D27" s="220">
        <v>0</v>
      </c>
      <c r="E27" s="200">
        <f t="shared" si="1"/>
        <v>0</v>
      </c>
      <c r="F27" s="199" t="str">
        <f t="shared" si="2"/>
        <v xml:space="preserve"> </v>
      </c>
      <c r="I27" s="6"/>
      <c r="K27" s="6"/>
      <c r="L27" s="67"/>
      <c r="M27" s="67"/>
    </row>
    <row r="28" spans="1:13" hidden="1">
      <c r="A28" s="193">
        <v>13700.1</v>
      </c>
      <c r="B28" s="2" t="s">
        <v>147</v>
      </c>
      <c r="C28" s="200">
        <v>0</v>
      </c>
      <c r="D28" s="220">
        <v>0</v>
      </c>
      <c r="E28" s="200">
        <f t="shared" si="1"/>
        <v>0</v>
      </c>
      <c r="F28" s="199" t="str">
        <f t="shared" si="2"/>
        <v xml:space="preserve"> </v>
      </c>
      <c r="I28" s="6"/>
      <c r="K28" s="6"/>
      <c r="L28" s="67"/>
      <c r="M28" s="67"/>
    </row>
    <row r="29" spans="1:13" hidden="1">
      <c r="A29" s="193">
        <v>13900</v>
      </c>
      <c r="B29" s="2" t="s">
        <v>148</v>
      </c>
      <c r="C29" s="200">
        <v>0</v>
      </c>
      <c r="D29" s="220">
        <v>0</v>
      </c>
      <c r="E29" s="200">
        <f t="shared" si="1"/>
        <v>0</v>
      </c>
      <c r="F29" s="199" t="str">
        <f t="shared" si="2"/>
        <v xml:space="preserve"> </v>
      </c>
      <c r="I29" s="6"/>
      <c r="K29" s="6"/>
      <c r="L29" s="67"/>
      <c r="M29" s="67"/>
    </row>
    <row r="30" spans="1:13" hidden="1">
      <c r="A30" s="193">
        <v>13800</v>
      </c>
      <c r="B30" s="193" t="s">
        <v>149</v>
      </c>
      <c r="C30" s="200">
        <v>0</v>
      </c>
      <c r="D30" s="220">
        <v>0</v>
      </c>
      <c r="E30" s="200">
        <f t="shared" si="1"/>
        <v>0</v>
      </c>
      <c r="F30" s="199" t="str">
        <f t="shared" si="2"/>
        <v xml:space="preserve"> </v>
      </c>
      <c r="I30" s="6"/>
      <c r="K30" s="6"/>
      <c r="L30" s="67"/>
      <c r="M30" s="67"/>
    </row>
    <row r="31" spans="1:13" hidden="1">
      <c r="A31" s="193">
        <v>13800.01</v>
      </c>
      <c r="B31" s="193" t="s">
        <v>150</v>
      </c>
      <c r="C31" s="200">
        <v>0</v>
      </c>
      <c r="D31" s="220">
        <v>0</v>
      </c>
      <c r="E31" s="200">
        <f t="shared" si="1"/>
        <v>0</v>
      </c>
      <c r="F31" s="199" t="str">
        <f t="shared" si="2"/>
        <v xml:space="preserve"> </v>
      </c>
      <c r="I31" s="6"/>
      <c r="K31" s="6"/>
      <c r="L31" s="67"/>
      <c r="M31" s="67"/>
    </row>
    <row r="32" spans="1:13" hidden="1">
      <c r="A32" s="193">
        <v>13800.02</v>
      </c>
      <c r="B32" s="193" t="s">
        <v>151</v>
      </c>
      <c r="C32" s="200">
        <v>0</v>
      </c>
      <c r="D32" s="220">
        <v>0</v>
      </c>
      <c r="E32" s="200">
        <f t="shared" si="1"/>
        <v>0</v>
      </c>
      <c r="F32" s="199" t="str">
        <f t="shared" si="2"/>
        <v xml:space="preserve"> </v>
      </c>
      <c r="I32" s="6"/>
      <c r="K32" s="6"/>
      <c r="L32" s="67"/>
      <c r="M32" s="67"/>
    </row>
    <row r="33" spans="1:13" hidden="1">
      <c r="A33" s="193">
        <v>13800.03</v>
      </c>
      <c r="B33" s="193" t="s">
        <v>152</v>
      </c>
      <c r="C33" s="200">
        <v>0</v>
      </c>
      <c r="D33" s="220">
        <v>0</v>
      </c>
      <c r="E33" s="200">
        <f t="shared" si="1"/>
        <v>0</v>
      </c>
      <c r="F33" s="199" t="str">
        <f t="shared" si="2"/>
        <v xml:space="preserve"> </v>
      </c>
      <c r="I33" s="6"/>
      <c r="K33" s="6"/>
      <c r="L33" s="67"/>
      <c r="M33" s="67"/>
    </row>
    <row r="34" spans="1:13">
      <c r="A34" s="6"/>
      <c r="B34" s="222" t="s">
        <v>153</v>
      </c>
      <c r="C34" s="208">
        <f>SUM(C16:C33)</f>
        <v>0</v>
      </c>
      <c r="D34" s="224">
        <f>SUM(D16:D33)</f>
        <v>0</v>
      </c>
      <c r="E34" s="223">
        <f t="shared" si="1"/>
        <v>0</v>
      </c>
      <c r="F34" s="209" t="str">
        <f t="shared" si="2"/>
        <v xml:space="preserve"> </v>
      </c>
      <c r="I34" s="6"/>
      <c r="K34" s="6"/>
      <c r="L34" s="67"/>
      <c r="M34" s="67"/>
    </row>
    <row r="35" spans="1:13">
      <c r="E35" s="221"/>
    </row>
    <row r="36" spans="1:13">
      <c r="A36" s="79" t="s">
        <v>154</v>
      </c>
      <c r="B36" s="1"/>
      <c r="C36" s="1"/>
      <c r="D36" s="1"/>
      <c r="E36" s="93"/>
      <c r="F36" s="94"/>
    </row>
    <row r="37" spans="1:13" ht="36.75" customHeight="1">
      <c r="A37" s="385" t="s">
        <v>155</v>
      </c>
      <c r="B37" s="385"/>
      <c r="C37" s="225" t="s">
        <v>156</v>
      </c>
      <c r="D37" s="225" t="s">
        <v>131</v>
      </c>
      <c r="E37" s="225" t="s">
        <v>125</v>
      </c>
      <c r="F37" s="225" t="s">
        <v>123</v>
      </c>
    </row>
    <row r="38" spans="1:13" hidden="1">
      <c r="A38" s="3" t="s">
        <v>30</v>
      </c>
      <c r="B38" s="3"/>
      <c r="C38" s="219"/>
      <c r="D38" s="133"/>
      <c r="E38" s="133"/>
      <c r="F38" s="219"/>
    </row>
    <row r="39" spans="1:13" hidden="1">
      <c r="B39" s="81" t="str">
        <f>"Total"</f>
        <v>Total</v>
      </c>
      <c r="C39" s="4" t="s">
        <v>613</v>
      </c>
      <c r="D39" s="200"/>
      <c r="E39" s="200"/>
    </row>
    <row r="40" spans="1:13">
      <c r="A40" s="3"/>
      <c r="B40" s="3"/>
      <c r="C40" s="3"/>
      <c r="D40" s="3"/>
      <c r="E40" s="3"/>
      <c r="F40" s="3"/>
    </row>
    <row r="41" spans="1:13">
      <c r="A41" s="3"/>
      <c r="B41" s="3"/>
      <c r="C41" s="3"/>
      <c r="D41" s="3"/>
      <c r="E41" s="3"/>
      <c r="F41" s="3"/>
    </row>
    <row r="42" spans="1:13">
      <c r="A42" s="3"/>
      <c r="B42" s="3"/>
      <c r="C42" s="3"/>
      <c r="D42" s="3"/>
      <c r="E42" s="3"/>
      <c r="F42" s="3"/>
    </row>
    <row r="43" spans="1:13">
      <c r="A43" s="3"/>
      <c r="B43" s="3"/>
      <c r="C43" s="3"/>
      <c r="D43" s="3"/>
      <c r="E43" s="3"/>
      <c r="F43" s="3"/>
    </row>
    <row r="44" spans="1:13">
      <c r="A44" s="3"/>
      <c r="B44" s="3"/>
      <c r="C44" s="3"/>
      <c r="D44" s="3"/>
      <c r="E44" s="3"/>
      <c r="F44" s="3"/>
    </row>
    <row r="45" spans="1:13">
      <c r="A45" s="3"/>
      <c r="B45" s="3"/>
      <c r="C45" s="3"/>
      <c r="D45" s="3"/>
      <c r="E45" s="3"/>
      <c r="F45" s="3"/>
    </row>
    <row r="46" spans="1:13">
      <c r="A46" s="3"/>
      <c r="B46" s="3"/>
      <c r="C46" s="3"/>
      <c r="D46" s="3"/>
      <c r="E46" s="3"/>
      <c r="F46" s="3"/>
    </row>
    <row r="47" spans="1:13">
      <c r="A47" s="3"/>
      <c r="B47" s="3"/>
      <c r="C47" s="3"/>
      <c r="D47" s="3"/>
      <c r="E47" s="3"/>
      <c r="F47" s="3"/>
    </row>
    <row r="48" spans="1:13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</sheetData>
  <autoFilter ref="A37:F40" xr:uid="{C0211232-B944-4F84-8757-C8E4066976B7}"/>
  <mergeCells count="1">
    <mergeCell ref="A37:B37"/>
  </mergeCells>
  <pageMargins left="0.7" right="0.7" top="0.75" bottom="0.75" header="0.3" footer="0.3"/>
  <pageSetup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290A-A166-427B-9312-5388A67FD633}">
  <sheetPr codeName="Sheet3">
    <tabColor theme="2" tint="-9.9978637043366805E-2"/>
  </sheetPr>
  <dimension ref="A1:BG180"/>
  <sheetViews>
    <sheetView showGridLines="0" workbookViewId="0"/>
  </sheetViews>
  <sheetFormatPr defaultColWidth="9.1796875" defaultRowHeight="11.5" outlineLevelRow="1"/>
  <cols>
    <col min="1" max="1" width="3.1796875" style="268" customWidth="1"/>
    <col min="2" max="2" width="32.81640625" style="268" customWidth="1"/>
    <col min="3" max="3" width="11" style="268" bestFit="1" customWidth="1"/>
    <col min="4" max="4" width="15.26953125" style="268" customWidth="1"/>
    <col min="5" max="17" width="11" style="268" customWidth="1"/>
    <col min="18" max="18" width="9.1796875" style="268"/>
    <col min="19" max="19" width="18.7265625" style="268" customWidth="1"/>
    <col min="20" max="20" width="36.7265625" style="268" customWidth="1"/>
    <col min="21" max="22" width="18.81640625" style="268" customWidth="1"/>
    <col min="23" max="23" width="19.1796875" style="268" customWidth="1"/>
    <col min="24" max="52" width="9.1796875" style="268"/>
    <col min="53" max="54" width="9.1796875" style="268" hidden="1" customWidth="1"/>
    <col min="55" max="55" width="10" style="268" hidden="1" customWidth="1"/>
    <col min="56" max="59" width="9.1796875" style="268" hidden="1" customWidth="1"/>
    <col min="60" max="16384" width="9.1796875" style="268"/>
  </cols>
  <sheetData>
    <row r="1" spans="2:57" ht="7.5" customHeight="1">
      <c r="U1" s="3"/>
      <c r="V1" s="3"/>
    </row>
    <row r="2" spans="2:57">
      <c r="U2" s="279"/>
      <c r="V2" s="279"/>
      <c r="W2" s="279"/>
      <c r="BD2" s="268" t="s">
        <v>75</v>
      </c>
      <c r="BE2" s="3" t="s">
        <v>157</v>
      </c>
    </row>
    <row r="3" spans="2:57" ht="12" thickBot="1">
      <c r="BD3" s="268" t="s">
        <v>158</v>
      </c>
      <c r="BE3" s="3" t="s">
        <v>15</v>
      </c>
    </row>
    <row r="4" spans="2:57" ht="15.75" customHeight="1">
      <c r="B4" s="386" t="s">
        <v>159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8"/>
      <c r="S4" s="402"/>
      <c r="T4" s="400"/>
      <c r="U4" s="394" t="str">
        <f>RIGHT(YTD!$A$3,4)-1&amp;"-"&amp;RIGHT(YTD!$A$3,2)</f>
        <v>2020-21</v>
      </c>
      <c r="V4" s="396" t="str">
        <f>RIGHT(YTD!$A$3,4)-1&amp;"-"&amp;RIGHT(YTD!$A$3,2)</f>
        <v>2020-21</v>
      </c>
      <c r="W4" s="398" t="str">
        <f>IF(W2="","Variance",W2)</f>
        <v>Variance</v>
      </c>
      <c r="BD4" s="268" t="s">
        <v>160</v>
      </c>
      <c r="BE4" s="3" t="s">
        <v>1</v>
      </c>
    </row>
    <row r="5" spans="2:57" ht="15.75" customHeight="1" thickBot="1">
      <c r="B5" s="260"/>
      <c r="C5" s="278" t="s">
        <v>15</v>
      </c>
      <c r="D5" s="278" t="s">
        <v>157</v>
      </c>
      <c r="P5" s="259"/>
      <c r="S5" s="403"/>
      <c r="T5" s="401"/>
      <c r="U5" s="395"/>
      <c r="V5" s="397"/>
      <c r="W5" s="399"/>
      <c r="AC5" s="277"/>
      <c r="BE5" s="268" t="s">
        <v>77</v>
      </c>
    </row>
    <row r="6" spans="2:57" ht="15.75" customHeight="1" thickTop="1">
      <c r="B6" s="282" t="str">
        <f>YTD!B9</f>
        <v xml:space="preserve">Charges for Current Services </v>
      </c>
      <c r="C6" s="258">
        <f>YTD!Q9</f>
        <v>5579.6359999999886</v>
      </c>
      <c r="D6" s="258">
        <f>YTD!P9</f>
        <v>710</v>
      </c>
      <c r="P6" s="259"/>
      <c r="S6" s="408"/>
      <c r="T6" s="410"/>
      <c r="U6" s="392" t="str">
        <f>IF(U2="","Previous Forecast",U2)</f>
        <v>Previous Forecast</v>
      </c>
      <c r="V6" s="392" t="str">
        <f>IF(V2="","Current Forecast",V2)</f>
        <v>Current Forecast</v>
      </c>
      <c r="W6" s="412"/>
      <c r="BE6" s="268" t="s">
        <v>78</v>
      </c>
    </row>
    <row r="7" spans="2:57" ht="15.75" customHeight="1">
      <c r="B7" s="282" t="str">
        <f>YTD!B10</f>
        <v>Other Local Revenues</v>
      </c>
      <c r="C7" s="258">
        <f>YTD!Q10</f>
        <v>208097.17499999999</v>
      </c>
      <c r="D7" s="258">
        <f>YTD!P10</f>
        <v>176552.4</v>
      </c>
      <c r="P7" s="259"/>
      <c r="S7" s="409"/>
      <c r="T7" s="411"/>
      <c r="U7" s="393"/>
      <c r="V7" s="393"/>
      <c r="W7" s="413"/>
    </row>
    <row r="8" spans="2:57" ht="15.75" customHeight="1">
      <c r="B8" s="282" t="str">
        <f>YTD!B11</f>
        <v>State of Tennessee</v>
      </c>
      <c r="C8" s="258">
        <f>YTD!Q11</f>
        <v>1903867.3767909596</v>
      </c>
      <c r="D8" s="258">
        <f>YTD!P11</f>
        <v>2291250.6</v>
      </c>
      <c r="P8" s="259"/>
      <c r="S8" s="406" t="s">
        <v>19</v>
      </c>
      <c r="T8" s="318" t="str">
        <f>YTD!B9</f>
        <v xml:space="preserve">Charges for Current Services </v>
      </c>
      <c r="U8" s="313">
        <f>INDEX(YTD!$P$9:$U$35,MATCH($BD14,YTD!$B$9:$B$35,0),MATCH(BA$30,YTD!$P$6:$U$6,0))</f>
        <v>5000</v>
      </c>
      <c r="V8" s="240">
        <f>INDEX(YTD!$P$9:$U$35,MATCH($BD14,YTD!$B$9:$B$35,0),MATCH(BB$30,YTD!$P$6:$U$6,0))</f>
        <v>5710</v>
      </c>
      <c r="W8" s="276">
        <f>IFERROR(IF($W$4=$BD$2,V8-U8,IF($W$4=$BD$3,YTD!Z9,IF($W$4=$BD$4,1-YTD!Z9))),0)</f>
        <v>710</v>
      </c>
      <c r="BE8" s="268" t="s">
        <v>16</v>
      </c>
    </row>
    <row r="9" spans="2:57" ht="15.75" customHeight="1">
      <c r="B9" s="282" t="str">
        <f>YTD!B12</f>
        <v xml:space="preserve">Federal Government </v>
      </c>
      <c r="C9" s="258">
        <f>YTD!Q12</f>
        <v>586195.90933333326</v>
      </c>
      <c r="D9" s="258">
        <f>YTD!P12</f>
        <v>45426.54</v>
      </c>
      <c r="P9" s="259"/>
      <c r="S9" s="406"/>
      <c r="T9" s="318" t="str">
        <f>YTD!B10</f>
        <v>Other Local Revenues</v>
      </c>
      <c r="U9" s="313">
        <f>INDEX(YTD!$P$9:$U$35,MATCH($BD15,YTD!$B$9:$B$35,0),MATCH(BA$30,YTD!$P$6:$U$6,0))</f>
        <v>350487.95714285731</v>
      </c>
      <c r="V9" s="240">
        <f>INDEX(YTD!$P$9:$U$35,MATCH($BD15,YTD!$B$9:$B$35,0),MATCH(BB$30,YTD!$P$6:$U$6,0))</f>
        <v>185472.95714285731</v>
      </c>
      <c r="W9" s="312">
        <f>IFERROR(IF($W$4=$BD$2,V9-U9,IF($W$4=$BD$3,YTD!Z10,IF($W$4=$BD$4,1-YTD!Z10))),0)</f>
        <v>-165015</v>
      </c>
      <c r="BE9" s="268" t="s">
        <v>77</v>
      </c>
    </row>
    <row r="10" spans="2:57" ht="15.75" customHeight="1">
      <c r="B10" s="260"/>
      <c r="P10" s="259"/>
      <c r="S10" s="406"/>
      <c r="T10" s="318" t="str">
        <f>YTD!B11</f>
        <v>State of Tennessee</v>
      </c>
      <c r="U10" s="313">
        <f>INDEX(YTD!$P$9:$U$35,MATCH($BD16,YTD!$B$9:$B$35,0),MATCH(BA$30,YTD!$P$6:$U$6,0))</f>
        <v>4068614.3276786869</v>
      </c>
      <c r="V10" s="240">
        <f>INDEX(YTD!$P$9:$U$35,MATCH($BD16,YTD!$B$9:$B$35,0),MATCH(BB$30,YTD!$P$6:$U$6,0))</f>
        <v>4178324.3400000003</v>
      </c>
      <c r="W10" s="305">
        <f>IFERROR(IF($W$4=$BD$2,V10-U10,IF($W$4=$BD$3,YTD!Z11,IF($W$4=$BD$4,1-YTD!Z11))),0)</f>
        <v>109710.01232131338</v>
      </c>
    </row>
    <row r="11" spans="2:57" ht="15.75" customHeight="1">
      <c r="B11" s="260"/>
      <c r="P11" s="259"/>
      <c r="S11" s="406"/>
      <c r="T11" s="318" t="str">
        <f>YTD!B12</f>
        <v xml:space="preserve">Federal Government </v>
      </c>
      <c r="U11" s="313">
        <f>INDEX(YTD!$P$9:$U$35,MATCH($BD17,YTD!$B$9:$B$35,0),MATCH(BA$30,YTD!$P$6:$U$6,0))</f>
        <v>712538.74</v>
      </c>
      <c r="V11" s="240">
        <f>INDEX(YTD!$P$9:$U$35,MATCH($BD17,YTD!$B$9:$B$35,0),MATCH(BB$30,YTD!$P$6:$U$6,0))</f>
        <v>644634.78</v>
      </c>
      <c r="W11" s="305">
        <f>IFERROR(IF($W$4=$BD$2,V11-U11,IF($W$4=$BD$3,YTD!Z12,IF($W$4=$BD$4,1-YTD!Z12))),0)</f>
        <v>-67903.959999999963</v>
      </c>
    </row>
    <row r="12" spans="2:57" ht="15.75" customHeight="1" thickBot="1">
      <c r="B12" s="260"/>
      <c r="P12" s="259"/>
      <c r="S12" s="407"/>
      <c r="T12" s="257" t="s">
        <v>20</v>
      </c>
      <c r="U12" s="311">
        <f>SUM(U8:U11)</f>
        <v>5136641.0248215441</v>
      </c>
      <c r="V12" s="310">
        <f>SUM(V8:V11)</f>
        <v>5014142.0771428579</v>
      </c>
      <c r="W12" s="310">
        <f>IFERROR(IF($W$4=$BD$2,V12-U12,IF($W$4=$BD$3,YTD!Z14,IF($W$4=$BD$4,1-YTD!Z14))),0)</f>
        <v>-122498.94767868612</v>
      </c>
    </row>
    <row r="13" spans="2:57" ht="15.75" customHeight="1">
      <c r="B13" s="260"/>
      <c r="P13" s="259"/>
      <c r="S13" s="309"/>
      <c r="T13" s="275"/>
      <c r="U13" s="308"/>
      <c r="V13" s="307"/>
      <c r="W13" s="307"/>
    </row>
    <row r="14" spans="2:57" ht="15.75" customHeight="1">
      <c r="B14" s="260"/>
      <c r="P14" s="259"/>
      <c r="S14" s="404" t="s">
        <v>21</v>
      </c>
      <c r="T14" s="317" t="str">
        <f>YTD!B17</f>
        <v xml:space="preserve">Personnel </v>
      </c>
      <c r="U14" s="306">
        <f>INDEX(YTD!$P$9:$U$35,MATCH($BD23,YTD!$B$9:$B$35,0),MATCH(BA$30,YTD!$P$6:$U$6,0))</f>
        <v>2354580.0238709701</v>
      </c>
      <c r="V14" s="305">
        <f>INDEX(YTD!$P$9:$U$35,MATCH($BD23,YTD!$B$9:$B$35,0),MATCH(BB$30,YTD!$P$6:$U$6,0))</f>
        <v>2312469.8088172069</v>
      </c>
      <c r="W14" s="305">
        <f>IFERROR(IF($W$4=$BD$2,U14-V14,IF($W$4=$BD$3,YTD!Z17,IF($W$4=$BD$4,1-YTD!Z17))),0)</f>
        <v>42110.215053763241</v>
      </c>
      <c r="BD14" s="256" t="str">
        <f>YTD!B9</f>
        <v xml:space="preserve">Charges for Current Services </v>
      </c>
    </row>
    <row r="15" spans="2:57" ht="15.75" customHeight="1">
      <c r="B15" s="260"/>
      <c r="P15" s="259"/>
      <c r="S15" s="405"/>
      <c r="T15" s="317" t="str">
        <f>YTD!B18</f>
        <v>Employer Taxes &amp; Employee Benefits</v>
      </c>
      <c r="U15" s="306">
        <f>INDEX(YTD!$P$9:$U$35,MATCH($BD24,YTD!$B$9:$B$35,0),MATCH(BA$30,YTD!$P$6:$U$6,0))</f>
        <v>680853.47621131735</v>
      </c>
      <c r="V15" s="305">
        <f>INDEX(YTD!$P$9:$U$35,MATCH($BD24,YTD!$B$9:$B$35,0),MATCH(BB$30,YTD!$P$6:$U$6,0))</f>
        <v>670310.85939802416</v>
      </c>
      <c r="W15" s="305">
        <f>IFERROR(IF($W$4=$BD$2,U15-V15,IF($W$4=$BD$3,YTD!Z18,IF($W$4=$BD$4,1-YTD!Z18))),0)</f>
        <v>10542.616813293193</v>
      </c>
      <c r="BD15" s="256" t="str">
        <f>YTD!B10</f>
        <v>Other Local Revenues</v>
      </c>
    </row>
    <row r="16" spans="2:57" ht="15.75" customHeight="1">
      <c r="B16" s="260"/>
      <c r="P16" s="259"/>
      <c r="S16" s="405"/>
      <c r="T16" s="317" t="str">
        <f>YTD!B19</f>
        <v>Contracted Services</v>
      </c>
      <c r="U16" s="306">
        <f>INDEX(YTD!$P$9:$U$35,MATCH($BD25,YTD!$B$9:$B$35,0),MATCH(BA$30,YTD!$P$6:$U$6,0))</f>
        <v>744906.68177209888</v>
      </c>
      <c r="V16" s="305">
        <f>INDEX(YTD!$P$9:$U$35,MATCH($BD25,YTD!$B$9:$B$35,0),MATCH(BB$30,YTD!$P$6:$U$6,0))</f>
        <v>541938.56843876559</v>
      </c>
      <c r="W16" s="305">
        <f>IFERROR(IF($W$4=$BD$2,U16-V16,IF($W$4=$BD$3,YTD!Z19,IF($W$4=$BD$4,1-YTD!Z19))),0)</f>
        <v>202968.11333333328</v>
      </c>
      <c r="BD16" s="256" t="str">
        <f>YTD!B11</f>
        <v>State of Tennessee</v>
      </c>
    </row>
    <row r="17" spans="2:56" ht="15.75" customHeight="1">
      <c r="B17" s="260"/>
      <c r="P17" s="259"/>
      <c r="S17" s="405"/>
      <c r="T17" s="317" t="str">
        <f>YTD!B20</f>
        <v>Supplies &amp; Materials</v>
      </c>
      <c r="U17" s="306">
        <f>INDEX(YTD!$P$9:$U$35,MATCH($BD26,YTD!$B$9:$B$35,0),MATCH(BA$30,YTD!$P$6:$U$6,0))</f>
        <v>395715.35978546581</v>
      </c>
      <c r="V17" s="305">
        <f>INDEX(YTD!$P$9:$U$35,MATCH($BD26,YTD!$B$9:$B$35,0),MATCH(BB$30,YTD!$P$6:$U$6,0))</f>
        <v>516192.3107156984</v>
      </c>
      <c r="W17" s="305">
        <f>IFERROR(IF($W$4=$BD$2,U17-V17,IF($W$4=$BD$3,YTD!Z20,IF($W$4=$BD$4,1-YTD!Z20))),0)</f>
        <v>-120476.95093023259</v>
      </c>
      <c r="BD17" s="256" t="str">
        <f>YTD!B12</f>
        <v xml:space="preserve">Federal Government </v>
      </c>
    </row>
    <row r="18" spans="2:56" ht="15.75" customHeight="1">
      <c r="B18" s="260"/>
      <c r="P18" s="259"/>
      <c r="S18" s="405"/>
      <c r="T18" s="317" t="str">
        <f>YTD!B21</f>
        <v>Other Charges</v>
      </c>
      <c r="U18" s="306">
        <f>INDEX(YTD!$P$9:$U$35,MATCH($BD27,YTD!$B$9:$B$35,0),MATCH(BA$30,YTD!$P$6:$U$6,0))</f>
        <v>133363.79999999999</v>
      </c>
      <c r="V18" s="305">
        <f>INDEX(YTD!$P$9:$U$35,MATCH($BD27,YTD!$B$9:$B$35,0),MATCH(BB$30,YTD!$P$6:$U$6,0))</f>
        <v>133363.79999999999</v>
      </c>
      <c r="W18" s="305">
        <f>IFERROR(IF($W$4=$BD$2,U18-V18,IF($W$4=$BD$3,YTD!Z21,IF($W$4=$BD$4,1-YTD!Z21))),0)</f>
        <v>0</v>
      </c>
      <c r="BD18" s="256"/>
    </row>
    <row r="19" spans="2:56" ht="15.75" customHeight="1">
      <c r="B19" s="260"/>
      <c r="P19" s="259"/>
      <c r="S19" s="405"/>
      <c r="T19" s="317" t="str">
        <f>YTD!B22</f>
        <v>Debt Service</v>
      </c>
      <c r="U19" s="306">
        <f>INDEX(YTD!$P$9:$U$35,MATCH($BD28,YTD!$B$9:$B$35,0),MATCH(BA$30,YTD!$P$6:$U$6,0))</f>
        <v>145996.90070266699</v>
      </c>
      <c r="V19" s="305">
        <f>INDEX(YTD!$P$9:$U$35,MATCH($BD28,YTD!$B$9:$B$35,0),MATCH(BB$30,YTD!$P$6:$U$6,0))</f>
        <v>145996.90070266699</v>
      </c>
      <c r="W19" s="305">
        <f>IFERROR(IF($W$4=$BD$2,U19-V19,IF($W$4=$BD$3,YTD!Z22,IF($W$4=$BD$4,1-YTD!Z22))),0)</f>
        <v>0</v>
      </c>
      <c r="BD19" s="256"/>
    </row>
    <row r="20" spans="2:56" ht="15.75" customHeight="1">
      <c r="B20" s="260"/>
      <c r="P20" s="259"/>
      <c r="S20" s="405"/>
      <c r="T20" s="317" t="str">
        <f>YTD!B23</f>
        <v>Capital Expenses</v>
      </c>
      <c r="U20" s="306">
        <f>INDEX(YTD!$P$9:$U$35,MATCH($BD29,YTD!$B$9:$B$35,0),MATCH(BA$30,YTD!$P$6:$U$6,0))</f>
        <v>10000</v>
      </c>
      <c r="V20" s="305">
        <f>INDEX(YTD!$P$9:$U$35,MATCH($BD29,YTD!$B$9:$B$35,0),MATCH(BB$30,YTD!$P$6:$U$6,0))</f>
        <v>10000</v>
      </c>
      <c r="W20" s="305">
        <f>IFERROR(IF($W$4=$BD$2,U20-V20,IF($W$4=$BD$3,YTD!Z23,IF($W$4=$BD$4,1-YTD!Z23))),0)</f>
        <v>0</v>
      </c>
      <c r="BD20" s="256"/>
    </row>
    <row r="21" spans="2:56" ht="15.75" customHeight="1">
      <c r="B21" s="260"/>
      <c r="P21" s="259"/>
      <c r="S21" s="405"/>
      <c r="T21" s="316" t="s">
        <v>23</v>
      </c>
      <c r="U21" s="304">
        <f>SUM(U14:U20)</f>
        <v>4465416.2423425196</v>
      </c>
      <c r="V21" s="303">
        <f>SUM(V14:V20)</f>
        <v>4330272.2480723625</v>
      </c>
      <c r="W21" s="303">
        <f>IFERROR(IF($W$4=$BD$2,U21-V21,IF($W$4=$BD$3,YTD!Z25,IF($W$4=$BD$4,1-YTD!Z25))),0)</f>
        <v>135143.99427015707</v>
      </c>
    </row>
    <row r="22" spans="2:56" ht="15.75" customHeight="1" thickBot="1">
      <c r="B22" s="260"/>
      <c r="P22" s="259"/>
      <c r="S22" s="302"/>
      <c r="T22" s="274"/>
      <c r="U22" s="301"/>
      <c r="V22" s="300"/>
      <c r="W22" s="300"/>
    </row>
    <row r="23" spans="2:56" ht="21" customHeight="1" thickTop="1">
      <c r="B23" s="260"/>
      <c r="P23" s="259"/>
      <c r="S23" s="299"/>
      <c r="T23" s="255" t="s">
        <v>24</v>
      </c>
      <c r="U23" s="273">
        <f>U12-U21</f>
        <v>671224.78247902449</v>
      </c>
      <c r="V23" s="254">
        <f>V12-V21</f>
        <v>683869.82907049544</v>
      </c>
      <c r="W23" s="272">
        <f>IF($W$4=$BD$2,V23-U23,"")</f>
        <v>12645.046591470949</v>
      </c>
      <c r="BD23" s="268" t="str">
        <f>YTD!B17</f>
        <v xml:space="preserve">Personnel </v>
      </c>
    </row>
    <row r="24" spans="2:56" ht="15.75" customHeight="1" thickBot="1">
      <c r="B24" s="260"/>
      <c r="P24" s="259"/>
      <c r="S24" s="298"/>
      <c r="T24" s="253"/>
      <c r="U24" s="297"/>
      <c r="V24" s="296"/>
      <c r="W24" s="296"/>
      <c r="BD24" s="268" t="str">
        <f>YTD!B18</f>
        <v>Employer Taxes &amp; Employee Benefits</v>
      </c>
    </row>
    <row r="25" spans="2:56" ht="15.75" customHeight="1">
      <c r="B25" s="260"/>
      <c r="P25" s="259"/>
      <c r="S25" s="322"/>
      <c r="T25" s="271" t="e">
        <f>IF(#REF!="Show","Beginning Balance (Audited)","Beginning Balance (Unaudited)")</f>
        <v>#REF!</v>
      </c>
      <c r="U25" s="295" t="e">
        <f>INDEX(YTD!$P$9:$U$35,MATCH($BD30,YTD!$B$9:$B$35,0),IF(OR(U6="Budget YTD",U6="Budget"),4,IF(OR(U6="Actuals YTD",U6="Current Forecast"),6,5)))</f>
        <v>#REF!</v>
      </c>
      <c r="V25" s="294" t="e">
        <f>INDEX(YTD!$P$9:$U$35,MATCH($BD30,YTD!$B$9:$B$35,0),IF(OR(V6="Budget YTD",V6="Budget"),4,IF(OR(V6="Actuals YTD",V6="Current Forecast"),6,5)))</f>
        <v>#REF!</v>
      </c>
      <c r="W25" s="294" t="e">
        <f>IF($W$4=$BD$2,V25-U25,"")</f>
        <v>#REF!</v>
      </c>
      <c r="BD25" s="268" t="str">
        <f>YTD!B19</f>
        <v>Contracted Services</v>
      </c>
    </row>
    <row r="26" spans="2:56" ht="15.75" customHeight="1" thickBot="1">
      <c r="B26" s="260"/>
      <c r="P26" s="259"/>
      <c r="S26" s="322"/>
      <c r="T26" s="252" t="s">
        <v>24</v>
      </c>
      <c r="U26" s="293">
        <f>U23</f>
        <v>671224.78247902449</v>
      </c>
      <c r="V26" s="292">
        <f>V23</f>
        <v>683869.82907049544</v>
      </c>
      <c r="W26" s="292">
        <f>IF($W$4=$BD$2,V26-U26,"")</f>
        <v>12645.046591470949</v>
      </c>
      <c r="BD26" s="268" t="str">
        <f>YTD!B20</f>
        <v>Supplies &amp; Materials</v>
      </c>
    </row>
    <row r="27" spans="2:56" ht="15.75" customHeight="1">
      <c r="B27" s="260"/>
      <c r="P27" s="259"/>
      <c r="S27" s="291"/>
      <c r="T27" s="270"/>
      <c r="U27" s="290"/>
      <c r="V27" s="289"/>
      <c r="W27" s="288"/>
      <c r="BD27" s="268" t="str">
        <f>YTD!B21</f>
        <v>Other Charges</v>
      </c>
    </row>
    <row r="28" spans="2:56" ht="15.75" customHeight="1">
      <c r="B28" s="260"/>
      <c r="P28" s="259"/>
      <c r="S28" s="414" t="s">
        <v>161</v>
      </c>
      <c r="T28" s="415"/>
      <c r="U28" s="251" t="e">
        <f>U25+U26</f>
        <v>#REF!</v>
      </c>
      <c r="V28" s="287" t="e">
        <f>V25+V26</f>
        <v>#REF!</v>
      </c>
      <c r="W28" s="237" t="e">
        <f>IF($W$4=$BD$2,V28-U28,"")</f>
        <v>#REF!</v>
      </c>
      <c r="BD28" s="268" t="str">
        <f>YTD!B22</f>
        <v>Debt Service</v>
      </c>
    </row>
    <row r="29" spans="2:56" ht="15.75" customHeight="1" thickBot="1">
      <c r="B29" s="228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63"/>
      <c r="S29" s="416" t="s">
        <v>162</v>
      </c>
      <c r="T29" s="417"/>
      <c r="U29" s="236">
        <f>IFERROR(U28/U21,0)</f>
        <v>0</v>
      </c>
      <c r="V29" s="235">
        <f>IFERROR(V28/V21,0)</f>
        <v>0</v>
      </c>
      <c r="W29" s="261">
        <f>IF($W$4=$BD$2,V29-U29,"")</f>
        <v>0</v>
      </c>
      <c r="BD29" s="268" t="str">
        <f>YTD!B23</f>
        <v>Capital Expenses</v>
      </c>
    </row>
    <row r="30" spans="2:56" ht="12.75" customHeight="1">
      <c r="BA30" s="3" t="str">
        <f>IF(U6=$BE$2,YTD!$P$6,IF(U6=$BE$3,YTD!$Q$6,IF(U6=$BE$4,YTD!$S$6,IF(U6=BE5,YTD!T6,IF(U6=BE6,YTD!U6,U6)))))</f>
        <v>Previous Forecast</v>
      </c>
      <c r="BB30" s="3" t="str">
        <f>IF(V6=$BE$2,YTD!$P$6,IF(V6=$BE$3,YTD!$Q$6,IF(V6=$BE$4,YTD!$S$6,IF(V6=BE5,YTD!T6,IF(V6=BE6,YTD!U6,V6)))))</f>
        <v>Current Forecast</v>
      </c>
      <c r="BD30" s="268" t="e">
        <f>T25</f>
        <v>#REF!</v>
      </c>
    </row>
    <row r="31" spans="2:56" ht="12.75" customHeight="1" thickBot="1"/>
    <row r="32" spans="2:56" ht="15.75" customHeight="1">
      <c r="B32" s="389" t="s">
        <v>163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1"/>
    </row>
    <row r="33" spans="2:16" ht="15.75" customHeight="1">
      <c r="B33" s="262"/>
      <c r="C33" s="314" t="s">
        <v>15</v>
      </c>
      <c r="D33" s="314" t="s">
        <v>157</v>
      </c>
      <c r="P33" s="259"/>
    </row>
    <row r="34" spans="2:16" ht="12.75" customHeight="1">
      <c r="B34" s="267" t="str">
        <f>YTD!B17</f>
        <v xml:space="preserve">Personnel </v>
      </c>
      <c r="C34" s="315">
        <f>YTD!Q17</f>
        <v>1127623.019999997</v>
      </c>
      <c r="D34" s="315">
        <f>YTD!P17</f>
        <v>1143073.07</v>
      </c>
      <c r="P34" s="259"/>
    </row>
    <row r="35" spans="2:16" ht="12.75" customHeight="1">
      <c r="B35" s="249" t="str">
        <f>YTD!B18</f>
        <v>Employer Taxes &amp; Employee Benefits</v>
      </c>
      <c r="C35" s="315">
        <f>YTD!Q18</f>
        <v>314905.29937831615</v>
      </c>
      <c r="D35" s="315">
        <f>YTD!P18</f>
        <v>451017.26999999996</v>
      </c>
      <c r="P35" s="259"/>
    </row>
    <row r="36" spans="2:16" ht="12.75" customHeight="1">
      <c r="B36" s="267" t="str">
        <f>YTD!B19</f>
        <v>Contracted Services</v>
      </c>
      <c r="C36" s="315">
        <f>YTD!Q19</f>
        <v>546830.35631818185</v>
      </c>
      <c r="D36" s="315">
        <f>YTD!P19</f>
        <v>301004.91999999993</v>
      </c>
      <c r="P36" s="259"/>
    </row>
    <row r="37" spans="2:16" ht="12.75" customHeight="1">
      <c r="B37" s="267" t="str">
        <f>YTD!B20</f>
        <v>Supplies &amp; Materials</v>
      </c>
      <c r="C37" s="315">
        <f>YTD!Q20</f>
        <v>228349.3264031006</v>
      </c>
      <c r="D37" s="315">
        <f>YTD!P20</f>
        <v>249371.78999999998</v>
      </c>
      <c r="P37" s="259"/>
    </row>
    <row r="38" spans="2:16" ht="12.75" customHeight="1">
      <c r="B38" s="267" t="str">
        <f>YTD!B21</f>
        <v>Other Charges</v>
      </c>
      <c r="C38" s="315">
        <f>YTD!Q21</f>
        <v>65597.149999999994</v>
      </c>
      <c r="D38" s="315">
        <f>YTD!P21</f>
        <v>78344.899999999994</v>
      </c>
      <c r="P38" s="259"/>
    </row>
    <row r="39" spans="2:16" ht="12.75" customHeight="1">
      <c r="B39" s="267" t="str">
        <f>YTD!B22</f>
        <v>Debt Service</v>
      </c>
      <c r="C39" s="315">
        <f>YTD!Q22</f>
        <v>73698.728125097696</v>
      </c>
      <c r="D39" s="315">
        <f>YTD!P22</f>
        <v>59621.14</v>
      </c>
      <c r="P39" s="259"/>
    </row>
    <row r="40" spans="2:16" ht="12.75" customHeight="1">
      <c r="B40" s="267" t="str">
        <f>YTD!B23</f>
        <v>Capital Expenses</v>
      </c>
      <c r="C40" s="315">
        <f>YTD!Q23</f>
        <v>10000</v>
      </c>
      <c r="D40" s="315">
        <f>YTD!P23</f>
        <v>0</v>
      </c>
      <c r="P40" s="259"/>
    </row>
    <row r="41" spans="2:16" ht="12.75" customHeight="1">
      <c r="B41" s="267"/>
      <c r="P41" s="259"/>
    </row>
    <row r="42" spans="2:16" ht="12.75" customHeight="1">
      <c r="B42" s="260"/>
      <c r="P42" s="259"/>
    </row>
    <row r="43" spans="2:16" ht="12.75" customHeight="1">
      <c r="B43" s="260"/>
      <c r="P43" s="259"/>
    </row>
    <row r="44" spans="2:16" ht="12.75" customHeight="1">
      <c r="B44" s="260"/>
      <c r="P44" s="259"/>
    </row>
    <row r="45" spans="2:16" ht="12.75" customHeight="1">
      <c r="B45" s="260"/>
      <c r="P45" s="259"/>
    </row>
    <row r="46" spans="2:16" ht="12.75" customHeight="1">
      <c r="B46" s="260"/>
      <c r="P46" s="259"/>
    </row>
    <row r="47" spans="2:16" ht="12.75" customHeight="1">
      <c r="B47" s="260"/>
      <c r="P47" s="259"/>
    </row>
    <row r="48" spans="2:16" ht="12.75" customHeight="1">
      <c r="B48" s="260"/>
      <c r="P48" s="259"/>
    </row>
    <row r="49" spans="2:16" ht="12.75" customHeight="1">
      <c r="B49" s="260"/>
      <c r="P49" s="259"/>
    </row>
    <row r="50" spans="2:16" ht="12.75" customHeight="1">
      <c r="B50" s="260"/>
      <c r="P50" s="259"/>
    </row>
    <row r="51" spans="2:16" ht="12.75" customHeight="1">
      <c r="B51" s="260"/>
      <c r="P51" s="259"/>
    </row>
    <row r="52" spans="2:16" ht="12.75" customHeight="1">
      <c r="B52" s="260"/>
      <c r="P52" s="259"/>
    </row>
    <row r="53" spans="2:16" ht="12.75" customHeight="1">
      <c r="B53" s="260"/>
      <c r="P53" s="259"/>
    </row>
    <row r="54" spans="2:16" ht="12.75" customHeight="1">
      <c r="B54" s="260"/>
      <c r="P54" s="259"/>
    </row>
    <row r="55" spans="2:16" ht="12.75" customHeight="1">
      <c r="B55" s="260"/>
      <c r="P55" s="259"/>
    </row>
    <row r="56" spans="2:16" ht="12.75" customHeight="1">
      <c r="B56" s="260"/>
      <c r="P56" s="259"/>
    </row>
    <row r="57" spans="2:16" ht="12.75" customHeight="1">
      <c r="B57" s="260"/>
      <c r="P57" s="259"/>
    </row>
    <row r="58" spans="2:16" ht="12.75" customHeight="1">
      <c r="B58" s="260"/>
      <c r="P58" s="259"/>
    </row>
    <row r="59" spans="2:16" ht="12.75" customHeight="1">
      <c r="B59" s="260"/>
      <c r="P59" s="259"/>
    </row>
    <row r="60" spans="2:16" ht="12.75" customHeight="1">
      <c r="B60" s="260"/>
      <c r="P60" s="259"/>
    </row>
    <row r="61" spans="2:16" ht="12.75" customHeight="1">
      <c r="B61" s="260"/>
      <c r="P61" s="259"/>
    </row>
    <row r="62" spans="2:16" ht="12.75" customHeight="1">
      <c r="B62" s="260"/>
      <c r="P62" s="259"/>
    </row>
    <row r="63" spans="2:16" ht="12.75" customHeight="1" thickBot="1">
      <c r="B63" s="228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63"/>
    </row>
    <row r="64" spans="2:16" ht="12.75" customHeight="1"/>
    <row r="65" spans="1:56" ht="12.75" customHeight="1" thickBot="1"/>
    <row r="66" spans="1:56" ht="15.75" customHeight="1">
      <c r="A66" s="243"/>
      <c r="B66" s="386" t="s">
        <v>164</v>
      </c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8"/>
      <c r="Q66" s="243"/>
    </row>
    <row r="67" spans="1:56" ht="12.75" customHeight="1">
      <c r="B67" s="234"/>
      <c r="C67" s="229">
        <f>IF($B$67=$BE$8,YTD!S27,IF($B$67=$BE$9,YTD!T27,0))</f>
        <v>0</v>
      </c>
      <c r="P67" s="259"/>
      <c r="BB67" s="268">
        <f>$B$67</f>
        <v>0</v>
      </c>
      <c r="BC67" s="233">
        <f>IF($B$67=$BE$8,YTD!S27,IF($B$67=$BE$9,YTD!T27,0))</f>
        <v>0</v>
      </c>
    </row>
    <row r="68" spans="1:56" ht="12.75" customHeight="1">
      <c r="A68" s="248"/>
      <c r="B68" s="282" t="str">
        <f>INDEX($BB$68:$BD$78,MATCH(BA68,$BD$68:$BD$78,0),1)</f>
        <v xml:space="preserve">Charges for Current Services </v>
      </c>
      <c r="C68" s="283">
        <f>LARGE($BC$68:$BC$78,$BA68)</f>
        <v>0</v>
      </c>
      <c r="P68" s="259"/>
      <c r="BA68" s="268">
        <v>1</v>
      </c>
      <c r="BB68" s="268" t="str">
        <f>B6</f>
        <v xml:space="preserve">Charges for Current Services </v>
      </c>
      <c r="BC68" s="233">
        <f>IF($B$67=$BE$8,YTD!W9,IF($B$67=$BE$9,YTD!V9,0))</f>
        <v>0</v>
      </c>
      <c r="BD68" s="248">
        <f>RANK(BC68,$BC$68:$BC$78,0)+COUNTIF($BC$68:BC68,BC68)-1</f>
        <v>1</v>
      </c>
    </row>
    <row r="69" spans="1:56" ht="12.75" customHeight="1">
      <c r="A69" s="248"/>
      <c r="B69" s="282" t="str">
        <f t="shared" ref="B69:B76" si="0">INDEX($BB$68:$BD$78,MATCH(BA69,$BD$68:$BD$78,0),1)</f>
        <v>Other Local Revenues</v>
      </c>
      <c r="C69" s="283">
        <f t="shared" ref="C69:C78" si="1">LARGE($BC$68:$BC$78,$BA69)</f>
        <v>0</v>
      </c>
      <c r="P69" s="259"/>
      <c r="BA69" s="268">
        <v>2</v>
      </c>
      <c r="BB69" s="268" t="str">
        <f>B7</f>
        <v>Other Local Revenues</v>
      </c>
      <c r="BC69" s="233">
        <f>IF($B$67=$BE$8,YTD!W10,IF($B$67=$BE$9,YTD!V10,0))</f>
        <v>0</v>
      </c>
      <c r="BD69" s="248">
        <f>RANK(BC69,$BC$68:$BC$78,0)+COUNTIF($BC$68:BC69,BC69)-1</f>
        <v>2</v>
      </c>
    </row>
    <row r="70" spans="1:56" ht="12.75" customHeight="1">
      <c r="A70" s="248"/>
      <c r="B70" s="282" t="str">
        <f t="shared" si="0"/>
        <v>State of Tennessee</v>
      </c>
      <c r="C70" s="283">
        <f t="shared" si="1"/>
        <v>0</v>
      </c>
      <c r="P70" s="259"/>
      <c r="BA70" s="268">
        <v>3</v>
      </c>
      <c r="BB70" s="268" t="str">
        <f>B8</f>
        <v>State of Tennessee</v>
      </c>
      <c r="BC70" s="233">
        <f>IF($B$67=$BE$8,YTD!W11,IF($B$67=$BE$9,YTD!V11,0))</f>
        <v>0</v>
      </c>
      <c r="BD70" s="248">
        <f>RANK(BC70,$BC$68:$BC$78,0)+COUNTIF($BC$68:BC70,BC70)-1</f>
        <v>3</v>
      </c>
    </row>
    <row r="71" spans="1:56" ht="12.75" customHeight="1">
      <c r="A71" s="248"/>
      <c r="B71" s="282" t="str">
        <f t="shared" si="0"/>
        <v xml:space="preserve">Federal Government </v>
      </c>
      <c r="C71" s="283">
        <f t="shared" si="1"/>
        <v>0</v>
      </c>
      <c r="P71" s="259"/>
      <c r="BA71" s="268">
        <v>4</v>
      </c>
      <c r="BB71" s="268" t="str">
        <f>B9</f>
        <v xml:space="preserve">Federal Government </v>
      </c>
      <c r="BC71" s="233">
        <f>IF($B$67=$BE$8,YTD!W12,IF($B$67=$BE$9,YTD!V12,0))</f>
        <v>0</v>
      </c>
      <c r="BD71" s="248">
        <f>RANK(BC71,$BC$68:$BC$78,0)+COUNTIF($BC$68:BC71,BC71)-1</f>
        <v>4</v>
      </c>
    </row>
    <row r="72" spans="1:56" ht="12.75" customHeight="1">
      <c r="A72" s="248"/>
      <c r="B72" s="282" t="str">
        <f t="shared" si="0"/>
        <v xml:space="preserve">Personnel </v>
      </c>
      <c r="C72" s="283">
        <f t="shared" si="1"/>
        <v>0</v>
      </c>
      <c r="P72" s="259"/>
      <c r="BA72" s="268">
        <v>5</v>
      </c>
      <c r="BB72" s="268" t="str">
        <f t="shared" ref="BB72:BB78" si="2">B34</f>
        <v xml:space="preserve">Personnel </v>
      </c>
      <c r="BC72" s="233">
        <f>IF($B$67=$BE$8,YTD!W17,IF($B$67=$BE$9,YTD!V17,0))</f>
        <v>0</v>
      </c>
      <c r="BD72" s="248">
        <f>RANK(BC72,$BC$68:$BC$78,0)+COUNTIF($BC$68:BC72,BC72)-1</f>
        <v>5</v>
      </c>
    </row>
    <row r="73" spans="1:56" ht="13" customHeight="1">
      <c r="A73" s="248"/>
      <c r="B73" s="282" t="str">
        <f t="shared" si="0"/>
        <v>Employer Taxes &amp; Employee Benefits</v>
      </c>
      <c r="C73" s="283">
        <f t="shared" si="1"/>
        <v>0</v>
      </c>
      <c r="P73" s="259"/>
      <c r="BA73" s="268">
        <v>6</v>
      </c>
      <c r="BB73" s="268" t="str">
        <f t="shared" si="2"/>
        <v>Employer Taxes &amp; Employee Benefits</v>
      </c>
      <c r="BC73" s="233">
        <f>IF($B$67=$BE$8,YTD!W18,IF($B$67=$BE$9,YTD!V18,0))</f>
        <v>0</v>
      </c>
      <c r="BD73" s="248">
        <f>RANK(BC73,$BC$68:$BC$78,0)+COUNTIF($BC$68:BC73,BC73)-1</f>
        <v>6</v>
      </c>
    </row>
    <row r="74" spans="1:56" ht="13" customHeight="1">
      <c r="A74" s="248"/>
      <c r="B74" s="282" t="str">
        <f t="shared" si="0"/>
        <v>Contracted Services</v>
      </c>
      <c r="C74" s="283">
        <f t="shared" si="1"/>
        <v>0</v>
      </c>
      <c r="P74" s="259"/>
      <c r="BA74" s="268">
        <v>7</v>
      </c>
      <c r="BB74" s="268" t="str">
        <f t="shared" si="2"/>
        <v>Contracted Services</v>
      </c>
      <c r="BC74" s="233">
        <f>IF($B$67=$BE$8,YTD!W19,IF($B$67=$BE$9,YTD!V19,0))</f>
        <v>0</v>
      </c>
      <c r="BD74" s="248">
        <f>RANK(BC74,$BC$68:$BC$78,0)+COUNTIF($BC$68:BC74,BC74)-1</f>
        <v>7</v>
      </c>
    </row>
    <row r="75" spans="1:56" ht="13" customHeight="1">
      <c r="A75" s="248"/>
      <c r="B75" s="282" t="str">
        <f t="shared" si="0"/>
        <v>Supplies &amp; Materials</v>
      </c>
      <c r="C75" s="283">
        <f t="shared" si="1"/>
        <v>0</v>
      </c>
      <c r="P75" s="259"/>
      <c r="BA75" s="268">
        <v>8</v>
      </c>
      <c r="BB75" s="268" t="str">
        <f t="shared" si="2"/>
        <v>Supplies &amp; Materials</v>
      </c>
      <c r="BC75" s="233">
        <f>IF($B$67=$BE$8,YTD!W20,IF($B$67=$BE$9,YTD!V20,0))</f>
        <v>0</v>
      </c>
      <c r="BD75" s="248">
        <f>RANK(BC75,$BC$68:$BC$78,0)+COUNTIF($BC$68:BC75,BC75)-1</f>
        <v>8</v>
      </c>
    </row>
    <row r="76" spans="1:56" ht="13" customHeight="1">
      <c r="A76" s="248"/>
      <c r="B76" s="282" t="str">
        <f t="shared" si="0"/>
        <v>Other Charges</v>
      </c>
      <c r="C76" s="283">
        <f t="shared" si="1"/>
        <v>0</v>
      </c>
      <c r="P76" s="259"/>
      <c r="BA76" s="268">
        <v>9</v>
      </c>
      <c r="BB76" s="268" t="str">
        <f t="shared" si="2"/>
        <v>Other Charges</v>
      </c>
      <c r="BC76" s="233">
        <f>IF($B$67=$BE$8,YTD!W21,IF($B$67=$BE$9,YTD!V21,0))</f>
        <v>0</v>
      </c>
      <c r="BD76" s="248">
        <f>RANK(BC76,$BC$68:$BC$78,0)+COUNTIF($BC$68:BC76,BC76)-1</f>
        <v>9</v>
      </c>
    </row>
    <row r="77" spans="1:56" ht="13" customHeight="1">
      <c r="A77" s="248"/>
      <c r="B77" s="282" t="str">
        <f>INDEX($BB$68:$BD$78,MATCH(BA77,$BD$68:$BD$78,0),1)</f>
        <v>Debt Service</v>
      </c>
      <c r="C77" s="283">
        <f t="shared" si="1"/>
        <v>0</v>
      </c>
      <c r="P77" s="259"/>
      <c r="BA77" s="268">
        <v>10</v>
      </c>
      <c r="BB77" s="268" t="str">
        <f t="shared" si="2"/>
        <v>Debt Service</v>
      </c>
      <c r="BC77" s="233">
        <f>IF($B$67=$BE$8,YTD!W22,IF($B$67=$BE$9,YTD!V22,0))</f>
        <v>0</v>
      </c>
      <c r="BD77" s="248">
        <f>RANK(BC77,$BC$68:$BC$78,0)+COUNTIF($BC$68:BC77,BC77)-1</f>
        <v>10</v>
      </c>
    </row>
    <row r="78" spans="1:56" ht="13" customHeight="1">
      <c r="B78" s="282" t="str">
        <f>INDEX($BB$68:$BD$78,MATCH(BA78,$BD$68:$BD$78,0),1)</f>
        <v>Capital Expenses</v>
      </c>
      <c r="C78" s="226">
        <f t="shared" si="1"/>
        <v>0</v>
      </c>
      <c r="P78" s="259"/>
      <c r="BA78" s="268">
        <v>11</v>
      </c>
      <c r="BB78" s="268" t="str">
        <f t="shared" si="2"/>
        <v>Capital Expenses</v>
      </c>
      <c r="BC78" s="233">
        <f>IF($B$67=$BE$8,YTD!W23,IF($B$67=$BE$9,YTD!V23,0))</f>
        <v>0</v>
      </c>
      <c r="BD78" s="248">
        <f>RANK(BC78,$BC$68:$BC$78,0)+COUNTIF($BC$68:BC78,BC78)-1</f>
        <v>11</v>
      </c>
    </row>
    <row r="79" spans="1:56">
      <c r="B79" s="238" t="s">
        <v>78</v>
      </c>
      <c r="C79" s="232">
        <f>SUM(C67:C78)</f>
        <v>0</v>
      </c>
      <c r="P79" s="259"/>
      <c r="BB79" s="268" t="str">
        <f>$B$79</f>
        <v>Current Forecast</v>
      </c>
      <c r="BC79" s="233">
        <f>YTD!U25</f>
        <v>4330272.2480723625</v>
      </c>
    </row>
    <row r="80" spans="1:56" ht="17.25" customHeight="1">
      <c r="B80" s="231" t="str">
        <f>IF(ROUND(C79,0)=ROUND(YTD!U27,0),"","Error! Current Forecast does not match Income Statement.")</f>
        <v>Error! Current Forecast does not match Income Statement.</v>
      </c>
      <c r="P80" s="259"/>
    </row>
    <row r="81" spans="2:16" ht="13.5" customHeight="1">
      <c r="B81" s="260"/>
      <c r="P81" s="259"/>
    </row>
    <row r="82" spans="2:16" ht="13.5" customHeight="1">
      <c r="B82" s="260"/>
      <c r="P82" s="259"/>
    </row>
    <row r="83" spans="2:16" ht="12.75" customHeight="1">
      <c r="B83" s="260"/>
      <c r="P83" s="259"/>
    </row>
    <row r="84" spans="2:16" ht="12.75" customHeight="1">
      <c r="B84" s="260"/>
      <c r="P84" s="259"/>
    </row>
    <row r="85" spans="2:16" ht="12.75" customHeight="1">
      <c r="B85" s="260"/>
      <c r="P85" s="259"/>
    </row>
    <row r="86" spans="2:16" ht="16.5" customHeight="1">
      <c r="B86" s="260"/>
      <c r="P86" s="259"/>
    </row>
    <row r="87" spans="2:16" ht="12.75" customHeight="1">
      <c r="B87" s="260"/>
      <c r="P87" s="259"/>
    </row>
    <row r="88" spans="2:16" ht="12.75" customHeight="1">
      <c r="B88" s="260"/>
      <c r="P88" s="259"/>
    </row>
    <row r="89" spans="2:16" ht="12.75" customHeight="1">
      <c r="B89" s="260"/>
      <c r="P89" s="259"/>
    </row>
    <row r="90" spans="2:16" ht="13.5" customHeight="1">
      <c r="B90" s="260"/>
      <c r="P90" s="259"/>
    </row>
    <row r="91" spans="2:16" ht="13.5" customHeight="1">
      <c r="B91" s="260"/>
      <c r="P91" s="259"/>
    </row>
    <row r="92" spans="2:16" ht="13.5" customHeight="1">
      <c r="B92" s="260"/>
      <c r="P92" s="259"/>
    </row>
    <row r="93" spans="2:16" ht="13.5" customHeight="1">
      <c r="B93" s="260"/>
      <c r="P93" s="259"/>
    </row>
    <row r="94" spans="2:16" ht="13.5" customHeight="1">
      <c r="B94" s="260"/>
      <c r="P94" s="259"/>
    </row>
    <row r="95" spans="2:16" ht="13.5" customHeight="1">
      <c r="B95" s="260"/>
      <c r="P95" s="259"/>
    </row>
    <row r="96" spans="2:16" ht="17.25" customHeight="1">
      <c r="B96" s="260"/>
      <c r="P96" s="259"/>
    </row>
    <row r="97" spans="2:16" ht="13.5" customHeight="1" thickBot="1">
      <c r="B97" s="228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63"/>
    </row>
    <row r="98" spans="2:16" ht="13.5" customHeight="1"/>
    <row r="99" spans="2:16" ht="13.5" customHeight="1" thickBot="1"/>
    <row r="100" spans="2:16" ht="33" customHeight="1" thickBot="1">
      <c r="B100" s="418" t="s">
        <v>165</v>
      </c>
      <c r="C100" s="419"/>
      <c r="D100" s="281" t="s">
        <v>166</v>
      </c>
      <c r="E100" s="420" t="s">
        <v>167</v>
      </c>
      <c r="F100" s="421"/>
      <c r="G100" s="421"/>
      <c r="H100" s="421"/>
      <c r="I100" s="421"/>
    </row>
    <row r="101" spans="2:16" ht="33" customHeight="1" thickBot="1">
      <c r="B101" s="422" t="str">
        <f>IF(B67="","",B67)</f>
        <v/>
      </c>
      <c r="C101" s="423"/>
      <c r="D101" s="280">
        <f t="shared" ref="D101:D111" si="3">C67</f>
        <v>0</v>
      </c>
      <c r="E101" s="424"/>
      <c r="F101" s="425"/>
      <c r="G101" s="425"/>
      <c r="H101" s="425"/>
      <c r="I101" s="426"/>
    </row>
    <row r="102" spans="2:16" ht="33" customHeight="1" thickBot="1">
      <c r="B102" s="424" t="str">
        <f t="shared" ref="B102:B111" si="4">B68</f>
        <v xml:space="preserve">Charges for Current Services </v>
      </c>
      <c r="C102" s="426"/>
      <c r="D102" s="250">
        <f t="shared" si="3"/>
        <v>0</v>
      </c>
      <c r="E102" s="424"/>
      <c r="F102" s="425"/>
      <c r="G102" s="425"/>
      <c r="H102" s="425"/>
      <c r="I102" s="426"/>
    </row>
    <row r="103" spans="2:16" ht="33" customHeight="1" thickBot="1">
      <c r="B103" s="424" t="str">
        <f t="shared" si="4"/>
        <v>Other Local Revenues</v>
      </c>
      <c r="C103" s="426"/>
      <c r="D103" s="250">
        <f t="shared" si="3"/>
        <v>0</v>
      </c>
      <c r="E103" s="424"/>
      <c r="F103" s="425"/>
      <c r="G103" s="425"/>
      <c r="H103" s="425"/>
      <c r="I103" s="426"/>
    </row>
    <row r="104" spans="2:16" ht="33" customHeight="1" thickBot="1">
      <c r="B104" s="424" t="str">
        <f t="shared" si="4"/>
        <v>State of Tennessee</v>
      </c>
      <c r="C104" s="426"/>
      <c r="D104" s="250">
        <f t="shared" si="3"/>
        <v>0</v>
      </c>
      <c r="E104" s="424"/>
      <c r="F104" s="425"/>
      <c r="G104" s="425"/>
      <c r="H104" s="425"/>
      <c r="I104" s="426"/>
    </row>
    <row r="105" spans="2:16" ht="33" customHeight="1" thickBot="1">
      <c r="B105" s="424" t="str">
        <f t="shared" si="4"/>
        <v xml:space="preserve">Federal Government </v>
      </c>
      <c r="C105" s="426"/>
      <c r="D105" s="250">
        <f t="shared" si="3"/>
        <v>0</v>
      </c>
      <c r="E105" s="424"/>
      <c r="F105" s="425"/>
      <c r="G105" s="425"/>
      <c r="H105" s="425"/>
      <c r="I105" s="426"/>
    </row>
    <row r="106" spans="2:16" ht="33" customHeight="1" thickBot="1">
      <c r="B106" s="424" t="str">
        <f t="shared" si="4"/>
        <v xml:space="preserve">Personnel </v>
      </c>
      <c r="C106" s="426"/>
      <c r="D106" s="250">
        <f t="shared" si="3"/>
        <v>0</v>
      </c>
      <c r="E106" s="424"/>
      <c r="F106" s="425"/>
      <c r="G106" s="425"/>
      <c r="H106" s="425"/>
      <c r="I106" s="426"/>
    </row>
    <row r="107" spans="2:16" ht="33" customHeight="1" thickBot="1">
      <c r="B107" s="424" t="str">
        <f t="shared" si="4"/>
        <v>Employer Taxes &amp; Employee Benefits</v>
      </c>
      <c r="C107" s="426"/>
      <c r="D107" s="250">
        <f t="shared" si="3"/>
        <v>0</v>
      </c>
      <c r="E107" s="424"/>
      <c r="F107" s="425"/>
      <c r="G107" s="425"/>
      <c r="H107" s="425"/>
      <c r="I107" s="426"/>
    </row>
    <row r="108" spans="2:16" ht="33" customHeight="1" thickBot="1">
      <c r="B108" s="424" t="str">
        <f t="shared" si="4"/>
        <v>Contracted Services</v>
      </c>
      <c r="C108" s="426"/>
      <c r="D108" s="250">
        <f t="shared" si="3"/>
        <v>0</v>
      </c>
      <c r="E108" s="424"/>
      <c r="F108" s="425"/>
      <c r="G108" s="425"/>
      <c r="H108" s="425"/>
      <c r="I108" s="426"/>
    </row>
    <row r="109" spans="2:16" ht="33" customHeight="1" thickBot="1">
      <c r="B109" s="424" t="str">
        <f t="shared" si="4"/>
        <v>Supplies &amp; Materials</v>
      </c>
      <c r="C109" s="426"/>
      <c r="D109" s="250">
        <f t="shared" si="3"/>
        <v>0</v>
      </c>
      <c r="E109" s="424"/>
      <c r="F109" s="425"/>
      <c r="G109" s="425"/>
      <c r="H109" s="425"/>
      <c r="I109" s="426"/>
    </row>
    <row r="110" spans="2:16" ht="33" customHeight="1" thickBot="1">
      <c r="B110" s="424" t="str">
        <f t="shared" si="4"/>
        <v>Other Charges</v>
      </c>
      <c r="C110" s="426"/>
      <c r="D110" s="250">
        <f t="shared" si="3"/>
        <v>0</v>
      </c>
      <c r="E110" s="424"/>
      <c r="F110" s="425"/>
      <c r="G110" s="425"/>
      <c r="H110" s="425"/>
      <c r="I110" s="426"/>
    </row>
    <row r="111" spans="2:16" ht="33" customHeight="1" thickBot="1">
      <c r="B111" s="424" t="str">
        <f t="shared" si="4"/>
        <v>Debt Service</v>
      </c>
      <c r="C111" s="426"/>
      <c r="D111" s="250">
        <f t="shared" si="3"/>
        <v>0</v>
      </c>
      <c r="E111" s="424"/>
      <c r="F111" s="425"/>
      <c r="G111" s="425"/>
      <c r="H111" s="425"/>
      <c r="I111" s="426"/>
    </row>
    <row r="112" spans="2:16" ht="33" customHeight="1" thickBot="1">
      <c r="B112" s="427" t="str">
        <f>B79</f>
        <v>Current Forecast</v>
      </c>
      <c r="C112" s="428"/>
      <c r="D112" s="230">
        <f>C79</f>
        <v>0</v>
      </c>
      <c r="E112" s="429"/>
      <c r="F112" s="430"/>
      <c r="G112" s="430"/>
      <c r="H112" s="430"/>
      <c r="I112" s="431"/>
    </row>
    <row r="113" spans="2:16" ht="12.75" customHeight="1"/>
    <row r="114" spans="2:16" ht="12" thickBot="1"/>
    <row r="115" spans="2:16" ht="18" customHeight="1">
      <c r="B115" s="386" t="s">
        <v>83</v>
      </c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8"/>
    </row>
    <row r="116" spans="2:16" ht="12.75" customHeight="1">
      <c r="B116" s="284"/>
      <c r="D116" s="286" t="str">
        <f>'Cash Flow'!C7</f>
        <v>Jul</v>
      </c>
      <c r="E116" s="269" t="str">
        <f>'Cash Flow'!D7</f>
        <v>Aug</v>
      </c>
      <c r="F116" s="269" t="str">
        <f>'Cash Flow'!E7</f>
        <v>Sep</v>
      </c>
      <c r="G116" s="269" t="str">
        <f>'Cash Flow'!F7</f>
        <v>Oct</v>
      </c>
      <c r="H116" s="269" t="str">
        <f>'Cash Flow'!G7</f>
        <v>Nov</v>
      </c>
      <c r="I116" s="269" t="str">
        <f>'Cash Flow'!H7</f>
        <v>Dec</v>
      </c>
      <c r="J116" s="269" t="str">
        <f>'Cash Flow'!I7</f>
        <v>Jan</v>
      </c>
      <c r="K116" s="269" t="str">
        <f>'Cash Flow'!J7</f>
        <v>Feb</v>
      </c>
      <c r="L116" s="269" t="str">
        <f>'Cash Flow'!K7</f>
        <v>Mar</v>
      </c>
      <c r="M116" s="269" t="str">
        <f>'Cash Flow'!L7</f>
        <v>Apr</v>
      </c>
      <c r="N116" s="269" t="str">
        <f>'Cash Flow'!M7</f>
        <v>May</v>
      </c>
      <c r="O116" s="227" t="str">
        <f>'Cash Flow'!N7</f>
        <v>Jun</v>
      </c>
      <c r="P116" s="266"/>
    </row>
    <row r="117" spans="2:16" ht="12.75" customHeight="1">
      <c r="B117" s="284"/>
      <c r="D117" s="245" t="str">
        <f>'Cash Flow'!C8</f>
        <v>Actuals</v>
      </c>
      <c r="E117" s="247" t="str">
        <f>'Cash Flow'!D8</f>
        <v>Actuals</v>
      </c>
      <c r="F117" s="247" t="str">
        <f>'Cash Flow'!E8</f>
        <v>Actuals</v>
      </c>
      <c r="G117" s="247" t="str">
        <f>'Cash Flow'!F8</f>
        <v>Actuals</v>
      </c>
      <c r="H117" s="247" t="str">
        <f>'Cash Flow'!G8</f>
        <v>Actuals</v>
      </c>
      <c r="I117" s="247" t="str">
        <f>'Cash Flow'!H8</f>
        <v>Actuals</v>
      </c>
      <c r="J117" s="247" t="str">
        <f>'Cash Flow'!I8</f>
        <v>Forecast</v>
      </c>
      <c r="K117" s="247" t="str">
        <f>'Cash Flow'!J8</f>
        <v>Forecast</v>
      </c>
      <c r="L117" s="247" t="str">
        <f>'Cash Flow'!K8</f>
        <v>Forecast</v>
      </c>
      <c r="M117" s="247" t="str">
        <f>'Cash Flow'!L8</f>
        <v>Forecast</v>
      </c>
      <c r="N117" s="247" t="str">
        <f>'Cash Flow'!M8</f>
        <v>Forecast</v>
      </c>
      <c r="O117" s="285" t="str">
        <f>'Cash Flow'!N8</f>
        <v>Forecast</v>
      </c>
      <c r="P117" s="244"/>
    </row>
    <row r="118" spans="2:16" ht="8.25" customHeight="1">
      <c r="B118" s="28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44"/>
    </row>
    <row r="119" spans="2:16">
      <c r="B119" s="282" t="s">
        <v>168</v>
      </c>
      <c r="D119" s="133">
        <f>IF('Cash Flow'!C$8="Actuals",'Cash Flow'!C$554,NA())</f>
        <v>1802458.47</v>
      </c>
      <c r="E119" s="133">
        <f>IF('Cash Flow'!D$8="Actuals",'Cash Flow'!D$554,NA())</f>
        <v>1798114.1200000003</v>
      </c>
      <c r="F119" s="133">
        <f>IF('Cash Flow'!E$8="Actuals",'Cash Flow'!E$554,NA())</f>
        <v>2047186.66</v>
      </c>
      <c r="G119" s="133">
        <f>IF('Cash Flow'!F$8="Actuals",'Cash Flow'!F$554,NA())</f>
        <v>2279978.0700000003</v>
      </c>
      <c r="H119" s="133">
        <f>IF('Cash Flow'!G$8="Actuals",'Cash Flow'!G$554,NA())</f>
        <v>2373605.17</v>
      </c>
      <c r="I119" s="133">
        <f>IF('Cash Flow'!H$8="Actuals",'Cash Flow'!H$554,NA())</f>
        <v>2391787.6999999997</v>
      </c>
      <c r="J119" s="133" t="e">
        <f>IF('Cash Flow'!I$8="Actuals",'Cash Flow'!I$554,NA())</f>
        <v>#N/A</v>
      </c>
      <c r="K119" s="133" t="e">
        <f>IF('Cash Flow'!J$8="Actuals",'Cash Flow'!J$554,NA())</f>
        <v>#N/A</v>
      </c>
      <c r="L119" s="133" t="e">
        <f>IF('Cash Flow'!K$8="Actuals",'Cash Flow'!K$554,NA())</f>
        <v>#N/A</v>
      </c>
      <c r="M119" s="133" t="e">
        <f>IF('Cash Flow'!L$8="Actuals",'Cash Flow'!L$554,NA())</f>
        <v>#N/A</v>
      </c>
      <c r="N119" s="133" t="e">
        <f>IF('Cash Flow'!M$8="Actuals",'Cash Flow'!M$554,NA())</f>
        <v>#N/A</v>
      </c>
      <c r="O119" s="133" t="e">
        <f>IF('Cash Flow'!N$8="Actuals",'Cash Flow'!N$554,NA())</f>
        <v>#N/A</v>
      </c>
      <c r="P119" s="265"/>
    </row>
    <row r="120" spans="2:16" ht="13.5" customHeight="1">
      <c r="B120" s="282" t="s">
        <v>169</v>
      </c>
      <c r="D120" s="133" t="e">
        <f>IF(OR('Cash Flow'!C$8="Forecast",'Cash Flow'!D$8="Forecast"),'Cash Flow'!C$554,NA())</f>
        <v>#N/A</v>
      </c>
      <c r="E120" s="133" t="e">
        <f>IF(OR('Cash Flow'!D$8="Forecast",'Cash Flow'!E$8="Forecast"),'Cash Flow'!D$554,NA())</f>
        <v>#N/A</v>
      </c>
      <c r="F120" s="133" t="e">
        <f>IF(OR('Cash Flow'!E$8="Forecast",'Cash Flow'!F$8="Forecast"),'Cash Flow'!E$554,NA())</f>
        <v>#N/A</v>
      </c>
      <c r="G120" s="133" t="e">
        <f>IF(OR('Cash Flow'!F$8="Forecast",'Cash Flow'!G$8="Forecast"),'Cash Flow'!F$554,NA())</f>
        <v>#N/A</v>
      </c>
      <c r="H120" s="133" t="e">
        <f>IF(OR('Cash Flow'!G$8="Forecast",'Cash Flow'!H$8="Forecast"),'Cash Flow'!G$554,NA())</f>
        <v>#N/A</v>
      </c>
      <c r="I120" s="133">
        <f>IF(OR('Cash Flow'!H$8="Forecast",'Cash Flow'!I$8="Forecast"),'Cash Flow'!H$554,NA())</f>
        <v>2391787.6999999997</v>
      </c>
      <c r="J120" s="133">
        <f>IF(OR('Cash Flow'!I$8="Forecast",'Cash Flow'!J$8="Forecast"),'Cash Flow'!I$554,NA())</f>
        <v>2529867.3680849941</v>
      </c>
      <c r="K120" s="133">
        <f>IF(OR('Cash Flow'!J$8="Forecast",'Cash Flow'!K$8="Forecast"),'Cash Flow'!J$554,NA())</f>
        <v>2599064.6910877861</v>
      </c>
      <c r="L120" s="133">
        <f>IF(OR('Cash Flow'!K$8="Forecast",'Cash Flow'!L$8="Forecast"),'Cash Flow'!K$554,NA())</f>
        <v>2778927.0640905784</v>
      </c>
      <c r="M120" s="133">
        <f>IF(OR('Cash Flow'!L$8="Forecast",'Cash Flow'!M$8="Forecast"),'Cash Flow'!L$554,NA())</f>
        <v>2858654.3870933703</v>
      </c>
      <c r="N120" s="133">
        <f>IF(OR('Cash Flow'!M$8="Forecast",'Cash Flow'!N$8="Forecast"),'Cash Flow'!M$554,NA())</f>
        <v>2570351.7100961623</v>
      </c>
      <c r="O120" s="133">
        <f>IF(OR('Cash Flow'!N$8="Forecast",'Cash Flow'!O$8="Forecast"),'Cash Flow'!N$554,NA())</f>
        <v>2303482.8195948605</v>
      </c>
      <c r="P120" s="265"/>
    </row>
    <row r="121" spans="2:16" ht="13.5" customHeight="1" outlineLevel="1">
      <c r="B121" s="282" t="str">
        <f>C121&amp;" Months Payroll"</f>
        <v xml:space="preserve"> Months Payroll</v>
      </c>
      <c r="C121" s="241"/>
      <c r="D121" s="133" t="e">
        <f>IFERROR(IF($C121="",NA(),SUM(YTD!$U$17:$U$18)*$C121/12),NA())</f>
        <v>#N/A</v>
      </c>
      <c r="E121" s="133" t="e">
        <f>IFERROR(IF($C121="",NA(),SUM(YTD!$U$17:$U$18)*$C121/12),NA())</f>
        <v>#N/A</v>
      </c>
      <c r="F121" s="133" t="e">
        <f>IFERROR(IF($C121="",NA(),SUM(YTD!$U$17:$U$18)*$C121/12),NA())</f>
        <v>#N/A</v>
      </c>
      <c r="G121" s="133" t="e">
        <f>IFERROR(IF($C121="",NA(),SUM(YTD!$U$17:$U$18)*$C121/12),NA())</f>
        <v>#N/A</v>
      </c>
      <c r="H121" s="133" t="e">
        <f>IFERROR(IF($C121="",NA(),SUM(YTD!$U$17:$U$18)*$C121/12),NA())</f>
        <v>#N/A</v>
      </c>
      <c r="I121" s="133" t="e">
        <f>IFERROR(IF($C121="",NA(),SUM(YTD!$U$17:$U$18)*$C121/12),NA())</f>
        <v>#N/A</v>
      </c>
      <c r="J121" s="133" t="e">
        <f>IFERROR(IF($C121="",NA(),SUM(YTD!$U$17:$U$18)*$C121/12),NA())</f>
        <v>#N/A</v>
      </c>
      <c r="K121" s="133" t="e">
        <f>IFERROR(IF($C121="",NA(),SUM(YTD!$U$17:$U$18)*$C121/12),NA())</f>
        <v>#N/A</v>
      </c>
      <c r="L121" s="133" t="e">
        <f>IFERROR(IF($C121="",NA(),SUM(YTD!$U$17:$U$18)*$C121/12),NA())</f>
        <v>#N/A</v>
      </c>
      <c r="M121" s="133" t="e">
        <f>IFERROR(IF($C121="",NA(),SUM(YTD!$U$17:$U$18)*$C121/12),NA())</f>
        <v>#N/A</v>
      </c>
      <c r="N121" s="133" t="e">
        <f>IFERROR(IF($C121="",NA(),SUM(YTD!$U$17:$U$18)*$C121/12),NA())</f>
        <v>#N/A</v>
      </c>
      <c r="O121" s="133" t="e">
        <f>IFERROR(IF($C121="",NA(),SUM(YTD!$U$17:$U$18)*$C121/12),NA())</f>
        <v>#N/A</v>
      </c>
      <c r="P121" s="265"/>
    </row>
    <row r="122" spans="2:16" ht="13.5" customHeight="1" outlineLevel="1">
      <c r="B122" s="282" t="str">
        <f>C122&amp;" Months Expense"</f>
        <v xml:space="preserve"> Months Expense</v>
      </c>
      <c r="C122" s="241"/>
      <c r="D122" s="133" t="e">
        <f>IFERROR(IF($C122="",NA(),YTD!$U$25*$C122/12),NA())</f>
        <v>#N/A</v>
      </c>
      <c r="E122" s="133" t="e">
        <f>IFERROR(IF($C122="",NA(),YTD!$U$25*$C122/12),NA())</f>
        <v>#N/A</v>
      </c>
      <c r="F122" s="133" t="e">
        <f>IFERROR(IF($C122="",NA(),YTD!$U$25*$C122/12),NA())</f>
        <v>#N/A</v>
      </c>
      <c r="G122" s="133" t="e">
        <f>IFERROR(IF($C122="",NA(),YTD!$U$25*$C122/12),NA())</f>
        <v>#N/A</v>
      </c>
      <c r="H122" s="133" t="e">
        <f>IFERROR(IF($C122="",NA(),YTD!$U$25*$C122/12),NA())</f>
        <v>#N/A</v>
      </c>
      <c r="I122" s="133" t="e">
        <f>IFERROR(IF($C122="",NA(),YTD!$U$25*$C122/12),NA())</f>
        <v>#N/A</v>
      </c>
      <c r="J122" s="133" t="e">
        <f>IFERROR(IF($C122="",NA(),YTD!$U$25*$C122/12),NA())</f>
        <v>#N/A</v>
      </c>
      <c r="K122" s="133" t="e">
        <f>IFERROR(IF($C122="",NA(),YTD!$U$25*$C122/12),NA())</f>
        <v>#N/A</v>
      </c>
      <c r="L122" s="133" t="e">
        <f>IFERROR(IF($C122="",NA(),YTD!$U$25*$C122/12),NA())</f>
        <v>#N/A</v>
      </c>
      <c r="M122" s="133" t="e">
        <f>IFERROR(IF($C122="",NA(),YTD!$U$25*$C122/12),NA())</f>
        <v>#N/A</v>
      </c>
      <c r="N122" s="133" t="e">
        <f>IFERROR(IF($C122="",NA(),YTD!$U$25*$C122/12),NA())</f>
        <v>#N/A</v>
      </c>
      <c r="O122" s="133" t="e">
        <f>IFERROR(IF($C122="",NA(),YTD!$U$25*$C122/12),NA())</f>
        <v>#N/A</v>
      </c>
      <c r="P122" s="265"/>
    </row>
    <row r="123" spans="2:16" ht="13.5" customHeight="1">
      <c r="B123" s="260"/>
      <c r="P123" s="259"/>
    </row>
    <row r="124" spans="2:16">
      <c r="B124" s="260"/>
      <c r="P124" s="259"/>
    </row>
    <row r="125" spans="2:16">
      <c r="B125" s="260"/>
      <c r="P125" s="259"/>
    </row>
    <row r="126" spans="2:16">
      <c r="B126" s="260"/>
      <c r="P126" s="259"/>
    </row>
    <row r="127" spans="2:16">
      <c r="B127" s="260"/>
      <c r="P127" s="259"/>
    </row>
    <row r="128" spans="2:16">
      <c r="B128" s="260"/>
      <c r="P128" s="259"/>
    </row>
    <row r="129" spans="2:16">
      <c r="B129" s="260"/>
      <c r="P129" s="259"/>
    </row>
    <row r="130" spans="2:16">
      <c r="B130" s="260"/>
      <c r="P130" s="259"/>
    </row>
    <row r="131" spans="2:16">
      <c r="B131" s="260"/>
      <c r="P131" s="259"/>
    </row>
    <row r="132" spans="2:16">
      <c r="B132" s="260"/>
      <c r="P132" s="259"/>
    </row>
    <row r="133" spans="2:16">
      <c r="B133" s="260"/>
      <c r="P133" s="259"/>
    </row>
    <row r="134" spans="2:16">
      <c r="B134" s="260"/>
      <c r="P134" s="259"/>
    </row>
    <row r="135" spans="2:16">
      <c r="B135" s="260"/>
      <c r="P135" s="259"/>
    </row>
    <row r="136" spans="2:16">
      <c r="B136" s="260"/>
      <c r="P136" s="259"/>
    </row>
    <row r="137" spans="2:16">
      <c r="B137" s="260"/>
      <c r="P137" s="259"/>
    </row>
    <row r="138" spans="2:16">
      <c r="B138" s="260"/>
      <c r="P138" s="259"/>
    </row>
    <row r="139" spans="2:16">
      <c r="B139" s="260"/>
      <c r="P139" s="259"/>
    </row>
    <row r="140" spans="2:16">
      <c r="B140" s="260"/>
      <c r="P140" s="259"/>
    </row>
    <row r="141" spans="2:16">
      <c r="B141" s="260"/>
      <c r="P141" s="259"/>
    </row>
    <row r="142" spans="2:16">
      <c r="B142" s="260"/>
      <c r="P142" s="259"/>
    </row>
    <row r="143" spans="2:16">
      <c r="B143" s="260"/>
      <c r="P143" s="259"/>
    </row>
    <row r="144" spans="2:16">
      <c r="B144" s="260"/>
      <c r="P144" s="259"/>
    </row>
    <row r="145" spans="2:16">
      <c r="B145" s="260"/>
      <c r="P145" s="259"/>
    </row>
    <row r="146" spans="2:16">
      <c r="B146" s="260"/>
      <c r="P146" s="259"/>
    </row>
    <row r="147" spans="2:16">
      <c r="B147" s="260"/>
      <c r="P147" s="259"/>
    </row>
    <row r="148" spans="2:16">
      <c r="B148" s="260"/>
      <c r="P148" s="259"/>
    </row>
    <row r="149" spans="2:16">
      <c r="B149" s="260"/>
      <c r="P149" s="259"/>
    </row>
    <row r="150" spans="2:16">
      <c r="B150" s="260"/>
      <c r="P150" s="259"/>
    </row>
    <row r="151" spans="2:16">
      <c r="B151" s="260"/>
      <c r="P151" s="259"/>
    </row>
    <row r="152" spans="2:16">
      <c r="B152" s="260"/>
      <c r="P152" s="259"/>
    </row>
    <row r="153" spans="2:16">
      <c r="B153" s="260"/>
      <c r="P153" s="259"/>
    </row>
    <row r="154" spans="2:16" ht="12" thickBot="1">
      <c r="B154" s="228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63"/>
    </row>
    <row r="156" spans="2:16" ht="12" thickBot="1"/>
    <row r="157" spans="2:16" ht="19.5" customHeight="1" thickBot="1">
      <c r="D157" s="239" t="s">
        <v>170</v>
      </c>
      <c r="E157" s="432"/>
      <c r="F157" s="432"/>
      <c r="G157" s="432"/>
      <c r="H157" s="433" t="str">
        <f>'Balance Sheet'!F8</f>
        <v>Jun FY2020</v>
      </c>
      <c r="I157" s="433"/>
      <c r="J157" s="433" t="str">
        <f>'Balance Sheet'!K8</f>
        <v>Dec FY2021</v>
      </c>
      <c r="K157" s="433"/>
      <c r="L157" s="433" t="str">
        <f>'Balance Sheet'!R8</f>
        <v>YTD Change</v>
      </c>
      <c r="M157" s="433"/>
    </row>
    <row r="158" spans="2:16" ht="18.25" customHeight="1" thickBot="1">
      <c r="D158" s="436" t="s">
        <v>171</v>
      </c>
      <c r="E158" s="435" t="str">
        <f>'Balance Sheet'!B11</f>
        <v>Cash Balance</v>
      </c>
      <c r="F158" s="435"/>
      <c r="G158" s="435"/>
      <c r="H158" s="434">
        <f>'Balance Sheet'!F11</f>
        <v>1829803.36</v>
      </c>
      <c r="I158" s="434"/>
      <c r="J158" s="434">
        <f>'Balance Sheet'!K11</f>
        <v>2391787.7000000002</v>
      </c>
      <c r="K158" s="434"/>
      <c r="L158" s="434">
        <f t="shared" ref="L158:L173" si="5">J158-H158</f>
        <v>561984.34000000008</v>
      </c>
      <c r="M158" s="434"/>
    </row>
    <row r="159" spans="2:16" ht="18.25" hidden="1" customHeight="1" thickBot="1">
      <c r="D159" s="436"/>
      <c r="E159" s="435" t="str">
        <f>'Balance Sheet'!B12</f>
        <v>Investments</v>
      </c>
      <c r="F159" s="435"/>
      <c r="G159" s="435"/>
      <c r="H159" s="434">
        <f>'Balance Sheet'!F12</f>
        <v>0</v>
      </c>
      <c r="I159" s="434"/>
      <c r="J159" s="434">
        <f>'Balance Sheet'!K12</f>
        <v>0</v>
      </c>
      <c r="K159" s="434"/>
      <c r="L159" s="434">
        <f t="shared" si="5"/>
        <v>0</v>
      </c>
      <c r="M159" s="434"/>
    </row>
    <row r="160" spans="2:16" ht="18.25" customHeight="1" thickBot="1">
      <c r="D160" s="436"/>
      <c r="E160" s="435" t="str">
        <f>'Balance Sheet'!B13</f>
        <v>Accounts Receivable</v>
      </c>
      <c r="F160" s="435"/>
      <c r="G160" s="435"/>
      <c r="H160" s="434">
        <f>'Balance Sheet'!F13</f>
        <v>715770.07</v>
      </c>
      <c r="I160" s="434"/>
      <c r="J160" s="434">
        <f>'Balance Sheet'!K13</f>
        <v>329999.96999999997</v>
      </c>
      <c r="K160" s="434"/>
      <c r="L160" s="434">
        <f t="shared" si="5"/>
        <v>-385770.1</v>
      </c>
      <c r="M160" s="434"/>
    </row>
    <row r="161" spans="4:13" ht="18.25" hidden="1" customHeight="1" thickBot="1">
      <c r="D161" s="436"/>
      <c r="E161" s="435" t="str">
        <f>'Balance Sheet'!B14</f>
        <v>Due From Others</v>
      </c>
      <c r="F161" s="435"/>
      <c r="G161" s="435"/>
      <c r="H161" s="434">
        <f>'Balance Sheet'!F14</f>
        <v>0</v>
      </c>
      <c r="I161" s="434"/>
      <c r="J161" s="434">
        <f>'Balance Sheet'!K14</f>
        <v>0</v>
      </c>
      <c r="K161" s="434"/>
      <c r="L161" s="434">
        <f t="shared" si="5"/>
        <v>0</v>
      </c>
      <c r="M161" s="434"/>
    </row>
    <row r="162" spans="4:13" ht="18.25" customHeight="1" thickBot="1">
      <c r="D162" s="436"/>
      <c r="E162" s="435" t="str">
        <f>'Balance Sheet'!B15</f>
        <v>Other Current Assets</v>
      </c>
      <c r="F162" s="435"/>
      <c r="G162" s="435"/>
      <c r="H162" s="434">
        <f>'Balance Sheet'!F15</f>
        <v>439059.72</v>
      </c>
      <c r="I162" s="434"/>
      <c r="J162" s="434">
        <f>'Balance Sheet'!K15</f>
        <v>434495</v>
      </c>
      <c r="K162" s="434"/>
      <c r="L162" s="434">
        <f t="shared" si="5"/>
        <v>-4564.7199999999721</v>
      </c>
      <c r="M162" s="434"/>
    </row>
    <row r="163" spans="4:13" ht="18.25" customHeight="1" thickBot="1">
      <c r="D163" s="436"/>
      <c r="E163" s="435" t="str">
        <f>'Balance Sheet'!B16</f>
        <v>Capital Assets</v>
      </c>
      <c r="F163" s="435"/>
      <c r="G163" s="435"/>
      <c r="H163" s="434">
        <f>'Balance Sheet'!F16</f>
        <v>3795802.38</v>
      </c>
      <c r="I163" s="434"/>
      <c r="J163" s="434">
        <f>'Balance Sheet'!K16</f>
        <v>3742919.14</v>
      </c>
      <c r="K163" s="434"/>
      <c r="L163" s="434">
        <f t="shared" si="5"/>
        <v>-52883.239999999758</v>
      </c>
      <c r="M163" s="434"/>
    </row>
    <row r="164" spans="4:13" ht="18.25" hidden="1" customHeight="1" thickBot="1">
      <c r="D164" s="436"/>
      <c r="E164" s="435" t="str">
        <f>'Balance Sheet'!B17</f>
        <v>Other Assets</v>
      </c>
      <c r="F164" s="435"/>
      <c r="G164" s="435"/>
      <c r="H164" s="434">
        <f>'Balance Sheet'!F17</f>
        <v>0</v>
      </c>
      <c r="I164" s="434"/>
      <c r="J164" s="434">
        <f>'Balance Sheet'!K17</f>
        <v>0</v>
      </c>
      <c r="K164" s="434"/>
      <c r="L164" s="434">
        <f t="shared" si="5"/>
        <v>0</v>
      </c>
      <c r="M164" s="434"/>
    </row>
    <row r="165" spans="4:13" ht="18.25" customHeight="1" thickBot="1">
      <c r="D165" s="242"/>
      <c r="E165" s="437" t="s">
        <v>172</v>
      </c>
      <c r="F165" s="437"/>
      <c r="G165" s="437"/>
      <c r="H165" s="438">
        <f>SUM(H158:H164)</f>
        <v>6780435.5300000003</v>
      </c>
      <c r="I165" s="438"/>
      <c r="J165" s="438">
        <f>SUM(J158:J164)</f>
        <v>6899201.8100000005</v>
      </c>
      <c r="K165" s="438"/>
      <c r="L165" s="438">
        <f t="shared" si="5"/>
        <v>118766.28000000026</v>
      </c>
      <c r="M165" s="438"/>
    </row>
    <row r="166" spans="4:13" ht="18.25" customHeight="1" thickBot="1">
      <c r="D166" s="445" t="s">
        <v>173</v>
      </c>
      <c r="E166" s="435" t="str">
        <f>'Balance Sheet'!B22</f>
        <v>Accounts Payable</v>
      </c>
      <c r="F166" s="435"/>
      <c r="G166" s="435"/>
      <c r="H166" s="434">
        <f>'Balance Sheet'!F22</f>
        <v>-24</v>
      </c>
      <c r="I166" s="434"/>
      <c r="J166" s="434">
        <f>'Balance Sheet'!K22</f>
        <v>-24</v>
      </c>
      <c r="K166" s="434"/>
      <c r="L166" s="434">
        <f t="shared" si="5"/>
        <v>0</v>
      </c>
      <c r="M166" s="434"/>
    </row>
    <row r="167" spans="4:13" ht="18.25" customHeight="1" thickBot="1">
      <c r="D167" s="446"/>
      <c r="E167" s="435" t="str">
        <f>'Balance Sheet'!B23</f>
        <v>Accrued Accounts Payable</v>
      </c>
      <c r="F167" s="435"/>
      <c r="G167" s="435"/>
      <c r="H167" s="434">
        <f>'Balance Sheet'!F23</f>
        <v>7946.54</v>
      </c>
      <c r="I167" s="434"/>
      <c r="J167" s="434">
        <f>'Balance Sheet'!K23</f>
        <v>0</v>
      </c>
      <c r="K167" s="434"/>
      <c r="L167" s="434">
        <f t="shared" si="5"/>
        <v>-7946.54</v>
      </c>
      <c r="M167" s="434"/>
    </row>
    <row r="168" spans="4:13" ht="18.25" customHeight="1" thickBot="1">
      <c r="D168" s="446"/>
      <c r="E168" s="435" t="str">
        <f>'Balance Sheet'!B24</f>
        <v>Credit Card Payable</v>
      </c>
      <c r="F168" s="435"/>
      <c r="G168" s="435"/>
      <c r="H168" s="434">
        <f>'Balance Sheet'!F24</f>
        <v>2887.07</v>
      </c>
      <c r="I168" s="434"/>
      <c r="J168" s="434">
        <f>'Balance Sheet'!K24</f>
        <v>5808.78</v>
      </c>
      <c r="K168" s="434"/>
      <c r="L168" s="434">
        <f t="shared" si="5"/>
        <v>2921.7099999999996</v>
      </c>
      <c r="M168" s="434"/>
    </row>
    <row r="169" spans="4:13" ht="18.25" hidden="1" customHeight="1" thickBot="1">
      <c r="D169" s="446"/>
      <c r="E169" s="435" t="str">
        <f>'Balance Sheet'!B25</f>
        <v>Accrued Payroll</v>
      </c>
      <c r="F169" s="435"/>
      <c r="G169" s="435"/>
      <c r="H169" s="434">
        <f>'Balance Sheet'!F25</f>
        <v>0</v>
      </c>
      <c r="I169" s="434"/>
      <c r="J169" s="434">
        <f>'Balance Sheet'!K25</f>
        <v>0</v>
      </c>
      <c r="K169" s="434"/>
      <c r="L169" s="434">
        <f t="shared" si="5"/>
        <v>0</v>
      </c>
      <c r="M169" s="434"/>
    </row>
    <row r="170" spans="4:13" ht="18.25" customHeight="1" thickBot="1">
      <c r="D170" s="446"/>
      <c r="E170" s="435" t="str">
        <f>'Balance Sheet'!B26</f>
        <v>Payroll Deductions Payable</v>
      </c>
      <c r="F170" s="435"/>
      <c r="G170" s="435"/>
      <c r="H170" s="434">
        <f>'Balance Sheet'!F26</f>
        <v>67233.289999999994</v>
      </c>
      <c r="I170" s="434"/>
      <c r="J170" s="434">
        <f>'Balance Sheet'!K26</f>
        <v>28147.15</v>
      </c>
      <c r="K170" s="434"/>
      <c r="L170" s="434">
        <f t="shared" si="5"/>
        <v>-39086.139999999992</v>
      </c>
      <c r="M170" s="434"/>
    </row>
    <row r="171" spans="4:13" ht="18.25" hidden="1" customHeight="1" thickBot="1">
      <c r="D171" s="446"/>
      <c r="E171" s="435" t="str">
        <f>'Balance Sheet'!B27</f>
        <v>Other Current Liabilities</v>
      </c>
      <c r="F171" s="435"/>
      <c r="G171" s="435"/>
      <c r="H171" s="434">
        <f>'Balance Sheet'!F27</f>
        <v>0</v>
      </c>
      <c r="I171" s="434"/>
      <c r="J171" s="434">
        <f>'Balance Sheet'!K27</f>
        <v>0</v>
      </c>
      <c r="K171" s="434"/>
      <c r="L171" s="434">
        <f t="shared" si="5"/>
        <v>0</v>
      </c>
      <c r="M171" s="434"/>
    </row>
    <row r="172" spans="4:13" ht="18.25" customHeight="1" thickBot="1">
      <c r="D172" s="446"/>
      <c r="E172" s="435" t="str">
        <f>'Balance Sheet'!B28</f>
        <v>Other Payables</v>
      </c>
      <c r="F172" s="435"/>
      <c r="G172" s="435"/>
      <c r="H172" s="434">
        <f>'Balance Sheet'!F28</f>
        <v>212065</v>
      </c>
      <c r="I172" s="434"/>
      <c r="J172" s="434">
        <f>'Balance Sheet'!K28</f>
        <v>212065</v>
      </c>
      <c r="K172" s="434"/>
      <c r="L172" s="434">
        <f t="shared" si="5"/>
        <v>0</v>
      </c>
      <c r="M172" s="434"/>
    </row>
    <row r="173" spans="4:13" ht="18.25" customHeight="1" thickBot="1">
      <c r="D173" s="446"/>
      <c r="E173" s="435" t="str">
        <f>'Balance Sheet'!B29</f>
        <v>Due to Other Funds</v>
      </c>
      <c r="F173" s="435"/>
      <c r="G173" s="435"/>
      <c r="H173" s="434">
        <f>'Balance Sheet'!F29</f>
        <v>0.5</v>
      </c>
      <c r="I173" s="434"/>
      <c r="J173" s="434">
        <f>'Balance Sheet'!K29</f>
        <v>0.5</v>
      </c>
      <c r="K173" s="434"/>
      <c r="L173" s="434">
        <f t="shared" si="5"/>
        <v>0</v>
      </c>
      <c r="M173" s="434"/>
    </row>
    <row r="174" spans="4:13" ht="18.25" hidden="1" customHeight="1" thickBot="1">
      <c r="D174" s="446"/>
      <c r="E174" s="440" t="str">
        <f>'Balance Sheet'!B30</f>
        <v>Notes Payable</v>
      </c>
      <c r="F174" s="441"/>
      <c r="G174" s="442"/>
      <c r="H174" s="443">
        <f>'Balance Sheet'!F30</f>
        <v>0</v>
      </c>
      <c r="I174" s="444"/>
      <c r="J174" s="443">
        <f>'Balance Sheet'!K30</f>
        <v>0</v>
      </c>
      <c r="K174" s="444"/>
      <c r="L174" s="443">
        <f t="shared" ref="L174:L178" si="6">J174-H174</f>
        <v>0</v>
      </c>
      <c r="M174" s="444"/>
    </row>
    <row r="175" spans="4:13" ht="18.25" customHeight="1" thickBot="1">
      <c r="D175" s="446"/>
      <c r="E175" s="440" t="str">
        <f>'Balance Sheet'!B31</f>
        <v>Other Liabilities</v>
      </c>
      <c r="F175" s="441"/>
      <c r="G175" s="442"/>
      <c r="H175" s="443">
        <f>'Balance Sheet'!F31</f>
        <v>684053</v>
      </c>
      <c r="I175" s="444"/>
      <c r="J175" s="443">
        <f>'Balance Sheet'!K31</f>
        <v>684053</v>
      </c>
      <c r="K175" s="444"/>
      <c r="L175" s="443">
        <f t="shared" si="6"/>
        <v>0</v>
      </c>
      <c r="M175" s="444"/>
    </row>
    <row r="176" spans="4:13" ht="18.25" customHeight="1" thickBot="1">
      <c r="D176" s="446"/>
      <c r="E176" s="440" t="str">
        <f>'Balance Sheet'!B32</f>
        <v>Long-Term Liabilities</v>
      </c>
      <c r="F176" s="441"/>
      <c r="G176" s="442"/>
      <c r="H176" s="443">
        <f>'Balance Sheet'!F32</f>
        <v>3917959.02</v>
      </c>
      <c r="I176" s="444"/>
      <c r="J176" s="443">
        <f>'Balance Sheet'!K32</f>
        <v>3849329.82</v>
      </c>
      <c r="K176" s="444"/>
      <c r="L176" s="443">
        <f t="shared" si="6"/>
        <v>-68629.200000000186</v>
      </c>
      <c r="M176" s="444"/>
    </row>
    <row r="177" spans="4:13" ht="18.25" customHeight="1" thickBot="1">
      <c r="D177" s="446"/>
      <c r="E177" s="440" t="str">
        <f>'Balance Sheet'!B33</f>
        <v>Beginning Net Assets</v>
      </c>
      <c r="F177" s="441"/>
      <c r="G177" s="442"/>
      <c r="H177" s="443">
        <f>'Balance Sheet'!F33</f>
        <v>1393306.6500000004</v>
      </c>
      <c r="I177" s="444"/>
      <c r="J177" s="443">
        <f>'Balance Sheet'!K33</f>
        <v>1888315.11</v>
      </c>
      <c r="K177" s="444"/>
      <c r="L177" s="443">
        <f t="shared" si="6"/>
        <v>495008.45999999973</v>
      </c>
      <c r="M177" s="444"/>
    </row>
    <row r="178" spans="4:13" ht="18.25" customHeight="1" thickBot="1">
      <c r="D178" s="447"/>
      <c r="E178" s="440" t="str">
        <f>'Balance Sheet'!B34</f>
        <v>Net Income (Loss) to Date</v>
      </c>
      <c r="F178" s="441"/>
      <c r="G178" s="442"/>
      <c r="H178" s="443">
        <f>'Balance Sheet'!F34</f>
        <v>495008.46</v>
      </c>
      <c r="I178" s="444"/>
      <c r="J178" s="443">
        <f>'Balance Sheet'!K34</f>
        <v>231506.45</v>
      </c>
      <c r="K178" s="444"/>
      <c r="L178" s="443">
        <f t="shared" si="6"/>
        <v>-263502.01</v>
      </c>
      <c r="M178" s="444"/>
    </row>
    <row r="179" spans="4:13" ht="18.25" customHeight="1" thickBot="1">
      <c r="D179" s="242"/>
      <c r="E179" s="437" t="s">
        <v>174</v>
      </c>
      <c r="F179" s="437"/>
      <c r="G179" s="437"/>
      <c r="H179" s="438">
        <f>SUM(H166:H178)</f>
        <v>6780435.5300000003</v>
      </c>
      <c r="I179" s="438"/>
      <c r="J179" s="438">
        <f>SUM(J166:J178)</f>
        <v>6899201.8100000005</v>
      </c>
      <c r="K179" s="438"/>
      <c r="L179" s="438">
        <f>J179-H179</f>
        <v>118766.28000000026</v>
      </c>
      <c r="M179" s="438"/>
    </row>
    <row r="180" spans="4:13">
      <c r="D180" s="36" t="str">
        <f>IF(AND(H180="",J180=""),"","Error! Balance sheet does not balance!")</f>
        <v/>
      </c>
      <c r="E180" s="36"/>
      <c r="F180" s="36"/>
      <c r="G180" s="36"/>
      <c r="H180" s="439" t="str">
        <f>IF(ROUND(H165-H179,2)=0,"",H165-H179)</f>
        <v/>
      </c>
      <c r="I180" s="439"/>
      <c r="J180" s="439" t="str">
        <f>IF(ROUND(J165-J179,2)=0,"",J165-J179)</f>
        <v/>
      </c>
      <c r="K180" s="439"/>
    </row>
  </sheetData>
  <mergeCells count="140">
    <mergeCell ref="D166:D178"/>
    <mergeCell ref="H176:I176"/>
    <mergeCell ref="J176:K176"/>
    <mergeCell ref="L176:M176"/>
    <mergeCell ref="E177:G177"/>
    <mergeCell ref="H177:I177"/>
    <mergeCell ref="J177:K177"/>
    <mergeCell ref="L177:M177"/>
    <mergeCell ref="E178:G178"/>
    <mergeCell ref="H178:I178"/>
    <mergeCell ref="J178:K178"/>
    <mergeCell ref="L178:M178"/>
    <mergeCell ref="L169:M169"/>
    <mergeCell ref="E166:G166"/>
    <mergeCell ref="H166:I166"/>
    <mergeCell ref="J166:K166"/>
    <mergeCell ref="L166:M166"/>
    <mergeCell ref="E167:G167"/>
    <mergeCell ref="H167:I167"/>
    <mergeCell ref="J167:K167"/>
    <mergeCell ref="L167:M167"/>
    <mergeCell ref="E168:G168"/>
    <mergeCell ref="E170:G170"/>
    <mergeCell ref="H170:I170"/>
    <mergeCell ref="E179:G179"/>
    <mergeCell ref="H179:I179"/>
    <mergeCell ref="J179:K179"/>
    <mergeCell ref="L179:M179"/>
    <mergeCell ref="H180:I180"/>
    <mergeCell ref="J180:K180"/>
    <mergeCell ref="E172:G172"/>
    <mergeCell ref="H172:I172"/>
    <mergeCell ref="J172:K172"/>
    <mergeCell ref="L172:M172"/>
    <mergeCell ref="E173:G173"/>
    <mergeCell ref="H173:I173"/>
    <mergeCell ref="J173:K173"/>
    <mergeCell ref="L173:M173"/>
    <mergeCell ref="E174:G174"/>
    <mergeCell ref="H174:I174"/>
    <mergeCell ref="J174:K174"/>
    <mergeCell ref="L174:M174"/>
    <mergeCell ref="E175:G175"/>
    <mergeCell ref="H175:I175"/>
    <mergeCell ref="J175:K175"/>
    <mergeCell ref="L175:M175"/>
    <mergeCell ref="E176:G176"/>
    <mergeCell ref="J170:K170"/>
    <mergeCell ref="L170:M170"/>
    <mergeCell ref="E171:G171"/>
    <mergeCell ref="H171:I171"/>
    <mergeCell ref="J171:K171"/>
    <mergeCell ref="L171:M171"/>
    <mergeCell ref="H168:I168"/>
    <mergeCell ref="J168:K168"/>
    <mergeCell ref="L168:M168"/>
    <mergeCell ref="E169:G169"/>
    <mergeCell ref="H169:I169"/>
    <mergeCell ref="J169:K169"/>
    <mergeCell ref="E165:G165"/>
    <mergeCell ref="H165:I165"/>
    <mergeCell ref="J165:K165"/>
    <mergeCell ref="L165:M165"/>
    <mergeCell ref="E162:G162"/>
    <mergeCell ref="H162:I162"/>
    <mergeCell ref="J162:K162"/>
    <mergeCell ref="L162:M162"/>
    <mergeCell ref="E163:G163"/>
    <mergeCell ref="H163:I163"/>
    <mergeCell ref="J163:K163"/>
    <mergeCell ref="L163:M163"/>
    <mergeCell ref="H160:I160"/>
    <mergeCell ref="J160:K160"/>
    <mergeCell ref="L160:M160"/>
    <mergeCell ref="E161:G161"/>
    <mergeCell ref="H161:I161"/>
    <mergeCell ref="J161:K161"/>
    <mergeCell ref="L161:M161"/>
    <mergeCell ref="D158:D164"/>
    <mergeCell ref="E158:G158"/>
    <mergeCell ref="H158:I158"/>
    <mergeCell ref="J158:K158"/>
    <mergeCell ref="L158:M158"/>
    <mergeCell ref="E159:G159"/>
    <mergeCell ref="H159:I159"/>
    <mergeCell ref="J159:K159"/>
    <mergeCell ref="L159:M159"/>
    <mergeCell ref="E160:G160"/>
    <mergeCell ref="E164:G164"/>
    <mergeCell ref="H164:I164"/>
    <mergeCell ref="J164:K164"/>
    <mergeCell ref="L164:M164"/>
    <mergeCell ref="B115:P115"/>
    <mergeCell ref="E157:G157"/>
    <mergeCell ref="H157:I157"/>
    <mergeCell ref="J157:K157"/>
    <mergeCell ref="L157:M157"/>
    <mergeCell ref="B109:C109"/>
    <mergeCell ref="E109:I109"/>
    <mergeCell ref="B110:C110"/>
    <mergeCell ref="E110:I110"/>
    <mergeCell ref="B111:C111"/>
    <mergeCell ref="E111:I111"/>
    <mergeCell ref="B66:P66"/>
    <mergeCell ref="B100:C100"/>
    <mergeCell ref="E100:I100"/>
    <mergeCell ref="B101:C101"/>
    <mergeCell ref="E101:I101"/>
    <mergeCell ref="B102:C102"/>
    <mergeCell ref="E102:I102"/>
    <mergeCell ref="B112:C112"/>
    <mergeCell ref="E112:I112"/>
    <mergeCell ref="B106:C106"/>
    <mergeCell ref="E106:I106"/>
    <mergeCell ref="B107:C107"/>
    <mergeCell ref="E107:I107"/>
    <mergeCell ref="B108:C108"/>
    <mergeCell ref="E108:I108"/>
    <mergeCell ref="B103:C103"/>
    <mergeCell ref="E103:I103"/>
    <mergeCell ref="B104:C104"/>
    <mergeCell ref="E104:I104"/>
    <mergeCell ref="B105:C105"/>
    <mergeCell ref="E105:I105"/>
    <mergeCell ref="B4:P4"/>
    <mergeCell ref="B32:P32"/>
    <mergeCell ref="U6:U7"/>
    <mergeCell ref="V6:V7"/>
    <mergeCell ref="U4:U5"/>
    <mergeCell ref="V4:V5"/>
    <mergeCell ref="W4:W5"/>
    <mergeCell ref="T4:T5"/>
    <mergeCell ref="S4:S5"/>
    <mergeCell ref="S14:S21"/>
    <mergeCell ref="S8:S12"/>
    <mergeCell ref="S6:S7"/>
    <mergeCell ref="T6:T7"/>
    <mergeCell ref="W6:W7"/>
    <mergeCell ref="S28:T28"/>
    <mergeCell ref="S29:T29"/>
  </mergeCells>
  <conditionalFormatting sqref="W8:W29">
    <cfRule type="expression" dxfId="1" priority="4">
      <formula>IF(LEFT($W$4)="%",TRUE,FALSE)</formula>
    </cfRule>
  </conditionalFormatting>
  <dataValidations count="3">
    <dataValidation type="list" allowBlank="1" showInputMessage="1" sqref="U2:V2" xr:uid="{538C3605-484A-45A1-A82C-6FE20B2A0F7E}">
      <formula1>Table1_Dropdown1</formula1>
    </dataValidation>
    <dataValidation type="list" allowBlank="1" showInputMessage="1" sqref="W2" xr:uid="{BA1A2353-EA7B-445A-8C5D-098C49E82723}">
      <formula1>Table1_Dropdown2</formula1>
    </dataValidation>
    <dataValidation type="list" allowBlank="1" showInputMessage="1" sqref="B67" xr:uid="{798FD788-305C-4D72-B3E0-A38F7BF649DE}">
      <formula1>Waterfall_Dropdown</formula1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A2F3BAB-FAD4-4561-9698-DD44349E2E6C}">
            <xm:f>IF(NOT(ROUND($C$79,0)=ROUND(YTD!$U$27,0)),TRUE,FALSE)</xm:f>
            <x14:dxf>
              <font>
                <color rgb="FFFF0000"/>
              </font>
            </x14:dxf>
          </x14:cfRule>
          <xm:sqref>C79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venadatastore xmlns="http://venasolutions.com/VenaSPMAddin/DrillThroughTableInfo_V1">[{"sectionName":"OutYtdS1","blockName":"OutYtdB1","tableName":"drill_GLActuals"},{"sectionName":"BSActualsS1","blockName":"BSActualsB1","tableName":"drill_GLActuals"},{"sectionName":"YTDS1","blockName":"YTDB1","tableName":"drill_GLActuals"},{"sectionName":"BalanceSheetS1","blockName":"BalanceSheetB1","tableName":"drill_GLActuals"}]</venadatastore>
</file>

<file path=customXml/item2.xml><?xml version="1.0" encoding="utf-8"?>
<venadatastore xmlns="http://venasolutions.com/VenaSPMAddin/ServerSideBlobV2"/>
</file>

<file path=customXml/item3.xml><?xml version="1.0" encoding="utf-8"?>
<solutionPackageMetadata xmlns="http://venasolutions.com/VenaTemplate/SolutionPackageMetadata/V1">
  <lastSaved>2021-01-22T17:59:00.7200439-06:00</lastSaved>
</solutionPackageMetadata>
</file>

<file path=customXml/item4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5.xml><?xml version="1.0" encoding="utf-8"?>
<venadatastore xmlns="http://venasolutions.com/VenaSPMAddin/DataModelSectionStore_V1">{"OutYtdS1":{"Id":632005309942726656,"Name":"EdTec - TN"},"OutYTDS2":{"Id":632005309942726656,"Name":"EdTec - TN"},"BalanceSheetS2":{"Id":632005309942726656,"Name":"EdTec - TN"},"BalanceSheetS1":{"Id":632005309942726656,"Name":"EdTec - TN"},"BalanceSheetS3":{"Id":632005309942726656,"Name":"EdTec - TN"},"CharterYTDBS":{"Id":632005309942726656,"Name":"EdTec - TN"},"Budget":{"Id":632005309942726656,"Name":"EdTec - TN"},"PreviousForecast":{"Id":632005309942726656,"Name":"EdTec - TN"},"CharterCashFlow":{"Id":632005309942726656,"Name":"EdTec - TN"},"Org":{"Id":632005309942726656,"Name":"EdTec - TN"},"CurrentForecast":{"Id":632005309942726656,"Name":"EdTec - TN"},"ClosedMonthS1":{"Id":632005309942726656,"Name":"EdTec - TN"},"CashFlowS1":{"Id":632005309942726656,"Name":"EdTec - TN"},"CashFlowS2":{"Id":632005309942726656,"Name":"EdTec - TN"},"CashFlowS3":{"Id":632005309942726656,"Name":"EdTec - TN"},"YTDS1":{"Id":632005309942726656,"Name":"EdTec - TN"},"YTDS2":{"Id":632005309942726656,"Name":"EdTec - TN"},"ReportSettings1":{"Id":632005309942726656,"Name":"EdTec - TN"},"ComparisonScenario1":{"Id":632005309942726656,"Name":"EdTec - TN"},"CapExS1":{"Id":632005309942726656,"Name":"EdTec - TN"},"CapExS2":{"Id":632005309942726656,"Name":"EdTec - TN"},"GraphsS1":{"Id":632005309942726656,"Name":"EdTec - TN"},"ReportSettingsS1":{"Id":632005309942726656,"Name":"EdTec - TN"},"Budget0008ICPHSICPHSIndependenceAcademy":{"Id":632005309942726656,"Name":"EdTec - TN"},"ClosedMonthS10008ICPHSICPHSIndependenceAcademy":{"Id":632005309942726656,"Name":"EdTec - TN"},"CurrentForecast0008ICPHSICPHSIndependenceAcademy":{"Id":632005309942726656,"Name":"EdTec - TN"},"YTDS10008ICPHSICPHSIndependenceAcademy":{"Id":632005309942726656,"Name":"EdTec - TN"},"PreviousForecast0008ICPHSICPHSIndependenceAcademy":{"Id":632005309942726656,"Name":"EdTec - TN"},"YTDS20008ICPHSICPHSIndependenceAcademy":{"Id":632005309942726656,"Name":"EdTec - TN"},"Budget0008ICPMSICPMSOpportunityAcademy":{"Id":632005309942726656,"Name":"EdTec - TN"},"ClosedMonthS10008ICPMSICPMSOpportunityAcademy":{"Id":632005309942726656,"Name":"EdTec - TN"},"CurrentForecast0008ICPMSICPMSOpportunityAcademy":{"Id":632005309942726656,"Name":"EdTec - TN"},"YTDS10008ICPMSICPMSOpportunityAcademy":{"Id":632005309942726656,"Name":"EdTec - TN"},"PreviousForecast0008ICPMSICPMSOpportunityAcademy":{"Id":632005309942726656,"Name":"EdTec - TN"},"YTDS20008ICPMSICPMSOpportunityAcademy":{"Id":632005309942726656,"Name":"EdTec - TN"},"BudgetTitleITitleI":{"Id":632005309942726656,"Name":"EdTec - TN"},"ClosedMonthS1TitleITitleI":{"Id":632005309942726656,"Name":"EdTec - TN"},"CurrentForecastTitleITitleI":{"Id":632005309942726656,"Name":"EdTec - TN"},"YTDS1TitleITitleI":{"Id":632005309942726656,"Name":"EdTec - TN"},"PreviousForecastTitleITitleI":{"Id":632005309942726656,"Name":"EdTec - TN"},"YTDS2TitleITitleI":{"Id":632005309942726656,"Name":"EdTec - TN"}}</venadatastore>
</file>

<file path=customXml/item6.xml><?xml version="1.0" encoding="utf-8"?>
<venadatastore xmlns="http://venasolutions.com/VenaSPMAddin/ServerSideBlobV1">{"Version":1,"Mappings":{"_vena_BalanceSheetS1_BalanceSheetB1_C_1_632382509082607616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1","MemberIdStr":"632382509082607616","DimensionId":1,"MemberId":632382509082607616,"Inc":""},"_vena_BalanceSheetS1_BalanceSheetB1_C_1_632382509082607616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1","MemberIdStr":"632382509082607616","DimensionId":1,"MemberId":632382509082607616,"Inc":"1"},"_vena_BalanceSheetS1_BalanceSheetB1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a398e917565c475b8f0c5e9ebb5e002d","DimensionId":-1,"MemberId":-1,"Inc":""},"_vena_BalanceSheetS1_BalanceSheetB1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a398e917565c475b8f0c5e9ebb5e002d","DimensionId":-1,"MemberId":-1,"Inc":"1"},"_vena_BalanceSheetS1_BalanceSheetB1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a398e917565c475b8f0c5e9ebb5e002d","DimensionId":-1,"MemberId":-1,"Inc":"2"},"_vena_BalanceSheetS1_BalanceSheetB1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a398e917565c475b8f0c5e9ebb5e002d","DimensionId":-1,"MemberId":-1,"Inc":"3"},"_vena_BalanceSheetS1_BalanceSheet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e1c3a244dc3d4f149ecdf7d748811086","DimensionId":-1,"MemberId":-1,"Inc":""},"_vena_BalanceSheetS1_BalanceSheet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e1c3a244dc3d4f149ecdf7d748811086","DimensionId":-1,"MemberId":-1,"Inc":"1"},"_vena_BalanceSheetS1_BalanceSheet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e1c3a244dc3d4f149ecdf7d748811086","DimensionId":-1,"MemberId":-1,"Inc":"2"},"_vena_BalanceSheetS1_BalanceSheet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2,"DimensionIdStr":"FV","MemberIdStr":"e1c3a244dc3d4f149ecdf7d748811086","DimensionId":-1,"MemberId":-1,"Inc":"3"},"_vena_BalanceSheetS1_BalanceSheetB1_R_5_632005310894833666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632005310894833666","DimensionId":5,"MemberId":632005310894833666,"Inc":""},"_vena_BalanceSheetS1_BalanceSheetB1_R_5_632005310924193794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632005310924193794","DimensionId":5,"MemberId":632005310924193794,"Inc":""},"_vena_BalanceSheetS1_BalanceSheetB1_R_5_632005310995496964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632005310995496964","DimensionId":5,"MemberId":632005310995496964,"Inc":""},"_vena_BalanceSheetS1_BalanceSheetB1_R_5_632005311083577346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632005311083577346","DimensionId":5,"MemberId":632005311083577346,"Inc":""},"_vena_BalanceSheetS1_BalanceSheetB1_R_5_632005311100354560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632005311100354560","DimensionId":5,"MemberId":632005311100354560,"Inc":""},"_vena_BalanceSheetS1_BalanceSheetB1_R_5_632005311154880518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632005311154880518","DimensionId":5,"MemberId":632005311154880518,"Inc":""},"_vena_BalanceSheetS1_BalanceSheetB1_R_5_632005311213600772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632005311213600772","DimensionId":5,"MemberId":632005311213600772,"Inc":""},"_vena_BalanceSheetS1_BalanceSheetB1_R_5_632005311242960896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632005311242960896","DimensionId":5,"MemberId":632005311242960896,"Inc":""},"_vena_BalanceSheetS1_BalanceSheetB1_R_5_632005311515590660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632005311515590660","DimensionId":5,"MemberId":632005311515590660,"Inc":""},"_vena_BalanceSheetS1_BalanceSheetB1_R_5_632005311767248896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632005311767248896","DimensionId":5,"MemberId":632005311767248896,"Inc":""},"_vena_BalanceSheetS1_BalanceSheetB1_R_5_632005311767248898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632005311767248898","DimensionId":5,"MemberId":632005311767248898,"Inc":""},"_vena_BalanceSheetS1_BalanceSheetB1_R_5_632005311947603971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632005311947603971","DimensionId":5,"MemberId":632005311947603971,"Inc":""},"_vena_BalanceSheetS1_BalanceSheetB1_R_5_632005312237010948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632005312237010948","DimensionId":5,"MemberId":632005312237010948,"Inc":""},"_vena_BalanceSheetS1_BalanceSheetB1_R_5_632005312325091330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632005312325091330","DimensionId":5,"MemberId":632005312325091330,"Inc":""},"_vena_BalanceSheetS1_BalanceSheetB1_R_5_632005312442531846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632005312442531846","DimensionId":5,"MemberId":632005312442531846,"Inc":""},"_vena_BalanceSheetS1_BalanceSheetB1_R_5_632005312450920454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632005312450920454","DimensionId":5,"MemberId":632005312450920454,"Inc":""},"_vena_BalanceSheetS1_BalanceSheetB1_R_5_632005312576749572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632005312576749572","DimensionId":5,"MemberId":632005312576749572,"Inc":""},"_vena_BalanceSheetS1_BalanceSheetB1_R_5_632005312610304000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632005312610304000","DimensionId":5,"MemberId":632005312610304000,"Inc":""},"_vena_BalanceSheetS1_BalanceSheetB1_R_5_642245834465214464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BalanceSheetB1","VenaRangeType":1,"DimensionIdStr":"5","MemberIdStr":"642245834465214464","DimensionId":5,"MemberId":642245834465214464,"Inc":""},"_vena_BalanceSheetS1_P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","VenaRangeType":0,"DimensionIdStr":"2","MemberIdStr":"632005310802558978","DimensionId":2,"MemberId":632005310802558978,"Inc":""},"_vena_BalanceSheetS1_P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","VenaRangeType":0,"DimensionIdStr":"6","MemberIdStr":"632005313059094533","DimensionId":6,"MemberId":632005313059094533,"Inc":""},"_vena_BalanceSheetS1_P_7_632005313260421126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","VenaRangeType":0,"DimensionIdStr":"7","MemberIdStr":"632005313260421126","DimensionId":7,"MemberId":632005313260421126,"Inc":""},"_vena_BalanceSheetS1_P_8_632005313667268610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1","BlockName":"","VenaRangeType":0,"DimensionIdStr":"8","MemberIdStr":"632005313667268610","DimensionId":8,"MemberId":632005313667268610,"Inc":""},"_vena_BalanceSheetS2_BalanceSheetB2_C_1_632382509082607616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2,"DimensionIdStr":"1","MemberIdStr":"632382509082607616","DimensionId":1,"MemberId":632382509082607616,"Inc":""},"_vena_BalanceSheetS2_BalanceSheetB2_C_8_632005313650491398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2,"DimensionIdStr":"8","MemberIdStr":"632005313650491398","DimensionId":8,"MemberId":632005313650491398,"Inc":""},"_vena_BalanceSheetS2_BalanceSheetB2_C_8_632005313650491398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2,"DimensionIdStr":"8","MemberIdStr":"632005313650491398","DimensionId":8,"MemberId":632005313650491398,"Inc":"1"},"_vena_BalanceSheetS2_BalanceSheetB2_R_5_632005310894833666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632005310894833666","DimensionId":5,"MemberId":632005310894833666,"Inc":""},"_vena_BalanceSheetS2_BalanceSheetB2_R_5_632005310924193794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632005310924193794","DimensionId":5,"MemberId":632005310924193794,"Inc":""},"_vena_BalanceSheetS2_BalanceSheetB2_R_5_632005310995496964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632005310995496964","DimensionId":5,"MemberId":632005310995496964,"Inc":""},"_vena_BalanceSheetS2_BalanceSheetB2_R_5_632005311083577346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632005311083577346","DimensionId":5,"MemberId":632005311083577346,"Inc":""},"_vena_BalanceSheetS2_BalanceSheetB2_R_5_632005311100354560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632005311100354560","DimensionId":5,"MemberId":632005311100354560,"Inc":""},"_vena_BalanceSheetS2_BalanceSheetB2_R_5_632005311154880518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632005311154880518","DimensionId":5,"MemberId":632005311154880518,"Inc":""},"_vena_BalanceSheetS2_BalanceSheetB2_R_5_632005311213600772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632005311213600772","DimensionId":5,"MemberId":632005311213600772,"Inc":""},"_vena_BalanceSheetS2_BalanceSheetB2_R_5_632005311242960896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632005311242960896","DimensionId":5,"MemberId":632005311242960896,"Inc":""},"_vena_BalanceSheetS2_BalanceSheetB2_R_5_632005311515590660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632005311515590660","DimensionId":5,"MemberId":632005311515590660,"Inc":""},"_vena_BalanceSheetS2_BalanceSheetB2_R_5_632005311679168518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632005311679168518","DimensionId":5,"MemberId":632005311679168518,"Inc":""},"_vena_BalanceSheetS2_BalanceSheetB2_R_5_632005311767248896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632005311767248896","DimensionId":5,"MemberId":632005311767248896,"Inc":""},"_vena_BalanceSheetS2_BalanceSheetB2_R_5_632005311767248898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632005311767248898","DimensionId":5,"MemberId":632005311767248898,"Inc":""},"_vena_BalanceSheetS2_BalanceSheetB2_R_5_632005311947603971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632005311947603971","DimensionId":5,"MemberId":632005311947603971,"Inc":""},"_vena_BalanceSheetS2_BalanceSheetB2_R_5_632005312237010948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632005312237010948","DimensionId":5,"MemberId":632005312237010948,"Inc":""},"_vena_BalanceSheetS2_BalanceSheetB2_R_5_632005312325091330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632005312325091330","DimensionId":5,"MemberId":632005312325091330,"Inc":""},"_vena_BalanceSheetS2_BalanceSheetB2_R_5_632005312442531846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632005312442531846","DimensionId":5,"MemberId":632005312442531846,"Inc":""},"_vena_BalanceSheetS2_BalanceSheetB2_R_5_632005312450920454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632005312450920454","DimensionId":5,"MemberId":632005312450920454,"Inc":""},"_vena_BalanceSheetS2_BalanceSheetB2_R_5_632005312576749572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2","VenaRangeType":1,"DimensionIdStr":"5","MemberIdStr":"632005312576749572","DimensionId":5,"MemberId":632005312576749572,"Inc":""},"_vena_BalanceSheetS2_BalanceSheet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3","VenaRangeType":2,"DimensionIdStr":"8","MemberIdStr":"632005313629519872","DimensionId":8,"MemberId":632005313629519872,"Inc":""},"_vena_BalanceSheetS2_BalanceSheetB3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3","VenaRangeType":2,"DimensionIdStr":"8","MemberIdStr":"632005313629519872","DimensionId":8,"MemberId":632005313629519872,"Inc":"1"},"_vena_BalanceSheetS2_BalanceSheetB3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3","VenaRangeType":2,"DimensionIdStr":"FV","MemberIdStr":"9b0abd7578fb42018b1ba18b8b26d3ae","DimensionId":-1,"MemberId":-1,"Inc":""},"_vena_BalanceSheetS2_BalanceSheetB3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3","VenaRangeType":2,"DimensionIdStr":"FV","MemberIdStr":"9b0abd7578fb42018b1ba18b8b26d3ae","DimensionId":-1,"MemberId":-1,"Inc":"1"},"_vena_BalanceSheetS2_BalanceSheetB3_R_5_667945018958282752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BalanceSheetB3","VenaRangeType":1,"DimensionIdStr":"5","MemberIdStr":"667945018958282752","DimensionId":5,"MemberId":667945018958282752,"Inc":""},"_vena_BalanceSheetS2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","VenaRangeType":0,"DimensionIdStr":"3","MemberIdStr":"632005310022418436","DimensionId":3,"MemberId":632005310022418436,"Inc":""},"_vena_BalanceSheetS2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","VenaRangeType":0,"DimensionIdStr":"6","MemberIdStr":"632005313063288832","DimensionId":6,"MemberId":632005313063288832,"Inc":""},"_vena_BalanceSheetS2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","VenaRangeType":0,"DimensionIdStr":"7","MemberIdStr":"632005313256226820","DimensionId":7,"MemberId":632005313256226820,"Inc":""},"_vena_BalanceSheetS2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","VenaRangeType":0,"DimensionIdStr":"FV","MemberIdStr":"e1c3a244dc3d4f149ecdf7d748811086","DimensionId":-1,"MemberId":-1,"Inc":""},"_vena_BalanceSheet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lanceSheetS2","BlockName":"","VenaRangeType":0,"DimensionIdStr":"FV","MemberIdStr":"e3545e3dcc52420a84dcdae3a23a4597","DimensionId":-1,"MemberId":-1,"Inc":""},"_vena_Budget_P_2_632005310802558984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udget","BlockName":"","VenaRangeType":0,"DimensionIdStr":"2","MemberIdStr":"632005310802558984","DimensionId":2,"MemberId":632005310802558984,"Inc":""},"_vena_Budget_P_2_723667097930170368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udget","BlockName":"","VenaRangeType":0,"DimensionIdStr":"2","MemberIdStr":"723667097930170368","DimensionId":2,"MemberId":723667097930170368,"Inc":""},"_vena_Budget_P_2_857798329073008641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udget","BlockName":"","VenaRangeType":0,"DimensionIdStr":"2","MemberIdStr":"857798329073008641","DimensionId":2,"MemberId":857798329073008641,"Inc":""},"_vena_CapExS1_CapExB1_C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2","MemberIdStr":"632005310802558978","DimensionId":2,"MemberId":632005310802558978,"Inc":""},"_vena_CapExS1_CapExB1_C_2_632005310802558978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2","MemberIdStr":"632005310802558978","DimensionId":2,"MemberId":632005310802558978,"Inc":"1"},"_vena_CapExS1_CapExB1_C_3_632005310022418432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3","MemberIdStr":"632005310022418432","DimensionId":3,"MemberId":632005310022418432,"Inc":""},"_vena_CapExS1_CapExB1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3","MemberIdStr":"632005310022418436","DimensionId":3,"MemberId":632005310022418436,"Inc":""},"_vena_CapExS1_CapEx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632005313629519872","DimensionId":8,"MemberId":632005313629519872,"Inc":""},"_vena_CapExS1_CapExB1_C_8_632005313667268610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632005313667268610","DimensionId":8,"MemberId":632005313667268610,"Inc":""},"_vena_CapExS1_CapExB1_C_8_632005313667268610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632005313667268610","DimensionId":8,"MemberId":632005313667268610,"Inc":"1"},"_vena_CapExS1_CapExB1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a398e917565c475b8f0c5e9ebb5e002d","DimensionId":-1,"MemberId":-1,"Inc":""},"_vena_CapExS1_CapEx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"},"_vena_CapExS1_CapEx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1"},"_vena_CapExS1_CapEx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"},"_vena_CapExS1_CapEx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3545e3dcc52420a84dcdae3a23a4597","DimensionId":-1,"MemberId":-1,"Inc":""},"_vena_CapExS1_CapExB1_R_5_632005311217795076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632005311217795076","DimensionId":5,"MemberId":632005311217795076,"Inc":""},"_vena_CapExS1_CapExB1_R_5_632005311293292550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632005311293292550","DimensionId":5,"MemberId":632005311293292550,"Inc":""},"_vena_CapExS1_CapExB1_R_5_632005311314264065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632005311314264065","DimensionId":5,"MemberId":632005311314264065,"Inc":""},"_vena_CapExS1_CapExB1_R_5_632005311322652673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632005311322652673","DimensionId":5,"MemberId":632005311322652673,"Inc":""},"_vena_CapExS1_CapExB1_R_5_632005311347818503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632005311347818503","DimensionId":5,"MemberId":632005311347818503,"Inc":""},"_vena_CapExS1_CapExB1_R_5_632005311381372929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632005311381372929","DimensionId":5,"MemberId":632005311381372929,"Inc":""},"_vena_CapExS1_CapExB1_R_5_632005311398150146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632005311398150146","DimensionId":5,"MemberId":632005311398150146,"Inc":""},"_vena_CapExS1_CapExB1_R_5_632005311402344454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632005311402344454","DimensionId":5,"MemberId":632005311402344454,"Inc":""},"_vena_CapExS1_CapExB1_R_5_632005311435898884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632005311435898884","DimensionId":5,"MemberId":632005311435898884,"Inc":""},"_vena_CapExS1_CapExB1_R_5_632005311456870400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632005311456870400","DimensionId":5,"MemberId":632005311456870400,"Inc":""},"_vena_CapExS1_CapExB1_R_5_632005311482036228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632005311482036228","DimensionId":5,"MemberId":632005311482036228,"Inc":""},"_vena_CapExS1_CapExB1_R_5_632005311511396354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632005311511396354","DimensionId":5,"MemberId":632005311511396354,"Inc":""},"_vena_CapExS1_CapExB1_R_5_632005311544950788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632005311544950788","DimensionId":5,"MemberId":632005311544950788,"Inc":""},"_vena_CapExS1_CapExB1_R_5_632005311553339393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632005311553339393","DimensionId":5,"MemberId":632005311553339393,"Inc":""},"_vena_CapExS1_CapExB1_R_5_632005311574310914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632005311574310914","DimensionId":5,"MemberId":632005311574310914,"Inc":""},"_vena_CapExS1_CapExB1_R_5_632005311607865348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632005311607865348","DimensionId":5,"MemberId":632005311607865348,"Inc":""},"_vena_CapExS1_CapExB1_R_5_632005311654002692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632005311654002692","DimensionId":5,"MemberId":632005311654002692,"Inc":""},"_vena_CapExS1_CapExB1_R_5_632005311922438146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632005311922438146","DimensionId":5,"MemberId":632005311922438146,"Inc":""},"_vena_CapExS1_CapExB1_R_5_632005311976964104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632005311976964104","DimensionId":5,"MemberId":632005311976964104,"Inc":""},"_vena_CapExS1_CapExB1_R_5_632005312006324240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632005312006324240","DimensionId":5,"MemberId":632005312006324240,"Inc":""},"_vena_CapExS1_CapExB1_R_5_632005312031490085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632005312031490085","DimensionId":5,"MemberId":632005312031490085,"Inc":""},"_vena_CapExS1_CapExB1_R_5_632005312056655878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632005312056655878","DimensionId":5,"MemberId":632005312056655878,"Inc":""},"_vena_CapExS1_CapExB1_R_5_632005312077627398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632005312077627398","DimensionId":5,"MemberId":632005312077627398,"Inc":""},"_vena_CapExS1_CapExB1_R_5_632005312081821701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632005312081821701","DimensionId":5,"MemberId":632005312081821701,"Inc":""},"_vena_CapExS1_CapExB1_R_5_632005312106987526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632005312106987526","DimensionId":5,"MemberId":632005312106987526,"Inc":""},"_vena_CapExS1_CapExB1_R_5_632005312148930566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632005312148930566","DimensionId":5,"MemberId":632005312148930566,"Inc":""},"_vena_CapExS1_CapExB1_R_5_632005312157319172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632005312157319172","DimensionId":5,"MemberId":632005312157319172,"Inc":""},"_vena_CapExS1_P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6","MemberIdStr":"632005313059094533","DimensionId":6,"MemberId":632005313059094533,"Inc":""},"_vena_CapExS1_P_7_632005313260421126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7","MemberIdStr":"632005313260421126","DimensionId":7,"MemberId":632005313260421126,"Inc":""},"_vena_CapExS1_P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FV","MemberIdStr":"9b0abd7578fb42018b1ba18b8b26d3ae","DimensionId":-1,"MemberId":-1,"Inc":""},"_vena_CapExS2_CapExB2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3","MemberIdStr":"632005310022418436","DimensionId":3,"MemberId":632005310022418436,"Inc":""},"_vena_CapExS2_CapExB2_C_3_632005310022418436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3","MemberIdStr":"632005310022418436","DimensionId":3,"MemberId":632005310022418436,"Inc":"1"},"_vena_CapExS2_CapExB2_C_3_632005310022418436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3","MemberIdStr":"632005310022418436","DimensionId":3,"MemberId":632005310022418436,"Inc":"2"},"_vena_CapExS2_CapExB2_C_3_632005310022418436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3","MemberIdStr":"632005310022418436","DimensionId":3,"MemberId":632005310022418436,"Inc":"3"},"_vena_CapExS2_CapExB2_C_3_632005310022418436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3","MemberIdStr":"632005310022418436","DimensionId":3,"MemberId":632005310022418436,"Inc":"4"},"_vena_CapExS2_CapExB2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4","MemberIdStr":"632005309959503878","DimensionId":4,"MemberId":632005309959503878,"Inc":""},"_vena_CapExS2_CapExB2_C_4_632005309959503878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4","MemberIdStr":"632005309959503878","DimensionId":4,"MemberId":632005309959503878,"Inc":"1"},"_vena_CapExS2_CapExB2_C_4_632005309959503878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4","MemberIdStr":"632005309959503878","DimensionId":4,"MemberId":632005309959503878,"Inc":"2"},"_vena_CapExS2_CapExB2_C_8_632005313595965446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8","MemberIdStr":"632005313595965446","DimensionId":8,"MemberId":632005313595965446,"Inc":""},"_vena_CapExS2_CapExB2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8","MemberIdStr":"632005313629519872","DimensionId":8,"MemberId":632005313629519872,"Inc":""},"_vena_CapExS2_CapExB2_C_8_632005313637908481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8","MemberIdStr":"632005313637908481","DimensionId":8,"MemberId":632005313637908481,"Inc":""},"_vena_CapExS2_CapExB2_C_8_632005313650491400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8","MemberIdStr":"632005313650491400","DimensionId":8,"MemberId":632005313650491400,"Inc":""},"_vena_CapExS2_CapExB2_C_8_632005313692434436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8","MemberIdStr":"632005313692434436","DimensionId":8,"MemberId":632005313692434436,"Inc":""},"_vena_CapExS2_CapEx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1c3a244dc3d4f149ecdf7d748811086","DimensionId":-1,"MemberId":-1,"Inc":""},"_vena_CapExS2_CapEx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1c3a244dc3d4f149ecdf7d748811086","DimensionId":-1,"MemberId":-1,"Inc":"1"},"_vena_CapExS2_CapExB2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3545e3dcc52420a84dcdae3a23a4597","DimensionId":-1,"MemberId":-1,"Inc":""},"_vena_CapExS2_CapEx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3545e3dcc52420a84dcdae3a23a4597","DimensionId":-1,"MemberId":-1,"Inc":"1"},"_vena_CapExS2_CapEx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3545e3dcc52420a84dcdae3a23a4597","DimensionId":-1,"MemberId":-1,"Inc":"2"},"_vena_CapExS2_CapExB2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3545e3dcc52420a84dcdae3a23a4597","DimensionId":-1,"MemberId":-1,"Inc":"3"},"_vena_CapExS2_CapExB2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2,"DimensionIdStr":"FV","MemberIdStr":"e3545e3dcc52420a84dcdae3a23a4597","DimensionId":-1,"MemberId":-1,"Inc":"4"},"_vena_CapExS2_CapExB2_R_5_632005311876300804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1,"DimensionIdStr":"5","MemberIdStr":"632005311876300804","DimensionId":5,"MemberId":632005311876300804,"Inc":""},"_vena_CapExS2_CapExB3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3","VenaRangeType":2,"DimensionIdStr":"3","MemberIdStr":"632005310022418436","DimensionId":3,"MemberId":632005310022418436,"Inc":""},"_vena_CapExS2_CapEx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3","VenaRangeType":2,"DimensionIdStr":"8","MemberIdStr":"632005313629519872","DimensionId":8,"MemberId":632005313629519872,"Inc":""},"_vena_CapExS2_CapEx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3","VenaRangeType":2,"DimensionIdStr":"FV","MemberIdStr":"e1c3a244dc3d4f149ecdf7d748811086","DimensionId":-1,"MemberId":-1,"Inc":""},"_vena_CapExS2_CapEx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3","VenaRangeType":2,"DimensionIdStr":"FV","MemberIdStr":"e3545e3dcc52420a84dcdae3a23a4597","DimensionId":-1,"MemberId":-1,"Inc":""},"_vena_CapExS2_CapExB3_R_5_632005311498813448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3","VenaRangeType":1,"DimensionIdStr":"5","MemberIdStr":"632005311498813448","DimensionId":5,"MemberId":632005311498813448,"Inc":""},"_vena_CapExS2_CapExB3_R_5_632005311876300804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3","VenaRangeType":1,"DimensionIdStr":"5","MemberIdStr":"632005311876300804","DimensionId":5,"MemberId":632005311876300804,"Inc":""},"_vena_CapExS2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","VenaRangeType":0,"DimensionIdStr":"6","MemberIdStr":"632005313063288832","DimensionId":6,"MemberId":632005313063288832,"Inc":""},"_vena_CapExS2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","VenaRangeType":0,"DimensionIdStr":"7","MemberIdStr":"632005313256226820","DimensionId":7,"MemberId":632005313256226820,"Inc":""},"_vena_CapExS2_P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","VenaRangeType":0,"DimensionIdStr":"FV","MemberIdStr":"9b0abd7578fb42018b1ba18b8b26d3ae","DimensionId":-1,"MemberId":-1,"Inc":""},"_vena_CashFlowS1_CashFlowB1_C_3_632005310022418432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3","MemberIdStr":"632005310022418432","DimensionId":3,"MemberId":632005310022418432,"Inc":""},"_vena_CashFlowS1_CashFlowB1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FV","MemberIdStr":"9b0abd7578fb42018b1ba18b8b26d3ae","DimensionId":-1,"MemberId":-1,"Inc":"1"},"_vena_CashFlowS1_CashFlowB1_R_5_632005312237010948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1,"DimensionIdStr":"5","MemberIdStr":"632005312237010948","DimensionId":5,"MemberId":632005312237010948,"Inc":""},"_vena_CashFlowS1_P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2","MemberIdStr":"632005310802558978","DimensionId":2,"MemberId":632005310802558978,"Inc":""},"_vena_CashFlowS1_P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6","MemberIdStr":"632005313059094533","DimensionId":6,"MemberId":632005313059094533,"Inc":""},"_vena_CashFlowS1_P_7_632005313260421126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7","MemberIdStr":"632005313260421126","DimensionId":7,"MemberId":632005313260421126,"Inc":""},"_vena_CashFlowS1_P_8_632005313667268610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8","MemberIdStr":"632005313667268610","DimensionId":8,"MemberId":632005313667268610,"Inc":""},"_vena_CashFlow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FV","MemberIdStr":"e1c3a244dc3d4f149ecdf7d748811086","DimensionId":-1,"MemberId":-1,"Inc":""},"_vena_CashFlowS2_CashFlowB2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"},"_vena_CashFlowS2_CashFlowB2_C_3_632005310022418436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1"},"_vena_CashFlowS2_CashFlowB2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"},"_vena_CashFlowS2_CashFlowB2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"},"_vena_CashFlowS2_CashFlowB2_C_FV_9b0abd7578fb42018b1ba18b8b26d3ae_10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10"},"_vena_CashFlowS2_CashFlowB2_C_FV_9b0abd7578fb42018b1ba18b8b26d3ae_11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11"},"_vena_CashFlowS2_CashFlowB2_C_FV_9b0abd7578fb42018b1ba18b8b26d3ae_13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13"},"_vena_CashFlowS2_CashFlowB2_C_FV_9b0abd7578fb42018b1ba18b8b26d3ae_14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14"},"_vena_CashFlowS2_CashFlowB2_C_FV_9b0abd7578fb42018b1ba18b8b26d3ae_15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15"},"_vena_CashFlowS2_CashFlowB2_C_FV_9b0abd7578fb42018b1ba18b8b26d3ae_16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16"},"_vena_CashFlowS2_CashFlowB2_C_FV_9b0abd7578fb42018b1ba18b8b26d3ae_17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17"},"_vena_CashFlowS2_CashFlowB2_C_FV_9b0abd7578fb42018b1ba18b8b26d3ae_18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18"},"_vena_CashFlowS2_CashFlowB2_C_FV_9b0abd7578fb42018b1ba18b8b26d3ae_19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19"},"_vena_CashFlowS2_CashFlowB2_C_FV_9b0abd7578fb42018b1ba18b8b26d3ae_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"},"_vena_CashFlowS2_CashFlowB2_C_FV_9b0abd7578fb42018b1ba18b8b26d3ae_20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20"},"_vena_CashFlowS2_CashFlowB2_C_FV_9b0abd7578fb42018b1ba18b8b26d3ae_21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21"},"_vena_CashFlowS2_CashFlowB2_C_FV_9b0abd7578fb42018b1ba18b8b26d3ae_22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22"},"_vena_CashFlowS2_CashFlowB2_C_FV_9b0abd7578fb42018b1ba18b8b26d3ae_23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23"},"_vena_CashFlowS2_CashFlowB2_C_FV_9b0abd7578fb42018b1ba18b8b26d3ae_24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24"},"_vena_CashFlowS2_CashFlowB2_C_FV_9b0abd7578fb42018b1ba18b8b26d3ae_25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25"},"_vena_CashFlowS2_CashFlowB2_C_FV_9b0abd7578fb42018b1ba18b8b26d3ae_26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26"},"_vena_CashFlowS2_CashFlowB2_C_FV_9b0abd7578fb42018b1ba18b8b26d3ae_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3"},"_vena_CashFlowS2_CashFlowB2_C_FV_9b0abd7578fb42018b1ba18b8b26d3ae_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4"},"_vena_CashFlowS2_CashFlowB2_C_FV_9b0abd7578fb42018b1ba18b8b26d3ae_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5"},"_vena_CashFlowS2_CashFlowB2_C_FV_9b0abd7578fb42018b1ba18b8b26d3ae_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6"},"_vena_CashFlowS2_CashFlowB2_C_FV_9b0abd7578fb42018b1ba18b8b26d3ae_7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7"},"_vena_CashFlowS2_CashFlowB2_C_FV_9b0abd7578fb42018b1ba18b8b26d3ae_8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8"},"_vena_CashFlowS2_CashFlowB2_C_FV_9b0abd7578fb42018b1ba18b8b26d3ae_9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9b0abd7578fb42018b1ba18b8b26d3ae","DimensionId":-1,"MemberId":-1,"Inc":"9"},"_vena_CashFlowS2_CashFlow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"},"_vena_CashFlowS2_CashFlow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"},"_vena_CashFlowS2_CashFlowB2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10"},"_vena_CashFlowS2_CashFlowB2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12"},"_vena_CashFlowS2_CashFlowB2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13"},"_vena_CashFlowS2_CashFlowB2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14"},"_vena_CashFlowS2_CashFlowB2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15"},"_vena_CashFlowS2_CashFlowB2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16"},"_vena_CashFlowS2_CashFlowB2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17"},"_vena_CashFlowS2_CashFlowB2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18"},"_vena_CashFlowS2_CashFlowB2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19"},"_vena_CashFlowS2_CashFlow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"},"_vena_CashFlowS2_CashFlowB2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20"},"_vena_CashFlowS2_CashFlowB2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21"},"_vena_CashFlowS2_CashFlowB2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22"},"_vena_CashFlowS2_CashFlowB2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23"},"_vena_CashFlowS2_CashFlowB2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25"},"_vena_CashFlowS2_CashFlowB2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"},"_vena_CashFlowS2_CashFlowB2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"},"_vena_CashFlowS2_CashFlowB2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"},"_vena_CashFlowS2_CashFlowB2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"},"_vena_CashFlowS2_CashFlowB2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"},"_vena_CashFlowS2_CashFlowB2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8"},"_vena_CashFlowS2_CashFlowB2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9"},"_vena_CashFlowS2_CashFlow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"},"_vena_CashFlowS2_CashFlow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"},"_vena_CashFlowS2_CashFlow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10"},"_vena_CashFlowS2_CashFlow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11"},"_vena_CashFlowS2_CashFlow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13"},"_vena_CashFlowS2_CashFlow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14"},"_vena_CashFlowS2_CashFlow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15"},"_vena_CashFlowS2_CashFlow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16"},"_vena_CashFlowS2_CashFlow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17"},"_vena_CashFlowS2_CashFlow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18"},"_vena_CashFlowS2_CashFlow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19"},"_vena_CashFlowS2_CashFlow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"},"_vena_CashFlowS2_CashFlow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20"},"_vena_CashFlowS2_CashFlow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21"},"_vena_CashFlowS2_CashFlow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22"},"_vena_CashFlowS2_CashFlow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23"},"_vena_CashFlowS2_CashFlowB2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24"},"_vena_CashFlowS2_CashFlowB2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25"},"_vena_CashFlowS2_CashFlowB2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26"},"_vena_CashFlowS2_CashFlow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"},"_vena_CashFlowS2_CashFlow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"},"_vena_CashFlowS2_CashFlow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"},"_vena_CashFlowS2_CashFlow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"},"_vena_CashFlowS2_CashFlow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"},"_vena_CashFlowS2_CashFlow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8"},"_vena_CashFlowS2_CashFlow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9"},"_vena_CashFlowS2_CashFlowB2_R_5_632005310831919105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632005310831919105","DimensionId":5,"MemberId":632005310831919105,"Inc":""},"_vena_CashFlowS2_CashFlowB2_R_5_632005310831919111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632005310831919111","DimensionId":5,"MemberId":632005310831919111,"Inc":""},"_vena_CashFlowS2_CashFlowB2_R_5_632005310831919113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632005310831919113","DimensionId":5,"MemberId":632005310831919113,"Inc":""},"_vena_CashFlowS2_CashFlowB2_R_5_632005310836113408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632005310836113408","DimensionId":5,"MemberId":632005310836113408,"Inc":""},"_vena_CashFlowS2_CashFlowB2_R_5_632005310836113410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632005310836113410","DimensionId":5,"MemberId":632005310836113410,"Inc":""},"_vena_CashFlowS2_CashFlowB2_R_5_632005310840307712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632005310840307712","DimensionId":5,"MemberId":632005310840307712,"Inc":""},"_vena_CashFlowS2_CashFlowB2_R_5_632005310852890628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632005310852890628","DimensionId":5,"MemberId":632005310852890628,"Inc":""},"_vena_CashFlowS2_CashFlowB2_R_5_632005310857084934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632005310857084934","DimensionId":5,"MemberId":632005310857084934,"Inc":""},"_vena_CashFlowS2_CashFlowB2_R_5_632005310857084936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632005310857084936","DimensionId":5,"MemberId":632005310857084936,"Inc":""},"_vena_CashFlowS2_CashFlowB2_R_5_632005310861279232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632005310861279232","DimensionId":5,"MemberId":632005310861279232,"Inc":""},"_vena_CashFlowS2_CashFlowB2_R_5_632005310861279234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632005310861279234","DimensionId":5,"MemberId":632005310861279234,"Inc":""},"_vena_CashFlowS2_CashFlowB2_R_5_632005310861279238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632005310861279238","DimensionId":5,"MemberId":632005310861279238,"Inc":""},"_vena_CashFlowS2_CashFlowB2_R_5_632005310882250754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632005310882250754","DimensionId":5,"MemberId":632005310882250754,"Inc":""},"_vena_CashFlowS2_CashFlowB2_R_5_632005310882250756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632005310882250756","DimensionId":5,"MemberId":632005310882250756,"Inc":""},"_vena_CashFlowS2_CashFlowB2_R_5_632005310890639362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632005310890639362","DimensionId":5,"MemberId":632005310890639362,"Inc":""},"_vena_CashFlowS2_CashFlowB2_R_5_632005310890639364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632005310890639364","DimensionId":5,"MemberId":632005310890639364,"Inc":""},"_vena_CashFlowS2_CashFlowB2_R_5_632005310890639366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632005310890639366","DimensionId":5,"MemberId":632005310890639366,"Inc":""},"_vena_CashFlowS2_CashFlowB2_R_5_632005310894833664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632005310894833664","DimensionId":5,"MemberId":632005310894833664,"Inc":""},"_vena_CashFlowS2_CashFlowB2_R_5_632005310894833672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632005310894833672","DimensionId":5,"MemberId":632005310894833672,"Inc":""},"_vena_CashFlowS2_CashFlowB2_R_5_632005310907416580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632005310907416580","DimensionId":5,"MemberId":632005310907416580,"Inc":""},"_vena_CashFlowS2_CashFlowB2_R_5_632005310915805190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632005310915805190","DimensionId":5,"MemberId":632005310915805190,"Inc":""},"_vena_CashFlowS2_CashFlowB2_R_5_632005310919999492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632005310919999492","DimensionId":5,"MemberId":632005310919999492,"Inc":""},"_vena_CashFlowS2_CashFlowB2_R_5_632005310919999494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632005310919999494","DimensionId":5,"MemberId":632005310919999494,"Inc":""},"_vena_CashFlowS2_CashFlowB2_R_5_632005310919999496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632005310919999496","DimensionId":5,"MemberId":632005310919999496,"Inc":""},"_vena_CashFlowS2_CashFlowB2_R_5_632005310924193792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632005310924193792","DimensionId":5,"MemberId":632005310924193792,"Inc":""},"_vena_CashFlowS2_CashFlowB2_R_5_632005310924193798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632005310924193798","DimensionId":5,"MemberId":632005310924193798,"Inc":""},"_vena_CashFlowS2_CashFlowB2_R_5_632005310940971013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632005310940971013","DimensionId":5,"MemberId":632005310940971013,"Inc":""},"_vena_CashFlowS2_CashFlowB2_R_5_632005310945165316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632005310945165316","DimensionId":5,"MemberId":632005310945165316,"Inc":""},"_vena_CashFlowS2_CashFlowB2_R_5_632005310949359624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632005310949359624","DimensionId":5,"MemberId":632005310949359624,"Inc":""},"_vena_CashFlowS2_CashFlowB2_R_5_632005310953553920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632005310953553920","DimensionId":5,"MemberId":632005310953553920,"Inc":""},"_vena_CashFlowS2_CashFlowB2_R_5_632005310953553922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632005310953553922","DimensionId":5,"MemberId":632005310953553922,"Inc":""},"_vena_CashFlowS2_CashFlowB2_R_5_632005310953553924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632005310953553924","DimensionId":5,"MemberId":632005310953553924,"Inc":""},"_vena_CashFlowS2_CashFlowB2_R_5_632005310957748224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632005310957748224","DimensionId":5,"MemberId":632005310957748224,"Inc":""},"_vena_CashFlowS2_CashFlowB2_R_5_632005310957748226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632005310957748226","DimensionId":5,"MemberId":632005310957748226,"Inc":""},"_vena_CashFlowS2_CashFlowB2_R_5_632005310974525442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632005310974525442","DimensionId":5,"MemberId":632005310974525442,"Inc":""},"_vena_CashFlowS2_CashFlowB2_R_5_632005310974525444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632005310974525444","DimensionId":5,"MemberId":632005310974525444,"Inc":""},"_vena_CashFlowS2_CashFlowB2_R_5_632005310978719744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632005310978719744","DimensionId":5,"MemberId":632005310978719744,"Inc":""},"_vena_CashFlowS2_CashFlowB2_R_5_632005310982914050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632005310982914050","DimensionId":5,"MemberId":632005310982914050,"Inc":""},"_vena_CashFlowS2_CashFlowB2_R_5_632005310982914052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632005310982914052","DimensionId":5,"MemberId":632005310982914052,"Inc":""},"_vena_CashFlowS2_CashFlowB2_R_5_632005310982914054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632005310982914054","DimensionId":5,"MemberId":632005310982914054,"Inc":""},"_vena_CashFlowS2_CashFlowB2_R_5_632005310982914056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632005310982914056","DimensionId":5,"MemberId":632005310982914056,"Inc":""},"_vena_CashFlowS2_CashFlowB2_R_5_632005310987108357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632005310987108357","DimensionId":5,"MemberId":632005310987108357,"Inc":""},"_vena_CashFlowS2_CashFlowB2_R_5_632005310995496960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632005310995496960","DimensionId":5,"MemberId":632005310995496960,"Inc":""},"_vena_CashFlowS2_CashFlowB2_R_5_632005310995496962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632005310995496962","DimensionId":5,"MemberId":632005310995496962,"Inc":""},"_vena_CashFlowS2_CashFlowB2_R_5_632005310995496966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632005310995496966","DimensionId":5,"MemberId":632005310995496966,"Inc":""},"_vena_CashFlowS2_CashFlowB2_R_5_632005311008079873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632005311008079873","DimensionId":5,"MemberId":632005311008079873,"Inc":""},"_vena_CashFlowS2_CashFlowB2_R_5_632005311012274180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632005311012274180","DimensionId":5,"MemberId":632005311012274180,"Inc":""},"_vena_CashFlowS2_CashFlowB2_R_5_632005311012274184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632005311012274184","DimensionId":5,"MemberId":632005311012274184,"Inc":""},"_vena_CashFlowS2_CashFlowB2_R_5_632005311016468480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632005311016468480","DimensionId":5,"MemberId":632005311016468480,"Inc":""},"_vena_CashFlowS2_CashFlowB2_R_5_632005311016468486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632005311016468486","DimensionId":5,"MemberId":632005311016468486,"Inc":""},"_vena_CashFlowS2_CashFlowB2_R_5_632005311033245699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632005311033245699","DimensionId":5,"MemberId":632005311033245699,"Inc":""},"_vena_CashFlowS2_CashFlowB2_R_5_632005311033245703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632005311033245703","DimensionId":5,"MemberId":632005311033245703,"Inc":""},"_vena_CashFlowS2_CashFlowB2_R_5_632005311037440008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632005311037440008","DimensionId":5,"MemberId":632005311037440008,"Inc":""},"_vena_CashFlowS2_CashFlowB2_R_5_632005311041634304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632005311041634304","DimensionId":5,"MemberId":632005311041634304,"Inc":""},"_vena_CashFlowS2_CashFlowB2_R_5_632005311041634306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632005311041634306","DimensionId":5,"MemberId":632005311041634306,"Inc":""},"_vena_CashFlowS2_CashFlowB2_R_5_632005311041634308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632005311041634308","DimensionId":5,"MemberId":632005311041634308,"Inc":""},"_vena_CashFlowS2_CashFlowB2_R_5_632005311062605830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632005311062605830","DimensionId":5,"MemberId":632005311062605830,"Inc":""},"_vena_CashFlowS2_CashFlowB2_R_5_632005311070994432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632005311070994432","DimensionId":5,"MemberId":632005311070994432,"Inc":""},"_vena_CashFlowS2_CashFlowB2_R_5_632005311070994434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632005311070994434","DimensionId":5,"MemberId":632005311070994434,"Inc":""},"_vena_CashFlowS2_CashFlowB2_R_5_632005311070994436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632005311070994436","DimensionId":5,"MemberId":632005311070994436,"Inc":""},"_vena_CashFlowS2_CashFlowB2_R_5_632005311070994438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632005311070994438","DimensionId":5,"MemberId":632005311070994438,"Inc":""},"_vena_CashFlowS2_CashFlowB2_R_5_632005311083577348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632005311083577348","DimensionId":5,"MemberId":632005311083577348,"Inc":""},"_vena_CashFlowS2_CashFlowB2_R_5_632005311096160258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632005311096160258","DimensionId":5,"MemberId":632005311096160258,"Inc":""},"_vena_CashFlowS2_CashFlowB2_R_5_632005311096160260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632005311096160260","DimensionId":5,"MemberId":632005311096160260,"Inc":""},"_vena_CashFlowS2_CashFlowB2_R_5_632005311096160262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632005311096160262","DimensionId":5,"MemberId":632005311096160262,"Inc":""},"_vena_CashFlowS2_CashFlowB2_R_5_632005311096160264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632005311096160264","DimensionId":5,"MemberId":632005311096160264,"Inc":""},"_vena_CashFlowS2_CashFlowB2_R_5_632005311100354567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632005311100354567","DimensionId":5,"MemberId":632005311100354567,"Inc":""},"_vena_CashFlowS2_CashFlowB2_R_5_632005311121326082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632005311121326082","DimensionId":5,"MemberId":632005311121326082,"Inc":""},"_vena_CashFlowS2_CashFlowB2_R_5_632005311121326086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632005311121326086","DimensionId":5,"MemberId":632005311121326086,"Inc":""},"_vena_CashFlowS2_CashFlowB2_R_5_632005311125520384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632005311125520384","DimensionId":5,"MemberId":632005311125520384,"Inc":""},"_vena_CashFlowS2_CashFlowB2_R_5_632005311125520386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632005311125520386","DimensionId":5,"MemberId":632005311125520386,"Inc":""},"_vena_CashFlowS2_CashFlowB2_R_5_632005311125520392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632005311125520392","DimensionId":5,"MemberId":632005311125520392,"Inc":""},"_vena_CashFlowS2_CashFlowB2_R_5_632005311146491912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632005311146491912","DimensionId":5,"MemberId":632005311146491912,"Inc":""},"_vena_CashFlowS2_CashFlowB2_R_5_632005311150686208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632005311150686208","DimensionId":5,"MemberId":632005311150686208,"Inc":""},"_vena_CashFlowS2_CashFlowB2_R_5_632005311154880512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632005311154880512","DimensionId":5,"MemberId":632005311154880512,"Inc":""},"_vena_CashFlowS2_CashFlowB2_R_5_632005311154880514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632005311154880514","DimensionId":5,"MemberId":632005311154880514,"Inc":""},"_vena_CashFlowS2_CashFlowB2_R_5_632005311154880516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632005311154880516","DimensionId":5,"MemberId":632005311154880516,"Inc":""},"_vena_CashFlowS2_CashFlowB2_R_5_632005311159074816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632005311159074816","DimensionId":5,"MemberId":632005311159074816,"Inc":""},"_vena_CashFlowS2_CashFlowB2_R_5_632005311175852035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632005311175852035","DimensionId":5,"MemberId":632005311175852035,"Inc":""},"_vena_CashFlowS2_CashFlowB2_R_5_632005311175852039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632005311175852039","DimensionId":5,"MemberId":632005311175852039,"Inc":""},"_vena_CashFlowS2_CashFlowB2_R_5_632005311184240640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632005311184240640","DimensionId":5,"MemberId":632005311184240640,"Inc":""},"_vena_CashFlowS2_CashFlowB2_R_5_632005311184240642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632005311184240642","DimensionId":5,"MemberId":632005311184240642,"Inc":""},"_vena_CashFlowS2_CashFlowB2_R_5_632005311184240644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632005311184240644","DimensionId":5,"MemberId":632005311184240644,"Inc":""},"_vena_CashFlowS2_CashFlowB2_R_5_632005311188434945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632005311188434945","DimensionId":5,"MemberId":632005311188434945,"Inc":""},"_vena_CashFlowS2_CashFlowB2_R_5_632005311209406470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632005311209406470","DimensionId":5,"MemberId":632005311209406470,"Inc":""},"_vena_CashFlowS2_CashFlowB2_R_5_632005311209406472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632005311209406472","DimensionId":5,"MemberId":632005311209406472,"Inc":""},"_vena_CashFlowS2_CashFlowB2_R_5_632005311213600768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632005311213600768","DimensionId":5,"MemberId":632005311213600768,"Inc":""},"_vena_CashFlowS2_CashFlowB2_R_5_632005311213600770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632005311213600770","DimensionId":5,"MemberId":632005311213600770,"Inc":""},"_vena_CashFlowS2_CashFlowB2_R_5_632005311230377986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632005311230377986","DimensionId":5,"MemberId":632005311230377986,"Inc":""},"_vena_CashFlowS2_CashFlowB2_R_5_632005311234572292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632005311234572292","DimensionId":5,"MemberId":632005311234572292,"Inc":""},"_vena_CashFlowS2_CashFlowB2_R_5_632005311234572294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632005311234572294","DimensionId":5,"MemberId":632005311234572294,"Inc":""},"_vena_CashFlowS2_CashFlowB2_R_5_632005311238766592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632005311238766592","DimensionId":5,"MemberId":632005311238766592,"Inc":""},"_vena_CashFlowS2_CashFlowB2_R_5_632005311238766596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632005311238766596","DimensionId":5,"MemberId":632005311238766596,"Inc":""},"_vena_CashFlowS2_CashFlowB2_R_5_632005311238766600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632005311238766600","DimensionId":5,"MemberId":632005311238766600,"Inc":""},"_vena_CashFlowS2_CashFlowB2_R_5_632005311255543815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632005311255543815","DimensionId":5,"MemberId":632005311255543815,"Inc":""},"_vena_CashFlowS2_CashFlowB2_R_5_632005311259738112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632005311259738112","DimensionId":5,"MemberId":632005311259738112,"Inc":""},"_vena_CashFlowS2_CashFlowB2_R_5_632005311259738114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632005311259738114","DimensionId":5,"MemberId":632005311259738114,"Inc":""},"_vena_CashFlowS2_CashFlowB2_R_5_632005311263932420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632005311263932420","DimensionId":5,"MemberId":632005311263932420,"Inc":""},"_vena_CashFlowS2_CashFlowB2_R_5_632005311263932422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632005311263932422","DimensionId":5,"MemberId":632005311263932422,"Inc":""},"_vena_CashFlowS2_CashFlowB2_R_5_632005311268126720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632005311268126720","DimensionId":5,"MemberId":632005311268126720,"Inc":""},"_vena_CashFlowS2_CashFlowB2_R_5_632005311268126726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632005311268126726","DimensionId":5,"MemberId":632005311268126726,"Inc":""},"_vena_CashFlowS2_CashFlowB2_R_5_632005311268126728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632005311268126728","DimensionId":5,"MemberId":632005311268126728,"Inc":""},"_vena_CashFlowS2_CashFlowB2_R_5_632005311284903938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632005311284903938","DimensionId":5,"MemberId":632005311284903938,"Inc":""},"_vena_CashFlowS2_CashFlowB2_R_5_632005311284903942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632005311284903942","DimensionId":5,"MemberId":632005311284903942,"Inc":""},"_vena_CashFlowS2_CashFlowB2_R_5_632005311289098249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632005311289098249","DimensionId":5,"MemberId":632005311289098249,"Inc":""},"_vena_CashFlowS2_CashFlowB2_R_5_632005311293292544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632005311293292544","DimensionId":5,"MemberId":632005311293292544,"Inc":""},"_vena_CashFlowS2_CashFlowB2_R_5_632005311293292546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632005311293292546","DimensionId":5,"MemberId":632005311293292546,"Inc":""},"_vena_CashFlowS2_CashFlowB2_R_5_632005311293292548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632005311293292548","DimensionId":5,"MemberId":632005311293292548,"Inc":""},"_vena_CashFlowS2_CashFlowB2_R_5_632005311297486850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632005311297486850","DimensionId":5,"MemberId":632005311297486850,"Inc":""},"_vena_CashFlowS2_CashFlowB2_R_5_632005311297486852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632005311297486852","DimensionId":5,"MemberId":632005311297486852,"Inc":""},"_vena_CashFlowS2_CashFlowB2_R_5_632005311318458370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632005311318458370","DimensionId":5,"MemberId":632005311318458370,"Inc":""},"_vena_CashFlowS2_CashFlowB2_R_5_632005311318458372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632005311318458372","DimensionId":5,"MemberId":632005311318458372,"Inc":""},"_vena_CashFlowS2_CashFlowB2_R_5_632005311318458374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632005311318458374","DimensionId":5,"MemberId":632005311318458374,"Inc":""},"_vena_CashFlowS2_CashFlowB2_R_5_632005311318458376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632005311318458376","DimensionId":5,"MemberId":632005311318458376,"Inc":""},"_vena_CashFlowS2_CashFlowB2_R_5_632005311322652677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632005311322652677","DimensionId":5,"MemberId":632005311322652677,"Inc":""},"_vena_CashFlowS2_CashFlowB2_R_5_632005311322652679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632005311322652679","DimensionId":5,"MemberId":632005311322652679,"Inc":""},"_vena_CashFlowS2_CashFlowB2_R_5_632005311335235592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632005311335235592","DimensionId":5,"MemberId":632005311335235592,"Inc":""},"_vena_CashFlowS2_CashFlowB2_R_5_632005311339429888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632005311339429888","DimensionId":5,"MemberId":632005311339429888,"Inc":""},"_vena_CashFlowS2_CashFlowB2_R_5_632005311339429890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632005311339429890","DimensionId":5,"MemberId":632005311339429890,"Inc":""},"_vena_CashFlowS2_CashFlowB2_R_5_632005311339429892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632005311339429892","DimensionId":5,"MemberId":632005311339429892,"Inc":""},"_vena_CashFlowS2_CashFlowB2_R_5_632005311339429894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632005311339429894","DimensionId":5,"MemberId":632005311339429894,"Inc":""},"_vena_CashFlowS2_CashFlowB2_R_5_632005311343624200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632005311343624200","DimensionId":5,"MemberId":632005311343624200,"Inc":""},"_vena_CashFlowS2_CashFlowB2_R_5_632005311347818496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632005311347818496","DimensionId":5,"MemberId":632005311347818496,"Inc":""},"_vena_CashFlowS2_CashFlowB2_R_5_632005311347818498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632005311347818498","DimensionId":5,"MemberId":632005311347818498,"Inc":""},"_vena_CashFlowS2_CashFlowB2_R_5_632005311347818500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632005311347818500","DimensionId":5,"MemberId":632005311347818500,"Inc":""},"_vena_CashFlowS2_CashFlowB2_R_5_632005311352012802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632005311352012802","DimensionId":5,"MemberId":632005311352012802,"Inc":""},"_vena_CashFlowS2_CashFlowB2_R_5_632005311352012804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632005311352012804","DimensionId":5,"MemberId":632005311352012804,"Inc":""},"_vena_CashFlowS2_CashFlowB2_R_5_632005311377178626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632005311377178626","DimensionId":5,"MemberId":632005311377178626,"Inc":""},"_vena_CashFlowS2_CashFlowB2_R_5_632005311377178628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632005311377178628","DimensionId":5,"MemberId":632005311377178628,"Inc":""},"_vena_CashFlowS2_CashFlowB2_R_5_632005311377178630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632005311377178630","DimensionId":5,"MemberId":632005311377178630,"Inc":""},"_vena_CashFlowS2_CashFlowB2_R_5_632005311377178632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632005311377178632","DimensionId":5,"MemberId":632005311377178632,"Inc":""},"_vena_CashFlowS2_CashFlowB2_R_5_632005311381372931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632005311381372931","DimensionId":5,"MemberId":632005311381372931,"Inc":""},"_vena_CashFlowS2_CashFlowB2_R_5_632005311381372933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632005311381372933","DimensionId":5,"MemberId":632005311381372933,"Inc":""},"_vena_CashFlowS2_CashFlowB2_R_5_632005311398150152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632005311398150152","DimensionId":5,"MemberId":632005311398150152,"Inc":""},"_vena_CashFlowS2_CashFlowB2_R_5_632005311402344448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632005311402344448","DimensionId":5,"MemberId":632005311402344448,"Inc":""},"_vena_CashFlowS2_CashFlowB2_R_5_632005311402344450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632005311402344450","DimensionId":5,"MemberId":632005311402344450,"Inc":""},"_vena_CashFlowS2_CashFlowB2_R_5_632005311402344452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632005311402344452","DimensionId":5,"MemberId":632005311402344452,"Inc":""},"_vena_CashFlowS2_CashFlowB2_R_5_632005311406538754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632005311406538754","DimensionId":5,"MemberId":632005311406538754,"Inc":""},"_vena_CashFlowS2_CashFlowB2_R_5_632005311406538756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632005311406538756","DimensionId":5,"MemberId":632005311406538756,"Inc":""},"_vena_CashFlowS2_CashFlowB2_R_5_632005311406538758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632005311406538758","DimensionId":5,"MemberId":632005311406538758,"Inc":""},"_vena_CashFlowS2_CashFlowB2_R_5_632005311423315976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632005311423315976","DimensionId":5,"MemberId":632005311423315976,"Inc":""},"_vena_CashFlowS2_CashFlowB2_R_5_632005311427510272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632005311427510272","DimensionId":5,"MemberId":632005311427510272,"Inc":""},"_vena_CashFlowS2_CashFlowB2_R_5_632005311427510274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632005311427510274","DimensionId":5,"MemberId":632005311427510274,"Inc":""},"_vena_CashFlowS2_CashFlowB2_R_5_632005311431704581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632005311431704581","DimensionId":5,"MemberId":632005311431704581,"Inc":""},"_vena_CashFlowS2_CashFlowB2_R_5_632005311431704583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632005311431704583","DimensionId":5,"MemberId":632005311431704583,"Inc":""},"_vena_CashFlowS2_CashFlowB2_R_5_632005311435898880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632005311435898880","DimensionId":5,"MemberId":632005311435898880,"Inc":""},"_vena_CashFlowS2_CashFlowB2_R_5_632005311435898882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632005311435898882","DimensionId":5,"MemberId":632005311435898882,"Inc":""},"_vena_CashFlowS2_CashFlowB2_R_5_632005311440093184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632005311440093184","DimensionId":5,"MemberId":632005311440093184,"Inc":""},"_vena_CashFlowS2_CashFlowB2_R_5_632005311452676096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632005311452676096","DimensionId":5,"MemberId":632005311452676096,"Inc":""},"_vena_CashFlowS2_CashFlowB2_R_5_632005311452676098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632005311452676098","DimensionId":5,"MemberId":632005311452676098,"Inc":""},"_vena_CashFlowS2_CashFlowB2_R_5_632005311452676100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632005311452676100","DimensionId":5,"MemberId":632005311452676100,"Inc":""},"_vena_CashFlowS2_CashFlowB2_R_5_632005311452676102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632005311452676102","DimensionId":5,"MemberId":632005311452676102,"Inc":""},"_vena_CashFlowS2_CashFlowB2_R_5_632005311456870402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632005311456870402","DimensionId":5,"MemberId":632005311456870402,"Inc":""},"_vena_CashFlowS2_CashFlowB2_R_5_632005311473647616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632005311473647616","DimensionId":5,"MemberId":632005311473647616,"Inc":""},"_vena_CashFlowS2_CashFlowB2_R_5_632005311477841923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632005311477841923","DimensionId":5,"MemberId":632005311477841923,"Inc":""},"_vena_CashFlowS2_CashFlowB2_R_5_632005311477841925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632005311477841925","DimensionId":5,"MemberId":632005311477841925,"Inc":""},"_vena_CashFlowS2_CashFlowB2_R_5_632005311477841927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632005311477841927","DimensionId":5,"MemberId":632005311477841927,"Inc":""},"_vena_CashFlowS2_CashFlowB2_R_5_632005311482036224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632005311482036224","DimensionId":5,"MemberId":632005311482036224,"Inc":""},"_vena_CashFlowS2_CashFlowB2_R_5_632005311482036226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632005311482036226","DimensionId":5,"MemberId":632005311482036226,"Inc":""},"_vena_CashFlowS2_CashFlowB2_R_5_632005311486230528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632005311486230528","DimensionId":5,"MemberId":632005311486230528,"Inc":""},"_vena_CashFlowS2_CashFlowB2_R_5_632005311486230530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632005311486230530","DimensionId":5,"MemberId":632005311486230530,"Inc":""},"_vena_CashFlowS2_CashFlowB2_R_5_632005311503007752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632005311503007752","DimensionId":5,"MemberId":632005311503007752,"Inc":""},"_vena_CashFlowS2_CashFlowB2_R_5_632005311507202050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632005311507202050","DimensionId":5,"MemberId":632005311507202050,"Inc":""},"_vena_CashFlowS2_CashFlowB2_R_5_632005311507202054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632005311507202054","DimensionId":5,"MemberId":632005311507202054,"Inc":""},"_vena_CashFlowS2_CashFlowB2_R_5_632005311507202056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632005311507202056","DimensionId":5,"MemberId":632005311507202056,"Inc":""},"_vena_CashFlowS2_CashFlowB2_R_5_632005311511396352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632005311511396352","DimensionId":5,"MemberId":632005311511396352,"Inc":""},"_vena_CashFlowS2_CashFlowB2_R_5_632005311511396358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632005311511396358","DimensionId":5,"MemberId":632005311511396358,"Inc":""},"_vena_CashFlowS2_CashFlowB2_R_5_632005311515590656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632005311515590656","DimensionId":5,"MemberId":632005311515590656,"Inc":""},"_vena_CashFlowS2_CashFlowB2_R_5_632005311515590658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632005311515590658","DimensionId":5,"MemberId":632005311515590658,"Inc":""},"_vena_CashFlowS2_CashFlowB2_R_5_632005311523979268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632005311523979268","DimensionId":5,"MemberId":632005311523979268,"Inc":""},"_vena_CashFlowS2_CashFlowB2_R_5_632005311532367880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632005311532367880","DimensionId":5,"MemberId":632005311532367880,"Inc":""},"_vena_CashFlowS2_CashFlowB2_R_5_632005311536562178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632005311536562178","DimensionId":5,"MemberId":632005311536562178,"Inc":""},"_vena_CashFlowS2_CashFlowB2_R_5_632005311536562180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632005311536562180","DimensionId":5,"MemberId":632005311536562180,"Inc":""},"_vena_CashFlowS2_CashFlowB2_R_5_632005311540756486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632005311540756486","DimensionId":5,"MemberId":632005311540756486,"Inc":""},"_vena_CashFlowS2_CashFlowB2_R_5_632005311540756488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632005311540756488","DimensionId":5,"MemberId":632005311540756488,"Inc":""},"_vena_CashFlowS2_CashFlowB2_R_5_632005311544950784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632005311544950784","DimensionId":5,"MemberId":632005311544950784,"Inc":""},"_vena_CashFlowS2_CashFlowB2_R_5_632005311549145088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632005311549145088","DimensionId":5,"MemberId":632005311549145088,"Inc":""},"_vena_CashFlowS2_CashFlowB2_R_5_632005311549145090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632005311549145090","DimensionId":5,"MemberId":632005311549145090,"Inc":""},"_vena_CashFlowS2_CashFlowB2_R_5_632005311549145096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632005311549145096","DimensionId":5,"MemberId":632005311549145096,"Inc":""},"_vena_CashFlowS2_CashFlowB2_R_5_632005311557533704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632005311557533704","DimensionId":5,"MemberId":632005311557533704,"Inc":""},"_vena_CashFlowS2_CashFlowB2_R_5_632005311565922304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632005311565922304","DimensionId":5,"MemberId":632005311565922304,"Inc":""},"_vena_CashFlowS2_CashFlowB2_R_5_632005311570116610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632005311570116610","DimensionId":5,"MemberId":632005311570116610,"Inc":""},"_vena_CashFlowS2_CashFlowB2_R_5_632005311570116612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632005311570116612","DimensionId":5,"MemberId":632005311570116612,"Inc":""},"_vena_CashFlowS2_CashFlowB2_R_5_632005311570116614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632005311570116614","DimensionId":5,"MemberId":632005311570116614,"Inc":""},"_vena_CashFlowS2_CashFlowB2_R_5_632005311574310912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632005311574310912","DimensionId":5,"MemberId":632005311574310912,"Inc":""},"_vena_CashFlowS2_CashFlowB2_R_5_632005311574310916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632005311574310916","DimensionId":5,"MemberId":632005311574310916,"Inc":""},"_vena_CashFlowS2_CashFlowB2_R_5_632005311574310918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632005311574310918","DimensionId":5,"MemberId":632005311574310918,"Inc":""},"_vena_CashFlowS2_CashFlowB2_R_5_632005311586893833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632005311586893833","DimensionId":5,"MemberId":632005311586893833,"Inc":""},"_vena_CashFlowS2_CashFlowB2_R_5_632005311599476737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632005311599476737","DimensionId":5,"MemberId":632005311599476737,"Inc":""},"_vena_CashFlowS2_CashFlowB2_R_5_632005311603671046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632005311603671046","DimensionId":5,"MemberId":632005311603671046,"Inc":""},"_vena_CashFlowS2_CashFlowB2_R_5_632005311603671049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632005311603671049","DimensionId":5,"MemberId":632005311603671049,"Inc":""},"_vena_CashFlowS2_CashFlowB2_R_5_632005311607865344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632005311607865344","DimensionId":5,"MemberId":632005311607865344,"Inc":""},"_vena_CashFlowS2_CashFlowB2_R_5_632005311607865346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632005311607865346","DimensionId":5,"MemberId":632005311607865346,"Inc":""},"_vena_CashFlowS2_CashFlowB2_R_5_632005311612059648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632005311612059648","DimensionId":5,"MemberId":632005311612059648,"Inc":""},"_vena_CashFlowS2_CashFlowB2_R_5_632005311612059650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632005311612059650","DimensionId":5,"MemberId":632005311612059650,"Inc":""},"_vena_CashFlowS2_CashFlowB2_R_5_632005311628836870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632005311628836870","DimensionId":5,"MemberId":632005311628836870,"Inc":""},"_vena_CashFlowS2_CashFlowB2_R_5_632005311641419782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632005311641419782","DimensionId":5,"MemberId":632005311641419782,"Inc":""},"_vena_CashFlowS2_CashFlowB2_R_5_632005311645614080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632005311645614080","DimensionId":5,"MemberId":632005311645614080,"Inc":""},"_vena_CashFlowS2_CashFlowB2_R_5_632005311645614082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632005311645614082","DimensionId":5,"MemberId":632005311645614082,"Inc":""},"_vena_CashFlowS2_CashFlowB2_R_5_632005311649808390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632005311649808390","DimensionId":5,"MemberId":632005311649808390,"Inc":""},"_vena_CashFlowS2_CashFlowB2_R_5_632005311649808392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632005311649808392","DimensionId":5,"MemberId":632005311649808392,"Inc":""},"_vena_CashFlowS2_CashFlowB2_R_5_632005311654002688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632005311654002688","DimensionId":5,"MemberId":632005311654002688,"Inc":""},"_vena_CashFlowS2_CashFlowB2_R_5_632005311654002690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632005311654002690","DimensionId":5,"MemberId":632005311654002690,"Inc":""},"_vena_CashFlowS2_CashFlowB2_R_5_632005311654002694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632005311654002694","DimensionId":5,"MemberId":632005311654002694,"Inc":""},"_vena_CashFlowS2_CashFlowB2_R_5_632005311654002696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632005311654002696","DimensionId":5,"MemberId":632005311654002696,"Inc":""},"_vena_CashFlowS2_CashFlowB2_R_5_632005311674974208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632005311674974208","DimensionId":5,"MemberId":632005311674974208,"Inc":""},"_vena_CashFlowS2_CashFlowB2_R_5_632005311674974217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632005311674974217","DimensionId":5,"MemberId":632005311674974217,"Inc":""},"_vena_CashFlowS2_CashFlowB2_R_5_632005311679168512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632005311679168512","DimensionId":5,"MemberId":632005311679168512,"Inc":""},"_vena_CashFlowS2_CashFlowB2_R_5_632005311679168514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632005311679168514","DimensionId":5,"MemberId":632005311679168514,"Inc":""},"_vena_CashFlowS2_CashFlowB2_R_5_632005311679168516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632005311679168516","DimensionId":5,"MemberId":632005311679168516,"Inc":""},"_vena_CashFlowS2_CashFlowB2_R_5_632005311683362816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632005311683362816","DimensionId":5,"MemberId":632005311683362816,"Inc":""},"_vena_CashFlowS2_CashFlowB2_R_5_632005311683362818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632005311683362818","DimensionId":5,"MemberId":632005311683362818,"Inc":""},"_vena_CashFlowS2_CashFlowB2_R_5_632005311691751424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632005311691751424","DimensionId":5,"MemberId":632005311691751424,"Inc":""},"_vena_CashFlowS2_CashFlowB2_R_5_632005311700140038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632005311700140038","DimensionId":5,"MemberId":632005311700140038,"Inc":""},"_vena_CashFlowS2_CashFlowB2_R_5_632005311704334340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632005311704334340","DimensionId":5,"MemberId":632005311704334340,"Inc":""},"_vena_CashFlowS2_CashFlowB2_R_5_632005311704334342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632005311704334342","DimensionId":5,"MemberId":632005311704334342,"Inc":""},"_vena_CashFlowS2_CashFlowB2_R_5_632005311704334344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632005311704334344","DimensionId":5,"MemberId":632005311704334344,"Inc":""},"_vena_CashFlowS2_CashFlowB2_R_5_632005311704334346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632005311704334346","DimensionId":5,"MemberId":632005311704334346,"Inc":""},"_vena_CashFlowS2_CashFlowB2_R_5_632005311708528643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632005311708528643","DimensionId":5,"MemberId":632005311708528643,"Inc":""},"_vena_CashFlowS2_CashFlowB2_R_5_632005311725305856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632005311725305856","DimensionId":5,"MemberId":632005311725305856,"Inc":""},"_vena_CashFlowS2_CashFlowB2_R_5_632005311729500162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632005311729500162","DimensionId":5,"MemberId":632005311729500162,"Inc":""},"_vena_CashFlowS2_CashFlowB2_R_5_632005311729500164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632005311729500164","DimensionId":5,"MemberId":632005311729500164,"Inc":""},"_vena_CashFlowS2_CashFlowB2_R_5_632005311729500168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632005311729500168","DimensionId":5,"MemberId":632005311729500168,"Inc":""},"_vena_CashFlowS2_CashFlowB2_R_5_632005311733694472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632005311733694472","DimensionId":5,"MemberId":632005311733694472,"Inc":""},"_vena_CashFlowS2_CashFlowB2_R_5_632005311737888768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632005311737888768","DimensionId":5,"MemberId":632005311737888768,"Inc":""},"_vena_CashFlowS2_CashFlowB2_R_5_632005311737888770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632005311737888770","DimensionId":5,"MemberId":632005311737888770,"Inc":""},"_vena_CashFlowS2_CashFlowB2_R_5_632005311737888772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632005311737888772","DimensionId":5,"MemberId":632005311737888772,"Inc":""},"_vena_CashFlowS2_CashFlowB2_R_5_632005311758860291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632005311758860291","DimensionId":5,"MemberId":632005311758860291,"Inc":""},"_vena_CashFlowS2_CashFlowB2_R_5_632005311758860295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632005311758860295","DimensionId":5,"MemberId":632005311758860295,"Inc":""},"_vena_CashFlowS2_CashFlowB2_R_5_632005311758860297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632005311758860297","DimensionId":5,"MemberId":632005311758860297,"Inc":""},"_vena_CashFlowS2_CashFlowB2_R_5_632005311763054592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632005311763054592","DimensionId":5,"MemberId":632005311763054592,"Inc":""},"_vena_CashFlowS2_CashFlowB2_R_5_632005311763054594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632005311763054594","DimensionId":5,"MemberId":632005311763054594,"Inc":""},"_vena_CashFlowS2_CashFlowB2_R_5_632005311763054596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632005311763054596","DimensionId":5,"MemberId":632005311763054596,"Inc":""},"_vena_CashFlowS2_CashFlowB2_R_5_632005311763054598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632005311763054598","DimensionId":5,"MemberId":632005311763054598,"Inc":""},"_vena_CashFlowS2_CashFlowB2_R_5_632005311771443204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632005311771443204","DimensionId":5,"MemberId":632005311771443204,"Inc":""},"_vena_CashFlowS2_CashFlowB2_R_5_632005311784026112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632005311784026112","DimensionId":5,"MemberId":632005311784026112,"Inc":""},"_vena_CashFlowS2_CashFlowB2_R_5_632005311784026114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632005311784026114","DimensionId":5,"MemberId":632005311784026114,"Inc":""},"_vena_CashFlowS2_CashFlowB2_R_5_632005311784026116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632005311784026116","DimensionId":5,"MemberId":632005311784026116,"Inc":""},"_vena_CashFlowS2_CashFlowB2_R_5_632005311788220419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632005311788220419","DimensionId":5,"MemberId":632005311788220419,"Inc":""},"_vena_CashFlowS2_CashFlowB2_R_5_632005311788220421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632005311788220421","DimensionId":5,"MemberId":632005311788220421,"Inc":""},"_vena_CashFlowS2_CashFlowB2_R_5_632005311788220425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632005311788220425","DimensionId":5,"MemberId":632005311788220425,"Inc":""},"_vena_CashFlowS2_CashFlowB2_R_5_632005311792414722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632005311792414722","DimensionId":5,"MemberId":632005311792414722,"Inc":""},"_vena_CashFlowS2_CashFlowB2_R_5_632005311792414724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632005311792414724","DimensionId":5,"MemberId":632005311792414724,"Inc":""},"_vena_CashFlowS2_CashFlowB2_R_5_632005311792414726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632005311792414726","DimensionId":5,"MemberId":632005311792414726,"Inc":""},"_vena_CashFlowS2_CashFlowB2_R_5_632005311809191946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632005311809191946","DimensionId":5,"MemberId":632005311809191946,"Inc":""},"_vena_CashFlowS2_CashFlowB2_R_5_632005311817580544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632005311817580544","DimensionId":5,"MemberId":632005311817580544,"Inc":""},"_vena_CashFlowS2_CashFlowB2_R_5_632005311817580546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632005311817580546","DimensionId":5,"MemberId":632005311817580546,"Inc":""},"_vena_CashFlowS2_CashFlowB2_R_5_632005311817580548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632005311817580548","DimensionId":5,"MemberId":632005311817580548,"Inc":""},"_vena_CashFlowS2_CashFlowB2_R_5_632005311817580550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632005311817580550","DimensionId":5,"MemberId":632005311817580550,"Inc":""},"_vena_CashFlowS2_CashFlowB2_R_5_632005311817580552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632005311817580552","DimensionId":5,"MemberId":632005311817580552,"Inc":""},"_vena_CashFlowS2_CashFlowB2_R_5_632005311821774848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632005311821774848","DimensionId":5,"MemberId":632005311821774848,"Inc":""},"_vena_CashFlowS2_CashFlowB2_R_5_632005311838552072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632005311838552072","DimensionId":5,"MemberId":632005311838552072,"Inc":""},"_vena_CashFlowS2_CashFlowB2_R_5_632005311842746368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632005311842746368","DimensionId":5,"MemberId":632005311842746368,"Inc":""},"_vena_CashFlowS2_CashFlowB2_R_5_632005311842746370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632005311842746370","DimensionId":5,"MemberId":632005311842746370,"Inc":""},"_vena_CashFlowS2_CashFlowB2_R_5_632005311842746372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632005311842746372","DimensionId":5,"MemberId":632005311842746372,"Inc":""},"_vena_CashFlowS2_CashFlowB2_R_5_632005311846940672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632005311846940672","DimensionId":5,"MemberId":632005311846940672,"Inc":""},"_vena_CashFlowS2_CashFlowB2_R_5_632005311846940674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632005311846940674","DimensionId":5,"MemberId":632005311846940674,"Inc":""},"_vena_CashFlowS2_CashFlowB2_R_5_632005311859523594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632005311859523594","DimensionId":5,"MemberId":632005311859523594,"Inc":""},"_vena_CashFlowS2_CashFlowB2_R_5_632005311863717888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632005311863717888","DimensionId":5,"MemberId":632005311863717888,"Inc":""},"_vena_CashFlowS2_CashFlowB2_R_5_632005311867912192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632005311867912192","DimensionId":5,"MemberId":632005311867912192,"Inc":""},"_vena_CashFlowS2_CashFlowB2_R_5_632005311867912194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632005311867912194","DimensionId":5,"MemberId":632005311867912194,"Inc":""},"_vena_CashFlowS2_CashFlowB2_R_5_632005311867912196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632005311867912196","DimensionId":5,"MemberId":632005311867912196,"Inc":""},"_vena_CashFlowS2_CashFlowB2_R_5_632005311867912198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632005311867912198","DimensionId":5,"MemberId":632005311867912198,"Inc":""},"_vena_CashFlowS2_CashFlowB2_R_5_632005311872106499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632005311872106499","DimensionId":5,"MemberId":632005311872106499,"Inc":""},"_vena_CashFlowS2_CashFlowB2_R_5_632005311884689412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632005311884689412","DimensionId":5,"MemberId":632005311884689412,"Inc":""},"_vena_CashFlowS2_CashFlowB2_R_5_632005311888883714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632005311888883714","DimensionId":5,"MemberId":632005311888883714,"Inc":""},"_vena_CashFlowS2_CashFlowB2_R_5_632005311888883718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632005311888883718","DimensionId":5,"MemberId":632005311888883718,"Inc":""},"_vena_CashFlowS2_CashFlowB2_R_5_632005311893078018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632005311893078018","DimensionId":5,"MemberId":632005311893078018,"Inc":""},"_vena_CashFlowS2_CashFlowB2_R_5_632005311893078020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632005311893078020","DimensionId":5,"MemberId":632005311893078020,"Inc":""},"_vena_CashFlowS2_CashFlowB2_R_5_632005311893078022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632005311893078022","DimensionId":5,"MemberId":632005311893078022,"Inc":""},"_vena_CashFlowS2_CashFlowB2_R_5_632005311897272322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632005311897272322","DimensionId":5,"MemberId":632005311897272322,"Inc":""},"_vena_CashFlowS2_CashFlowB2_R_5_632005311897272324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632005311897272324","DimensionId":5,"MemberId":632005311897272324,"Inc":""},"_vena_CashFlowS2_CashFlowB2_R_5_632005311914049538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632005311914049538","DimensionId":5,"MemberId":632005311914049538,"Inc":""},"_vena_CashFlowS2_CashFlowB2_R_5_632005311918243845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632005311918243845","DimensionId":5,"MemberId":632005311918243845,"Inc":""},"_vena_CashFlowS2_CashFlowB2_R_5_632005311918243847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632005311918243847","DimensionId":5,"MemberId":632005311918243847,"Inc":""},"_vena_CashFlowS2_CashFlowB2_R_5_632005311918243849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632005311918243849","DimensionId":5,"MemberId":632005311918243849,"Inc":""},"_vena_CashFlowS2_CashFlowB2_R_5_632005311922438144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632005311922438144","DimensionId":5,"MemberId":632005311922438144,"Inc":""},"_vena_CashFlowS2_CashFlowB2_R_5_632005311922438150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632005311922438150","DimensionId":5,"MemberId":632005311922438150,"Inc":""},"_vena_CashFlowS2_CashFlowB2_R_5_632005311939215368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632005311939215368","DimensionId":5,"MemberId":632005311939215368,"Inc":""},"_vena_CashFlowS2_CashFlowB2_R_5_632005311943409668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632005311943409668","DimensionId":5,"MemberId":632005311943409668,"Inc":""},"_vena_CashFlowS2_CashFlowB2_R_5_632005311943409670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632005311943409670","DimensionId":5,"MemberId":632005311943409670,"Inc":""},"_vena_CashFlowS2_CashFlowB2_R_5_632005311943409672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632005311943409672","DimensionId":5,"MemberId":632005311943409672,"Inc":""},"_vena_CashFlowS2_CashFlowB2_R_5_632005311943409674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632005311943409674","DimensionId":5,"MemberId":632005311943409674,"Inc":""},"_vena_CashFlowS2_CashFlowB2_R_5_632005311947603973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632005311947603973","DimensionId":5,"MemberId":632005311947603973,"Inc":""},"_vena_CashFlowS2_CashFlowB2_R_5_632005311947603975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632005311947603975","DimensionId":5,"MemberId":632005311947603975,"Inc":""},"_vena_CashFlowS2_CashFlowB2_R_5_632005311960186888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632005311960186888","DimensionId":5,"MemberId":632005311960186888,"Inc":""},"_vena_CashFlowS2_CashFlowB2_R_5_632005311964381184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632005311964381184","DimensionId":5,"MemberId":632005311964381184,"Inc":""},"_vena_CashFlowS2_CashFlowB2_R_5_632005311964381192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632005311964381192","DimensionId":5,"MemberId":632005311964381192,"Inc":""},"_vena_CashFlowS2_CashFlowB2_R_5_632005311968575488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632005311968575488","DimensionId":5,"MemberId":632005311968575488,"Inc":""},"_vena_CashFlowS2_CashFlowB2_R_5_632005311972769793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632005311972769793","DimensionId":5,"MemberId":632005311972769793,"Inc":""},"_vena_CashFlowS2_CashFlowB2_R_5_632005311972769795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632005311972769795","DimensionId":5,"MemberId":632005311972769795,"Inc":""},"_vena_CashFlowS2_CashFlowB2_R_5_632005311972769797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632005311972769797","DimensionId":5,"MemberId":632005311972769797,"Inc":""},"_vena_CashFlowS2_CashFlowB2_R_5_632005311972769805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632005311972769805","DimensionId":5,"MemberId":632005311972769805,"Inc":""},"_vena_CashFlowS2_CashFlowB2_R_5_632005311976964096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632005311976964096","DimensionId":5,"MemberId":632005311976964096,"Inc":""},"_vena_CashFlowS2_CashFlowB2_R_5_632005311976964121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632005311976964121","DimensionId":5,"MemberId":632005311976964121,"Inc":""},"_vena_CashFlowS2_CashFlowB2_R_5_632005311997935642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632005311997935642","DimensionId":5,"MemberId":632005311997935642,"Inc":""},"_vena_CashFlowS2_CashFlowB2_R_5_632005312002129944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632005312002129944","DimensionId":5,"MemberId":632005312002129944,"Inc":""},"_vena_CashFlowS2_CashFlowB2_R_5_632005312002129952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632005312002129952","DimensionId":5,"MemberId":632005312002129952,"Inc":""},"_vena_CashFlowS2_CashFlowB2_R_5_632005312002129961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632005312002129961","DimensionId":5,"MemberId":632005312002129961,"Inc":""},"_vena_CashFlowS2_CashFlowB2_R_5_632005312006324232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632005312006324232","DimensionId":5,"MemberId":632005312006324232,"Inc":""},"_vena_CashFlowS2_CashFlowB2_R_5_632005312006324257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632005312006324257","DimensionId":5,"MemberId":632005312006324257,"Inc":""},"_vena_CashFlowS2_CashFlowB2_R_5_632005312027295755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632005312027295755","DimensionId":5,"MemberId":632005312027295755,"Inc":""},"_vena_CashFlowS2_CashFlowB2_R_5_632005312031490051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632005312031490051","DimensionId":5,"MemberId":632005312031490051,"Inc":""},"_vena_CashFlowS2_CashFlowB2_R_5_632005312031490058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632005312031490058","DimensionId":5,"MemberId":632005312031490058,"Inc":""},"_vena_CashFlowS2_CashFlowB2_R_5_632005312031490068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632005312031490068","DimensionId":5,"MemberId":632005312031490068,"Inc":""},"_vena_CashFlowS2_CashFlowB2_R_5_632005312031490077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632005312031490077","DimensionId":5,"MemberId":632005312031490077,"Inc":""},"_vena_CashFlowS2_CashFlowB2_R_5_632005312035684364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632005312035684364","DimensionId":5,"MemberId":632005312035684364,"Inc":""},"_vena_CashFlowS2_CashFlowB2_R_5_632005312048267270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632005312048267270","DimensionId":5,"MemberId":632005312048267270,"Inc":""},"_vena_CashFlowS2_CashFlowB2_R_5_632005312048267272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632005312048267272","DimensionId":5,"MemberId":632005312048267272,"Inc":""},"_vena_CashFlowS2_CashFlowB2_R_5_632005312048267274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632005312048267274","DimensionId":5,"MemberId":632005312048267274,"Inc":""},"_vena_CashFlowS2_CashFlowB2_R_5_632005312052461569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632005312052461569","DimensionId":5,"MemberId":632005312052461569,"Inc":""},"_vena_CashFlowS2_CashFlowB2_R_5_632005312052461577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632005312052461577","DimensionId":5,"MemberId":632005312052461577,"Inc":""},"_vena_CashFlowS2_CashFlowB2_R_5_632005312056655872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632005312056655872","DimensionId":5,"MemberId":632005312056655872,"Inc":""},"_vena_CashFlowS2_CashFlowB2_R_5_632005312056655874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632005312056655874","DimensionId":5,"MemberId":632005312056655874,"Inc":""},"_vena_CashFlowS2_CashFlowB2_R_5_632005312056655876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632005312056655876","DimensionId":5,"MemberId":632005312056655876,"Inc":""},"_vena_CashFlowS2_CashFlowB2_R_5_632005312060850179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632005312060850179","DimensionId":5,"MemberId":632005312060850179,"Inc":""},"_vena_CashFlowS2_CashFlowB2_R_5_632005312077627400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632005312077627400","DimensionId":5,"MemberId":632005312077627400,"Inc":""},"_vena_CashFlowS2_CashFlowB2_R_5_632005312077627402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632005312077627402","DimensionId":5,"MemberId":632005312077627402,"Inc":""},"_vena_CashFlowS2_CashFlowB2_R_5_632005312081821697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632005312081821697","DimensionId":5,"MemberId":632005312081821697,"Inc":""},"_vena_CashFlowS2_CashFlowB2_R_5_632005312081821699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632005312081821699","DimensionId":5,"MemberId":632005312081821699,"Inc":""},"_vena_CashFlowS2_CashFlowB2_R_5_632005312086016000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632005312086016000","DimensionId":5,"MemberId":632005312086016000,"Inc":""},"_vena_CashFlowS2_CashFlowB2_R_5_632005312086016002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632005312086016002","DimensionId":5,"MemberId":632005312086016002,"Inc":""},"_vena_CashFlowS2_CashFlowB2_R_5_632005312098598914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632005312098598914","DimensionId":5,"MemberId":632005312098598914,"Inc":""},"_vena_CashFlowS2_CashFlowB2_R_5_632005312098598918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632005312098598918","DimensionId":5,"MemberId":632005312098598918,"Inc":""},"_vena_CashFlowS2_CashFlowB2_R_5_632005312102793222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632005312102793222","DimensionId":5,"MemberId":632005312102793222,"Inc":""},"_vena_CashFlowS2_CashFlowB2_R_5_632005312102793224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632005312102793224","DimensionId":5,"MemberId":632005312102793224,"Inc":""},"_vena_CashFlowS2_CashFlowB2_R_5_632005312106987520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632005312106987520","DimensionId":5,"MemberId":632005312106987520,"Inc":""},"_vena_CashFlowS2_CashFlowB2_R_5_632005312106987522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632005312106987522","DimensionId":5,"MemberId":632005312106987522,"Inc":""},"_vena_CashFlowS2_CashFlowB2_R_5_632005312111181824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632005312111181824","DimensionId":5,"MemberId":632005312111181824,"Inc":""},"_vena_CashFlowS2_CashFlowB2_R_5_632005312111181826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632005312111181826","DimensionId":5,"MemberId":632005312111181826,"Inc":""},"_vena_CashFlowS2_CashFlowB2_R_5_632005312111181828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632005312111181828","DimensionId":5,"MemberId":632005312111181828,"Inc":""},"_vena_CashFlowS2_CashFlowB2_R_5_632005312119570434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632005312119570434","DimensionId":5,"MemberId":632005312119570434,"Inc":""},"_vena_CashFlowS2_CashFlowB2_R_5_632005312123764738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632005312123764738","DimensionId":5,"MemberId":632005312123764738,"Inc":""},"_vena_CashFlowS2_CashFlowB2_R_5_632005312127959044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632005312127959044","DimensionId":5,"MemberId":632005312127959044,"Inc":""},"_vena_CashFlowS2_CashFlowB2_R_5_632005312127959056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632005312127959056","DimensionId":5,"MemberId":632005312127959056,"Inc":""},"_vena_CashFlowS2_CashFlowB2_R_5_632005312127959058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632005312127959058","DimensionId":5,"MemberId":632005312127959058,"Inc":""},"_vena_CashFlowS2_CashFlowB2_R_5_632005312132153347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632005312132153347","DimensionId":5,"MemberId":632005312132153347,"Inc":""},"_vena_CashFlowS2_CashFlowB2_R_5_632005312132153349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632005312132153349","DimensionId":5,"MemberId":632005312132153349,"Inc":""},"_vena_CashFlowS2_CashFlowB2_R_5_632005312144736256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632005312144736256","DimensionId":5,"MemberId":632005312144736256,"Inc":""},"_vena_CashFlowS2_CashFlowB2_R_5_632005312148930564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632005312148930564","DimensionId":5,"MemberId":632005312148930564,"Inc":""},"_vena_CashFlowS2_CashFlowB2_R_5_632005312148930568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632005312148930568","DimensionId":5,"MemberId":632005312148930568,"Inc":""},"_vena_CashFlowS2_CashFlowB2_R_5_632005312153124870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632005312153124870","DimensionId":5,"MemberId":632005312153124870,"Inc":""},"_vena_CashFlowS2_CashFlowB2_R_5_632005312153124872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632005312153124872","DimensionId":5,"MemberId":632005312153124872,"Inc":""},"_vena_CashFlowS2_CashFlowB2_R_5_632005312157319168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632005312157319168","DimensionId":5,"MemberId":632005312157319168,"Inc":""},"_vena_CashFlowS2_CashFlowB2_R_5_632005312157319170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632005312157319170","DimensionId":5,"MemberId":632005312157319170,"Inc":""},"_vena_CashFlowS2_CashFlowB2_R_5_632005312157319176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632005312157319176","DimensionId":5,"MemberId":632005312157319176,"Inc":""},"_vena_CashFlowS2_CashFlowB2_R_5_632005312161513472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632005312161513472","DimensionId":5,"MemberId":632005312161513472,"Inc":""},"_vena_CashFlowS2_CashFlowB2_R_5_632005312161513474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632005312161513474","DimensionId":5,"MemberId":632005312161513474,"Inc":""},"_vena_CashFlowS2_CashFlowB2_R_5_632005312161513476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632005312161513476","DimensionId":5,"MemberId":632005312161513476,"Inc":""},"_vena_CashFlowS2_CashFlowB2_R_5_632005312174096384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632005312174096384","DimensionId":5,"MemberId":632005312174096384,"Inc":""},"_vena_CashFlowS2_CashFlowB2_R_5_632005312178290696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632005312178290696","DimensionId":5,"MemberId":632005312178290696,"Inc":""},"_vena_CashFlowS2_CashFlowB2_R_5_632005312182484998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632005312182484998","DimensionId":5,"MemberId":632005312182484998,"Inc":""},"_vena_CashFlowS2_CashFlowB2_R_5_632005312182485000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632005312182485000","DimensionId":5,"MemberId":632005312182485000,"Inc":""},"_vena_CashFlowS2_CashFlowB2_R_5_632005312186679296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632005312186679296","DimensionId":5,"MemberId":632005312186679296,"Inc":""},"_vena_CashFlowS2_CashFlowB2_R_5_632005312186679302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632005312186679302","DimensionId":5,"MemberId":632005312186679302,"Inc":""},"_vena_CashFlowS2_CashFlowB2_R_5_632005312186679304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632005312186679304","DimensionId":5,"MemberId":632005312186679304,"Inc":""},"_vena_CashFlowS2_CashFlowB2_R_5_632005312199262218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632005312199262218","DimensionId":5,"MemberId":632005312199262218,"Inc":""},"_vena_CashFlowS2_CashFlowB2_R_5_632005312211845122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632005312211845122","DimensionId":5,"MemberId":632005312211845122,"Inc":""},"_vena_CashFlowS2_CashFlowB2_R_5_632005312211845124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632005312211845124","DimensionId":5,"MemberId":632005312211845124,"Inc":""},"_vena_CashFlowS2_CashFlowB2_R_5_632005312211845127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632005312211845127","DimensionId":5,"MemberId":632005312211845127,"Inc":""},"_vena_CashFlowS2_CashFlowB2_R_5_632005312216039426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632005312216039426","DimensionId":5,"MemberId":632005312216039426,"Inc":""},"_vena_CashFlowS2_CashFlowB2_R_5_632005312216039428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632005312216039428","DimensionId":5,"MemberId":632005312216039428,"Inc":""},"_vena_CashFlowS2_CashFlowB2_R_5_632005312228622346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632005312228622346","DimensionId":5,"MemberId":632005312228622346,"Inc":""},"_vena_CashFlowS2_CashFlowB2_R_5_632005312232816640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632005312232816640","DimensionId":5,"MemberId":632005312232816640,"Inc":""},"_vena_CashFlowS2_CashFlowB2_R_5_632005312232816642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632005312232816642","DimensionId":5,"MemberId":632005312232816642,"Inc":""},"_vena_CashFlowS2_CashFlowB2_R_5_632005312237010952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632005312237010952","DimensionId":5,"MemberId":632005312237010952,"Inc":""},"_vena_CashFlowS2_CashFlowB2_R_5_632005312241205248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632005312241205248","DimensionId":5,"MemberId":632005312241205248,"Inc":""},"_vena_CashFlowS2_CashFlowB2_R_5_632005312241205254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632005312241205254","DimensionId":5,"MemberId":632005312241205254,"Inc":""},"_vena_CashFlowS2_CashFlowB2_R_5_632005312262176775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632005312262176775","DimensionId":5,"MemberId":632005312262176775,"Inc":""},"_vena_CashFlowS2_CashFlowB2_R_5_632005312266371080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632005312266371080","DimensionId":5,"MemberId":632005312266371080,"Inc":""},"_vena_CashFlowS2_CashFlowB2_R_5_632005312270565376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632005312270565376","DimensionId":5,"MemberId":632005312270565376,"Inc":""},"_vena_CashFlowS2_CashFlowB2_R_5_632005312270565382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632005312270565382","DimensionId":5,"MemberId":632005312270565382,"Inc":""},"_vena_CashFlowS2_CashFlowB2_R_5_632005312270565384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632005312270565384","DimensionId":5,"MemberId":632005312270565384,"Inc":""},"_vena_CashFlowS2_CashFlowB2_R_5_632005312291536902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632005312291536902","DimensionId":5,"MemberId":632005312291536902,"Inc":""},"_vena_CashFlowS2_CashFlowB2_R_5_632005312295731208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632005312295731208","DimensionId":5,"MemberId":632005312295731208,"Inc":""},"_vena_CashFlowS2_CashFlowB2_R_5_632005312295731210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632005312295731210","DimensionId":5,"MemberId":632005312295731210,"Inc":""},"_vena_CashFlowS2_CashFlowB2_R_5_632005312299925505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632005312299925505","DimensionId":5,"MemberId":632005312299925505,"Inc":""},"_vena_CashFlowS2_CashFlowB2_R_5_632005312299925511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632005312299925511","DimensionId":5,"MemberId":632005312299925511,"Inc":""},"_vena_CashFlowS2_CashFlowB2_R_5_632005312304119808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632005312304119808","DimensionId":5,"MemberId":632005312304119808,"Inc":""},"_vena_CashFlowS2_CashFlowB2_R_5_632005312304119810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632005312304119810","DimensionId":5,"MemberId":632005312304119810,"Inc":""},"_vena_CashFlowS2_CashFlowB2_R_5_632005312304119814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632005312304119814","DimensionId":5,"MemberId":632005312304119814,"Inc":""},"_vena_CashFlowS2_CashFlowB2_R_5_632005312308314114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632005312308314114","DimensionId":5,"MemberId":632005312308314114,"Inc":""},"_vena_CashFlowS2_CashFlowB2_R_5_632005312325091332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632005312325091332","DimensionId":5,"MemberId":632005312325091332,"Inc":""},"_vena_CashFlowS2_CashFlowB2_R_5_632005312325091334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632005312325091334","DimensionId":5,"MemberId":632005312325091334,"Inc":""},"_vena_CashFlowS2_CashFlowB2_R_5_632005312325091336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632005312325091336","DimensionId":5,"MemberId":632005312325091336,"Inc":""},"_vena_CashFlowS2_CashFlowB2_R_5_632005312329285634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632005312329285634","DimensionId":5,"MemberId":632005312329285634,"Inc":""},"_vena_CashFlowS2_CashFlowB2_R_5_632005312329285636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632005312329285636","DimensionId":5,"MemberId":632005312329285636,"Inc":""},"_vena_CashFlowS2_CashFlowB2_R_5_632005312346062856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632005312346062856","DimensionId":5,"MemberId":632005312346062856,"Inc":""},"_vena_CashFlowS2_CashFlowB2_R_5_632005312350257152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632005312350257152","DimensionId":5,"MemberId":632005312350257152,"Inc":""},"_vena_CashFlowS2_CashFlowB2_R_5_632005312350257154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632005312350257154","DimensionId":5,"MemberId":632005312350257154,"Inc":""},"_vena_CashFlowS2_CashFlowB2_R_5_632005312354451456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632005312354451456","DimensionId":5,"MemberId":632005312354451456,"Inc":""},"_vena_CashFlowS2_CashFlowB2_R_5_632005312354451464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632005312354451464","DimensionId":5,"MemberId":632005312354451464,"Inc":""},"_vena_CashFlowS2_CashFlowB2_R_5_632005312358645762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632005312358645762","DimensionId":5,"MemberId":632005312358645762,"Inc":""},"_vena_CashFlowS2_CashFlowB2_R_5_632005312358645764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632005312358645764","DimensionId":5,"MemberId":632005312358645764,"Inc":""},"_vena_CashFlowS2_CashFlowB2_R_5_632005312358645768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632005312358645768","DimensionId":5,"MemberId":632005312358645768,"Inc":""},"_vena_CashFlowS2_CashFlowB2_R_5_632005312362840065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632005312362840065","DimensionId":5,"MemberId":632005312362840065,"Inc":""},"_vena_CashFlowS2_CashFlowB2_R_5_632005312362840067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632005312362840067","DimensionId":5,"MemberId":632005312362840067,"Inc":""},"_vena_CashFlowS2_CashFlowB2_R_5_632005312379617286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632005312379617286","DimensionId":5,"MemberId":632005312379617286,"Inc":""},"_vena_CashFlowS2_CashFlowB2_R_5_632005312388005890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632005312388005890","DimensionId":5,"MemberId":632005312388005890,"Inc":""},"_vena_CashFlowS2_CashFlowB2_R_5_632005312388005892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632005312388005892","DimensionId":5,"MemberId":632005312388005892,"Inc":""},"_vena_CashFlowS2_CashFlowB2_R_5_632005312388005894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632005312388005894","DimensionId":5,"MemberId":632005312388005894,"Inc":""},"_vena_CashFlowS2_CashFlowB2_R_5_632005312392200194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632005312392200194","DimensionId":5,"MemberId":632005312392200194,"Inc":""},"_vena_CashFlowS2_CashFlowB2_R_5_632005312392200196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632005312392200196","DimensionId":5,"MemberId":632005312392200196,"Inc":""},"_vena_CashFlowS2_CashFlowB2_R_5_632005312417366022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632005312417366022","DimensionId":5,"MemberId":632005312417366022,"Inc":""},"_vena_CashFlowS2_CashFlowB2_R_5_632005312417366024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632005312417366024","DimensionId":5,"MemberId":632005312417366024,"Inc":""},"_vena_CashFlowS2_CashFlowB2_R_5_632005312417366026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632005312417366026","DimensionId":5,"MemberId":632005312417366026,"Inc":""},"_vena_CashFlowS2_CashFlowB2_R_5_632005312421560325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632005312421560325","DimensionId":5,"MemberId":632005312421560325,"Inc":""},"_vena_CashFlowS2_CashFlowB2_R_5_632005312421560327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632005312421560327","DimensionId":5,"MemberId":632005312421560327,"Inc":""},"_vena_CashFlowS2_CashFlowB2_R_5_632005312429948928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632005312429948928","DimensionId":5,"MemberId":632005312429948928,"Inc":""},"_vena_CashFlowS2_CashFlowB2_R_5_632005312438337544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632005312438337544","DimensionId":5,"MemberId":632005312438337544,"Inc":""},"_vena_CashFlowS2_CashFlowB2_R_5_632005312442531848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632005312442531848","DimensionId":5,"MemberId":632005312442531848,"Inc":""},"_vena_CashFlowS2_CashFlowB2_R_5_632005312446726145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632005312446726145","DimensionId":5,"MemberId":632005312446726145,"Inc":""},"_vena_CashFlowS2_CashFlowB2_R_5_632005312450920456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632005312450920456","DimensionId":5,"MemberId":632005312450920456,"Inc":""},"_vena_CashFlowS2_CashFlowB2_R_5_632005312455114752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632005312455114752","DimensionId":5,"MemberId":632005312455114752,"Inc":""},"_vena_CashFlowS2_CashFlowB2_R_5_632005312455114754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632005312455114754","DimensionId":5,"MemberId":632005312455114754,"Inc":""},"_vena_CashFlowS2_CashFlowB2_R_5_632005312455114760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632005312455114760","DimensionId":5,"MemberId":632005312455114760,"Inc":""},"_vena_CashFlowS2_CashFlowB2_R_5_632005312459309056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632005312459309056","DimensionId":5,"MemberId":632005312459309056,"Inc":""},"_vena_CashFlowS2_CashFlowB2_R_5_632005312471891978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632005312471891978","DimensionId":5,"MemberId":632005312471891978,"Inc":""},"_vena_CashFlowS2_CashFlowB2_R_5_632005312476086273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632005312476086273","DimensionId":5,"MemberId":632005312476086273,"Inc":""},"_vena_CashFlowS2_CashFlowB2_R_5_632005312476086275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632005312476086275","DimensionId":5,"MemberId":632005312476086275,"Inc":""},"_vena_CashFlowS2_CashFlowB2_R_5_632005312480280576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632005312480280576","DimensionId":5,"MemberId":632005312480280576,"Inc":""},"_vena_CashFlowS2_CashFlowB2_R_5_632005312480280578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632005312480280578","DimensionId":5,"MemberId":632005312480280578,"Inc":""},"_vena_CashFlowS2_CashFlowB2_R_5_632005312484474880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632005312484474880","DimensionId":5,"MemberId":632005312484474880,"Inc":""},"_vena_CashFlowS2_CashFlowB2_R_5_632005312492863495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632005312492863495","DimensionId":5,"MemberId":632005312492863495,"Inc":""},"_vena_CashFlowS2_CashFlowB2_R_5_632005312497057796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632005312497057796","DimensionId":5,"MemberId":632005312497057796,"Inc":""},"_vena_CashFlowS2_CashFlowB2_R_5_632005312497057798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632005312497057798","DimensionId":5,"MemberId":632005312497057798,"Inc":""},"_vena_CashFlowS2_CashFlowB2_R_5_632005312497057800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632005312497057800","DimensionId":5,"MemberId":632005312497057800,"Inc":""},"_vena_CashFlowS2_CashFlowB2_R_5_632005312501252100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632005312501252100","DimensionId":5,"MemberId":632005312501252100,"Inc":""},"_vena_CashFlowS2_CashFlowB2_R_5_632005312501252102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632005312501252102","DimensionId":5,"MemberId":632005312501252102,"Inc":""},"_vena_CashFlowS2_CashFlowB2_R_5_632005312501252104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632005312501252104","DimensionId":5,"MemberId":632005312501252104,"Inc":""},"_vena_CashFlowS2_CashFlowB2_R_5_632005312522223616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632005312522223616","DimensionId":5,"MemberId":632005312522223616,"Inc":""},"_vena_CashFlowS2_CashFlowB2_R_5_632005312522223618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632005312522223618","DimensionId":5,"MemberId":632005312522223618,"Inc":""},"_vena_CashFlowS2_CashFlowB2_R_5_632005312526417958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632005312526417958","DimensionId":5,"MemberId":632005312526417958,"Inc":""},"_vena_CashFlowS2_CashFlowB2_R_5_632005312530612224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632005312530612224","DimensionId":5,"MemberId":632005312530612224,"Inc":""},"_vena_CashFlowS2_CashFlowB2_R_5_632005312530612226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632005312530612226","DimensionId":5,"MemberId":632005312530612226,"Inc":""},"_vena_CashFlowS2_CashFlowB2_R_5_632005312530612232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632005312530612232","DimensionId":5,"MemberId":632005312530612232,"Inc":""},"_vena_CashFlowS2_CashFlowB2_R_5_632005312534806528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632005312534806528","DimensionId":5,"MemberId":632005312534806528,"Inc":""},"_vena_CashFlowS2_CashFlowB2_R_5_632005312547389446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632005312547389446","DimensionId":5,"MemberId":632005312547389446,"Inc":""},"_vena_CashFlowS2_CashFlowB2_R_5_632005312547389448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632005312547389448","DimensionId":5,"MemberId":632005312547389448,"Inc":""},"_vena_CashFlowS2_CashFlowB2_R_5_632005312551583744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632005312551583744","DimensionId":5,"MemberId":632005312551583744,"Inc":""},"_vena_CashFlowS2_CashFlowB2_R_5_632005312551583750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632005312551583750","DimensionId":5,"MemberId":632005312551583750,"Inc":""},"_vena_CashFlowS2_CashFlowB2_R_5_632005312555778048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632005312555778048","DimensionId":5,"MemberId":632005312555778048,"Inc":""},"_vena_CashFlowS2_CashFlowB2_R_5_632005312564166664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632005312564166664","DimensionId":5,"MemberId":632005312564166664,"Inc":""},"_vena_CashFlowS2_CashFlowB2_R_5_632005312568360964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632005312568360964","DimensionId":5,"MemberId":632005312568360964,"Inc":""},"_vena_CashFlowS2_CashFlowB2_R_5_632005312568360968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632005312568360968","DimensionId":5,"MemberId":632005312568360968,"Inc":""},"_vena_CashFlowS2_CashFlowB2_R_5_632005312572555270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632005312572555270","DimensionId":5,"MemberId":632005312572555270,"Inc":""},"_vena_CashFlowS2_CashFlowB2_R_5_632005312572555272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632005312572555272","DimensionId":5,"MemberId":632005312572555272,"Inc":""},"_vena_CashFlowS2_CashFlowB2_R_5_632005312576749568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632005312576749568","DimensionId":5,"MemberId":632005312576749568,"Inc":""},"_vena_CashFlowS2_CashFlowB2_R_5_632005312576749570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632005312576749570","DimensionId":5,"MemberId":632005312576749570,"Inc":""},"_vena_CashFlowS2_CashFlowB2_R_5_632005312576749576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632005312576749576","DimensionId":5,"MemberId":632005312576749576,"Inc":""},"_vena_CashFlowS2_CashFlowB2_R_5_632005312580943872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632005312580943872","DimensionId":5,"MemberId":632005312580943872,"Inc":""},"_vena_CashFlowS2_CashFlowB2_R_5_632005312585138180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632005312585138180","DimensionId":5,"MemberId":632005312585138180,"Inc":""},"_vena_CashFlowS2_CashFlowB2_R_5_632005312597721093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632005312597721093","DimensionId":5,"MemberId":632005312597721093,"Inc":""},"_vena_CashFlowS2_CashFlowB2_R_5_632005312597721095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632005312597721095","DimensionId":5,"MemberId":632005312597721095,"Inc":""},"_vena_CashFlowS2_CashFlowB2_R_5_632005312597721097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632005312597721097","DimensionId":5,"MemberId":632005312597721097,"Inc":""},"_vena_CashFlowS2_CashFlowB2_R_5_632005312601915392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632005312601915392","DimensionId":5,"MemberId":632005312601915392,"Inc":""},"_vena_CashFlowS2_CashFlowB2_R_5_632005312601915396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632005312601915396","DimensionId":5,"MemberId":632005312601915396,"Inc":""},"_vena_CashFlowS2_CashFlowB2_R_5_632005312601915398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632005312601915398","DimensionId":5,"MemberId":632005312601915398,"Inc":""},"_vena_CashFlowS2_CashFlowB2_R_5_632802684999303168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632802684999303168","DimensionId":5,"MemberId":632802684999303168,"Inc":""},"_vena_CashFlowS2_CashFlowB2_R_5_632802806714466304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632802806714466304","DimensionId":5,"MemberId":632802806714466304,"Inc":""},"_vena_CashFlowS2_CashFlowB2_R_5_640425049593872384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640425049593872384","DimensionId":5,"MemberId":640425049593872384,"Inc":""},"_vena_CashFlowS2_CashFlowB2_R_5_640425049946193920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640425049946193920","DimensionId":5,"MemberId":640425049946193920,"Inc":""},"_vena_CashFlowS2_CashFlowB2_R_5_640425050315292672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640425050315292672","DimensionId":5,"MemberId":640425050315292672,"Inc":""},"_vena_CashFlowS2_CashFlowB2_R_5_672280564707885073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672280564707885073","DimensionId":5,"MemberId":672280564707885073,"Inc":""},"_vena_CashFlowS2_CashFlowB2_R_5_820620957949886465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820620957949886465","DimensionId":5,"MemberId":820620957949886465,"Inc":""},"_vena_CashFlowS2_CashFlowB3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"},"_vena_CashFlowS2_CashFlowB3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"},"_vena_CashFlowS2_CashFlowB3_C_FV_9b0abd7578fb42018b1ba18b8b26d3ae_10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10"},"_vena_CashFlowS2_CashFlowB3_C_FV_9b0abd7578fb42018b1ba18b8b26d3ae_12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12"},"_vena_CashFlowS2_CashFlowB3_C_FV_9b0abd7578fb42018b1ba18b8b26d3ae_13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13"},"_vena_CashFlowS2_CashFlowB3_C_FV_9b0abd7578fb42018b1ba18b8b26d3ae_14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14"},"_vena_CashFlowS2_CashFlowB3_C_FV_9b0abd7578fb42018b1ba18b8b26d3ae_15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15"},"_vena_CashFlowS2_CashFlowB3_C_FV_9b0abd7578fb42018b1ba18b8b26d3ae_16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16"},"_vena_CashFlowS2_CashFlowB3_C_FV_9b0abd7578fb42018b1ba18b8b26d3ae_17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17"},"_vena_CashFlowS2_CashFlowB3_C_FV_9b0abd7578fb42018b1ba18b8b26d3ae_18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18"},"_vena_CashFlowS2_CashFlowB3_C_FV_9b0abd7578fb42018b1ba18b8b26d3ae_19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19"},"_vena_CashFlowS2_CashFlowB3_C_FV_9b0abd7578fb42018b1ba18b8b26d3ae_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2"},"_vena_CashFlowS2_CashFlowB3_C_FV_9b0abd7578fb42018b1ba18b8b26d3ae_20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20"},"_vena_CashFlowS2_CashFlowB3_C_FV_9b0abd7578fb42018b1ba18b8b26d3ae_21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21"},"_vena_CashFlowS2_CashFlowB3_C_FV_9b0abd7578fb42018b1ba18b8b26d3ae_22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22"},"_vena_CashFlowS2_CashFlowB3_C_FV_9b0abd7578fb42018b1ba18b8b26d3ae_23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23"},"_vena_CashFlowS2_CashFlowB3_C_FV_9b0abd7578fb42018b1ba18b8b26d3ae_24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24"},"_vena_CashFlowS2_CashFlowB3_C_FV_9b0abd7578fb42018b1ba18b8b26d3ae_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3"},"_vena_CashFlowS2_CashFlowB3_C_FV_9b0abd7578fb42018b1ba18b8b26d3ae_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4"},"_vena_CashFlowS2_CashFlowB3_C_FV_9b0abd7578fb42018b1ba18b8b26d3ae_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5"},"_vena_CashFlowS2_CashFlowB3_C_FV_9b0abd7578fb42018b1ba18b8b26d3ae_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6"},"_vena_CashFlowS2_CashFlowB3_C_FV_9b0abd7578fb42018b1ba18b8b26d3ae_7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7"},"_vena_CashFlowS2_CashFlowB3_C_FV_9b0abd7578fb42018b1ba18b8b26d3ae_8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8"},"_vena_CashFlowS2_CashFlowB3_C_FV_9b0abd7578fb42018b1ba18b8b26d3ae_9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9b0abd7578fb42018b1ba18b8b26d3ae","DimensionId":-1,"MemberId":-1,"Inc":"9"},"_vena_CashFlowS2_CashFlowB3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"},"_vena_CashFlowS2_CashFlowB3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"},"_vena_CashFlowS2_CashFlowB3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10"},"_vena_CashFlowS2_CashFlowB3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12"},"_vena_CashFlowS2_CashFlowB3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13"},"_vena_CashFlowS2_CashFlowB3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14"},"_vena_CashFlowS2_CashFlowB3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15"},"_vena_CashFlowS2_CashFlowB3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16"},"_vena_CashFlowS2_CashFlowB3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17"},"_vena_CashFlowS2_CashFlowB3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18"},"_vena_CashFlowS2_CashFlowB3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19"},"_vena_CashFlowS2_CashFlowB3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"},"_vena_CashFlowS2_CashFlowB3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20"},"_vena_CashFlowS2_CashFlowB3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21"},"_vena_CashFlowS2_CashFlowB3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22"},"_vena_CashFlowS2_CashFlowB3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23"},"_vena_CashFlowS2_CashFlowB3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24"},"_vena_CashFlowS2_CashFlowB3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"},"_vena_CashFlowS2_CashFlowB3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"},"_vena_CashFlowS2_CashFlowB3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"},"_vena_CashFlowS2_CashFlowB3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"},"_vena_CashFlowS2_CashFlowB3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"},"_vena_CashFlowS2_CashFlowB3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8"},"_vena_CashFlowS2_CashFlowB3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9"},"_vena_CashFlowS2_CashFlow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"},"_vena_CashFlowS2_CashFlow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"},"_vena_CashFlowS2_CashFlow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10"},"_vena_CashFlowS2_CashFlow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11"},"_vena_CashFlowS2_CashFlow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12"},"_vena_CashFlowS2_CashFlow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13"},"_vena_CashFlowS2_CashFlow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14"},"_vena_CashFlowS2_CashFlow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15"},"_vena_CashFlowS2_CashFlow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16"},"_vena_CashFlowS2_CashFlow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17"},"_vena_CashFlowS2_CashFlow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18"},"_vena_CashFlowS2_CashFlow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19"},"_vena_CashFlowS2_CashFlow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"},"_vena_CashFlowS2_CashFlow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20"},"_vena_CashFlowS2_CashFlow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21"},"_vena_CashFlowS2_CashFlow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22"},"_vena_CashFlowS2_CashFlow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23"},"_vena_CashFlowS2_CashFlow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"},"_vena_CashFlowS2_CashFlow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"},"_vena_CashFlowS2_CashFlow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"},"_vena_CashFlowS2_CashFlow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"},"_vena_CashFlowS2_CashFlow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"},"_vena_CashFlowS2_CashFlow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8"},"_vena_CashFlowS2_CashFlow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9"},"_vena_CashFlowS2_CashFlowB3_R_5_632005311968575498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632005311968575498","DimensionId":5,"MemberId":632005311968575498,"Inc":""},"_vena_CashFlowS2_CashFlowB4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"},"_vena_CashFlowS2_CashFlowB4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1"},"_vena_CashFlowS2_CashFlowB4_C_FV_9b0abd7578fb42018b1ba18b8b26d3ae_10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10"},"_vena_CashFlowS2_CashFlowB4_C_FV_9b0abd7578fb42018b1ba18b8b26d3ae_11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11"},"_vena_CashFlowS2_CashFlowB4_C_FV_9b0abd7578fb42018b1ba18b8b26d3ae_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2"},"_vena_CashFlowS2_CashFlowB4_C_FV_9b0abd7578fb42018b1ba18b8b26d3ae_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3"},"_vena_CashFlowS2_CashFlowB4_C_FV_9b0abd7578fb42018b1ba18b8b26d3ae_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4"},"_vena_CashFlowS2_CashFlowB4_C_FV_9b0abd7578fb42018b1ba18b8b26d3ae_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5"},"_vena_CashFlowS2_CashFlowB4_C_FV_9b0abd7578fb42018b1ba18b8b26d3ae_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6"},"_vena_CashFlowS2_CashFlowB4_C_FV_9b0abd7578fb42018b1ba18b8b26d3ae_7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7"},"_vena_CashFlowS2_CashFlowB4_C_FV_9b0abd7578fb42018b1ba18b8b26d3ae_8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8"},"_vena_CashFlowS2_CashFlowB4_C_FV_9b0abd7578fb42018b1ba18b8b26d3ae_9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9b0abd7578fb42018b1ba18b8b26d3ae","DimensionId":-1,"MemberId":-1,"Inc":"9"},"_vena_CashFlowS2_CashFlowB4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"},"_vena_CashFlowS2_CashFlowB4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"},"_vena_CashFlowS2_CashFlowB4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10"},"_vena_CashFlowS2_CashFlowB4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11"},"_vena_CashFlowS2_CashFlowB4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2"},"_vena_CashFlowS2_CashFlowB4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3"},"_vena_CashFlowS2_CashFlowB4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4"},"_vena_CashFlowS2_CashFlowB4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5"},"_vena_CashFlowS2_CashFlowB4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6"},"_vena_CashFlowS2_CashFlowB4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7"},"_vena_CashFlowS2_CashFlowB4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8"},"_vena_CashFlowS2_CashFlowB4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9"},"_vena_CashFlowS2_CashFlow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"},"_vena_CashFlowS2_CashFlow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"},"_vena_CashFlowS2_CashFlow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10"},"_vena_CashFlowS2_CashFlow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11"},"_vena_CashFlowS2_CashFlow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2"},"_vena_CashFlowS2_CashFlow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3"},"_vena_CashFlowS2_CashFlow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4"},"_vena_CashFlowS2_CashFlow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5"},"_vena_CashFlowS2_CashFlow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6"},"_vena_CashFlowS2_CashFlow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7"},"_vena_CashFlowS2_CashFlow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8"},"_vena_CashFlowS2_CashFlow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9"},"_vena_CashFlowS2_CashFlowB4_R_5_632005311532367872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1,"DimensionIdStr":"5","MemberIdStr":"632005311532367872","DimensionId":5,"MemberId":632005311532367872,"Inc":""},"_vena_CashFlowS2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6","MemberIdStr":"632005313063288832","DimensionId":6,"MemberId":632005313063288832,"Inc":""},"_vena_CashFlowS2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7","MemberIdStr":"632005313256226820","DimensionId":7,"MemberId":632005313256226820,"Inc":""},"_vena_CashFlowS2_P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8","MemberIdStr":"632005313629519872","DimensionId":8,"MemberId":632005313629519872,"Inc":""},"_vena_CashFlow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FV","MemberIdStr":"e3545e3dcc52420a84dcdae3a23a4597","DimensionId":-1,"MemberId":-1,"Inc":""},"_vena_CashFlowS3_CashFlowB5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2,"DimensionIdStr":"8","MemberIdStr":"632005313608548359","DimensionId":8,"MemberId":632005313608548359,"Inc":""},"_vena_CashFlowS3_CashFlowB5_C_8_632005313684045826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2,"DimensionIdStr":"8","MemberIdStr":"632005313684045826","DimensionId":8,"MemberId":632005313684045826,"Inc":""},"_vena_CashFlowS3_CashFlowB5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2,"DimensionIdStr":"FV","MemberIdStr":"9b0abd7578fb42018b1ba18b8b26d3ae","DimensionId":-1,"MemberId":-1,"Inc":""},"_vena_CashFlowS3_CashFlowB5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2,"DimensionIdStr":"FV","MemberIdStr":"9b0abd7578fb42018b1ba18b8b26d3ae","DimensionId":-1,"MemberId":-1,"Inc":"1"},"_vena_CashFlowS3_CashFlowB5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"},"_vena_CashFlowS3_CashFlowB5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"},"_vena_CashFlowS3_CashFlowB5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151"},"_vena_CashFlowS3_CashFlowB5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152"},"_vena_CashFlowS3_CashFlowB5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153"},"_vena_CashFlowS3_CashFlowB5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154"},"_vena_CashFlowS3_CashFlowB5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155"},"_vena_CashFlowS3_CashFlowB5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156"},"_vena_CashFlowS3_CashFlowB5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157"},"_vena_CashFlowS3_CashFlowB5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158"},"_vena_CashFlowS3_CashFlowB5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159"},"_vena_CashFlowS3_CashFlowB5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160"},"_vena_CashFlowS3_CashFlowB5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161"},"_vena_CashFlowS3_CashFlowB5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162"},"_vena_CashFlowS3_CashFlowB5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163"},"_vena_CashFlowS3_CashFlowB5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164"},"_vena_CashFlowS3_CashFlowB5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165"},"_vena_CashFlowS3_CashFlowB5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166"},"_vena_CashFlowS3_CashFlowB5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167"},"_vena_CashFlowS3_CashFlowB5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168"},"_vena_CashFlowS3_CashFlowB5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169"},"_vena_CashFlowS3_CashFlowB5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170"},"_vena_CashFlowS3_CashFlowB5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171"},"_vena_CashFlowS3_CashFlowB5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172"},"_vena_CashFlowS3_CashFlowB5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173"},"_vena_CashFlowS3_CashFlowB5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174"},"_vena_CashFlowS3_CashFlowB5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175"},"_vena_CashFlowS3_CashFlowB5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176"},"_vena_CashFlowS3_CashFlowB5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177"},"_vena_CashFlowS3_CashFlowB5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178"},"_vena_CashFlowS3_CashFlowB5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179"},"_vena_CashFlowS3_CashFlowB5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180"},"_vena_CashFlowS3_CashFlowB5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181"},"_vena_CashFlowS3_CashFlowB5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182"},"_vena_CashFlowS3_CashFlowB5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183"},"_vena_CashFlowS3_CashFlowB5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184"},"_vena_CashFlowS3_CashFlowB5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185"},"_vena_CashFlowS3_CashFlowB5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186"},"_vena_CashFlowS3_CashFlowB5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187"},"_vena_CashFlowS3_CashFlowB5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188"},"_vena_CashFlowS3_CashFlowB5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189"},"_vena_CashFlowS3_CashFlowB5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190"},"_vena_CashFlowS3_CashFlowB5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191"},"_vena_CashFlowS3_CashFlowB5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192"},"_vena_CashFlowS3_CashFlowB5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193"},"_vena_CashFlowS3_CashFlowB5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194"},"_vena_CashFlowS3_CashFlowB5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195"},"_vena_CashFlowS3_CashFlowB5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196"},"_vena_CashFlowS3_CashFlowB5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197"},"_vena_CashFlowS3_CashFlowB5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198"},"_vena_CashFlowS3_CashFlowB5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199"},"_vena_CashFlowS3_CashFlowB5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"},"_vena_CashFlowS3_CashFlowB5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200"},"_vena_CashFlowS3_CashFlowB5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201"},"_vena_CashFlowS3_CashFlowB5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202"},"_vena_CashFlowS3_CashFlowB5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203"},"_vena_CashFlowS3_CashFlowB5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204"},"_vena_CashFlowS3_CashFlowB5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205"},"_vena_CashFlowS3_CashFlowB5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206"},"_vena_CashFlowS3_CashFlowB5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207"},"_vena_CashFlowS3_CashFlowB5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208"},"_vena_CashFlowS3_CashFlowB5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209"},"_vena_CashFlowS3_CashFlowB5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210"},"_vena_CashFlowS3_CashFlowB5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211"},"_vena_CashFlowS3_CashFlowB5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212"},"_vena_CashFlowS3_CashFlowB5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213"},"_vena_CashFlowS3_CashFlowB5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214"},"_vena_CashFlowS3_CashFlowB5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215"},"_vena_CashFlowS3_CashFlowB5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216"},"_vena_CashFlowS3_CashFlowB5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217"},"_vena_CashFlowS3_CashFlowB5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218"},"_vena_CashFlowS3_CashFlowB5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219"},"_vena_CashFlowS3_CashFlowB5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220"},"_vena_CashFlowS3_CashFlowB5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221"},"_vena_CashFlowS3_CashFlowB5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222"},"_vena_CashFlowS3_CashFlowB5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223"},"_vena_CashFlowS3_CashFlowB5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224"},"_vena_CashFlowS3_CashFlowB5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225"},"_vena_CashFlowS3_CashFlowB5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226"},"_vena_CashFlowS3_CashFlowB5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227"},"_vena_CashFlowS3_CashFlowB5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228"},"_vena_CashFlowS3_CashFlowB5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229"},"_vena_CashFlowS3_CashFlowB5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230"},"_vena_CashFlowS3_CashFlowB5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231"},"_vena_CashFlowS3_CashFlowB5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232"},"_vena_CashFlowS3_CashFlowB5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233"},"_vena_CashFlowS3_CashFlowB5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234"},"_vena_CashFlowS3_CashFlowB5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235"},"_vena_CashFlowS3_CashFlowB5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236"},"_vena_CashFlowS3_CashFlowB5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237"},"_vena_CashFlowS3_CashFlowB5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238"},"_vena_CashFlowS3_CashFlowB5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239"},"_vena_CashFlowS3_CashFlowB5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240"},"_vena_CashFlowS3_CashFlowB5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241"},"_vena_CashFlowS3_CashFlowB5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242"},"_vena_CashFlowS3_CashFlowB5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243"},"_vena_CashFlowS3_CashFlowB5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244"},"_vena_CashFlowS3_CashFlowB5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245"},"_vena_CashFlowS3_CashFlowB5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246"},"_vena_CashFlowS3_CashFlowB5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247"},"_vena_CashFlowS3_CashFlowB5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248"},"_vena_CashFlowS3_CashFlowB5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249"},"_vena_CashFlowS3_CashFlowB5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250"},"_vena_CashFlowS3_CashFlowB5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251"},"_vena_CashFlowS3_CashFlowB5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252"},"_vena_CashFlowS3_CashFlowB5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253"},"_vena_CashFlowS3_CashFlowB5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254"},"_vena_CashFlowS3_CashFlowB5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255"},"_vena_CashFlowS3_CashFlowB5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256"},"_vena_CashFlowS3_CashFlowB5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257"},"_vena_CashFlowS3_CashFlowB5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258"},"_vena_CashFlowS3_CashFlowB5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259"},"_vena_CashFlowS3_CashFlowB5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260"},"_vena_CashFlowS3_CashFlowB5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261"},"_vena_CashFlowS3_CashFlowB5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262"},"_vena_CashFlowS3_CashFlowB5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263"},"_vena_CashFlowS3_CashFlowB5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264"},"_vena_CashFlowS3_CashFlowB5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265"},"_vena_CashFlowS3_CashFlowB5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266"},"_vena_CashFlowS3_CashFlowB5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267"},"_vena_CashFlowS3_CashFlowB5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268"},"_vena_CashFlowS3_CashFlowB5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269"},"_vena_CashFlowS3_CashFlowB5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270"},"_vena_CashFlowS3_CashFlowB5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271"},"_vena_CashFlowS3_CashFlowB5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272"},"_vena_CashFlowS3_CashFlowB5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273"},"_vena_CashFlowS3_CashFlowB5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274"},"_vena_CashFlowS3_CashFlowB5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275"},"_vena_CashFlowS3_CashFlowB5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276"},"_vena_CashFlowS3_CashFlowB5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277"},"_vena_CashFlowS3_CashFlowB5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278"},"_vena_CashFlowS3_CashFlowB5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279"},"_vena_CashFlowS3_CashFlowB5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280"},"_vena_CashFlowS3_CashFlowB5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281"},"_vena_CashFlowS3_CashFlowB5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282"},"_vena_CashFlowS3_CashFlowB5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283"},"_vena_CashFlowS3_CashFlowB5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284"},"_vena_CashFlowS3_CashFlowB5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285"},"_vena_CashFlowS3_CashFlowB5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286"},"_vena_CashFlowS3_CashFlowB5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287"},"_vena_CashFlowS3_CashFlowB5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288"},"_vena_CashFlowS3_CashFlowB5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289"},"_vena_CashFlowS3_CashFlowB5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290"},"_vena_CashFlowS3_CashFlowB5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291"},"_vena_CashFlowS3_CashFlowB5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292"},"_vena_CashFlowS3_CashFlowB5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293"},"_vena_CashFlowS3_CashFlowB5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294"},"_vena_CashFlowS3_CashFlowB5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295"},"_vena_CashFlowS3_CashFlowB5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296"},"_vena_CashFlowS3_CashFlowB5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297"},"_vena_CashFlowS3_CashFlowB5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298"},"_vena_CashFlowS3_CashFlowB5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299"},"_vena_CashFlowS3_CashFlowB5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"},"_vena_CashFlowS3_CashFlowB5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300"},"_vena_CashFlowS3_CashFlowB5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301"},"_vena_CashFlowS3_CashFlowB5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302"},"_vena_CashFlowS3_CashFlowB5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303"},"_vena_CashFlowS3_CashFlowB5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304"},"_vena_CashFlowS3_CashFlowB5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305"},"_vena_CashFlowS3_CashFlowB5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306"},"_vena_CashFlowS3_CashFlowB5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307"},"_vena_CashFlowS3_CashFlowB5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308"},"_vena_CashFlowS3_CashFlowB5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309"},"_vena_CashFlowS3_CashFlowB5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310"},"_vena_CashFlowS3_CashFlowB5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311"},"_vena_CashFlowS3_CashFlowB5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312"},"_vena_CashFlowS3_CashFlowB5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313"},"_vena_CashFlowS3_CashFlowB5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314"},"_vena_CashFlowS3_CashFlowB5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315"},"_vena_CashFlowS3_CashFlowB5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316"},"_vena_CashFlowS3_CashFlowB5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317"},"_vena_CashFlowS3_CashFlowB5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318"},"_vena_CashFlowS3_CashFlowB5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319"},"_vena_CashFlowS3_CashFlowB5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320"},"_vena_CashFlowS3_CashFlowB5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321"},"_vena_CashFlowS3_CashFlowB5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322"},"_vena_CashFlowS3_CashFlowB5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323"},"_vena_CashFlowS3_CashFlowB5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324"},"_vena_CashFlowS3_CashFlowB5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325"},"_vena_CashFlowS3_CashFlowB5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326"},"_vena_CashFlowS3_CashFlowB5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327"},"_vena_CashFlowS3_CashFlowB5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328"},"_vena_CashFlowS3_CashFlowB5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329"},"_vena_CashFlowS3_CashFlowB5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330"},"_vena_CashFlowS3_CashFlowB5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331"},"_vena_CashFlowS3_CashFlowB5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332"},"_vena_CashFlowS3_CashFlowB5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333"},"_vena_CashFlowS3_CashFlowB5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334"},"_vena_CashFlowS3_CashFlowB5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335"},"_vena_CashFlowS3_CashFlowB5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336"},"_vena_CashFlowS3_CashFlowB5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337"},"_vena_CashFlowS3_CashFlowB5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338"},"_vena_CashFlowS3_CashFlowB5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339"},"_vena_CashFlowS3_CashFlowB5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340"},"_vena_CashFlowS3_CashFlowB5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341"},"_vena_CashFlowS3_CashFlowB5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342"},"_vena_CashFlowS3_CashFlowB5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343"},"_vena_CashFlowS3_CashFlowB5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344"},"_vena_CashFlowS3_CashFlowB5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345"},"_vena_CashFlowS3_CashFlowB5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346"},"_vena_CashFlowS3_CashFlowB5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347"},"_vena_CashFlowS3_CashFlowB5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348"},"_vena_CashFlowS3_CashFlowB5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349"},"_vena_CashFlowS3_CashFlowB5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350"},"_vena_CashFlowS3_CashFlowB5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351"},"_vena_CashFlowS3_CashFlowB5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352"},"_vena_CashFlowS3_CashFlowB5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353"},"_vena_CashFlowS3_CashFlowB5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354"},"_vena_CashFlowS3_CashFlowB5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355"},"_vena_CashFlowS3_CashFlowB5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356"},"_vena_CashFlowS3_CashFlowB5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357"},"_vena_CashFlowS3_CashFlowB5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358"},"_vena_CashFlowS3_CashFlowB5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359"},"_vena_CashFlowS3_CashFlowB5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360"},"_vena_CashFlowS3_CashFlowB5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361"},"_vena_CashFlowS3_CashFlowB5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362"},"_vena_CashFlowS3_CashFlowB5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363"},"_vena_CashFlowS3_CashFlowB5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364"},"_vena_CashFlowS3_CashFlowB5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365"},"_vena_CashFlowS3_CashFlowB5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366"},"_vena_CashFlowS3_CashFlowB5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367"},"_vena_CashFlowS3_CashFlowB5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368"},"_vena_CashFlowS3_CashFlowB5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369"},"_vena_CashFlowS3_CashFlowB5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370"},"_vena_CashFlowS3_CashFlowB5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371"},"_vena_CashFlowS3_CashFlowB5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372"},"_vena_CashFlowS3_CashFlowB5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373"},"_vena_CashFlowS3_CashFlowB5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374"},"_vena_CashFlowS3_CashFlowB5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375"},"_vena_CashFlowS3_CashFlowB5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376"},"_vena_CashFlowS3_CashFlowB5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377"},"_vena_CashFlowS3_CashFlowB5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378"},"_vena_CashFlowS3_CashFlowB5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379"},"_vena_CashFlowS3_CashFlowB5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380"},"_vena_CashFlowS3_CashFlowB5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381"},"_vena_CashFlowS3_CashFlowB5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382"},"_vena_CashFlowS3_CashFlowB5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383"},"_vena_CashFlowS3_CashFlowB5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384"},"_vena_CashFlowS3_CashFlowB5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385"},"_vena_CashFlowS3_CashFlowB5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386"},"_vena_CashFlowS3_CashFlowB5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387"},"_vena_CashFlowS3_CashFlowB5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388"},"_vena_CashFlowS3_CashFlowB5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389"},"_vena_CashFlowS3_CashFlowB5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390"},"_vena_CashFlowS3_CashFlowB5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391"},"_vena_CashFlowS3_CashFlowB5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392"},"_vena_CashFlowS3_CashFlowB5_R_FV_42f34b52efc14701904e2bd69b949ebb_393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393"},"_vena_CashFlowS3_CashFlowB5_R_FV_42f34b52efc14701904e2bd69b949ebb_394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394"},"_vena_CashFlowS3_CashFlowB5_R_FV_42f34b52efc14701904e2bd69b949ebb_395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395"},"_vena_CashFlowS3_CashFlowB5_R_FV_42f34b52efc14701904e2bd69b949ebb_396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396"},"_vena_CashFlowS3_CashFlowB5_R_FV_42f34b52efc14701904e2bd69b949ebb_397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397"},"_vena_CashFlowS3_CashFlowB5_R_FV_42f34b52efc14701904e2bd69b949ebb_398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398"},"_vena_CashFlowS3_CashFlowB5_R_FV_42f34b52efc14701904e2bd69b949ebb_399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399"},"_vena_CashFlowS3_CashFlowB5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"},"_vena_CashFlowS3_CashFlowB5_R_FV_42f34b52efc14701904e2bd69b949ebb_400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400"},"_vena_CashFlowS3_CashFlowB5_R_FV_42f34b52efc14701904e2bd69b949ebb_401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401"},"_vena_CashFlowS3_CashFlowB5_R_FV_42f34b52efc14701904e2bd69b949ebb_402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402"},"_vena_CashFlowS3_CashFlowB5_R_FV_42f34b52efc14701904e2bd69b949ebb_403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403"},"_vena_CashFlowS3_CashFlowB5_R_FV_42f34b52efc14701904e2bd69b949ebb_404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404"},"_vena_CashFlowS3_CashFlowB5_R_FV_42f34b52efc14701904e2bd69b949ebb_405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405"},"_vena_CashFlowS3_CashFlowB5_R_FV_42f34b52efc14701904e2bd69b949ebb_406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406"},"_vena_CashFlowS3_CashFlowB5_R_FV_42f34b52efc14701904e2bd69b949ebb_407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407"},"_vena_CashFlowS3_CashFlowB5_R_FV_42f34b52efc14701904e2bd69b949ebb_408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408"},"_vena_CashFlowS3_CashFlowB5_R_FV_42f34b52efc14701904e2bd69b949ebb_409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409"},"_vena_CashFlowS3_CashFlowB5_R_FV_42f34b52efc14701904e2bd69b949ebb_410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410"},"_vena_CashFlowS3_CashFlowB5_R_FV_42f34b52efc14701904e2bd69b949ebb_411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411"},"_vena_CashFlowS3_CashFlowB5_R_FV_42f34b52efc14701904e2bd69b949ebb_412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412"},"_vena_CashFlowS3_CashFlowB5_R_FV_42f34b52efc14701904e2bd69b949ebb_413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413"},"_vena_CashFlowS3_CashFlowB5_R_FV_42f34b52efc14701904e2bd69b949ebb_414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414"},"_vena_CashFlowS3_CashFlowB5_R_FV_42f34b52efc14701904e2bd69b949ebb_415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415"},"_vena_CashFlowS3_CashFlowB5_R_FV_42f34b52efc14701904e2bd69b949ebb_416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416"},"_vena_CashFlowS3_CashFlowB5_R_FV_42f34b52efc14701904e2bd69b949ebb_417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417"},"_vena_CashFlowS3_CashFlowB5_R_FV_42f34b52efc14701904e2bd69b949ebb_418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418"},"_vena_CashFlowS3_CashFlowB5_R_FV_42f34b52efc14701904e2bd69b949ebb_419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419"},"_vena_CashFlowS3_CashFlowB5_R_FV_42f34b52efc14701904e2bd69b949ebb_420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420"},"_vena_CashFlowS3_CashFlowB5_R_FV_42f34b52efc14701904e2bd69b949ebb_421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421"},"_vena_CashFlowS3_CashFlowB5_R_FV_42f34b52efc14701904e2bd69b949ebb_422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422"},"_vena_CashFlowS3_CashFlowB5_R_FV_42f34b52efc14701904e2bd69b949ebb_423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423"},"_vena_CashFlowS3_CashFlowB5_R_FV_42f34b52efc14701904e2bd69b949ebb_424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424"},"_vena_CashFlowS3_CashFlowB5_R_FV_42f34b52efc14701904e2bd69b949ebb_425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425"},"_vena_CashFlowS3_CashFlowB5_R_FV_42f34b52efc14701904e2bd69b949ebb_426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426"},"_vena_CashFlowS3_CashFlowB5_R_FV_42f34b52efc14701904e2bd69b949ebb_427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427"},"_vena_CashFlowS3_CashFlowB5_R_FV_42f34b52efc14701904e2bd69b949ebb_428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428"},"_vena_CashFlowS3_CashFlowB5_R_FV_42f34b52efc14701904e2bd69b949ebb_429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429"},"_vena_CashFlowS3_CashFlowB5_R_FV_42f34b52efc14701904e2bd69b949ebb_430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430"},"_vena_CashFlowS3_CashFlowB5_R_FV_42f34b52efc14701904e2bd69b949ebb_431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431"},"_vena_CashFlowS3_CashFlowB5_R_FV_42f34b52efc14701904e2bd69b949ebb_432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432"},"_vena_CashFlowS3_CashFlowB5_R_FV_42f34b52efc14701904e2bd69b949ebb_433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433"},"_vena_CashFlowS3_CashFlowB5_R_FV_42f34b52efc14701904e2bd69b949ebb_434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434"},"_vena_CashFlowS3_CashFlowB5_R_FV_42f34b52efc14701904e2bd69b949ebb_435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435"},"_vena_CashFlowS3_CashFlowB5_R_FV_42f34b52efc14701904e2bd69b949ebb_436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436"},"_vena_CashFlowS3_CashFlowB5_R_FV_42f34b52efc14701904e2bd69b949ebb_437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437"},"_vena_CashFlowS3_CashFlowB5_R_FV_42f34b52efc14701904e2bd69b949ebb_438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438"},"_vena_CashFlowS3_CashFlowB5_R_FV_42f34b52efc14701904e2bd69b949ebb_439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439"},"_vena_CashFlowS3_CashFlowB5_R_FV_42f34b52efc14701904e2bd69b949ebb_440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440"},"_vena_CashFlowS3_CashFlowB5_R_FV_42f34b52efc14701904e2bd69b949ebb_441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441"},"_vena_CashFlowS3_CashFlowB5_R_FV_42f34b52efc14701904e2bd69b949ebb_442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442"},"_vena_CashFlowS3_CashFlowB5_R_FV_42f34b52efc14701904e2bd69b949ebb_443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443"},"_vena_CashFlowS3_CashFlowB5_R_FV_42f34b52efc14701904e2bd69b949ebb_444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444"},"_vena_CashFlowS3_CashFlowB5_R_FV_42f34b52efc14701904e2bd69b949ebb_445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445"},"_vena_CashFlowS3_CashFlowB5_R_FV_42f34b52efc14701904e2bd69b949ebb_446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446"},"_vena_CashFlowS3_CashFlowB5_R_FV_42f34b52efc14701904e2bd69b949ebb_447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447"},"_vena_CashFlowS3_CashFlowB5_R_FV_42f34b52efc14701904e2bd69b949ebb_448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448"},"_vena_CashFlowS3_CashFlowB5_R_FV_42f34b52efc14701904e2bd69b949ebb_449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449"},"_vena_CashFlowS3_CashFlowB5_R_FV_42f34b52efc14701904e2bd69b949ebb_450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450"},"_vena_CashFlowS3_CashFlowB5_R_FV_42f34b52efc14701904e2bd69b949ebb_451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451"},"_vena_CashFlowS3_CashFlowB5_R_FV_42f34b52efc14701904e2bd69b949ebb_452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452"},"_vena_CashFlowS3_CashFlowB5_R_FV_42f34b52efc14701904e2bd69b949ebb_453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453"},"_vena_CashFlowS3_CashFlowB5_R_FV_42f34b52efc14701904e2bd69b949ebb_454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454"},"_vena_CashFlowS3_CashFlowB5_R_FV_42f34b52efc14701904e2bd69b949ebb_455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455"},"_vena_CashFlowS3_CashFlowB5_R_FV_42f34b52efc14701904e2bd69b949ebb_456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456"},"_vena_CashFlowS3_CashFlowB5_R_FV_42f34b52efc14701904e2bd69b949ebb_457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457"},"_vena_CashFlowS3_CashFlowB5_R_FV_42f34b52efc14701904e2bd69b949ebb_458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458"},"_vena_CashFlowS3_CashFlowB5_R_FV_42f34b52efc14701904e2bd69b949ebb_459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459"},"_vena_CashFlowS3_CashFlowB5_R_FV_42f34b52efc14701904e2bd69b949ebb_460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460"},"_vena_CashFlowS3_CashFlowB5_R_FV_42f34b52efc14701904e2bd69b949ebb_461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461"},"_vena_CashFlowS3_CashFlowB5_R_FV_42f34b52efc14701904e2bd69b949ebb_462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462"},"_vena_CashFlowS3_CashFlowB5_R_FV_42f34b52efc14701904e2bd69b949ebb_463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463"},"_vena_CashFlowS3_CashFlowB5_R_FV_42f34b52efc14701904e2bd69b949ebb_464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464"},"_vena_CashFlowS3_CashFlowB5_R_FV_42f34b52efc14701904e2bd69b949ebb_465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465"},"_vena_CashFlowS3_CashFlowB5_R_FV_42f34b52efc14701904e2bd69b949ebb_466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466"},"_vena_CashFlowS3_CashFlowB5_R_FV_42f34b52efc14701904e2bd69b949ebb_467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467"},"_vena_CashFlowS3_CashFlowB5_R_FV_42f34b52efc14701904e2bd69b949ebb_468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468"},"_vena_CashFlowS3_CashFlowB5_R_FV_42f34b52efc14701904e2bd69b949ebb_469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469"},"_vena_CashFlowS3_CashFlowB5_R_FV_42f34b52efc14701904e2bd69b949ebb_470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470"},"_vena_CashFlowS3_CashFlowB5_R_FV_42f34b52efc14701904e2bd69b949ebb_471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471"},"_vena_CashFlowS3_CashFlowB5_R_FV_42f34b52efc14701904e2bd69b949ebb_472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472"},"_vena_CashFlowS3_CashFlowB5_R_FV_42f34b52efc14701904e2bd69b949ebb_473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473"},"_vena_CashFlowS3_CashFlowB5_R_FV_42f34b52efc14701904e2bd69b949ebb_474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474"},"_vena_CashFlowS3_CashFlowB5_R_FV_42f34b52efc14701904e2bd69b949ebb_475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475"},"_vena_CashFlowS3_CashFlowB5_R_FV_42f34b52efc14701904e2bd69b949ebb_476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476"},"_vena_CashFlowS3_CashFlowB5_R_FV_42f34b52efc14701904e2bd69b949ebb_477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477"},"_vena_CashFlowS3_CashFlowB5_R_FV_42f34b52efc14701904e2bd69b949ebb_478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478"},"_vena_CashFlowS3_CashFlowB5_R_FV_42f34b52efc14701904e2bd69b949ebb_479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479"},"_vena_CashFlowS3_CashFlowB5_R_FV_42f34b52efc14701904e2bd69b949ebb_480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480"},"_vena_CashFlowS3_CashFlowB5_R_FV_42f34b52efc14701904e2bd69b949ebb_481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481"},"_vena_CashFlowS3_CashFlowB5_R_FV_42f34b52efc14701904e2bd69b949ebb_482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482"},"_vena_CashFlowS3_CashFlowB5_R_FV_42f34b52efc14701904e2bd69b949ebb_483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483"},"_vena_CashFlowS3_CashFlowB5_R_FV_42f34b52efc14701904e2bd69b949ebb_484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484"},"_vena_CashFlowS3_CashFlowB5_R_FV_42f34b52efc14701904e2bd69b949ebb_485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485"},"_vena_CashFlowS3_CashFlowB5_R_FV_42f34b52efc14701904e2bd69b949ebb_486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486"},"_vena_CashFlowS3_CashFlowB5_R_FV_42f34b52efc14701904e2bd69b949ebb_487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487"},"_vena_CashFlowS3_CashFlowB5_R_FV_42f34b52efc14701904e2bd69b949ebb_488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488"},"_vena_CashFlowS3_CashFlowB5_R_FV_42f34b52efc14701904e2bd69b949ebb_489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489"},"_vena_CashFlowS3_CashFlowB5_R_FV_42f34b52efc14701904e2bd69b949ebb_490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490"},"_vena_CashFlowS3_CashFlowB5_R_FV_42f34b52efc14701904e2bd69b949ebb_491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491"},"_vena_CashFlowS3_CashFlowB5_R_FV_42f34b52efc14701904e2bd69b949ebb_492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492"},"_vena_CashFlowS3_CashFlowB5_R_FV_42f34b52efc14701904e2bd69b949ebb_493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493"},"_vena_CashFlowS3_CashFlowB5_R_FV_42f34b52efc14701904e2bd69b949ebb_494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494"},"_vena_CashFlowS3_CashFlowB5_R_FV_42f34b52efc14701904e2bd69b949ebb_495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495"},"_vena_CashFlowS3_CashFlowB5_R_FV_42f34b52efc14701904e2bd69b949ebb_496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496"},"_vena_CashFlowS3_CashFlowB5_R_FV_42f34b52efc14701904e2bd69b949ebb_497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497"},"_vena_CashFlowS3_CashFlowB5_R_FV_42f34b52efc14701904e2bd69b949ebb_498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498"},"_vena_CashFlowS3_CashFlowB5_R_FV_42f34b52efc14701904e2bd69b949ebb_499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499"},"_vena_CashFlowS3_CashFlowB5_R_FV_42f34b52efc14701904e2bd69b949ebb_500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500"},"_vena_CashFlowS3_CashFlowB5_R_FV_42f34b52efc14701904e2bd69b949ebb_501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501"},"_vena_CashFlowS3_CashFlowB5_R_FV_42f34b52efc14701904e2bd69b949ebb_502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502"},"_vena_CashFlowS3_CashFlowB5_R_FV_42f34b52efc14701904e2bd69b949ebb_503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503"},"_vena_CashFlowS3_CashFlowB5_R_FV_42f34b52efc14701904e2bd69b949ebb_504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504"},"_vena_CashFlowS3_CashFlowB5_R_FV_42f34b52efc14701904e2bd69b949ebb_505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505"},"_vena_CashFlowS3_CashFlowB5_R_FV_42f34b52efc14701904e2bd69b949ebb_506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506"},"_vena_CashFlowS3_CashFlowB5_R_FV_42f34b52efc14701904e2bd69b949ebb_507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507"},"_vena_CashFlowS3_CashFlowB5_R_FV_42f34b52efc14701904e2bd69b949ebb_508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508"},"_vena_CashFlowS3_CashFlowB5_R_FV_42f34b52efc14701904e2bd69b949ebb_509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509"},"_vena_CashFlowS3_CashFlowB5_R_FV_42f34b52efc14701904e2bd69b949ebb_510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510"},"_vena_CashFlowS3_CashFlowB5_R_FV_42f34b52efc14701904e2bd69b949ebb_511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511"},"_vena_CashFlowS3_CashFlowB5_R_FV_42f34b52efc14701904e2bd69b949ebb_512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512"},"_vena_CashFlowS3_CashFlowB5_R_FV_42f34b52efc14701904e2bd69b949ebb_513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513"},"_vena_CashFlowS3_CashFlowB5_R_FV_42f34b52efc14701904e2bd69b949ebb_514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514"},"_vena_CashFlowS3_CashFlowB5_R_FV_42f34b52efc14701904e2bd69b949ebb_515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515"},"_vena_CashFlowS3_CashFlowB5_R_FV_42f34b52efc14701904e2bd69b949ebb_516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516"},"_vena_CashFlowS3_CashFlowB5_R_FV_42f34b52efc14701904e2bd69b949ebb_517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517"},"_vena_CashFlowS3_CashFlowB5_R_FV_42f34b52efc14701904e2bd69b949ebb_518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518"},"_vena_CashFlowS3_CashFlowB5_R_FV_42f34b52efc14701904e2bd69b949ebb_519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519"},"_vena_CashFlowS3_CashFlowB5_R_FV_42f34b52efc14701904e2bd69b949ebb_520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520"},"_vena_CashFlowS3_CashFlowB5_R_FV_42f34b52efc14701904e2bd69b949ebb_521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521"},"_vena_CashFlowS3_CashFlowB5_R_FV_42f34b52efc14701904e2bd69b949ebb_522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522"},"_vena_CashFlowS3_CashFlowB5_R_FV_42f34b52efc14701904e2bd69b949ebb_523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523"},"_vena_CashFlowS3_CashFlowB5_R_FV_42f34b52efc14701904e2bd69b949ebb_524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524"},"_vena_CashFlowS3_CashFlowB5_R_FV_42f34b52efc14701904e2bd69b949ebb_525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525"},"_vena_CashFlowS3_CashFlowB5_R_FV_42f34b52efc14701904e2bd69b949ebb_526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526"},"_vena_CashFlowS3_CashFlowB5_R_FV_42f34b52efc14701904e2bd69b949ebb_527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527"},"_vena_CashFlowS3_CashFlowB5_R_FV_42f34b52efc14701904e2bd69b949ebb_528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528"},"_vena_CashFlowS3_CashFlowB5_R_FV_42f34b52efc14701904e2bd69b949ebb_529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529"},"_vena_CashFlowS3_CashFlowB5_R_FV_42f34b52efc14701904e2bd69b949ebb_530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530"},"_vena_CashFlowS3_CashFlowB5_R_FV_42f34b52efc14701904e2bd69b949ebb_531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531"},"_vena_CashFlowS3_CashFlowB5_R_FV_42f34b52efc14701904e2bd69b949ebb_532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532"},"_vena_CashFlowS3_CashFlowB5_R_FV_42f34b52efc14701904e2bd69b949ebb_533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533"},"_vena_CashFlowS3_CashFlowB5_R_FV_42f34b52efc14701904e2bd69b949ebb_534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534"},"_vena_CashFlowS3_CashFlowB5_R_FV_42f34b52efc14701904e2bd69b949ebb_535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535"},"_vena_CashFlowS3_CashFlowB5_R_FV_42f34b52efc14701904e2bd69b949ebb_536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536"},"_vena_CashFlowS3_CashFlowB5_R_FV_42f34b52efc14701904e2bd69b949ebb_537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537"},"_vena_CashFlowS3_CashFlowB5_R_FV_42f34b52efc14701904e2bd69b949ebb_538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538"},"_vena_CashFlowS3_CashFlowB5_R_FV_42f34b52efc14701904e2bd69b949ebb_539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539"},"_vena_CashFlowS3_CashFlowB5_R_FV_42f34b52efc14701904e2bd69b949ebb_540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540"},"_vena_CashFlowS3_CashFlowB5_R_FV_42f34b52efc14701904e2bd69b949ebb_541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541"},"_vena_CashFlowS3_CashFlowB5_R_FV_42f34b52efc14701904e2bd69b949ebb_542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542"},"_vena_CashFlowS3_CashFlowB5_R_FV_42f34b52efc14701904e2bd69b949ebb_543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543"},"_vena_CashFlowS3_CashFlowB5_R_FV_42f34b52efc14701904e2bd69b949ebb_544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544"},"_vena_CashFlowS3_CashFlowB5_R_FV_42f34b52efc14701904e2bd69b949ebb_545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545"},"_vena_CashFlowS3_CashFlowB5_R_FV_42f34b52efc14701904e2bd69b949ebb_546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546"},"_vena_CashFlowS3_CashFlowB5_R_FV_42f34b52efc14701904e2bd69b949ebb_547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547"},"_vena_CashFlowS3_CashFlowB5_R_FV_42f34b52efc14701904e2bd69b949ebb_548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548"},"_vena_CashFlowS3_CashFlowB5_R_FV_42f34b52efc14701904e2bd69b949ebb_549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549"},"_vena_CashFlowS3_CashFlowB5_R_FV_42f34b52efc14701904e2bd69b949ebb_550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550"},"_vena_CashFlowS3_CashFlowB5_R_FV_42f34b52efc14701904e2bd69b949ebb_551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551"},"_vena_CashFlowS3_CashFlowB5_R_FV_42f34b52efc14701904e2bd69b949ebb_552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552"},"_vena_CashFlowS3_CashFlowB5_R_FV_42f34b52efc14701904e2bd69b949ebb_553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553"},"_vena_CashFlowS3_CashFlowB5_R_FV_42f34b52efc14701904e2bd69b949ebb_554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554"},"_vena_CashFlowS3_CashFlowB5_R_FV_42f34b52efc14701904e2bd69b949ebb_555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555"},"_vena_CashFlowS3_CashFlowB5_R_FV_42f34b52efc14701904e2bd69b949ebb_556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556"},"_vena_CashFlowS3_CashFlowB5_R_FV_42f34b52efc14701904e2bd69b949ebb_557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557"},"_vena_CashFlowS3_CashFlowB5_R_FV_42f34b52efc14701904e2bd69b949ebb_558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558"},"_vena_CashFlowS3_CashFlowB5_R_FV_42f34b52efc14701904e2bd69b949ebb_559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559"},"_vena_CashFlowS3_CashFlowB5_R_FV_42f34b52efc14701904e2bd69b949ebb_560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560"},"_vena_CashFlowS3_CashFlowB5_R_FV_42f34b52efc14701904e2bd69b949ebb_561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561"},"_vena_CashFlowS3_CashFlowB5_R_FV_42f34b52efc14701904e2bd69b949ebb_562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562"},"_vena_CashFlowS3_CashFlowB5_R_FV_42f34b52efc14701904e2bd69b949ebb_563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563"},"_vena_CashFlowS3_CashFlowB5_R_FV_42f34b52efc14701904e2bd69b949ebb_564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564"},"_vena_CashFlowS3_CashFlowB5_R_FV_42f34b52efc14701904e2bd69b949ebb_565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565"},"_vena_CashFlowS3_CashFlowB5_R_FV_42f34b52efc14701904e2bd69b949ebb_566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566"},"_vena_CashFlowS3_CashFlowB5_R_FV_42f34b52efc14701904e2bd69b949ebb_567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567"},"_vena_CashFlowS3_CashFlowB5_R_FV_42f34b52efc14701904e2bd69b949ebb_568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568"},"_vena_CashFlowS3_CashFlowB5_R_FV_42f34b52efc14701904e2bd69b949ebb_569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569"},"_vena_CashFlowS3_CashFlowB5_R_FV_42f34b52efc14701904e2bd69b949ebb_570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570"},"_vena_CashFlowS3_CashFlowB5_R_FV_42f34b52efc14701904e2bd69b949ebb_571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571"},"_vena_CashFlowS3_CashFlowB5_R_FV_42f34b52efc14701904e2bd69b949ebb_572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572"},"_vena_CashFlowS3_CashFlowB5_R_FV_42f34b52efc14701904e2bd69b949ebb_573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573"},"_vena_CashFlowS3_CashFlowB5_R_FV_42f34b52efc14701904e2bd69b949ebb_574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574"},"_vena_CashFlowS3_CashFlowB5_R_FV_42f34b52efc14701904e2bd69b949ebb_575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575"},"_vena_CashFlowS3_CashFlowB5_R_FV_42f34b52efc14701904e2bd69b949ebb_576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576"},"_vena_CashFlowS3_CashFlowB5_R_FV_42f34b52efc14701904e2bd69b949ebb_577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577"},"_vena_CashFlowS3_CashFlowB5_R_FV_42f34b52efc14701904e2bd69b949ebb_578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578"},"_vena_CashFlowS3_CashFlowB5_R_FV_42f34b52efc14701904e2bd69b949ebb_579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579"},"_vena_CashFlowS3_CashFlowB5_R_FV_42f34b52efc14701904e2bd69b949ebb_580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580"},"_vena_CashFlowS3_CashFlowB5_R_FV_42f34b52efc14701904e2bd69b949ebb_581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581"},"_vena_CashFlowS3_CashFlowB5_R_FV_42f34b52efc14701904e2bd69b949ebb_582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582"},"_vena_CashFlowS3_CashFlowB5_R_FV_42f34b52efc14701904e2bd69b949ebb_583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583"},"_vena_CashFlowS3_CashFlowB5_R_FV_42f34b52efc14701904e2bd69b949ebb_584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584"},"_vena_CashFlowS3_CashFlowB5_R_FV_42f34b52efc14701904e2bd69b949ebb_585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585"},"_vena_CashFlowS3_CashFlowB5_R_FV_42f34b52efc14701904e2bd69b949ebb_586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586"},"_vena_CashFlowS3_CashFlowB5_R_FV_42f34b52efc14701904e2bd69b949ebb_587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587"},"_vena_CashFlowS3_CashFlowB5_R_FV_42f34b52efc14701904e2bd69b949ebb_588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588"},"_vena_CashFlowS3_CashFlowB5_R_FV_42f34b52efc14701904e2bd69b949ebb_589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589"},"_vena_CashFlowS3_CashFlowB5_R_FV_42f34b52efc14701904e2bd69b949ebb_590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590"},"_vena_CashFlowS3_CashFlowB5_R_FV_42f34b52efc14701904e2bd69b949ebb_591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591"},"_vena_CashFlowS3_CashFlowB5_R_FV_42f34b52efc14701904e2bd69b949ebb_592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592"},"_vena_CashFlowS3_CashFlowB5_R_FV_42f34b52efc14701904e2bd69b949ebb_593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593"},"_vena_CashFlowS3_CashFlowB5_R_FV_42f34b52efc14701904e2bd69b949ebb_594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594"},"_vena_CashFlowS3_CashFlowB5_R_FV_42f34b52efc14701904e2bd69b949ebb_595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595"},"_vena_CashFlowS3_CashFlowB5_R_FV_42f34b52efc14701904e2bd69b949ebb_596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596"},"_vena_CashFlowS3_CashFlowB5_R_FV_42f34b52efc14701904e2bd69b949ebb_597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597"},"_vena_CashFlowS3_CashFlowB5_R_FV_42f34b52efc14701904e2bd69b949ebb_598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598"},"_vena_CashFlowS3_CashFlowB5_R_FV_42f34b52efc14701904e2bd69b949ebb_599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599"},"_vena_CashFlowS3_CashFlowB5_R_FV_42f34b52efc14701904e2bd69b949ebb_600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600"},"_vena_CashFlowS3_CashFlowB5_R_FV_42f34b52efc14701904e2bd69b949ebb_601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601"},"_vena_CashFlowS3_CashFlowB5_R_FV_42f34b52efc14701904e2bd69b949ebb_602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602"},"_vena_CashFlowS3_CashFlowB5_R_FV_42f34b52efc14701904e2bd69b949ebb_603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603"},"_vena_CashFlowS3_CashFlowB5_R_FV_42f34b52efc14701904e2bd69b949ebb_604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604"},"_vena_CashFlowS3_CashFlowB5_R_FV_42f34b52efc14701904e2bd69b949ebb_605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605"},"_vena_CashFlowS3_CashFlowB5_R_FV_42f34b52efc14701904e2bd69b949ebb_606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606"},"_vena_CashFlowS3_CashFlowB5_R_FV_42f34b52efc14701904e2bd69b949ebb_607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607"},"_vena_CashFlowS3_CashFlowB5_R_FV_42f34b52efc14701904e2bd69b949ebb_608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608"},"_vena_CashFlowS3_CashFlowB5_R_FV_42f34b52efc14701904e2bd69b949ebb_609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609"},"_vena_CashFlowS3_CashFlowB5_R_FV_42f34b52efc14701904e2bd69b949ebb_610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610"},"_vena_CashFlowS3_CashFlowB5_R_FV_42f34b52efc14701904e2bd69b949ebb_611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611"},"_vena_CashFlowS3_CashFlowB5_R_FV_42f34b52efc14701904e2bd69b949ebb_612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5","VenaRangeType":1,"DimensionIdStr":"FV","MemberIdStr":"42f34b52efc14701904e2bd69b949ebb","DimensionId":-1,"MemberId":-1,"Inc":"612"},"_vena_CashFlowS3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3","MemberIdStr":"632005310022418436","DimensionId":3,"MemberId":632005310022418436,"Inc":""},"_vena_CashFlowS3_P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4","MemberIdStr":"632005309959503878","DimensionId":4,"MemberId":632005309959503878,"Inc":""},"_vena_CashFlowS3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6","MemberIdStr":"632005313063288832","DimensionId":6,"MemberId":632005313063288832,"Inc":""},"_vena_CashFlowS3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7","MemberIdStr":"632005313256226820","DimensionId":7,"MemberId":632005313256226820,"Inc":""},"_vena_CashFlow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FV","MemberIdStr":"e3545e3dcc52420a84dcdae3a23a4597","DimensionId":-1,"MemberId":-1,"Inc":""},"_vena_ClosedMonthS1_ClosedMonth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632005313629519872","DimensionId":8,"MemberId":632005313629519872,"Inc":""},"_vena_ClosedMonthS1_ClosedMonthB1_R_5_632005311465259019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632005311465259019","DimensionId":5,"MemberId":632005311465259019,"Inc":""},"_vena_ClosedMonth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632005310022418436","DimensionId":3,"MemberId":632005310022418436,"Inc":""},"_vena_ClosedMonth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632005313063288832","DimensionId":6,"MemberId":632005313063288832,"Inc":""},"_vena_ClosedMonth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632005313256226820","DimensionId":7,"MemberId":632005313256226820,"Inc":""},"_vena_ClosedMonthS1_P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9b0abd7578fb42018b1ba18b8b26d3ae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urrentForecast_P_1_632005310110498820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632005310110498820","DimensionId":1,"MemberId":632005310110498820,"Inc":""},"_vena_CurrentForecast_P_1_632005310370545664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632005310370545664","DimensionId":1,"MemberId":632005310370545664,"Inc":""},"_vena_CurrentForecast_P_1_632382508893863937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632382508893863937","DimensionId":1,"MemberId":632382508893863937,"Inc":""},"_vena_CurrentForecast_P_1_632382508927418369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632382508927418369","DimensionId":1,"MemberId":632382508927418369,"Inc":""},"_vena_CurrentForecast_P_1_632382508931612673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632382508931612673","DimensionId":1,"MemberId":632382508931612673,"Inc":""},"_vena_CurrentForecast_P_1_632382509082607616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632382509082607616","DimensionId":1,"MemberId":632382509082607616,"Inc":""},"_vena_CurrentForecast_P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632005310802558978","DimensionId":2,"MemberId":632005310802558978,"Inc":""},"_vena_CurrentForecast_P_2_757063499651481600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757063499651481600","DimensionId":2,"MemberId":757063499651481600,"Inc":""},"_vena_CurrentForecast_P_2_757063533469499392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757063533469499392","DimensionId":2,"MemberId":757063533469499392,"Inc":""},"_vena_CurrentForecast_P_2_757063725338460160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757063725338460160","DimensionId":2,"MemberId":757063725338460160,"Inc":""},"_vena_CurrentForecast_P_2_857798329031065601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857798329031065601","DimensionId":2,"MemberId":857798329031065601,"Inc":""},"_vena_CurrentForecast_P_2_857798329035259909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857798329035259909","DimensionId":2,"MemberId":857798329035259909,"Inc":""},"_vena_CurrentForecast_P_4_632005309963698176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632005309963698176","DimensionId":4,"MemberId":632005309963698176,"Inc":""},"_vena_CurrentForecast_P_4_632005309967892488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632005309967892488","DimensionId":4,"MemberId":632005309967892488,"Inc":""},"_vena_CurrentForecast_P_6_632005313054900228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632005313054900228","DimensionId":6,"MemberId":632005313054900228,"Inc":""},"_vena_CurrentForecast_P_6_632005313059094528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632005313059094528","DimensionId":6,"MemberId":632005313059094528,"Inc":""},"_vena_CurrentForecast_P_6_632005313059094530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632005313059094530","DimensionId":6,"MemberId":632005313059094530,"Inc":""},"_vena_CurrentForecast_P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632005313059094533","DimensionId":6,"MemberId":632005313059094533,"Inc":""},"_vena_CurrentForecast_P_6_632005313059094535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632005313059094535","DimensionId":6,"MemberId":632005313059094535,"Inc":""},"_vena_CurrentForecast_P_6_632005313059094537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632005313059094537","DimensionId":6,"MemberId":632005313059094537,"Inc":""},"_vena_CurrentForecast_P_6_632005313063288834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632005313063288834","DimensionId":6,"MemberId":632005313063288834,"Inc":""},"_vena_CurrentForecast_P_6_632005313063288842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632005313063288842","DimensionId":6,"MemberId":632005313063288842,"Inc":""},"_vena_CurrentForecast_P_6_632005313067483138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632005313067483138","DimensionId":6,"MemberId":632005313067483138,"Inc":""},"_vena_CurrentForecast_P_6_632005313071677440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632005313071677440","DimensionId":6,"MemberId":632005313071677440,"Inc":""},"_vena_CurrentForecast_P_6_632005313071677442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632005313071677442","DimensionId":6,"MemberId":632005313071677442,"Inc":""},"_vena_CurrentForecast_P_6_632005313075871744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632005313075871744","DimensionId":6,"MemberId":632005313075871744,"Inc":""},"_vena_CurrentForecast_P_6_632005313075871746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632005313075871746","DimensionId":6,"MemberId":632005313075871746,"Inc":""},"_vena_CurrentForecast_P_6_632005313075871749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6","MemberIdStr":"632005313075871749","DimensionId":6,"MemberId":632005313075871749,"Inc":""},"_vena_DYNC_SBalanceSheetS1_BBalanceSheetB1_23bcc667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23bcc667","DynamicRangeEntryID":null,"IsMultiDynamicRange":false,"MultiDynamicRangeID":null,"MultiDynamicCollectionID":null,"SectionName":"BalanceSheetS1","BlockName":"BalanceSheetB1","VenaRangeType":6,"DimensionIdStr":"-1","MemberIdStr":"-1","DimensionId":-1,"MemberId":-1,"Inc":""},"_vena_DYNC_SBalanceSheetS1_BBalanceSheetB1_23bcc667_f4ac5c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bcc667","DynamicRangeEntryID":"f4ac5c9c","IsMultiDynamicRange":false,"MultiDynamicRangeID":null,"MultiDynamicCollectionID":null,"SectionName":"BalanceSheetS1","BlockName":"BalanceSheetB1","VenaRangeType":6,"DimensionIdStr":"-1","MemberIdStr":"-1","DimensionId":-1,"MemberId":-1,"Inc":""},"_vena_DYNC_SBalanceSheetS1_BBalanceSheetB1_a3be3c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3be3c09","DynamicRangeEntryID":null,"IsMultiDynamicRange":false,"MultiDynamicRangeID":null,"MultiDynamicCollectionID":null,"SectionName":"BalanceSheetS1","BlockName":"BalanceSheetB1","VenaRangeType":6,"DimensionIdStr":"-1","MemberIdStr":"-1","DimensionId":-1,"MemberId":-1,"Inc":""},"_vena_DYNC_SBalanceSheetS1_BBalanceSheetB1_a3be3c09_3f992b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be3c09","DynamicRangeEntryID":"3f992b4d","IsMultiDynamicRange":false,"MultiDynamicRangeID":null,"MultiDynamicCollectionID":null,"SectionName":"BalanceSheetS1","BlockName":"BalanceSheetB1","VenaRangeType":6,"DimensionIdStr":"-1","MemberIdStr":"-1","DimensionId":-1,"MemberId":-1,"Inc":""},"_vena_DYNC_SBalanceSheetS2_BBalanceSheetB2_4303609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4303609","DynamicRangeEntryID":null,"IsMultiDynamicRange":false,"MultiDynamicRangeID":null,"MultiDynamicCollectionID":null,"SectionName":"BalanceSheetS2","BlockName":"BalanceSheetB2","VenaRangeType":6,"DimensionIdStr":"-1","MemberIdStr":"-1","DimensionId":-1,"MemberId":-1,"Inc":""},"_vena_DYNC_SBalanceSheetS2_BBalanceSheetB2_4303609_edce210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4303609","DynamicRangeEntryID":"edce210","IsMultiDynamicRange":false,"MultiDynamicRangeID":null,"MultiDynamicCollectionID":null,"SectionName":"BalanceSheetS2","BlockName":"BalanceSheetB2","VenaRangeType":6,"DimensionIdStr":"-1","MemberIdStr":"-1","DimensionId":-1,"MemberId":-1,"Inc":""},"_vena_DYNP_SBudget_292a4c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292a4c57","DynamicRangeEntryID":null,"IsMultiDynamicRange":false,"MultiDynamicRangeID":null,"MultiDynamicCollectionID":null,"SectionName":"Budget","BlockName":"","VenaRangeType":7,"DimensionIdStr":"-1","MemberIdStr":"-1","DimensionId":-1,"MemberId":-1,"Inc":""},"_vena_DYNP_SBudget_3ff53b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ff53baf","DynamicRangeEntryID":null,"IsMultiDynamicRange":false,"MultiDynamicRangeID":null,"MultiDynamicCollectionID":null,"SectionName":"Budget","BlockName":"","VenaRangeType":7,"DimensionIdStr":"-1","MemberIdStr":"-1","DimensionId":-1,"MemberId":-1,"Inc":""},"_vena_DYNP_SBudget_ae36ad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36ad84","DynamicRangeEntryID":null,"IsMultiDynamicRange":false,"MultiDynamicRangeID":null,"MultiDynamicCollectionID":null,"SectionName":"Budget","BlockName":"","VenaRangeType":7,"DimensionIdStr":"-1","MemberIdStr":"-1","DimensionId":-1,"MemberId":-1,"Inc":""},"_vena_DYNP_SCurrentForecast_17c0dd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17c0dd53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1c8414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c8414b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2420fe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2420fe25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272859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272859d1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305d10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305d10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38fb2c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38fb2cb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3ab1b5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ab1b5ea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42013679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42013679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ac6858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ac6858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d54fd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d54fde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d647d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d647d27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6014d2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6014d2d3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6ab52e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ab52ee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7276b238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7276b238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8450d788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8450d788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ebaa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ebaad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cc72a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cc72ae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55a3c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55a3c65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86268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86268b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c256d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c256d86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e5e393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5e393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564a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564a98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7ac3b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7ac3ba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cab9865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cab9865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c0b7026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c0b7026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5911e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5911ea3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b0da5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b0da5de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29bf523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29bf523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a0c4f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0c4fb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d3caf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d3caf4b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f756f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f756f52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fd622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fd622e4","DynamicRangeEntryID":null,"IsMultiDynamicRange":false,"MultiDynamicRangeID":null,"MultiDynamicCollectionID":null,"SectionName":"CurrentForecast","BlockName":"","VenaRangeType":7,"DimensionIdStr":"-1","MemberIdStr":"-1","DimensionId":-1,"MemberId":-1,"Inc":""},"_vena_DYNP_SPreviousForecast_3fd64f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fd64f36","DynamicRangeEntryID":null,"IsMultiDynamicRange":false,"MultiDynamicRangeID":null,"MultiDynamicCollectionID":null,"SectionName":"PreviousForecast","BlockName":"","VenaRangeType":7,"DimensionIdStr":"-1","MemberIdStr":"-1","DimensionId":-1,"MemberId":-1,"Inc":""},"_vena_DYNP_SPreviousForecast_62d67b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d67b17","DynamicRangeEntryID":null,"IsMultiDynamicRange":false,"MultiDynamicRangeID":null,"MultiDynamicCollectionID":null,"SectionName":"PreviousForecast","BlockName":"","VenaRangeType":7,"DimensionIdStr":"-1","MemberIdStr":"-1","DimensionId":-1,"MemberId":-1,"Inc":""},"_vena_DYNP_SPreviousForecast_dedaf819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edaf819","DynamicRangeEntryID":null,"IsMultiDynamicRange":false,"MultiDynamicRangeID":null,"MultiDynamicCollectionID":null,"SectionName":"PreviousForecast","BlockName":"","VenaRangeType":7,"DimensionIdStr":"-1","MemberIdStr":"-1","DimensionId":-1,"MemberId":-1,"Inc":""},"_vena_DYNR_SCashFlowS2_BCashFlowB2_3bb403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bb403b5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371f4648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371f4648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3b92c3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3b92c3bd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4cdbca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4cdbcaef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60ee152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60ee152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6c464d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6c464d4a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785e40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785e40c4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7dc88d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7dc88d62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93e772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93e772f8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a4858e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a4858e09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ba89dd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ba89dd04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c92d528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c92d528d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d14cd46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d14cd46d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d75075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d75075b8","IsMultiDynamicRange":false,"MultiDynamicRangeID":null,"MultiDynamicCollectionID":null,"SectionName":"CashFlowS2","BlockName":"CashFlowB2","VenaRangeType":5,"DimensionIdStr":"-1","MemberIdStr":"-1","DimensionId":-1,"MemberId":-1,"Inc":""},"_vena_DYNR_SCashFlowS2_BCashFlowB2_3bb403b5_e44aed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bb403b5","DynamicRangeEntryID":"e44aed24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81241c3d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1f250828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1f250828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3a96e333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3a96e333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3daea0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3daea0c7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404c3b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404c3bcf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4352b9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4352b9c6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43dae9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43dae9e7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44afc417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44afc417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458d2e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458d2ee1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460836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460836df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46631e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46631e1d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4c4ee8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4c4ee8a8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516476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516476d7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59409662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59409662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5f3097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5f3097bf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60b3d521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60b3d521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6ddbeb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6ddbeb98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6ea0b861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6ea0b861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7516ba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7516bae9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7724e5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7724e5b9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781f5118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781f5118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7dcd5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7dcd5e30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84676d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84676d32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a2126023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a2126023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ac451681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ac451681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ac8861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ac8861e5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af6ac88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af6ac88d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b230a3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b230a3a7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ba992b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ba992ba3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bd569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bd569dc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c2bd5e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c2bd5ec4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c7a2cb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c7a2cb2d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d77f4d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d77f4dd6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da31a3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da31a3f6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e35cf744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e35cf744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e814582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e814582a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e818a11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e818a11e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ef2c4e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ef2c4e28","IsMultiDynamicRange":false,"MultiDynamicRangeID":null,"MultiDynamicCollectionID":null,"SectionName":"CashFlowS2","BlockName":"CashFlowB2","VenaRangeType":5,"DimensionIdStr":"-1","MemberIdStr":"-1","DimensionId":-1,"MemberId":-1,"Inc":""},"_vena_DYNR_SCashFlowS2_BCashFlowB2_81241c3d_f6945709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81241c3d","DynamicRangeEntryID":"f6945709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85b54005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11c2411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11c2411d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1bec8508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1bec8508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25cf9a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25cf9a01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2dee785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2dee785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34796289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34796289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37e56671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37e56671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39aad842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39aad842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577afa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577afa23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6eec05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6eec05f3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a3856a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a3856a7f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a571f94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a571f94d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abe443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abe443db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b55779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b55779b3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b60ba129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b60ba129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be77045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be77045d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c21fac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c21face9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c58b1c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c58b1cdc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d2b11298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d2b11298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dd3bec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dd3bec50","IsMultiDynamicRange":false,"MultiDynamicRangeID":null,"MultiDynamicCollectionID":null,"SectionName":"CashFlowS2","BlockName":"CashFlowB2","VenaRangeType":5,"DimensionIdStr":"-1","MemberIdStr":"-1","DimensionId":-1,"MemberId":-1,"Inc":""},"_vena_DYNR_SCashFlowS2_BCashFlowB2_85b54005_e0715283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b54005","DynamicRangeEntryID":"e0715283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e87ec5d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1545e63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1545e63a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1ac0a7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1ac0a7c7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1bd2e836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1bd2e836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290cd1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290cd1df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32527639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32527639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3e919a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3e919aea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3f621898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3f621898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40daf0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40daf0c3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419d71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419d71fc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41ad2055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41ad2055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4bfffc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4bfffc65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4dbfd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4dbfdfef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57e6b439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57e6b439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596328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596328b7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5a5257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5a5257c4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5df4877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5df4877c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6099d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6099dd2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684e0685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684e0685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68f9028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68f9028d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6abfc2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6abfc2b7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731e9e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731e9e9f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73a581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73a581c0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7df43e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7df43ed8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7ef3d8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7ef3d8da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851f6a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851f6af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88a897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88a897f0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8b3e1805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8b3e1805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8e96f24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8e96f24f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90ca4d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90ca4d20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9789f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9789f4cb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99d42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99d42fc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a4c82d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a4c82daf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a7f6ed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a7f6ed20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b4e4d442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b4e4d442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b545c57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b545c57c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bacb4949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bacb4949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bc1f6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bc1f6dc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bdf6f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bdf6fc39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c3b78a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c3b78a56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cfdd0b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cfdd0ba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d4efe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d4efe0d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d9250a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d9250ad3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e051ff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e051ffcd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e2d6b08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e2d6b08b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e40f5448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e40f5448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ebd36949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ebd36949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ef6500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ef6500ea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25cc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25cc5e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6b59551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6b59551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8fc66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8fc66d0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97a2604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97a2604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d4e94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d4e94bb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dfbab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dfbab97","IsMultiDynamicRange":false,"MultiDynamicRangeID":null,"MultiDynamicCollectionID":null,"SectionName":"CashFlowS2","BlockName":"CashFlowB2","VenaRangeType":5,"DimensionIdStr":"-1","MemberIdStr":"-1","DimensionId":-1,"MemberId":-1,"Inc":""},"_vena_DYNR_SCashFlowS2_BCashFlowB2_8e87ec5d_ff77a2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87ec5d","DynamicRangeEntryID":"ff77a2fe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945738b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13b62a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13b62a06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19c47f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19c47f04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2bf311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2bf311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4fbc834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4fbc834b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511a3998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511a3998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622655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622655c3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64eb51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64eb51c1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796ecb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796ecbf4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9884a795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9884a795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9c07351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9c07351f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9d9c8937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9d9c8937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a60c5d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a60c5dc6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afdf9b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afdf9b1f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d9641545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d9641545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e28655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e28655e2","IsMultiDynamicRange":false,"MultiDynamicRangeID":null,"MultiDynamicCollectionID":null,"SectionName":"CashFlowS2","BlockName":"CashFlowB2","VenaRangeType":5,"DimensionIdStr":"-1","MemberIdStr":"-1","DimensionId":-1,"MemberId":-1,"Inc":""},"_vena_DYNR_SCashFlowS2_BCashFlowB2_945738ba_e7ff8a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945738ba","DynamicRangeEntryID":"e7ff8af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e60b136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12f48485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12f48485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13686105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13686105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144d1341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144d1341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1617cc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1617cc60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1636c572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1636c572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197e8f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197e8f97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1c1f24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1c1f24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21b86e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21b86ef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264c13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264c13d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273dca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273dcad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2bda8a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2bda8a3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2cab4a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2cab4aa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2cc1fe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2cc1fea3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3024335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3024335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363823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363823d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3828c54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3828c54e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39808c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39808cb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3d160836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3d160836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4135076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4135076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4d12b8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4d12b8c3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4f1eba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4f1ebad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5201c44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5201c44f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560e9a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560e9a1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57823901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57823901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5787bb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5787bba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59d0b5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59d0b5c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b6cf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b6cfac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e25d502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e25d502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5fa8804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5fa8804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634e9118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634e9118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6358575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6358575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64a3e6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64a3e6d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6fea9b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6fea9ba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7707bd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7707bd8e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79098609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79098609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82248347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82248347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8405fd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8405fdc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947e0b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947e0b3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9663e0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9663e0c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96d73c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96d73c1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a6b77673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a6b77673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a7e743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a7e743a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ac5ac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ac5ac26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0b51b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0b51b16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30de5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30de5a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3a568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3a568f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5706557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5706557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7348955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7348955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99e0307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99e0307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bf4d87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bf4d87e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bce3f71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bce3f71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393ea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393eab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43da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43da3e9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71f844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71f844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7db2110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7db2110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9d206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9d206d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a571c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a571c35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af8a70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af8a70e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cc3bde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cc3bde06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d0f7f981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d0f7f981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d9a49933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d9a49933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de6ce3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de6ce3e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e37f7a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e37f7a2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e9b40b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e9b40be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eed2a1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eed2a1e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0d50808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0d50808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647ca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647cafd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6d15604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6d15604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70a9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70a9c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95a5f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95a5f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99917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99917e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60b136_fb1c5c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60b136","DynamicRangeEntryID":"fb1c5ca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e6c5adb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277d72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277d72e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2b2c3b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2b2c3b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30e51d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30e51df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30fe9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30fe9d76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3aa58a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3aa58a47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3b729d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3b729d7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4794589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4794589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48466c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48466c5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4bc3549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4bc3549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5af83e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5af83e9e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6174d326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6174d326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624f9a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624f9ac9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65d88c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65d88cf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6e1aab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6e1aab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74e6b6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74e6b6e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8d65b25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8d65b25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9514089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9514089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9c04c8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9c04c8c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a22565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a22565c0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ac02c021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ac02c021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acd443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acd443a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b0523d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b0523d65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b09132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b09132dc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b100d3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b100d3c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b4ade116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b4ade116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b7733c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b7733c95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c1b363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c1b363e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e006ee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e006eec0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e4512175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e4512175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e7bebd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e7bebdb7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f23e7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f23e7a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6c5adb_f6a34e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6c5adb","DynamicRangeEntryID":"f6a34e11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5daa923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1341292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1341292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255c554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255c554e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27d64361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27d64361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4b8c40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4b8c40fd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5a04f4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5a04f4cd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5ee1280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5ee1280c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72b44846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72b44846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74b59e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74b59e69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7742df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7742df94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7e08b7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7e08b7ba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81132e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81132ecf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8f5781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8f5781c8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91fda159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91fda159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924f66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924f66ee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98184153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98184153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9b56a015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9b56a015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be9b4863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be9b4863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cc83168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cc83168c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cdbd2e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cdbd2eff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cfa871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cfa871f0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d3b75d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d3b75d84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d51ce331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d51ce331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e0a43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e0a43e30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e584484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e584484f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e8d6c188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e8d6c188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e987be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e987be55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f220d56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f220d56d","IsMultiDynamicRange":false,"MultiDynamicRangeID":null,"MultiDynamicCollectionID":null,"SectionName":"CashFlowS2","BlockName":"CashFlowB2","VenaRangeType":5,"DimensionIdStr":"-1","MemberIdStr":"-1","DimensionId":-1,"MemberId":-1,"Inc":""},"_vena_DYNR_SCashFlowS2_BCashFlowB2_b5daa923_fe16bd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5daa923","DynamicRangeEntryID":"fe16bdc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e15d78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113878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113878e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1621f973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1621f973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2176f977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2176f977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233d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233dc0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2ee1fe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2ee1fe57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3bf7810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3bf7810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3c29550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3c29550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3cf57b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3cf57bed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414f9a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414f9a8b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48baad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48baadc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4cc0e1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4cc0e1c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4d54057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4d54057b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4db1ef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4db1ef2d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4f72c0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4f72c0df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511114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511114c6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5c9fc291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5c9fc291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648a0b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648a0bc5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66770423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66770423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75c4a2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75c4a2fb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7709df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7709dfa4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83ab126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83ab126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8fb210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8fb210a0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97238e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97238e08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99ce0c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99ce0c72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aa9e1762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aa9e1762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b397ac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b397ac3d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c211cb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c211cb7e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cb1d558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cb1d558f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d9be353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d9be353d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e157f5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e157f5b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e33102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e33102d9","IsMultiDynamicRange":false,"MultiDynamicRangeID":null,"MultiDynamicCollectionID":null,"SectionName":"CashFlowS2","BlockName":"CashFlowB2","VenaRangeType":5,"DimensionIdStr":"-1","MemberIdStr":"-1","DimensionId":-1,"MemberId":-1,"Inc":""},"_vena_DYNR_SCashFlowS2_BCashFlowB2_c0e15d78_e3ba5b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e15d78","DynamicRangeEntryID":"e3ba5b5d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4ee05f4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11bfa023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11bfa023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488b43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488b43a7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4b5f3f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4b5f3f87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59f78d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59f78d9d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71a3c029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71a3c029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834a76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834a76f8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8d5504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8d5504bb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9aea099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9aea099d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bf86f94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bf86f94f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ea7236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ea7236f1","IsMultiDynamicRange":false,"MultiDynamicRangeID":null,"MultiDynamicCollectionID":null,"SectionName":"CashFlowS2","BlockName":"CashFlowB2","VenaRangeType":5,"DimensionIdStr":"-1","MemberIdStr":"-1","DimensionId":-1,"MemberId":-1,"Inc":""},"_vena_DYNR_SCashFlowS2_BCashFlowB2_d4ee05f4_ed05a35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4ee05f4","DynamicRangeEntryID":"ed05a35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710791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12b8f068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12b8f068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135f69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135f69e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1665c2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1665c2dc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194cb541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194cb541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bc19b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bc19b92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c11461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c11461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c68215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c68215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1f23bd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1f23bd34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20fe1a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20fe1a41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2bba447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2bba447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2c8f228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2c8f228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31a86d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31a86d75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34114c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34114c19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a5c4984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a5c4984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ac2c00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ac2c00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dffb584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dffb584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fbb129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fbb129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3fd7e088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3fd7e088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433401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433401e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435e152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435e152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441838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441838d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44fa0647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44fa0647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46abc5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46abc5b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46c56b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46c56b1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486d2258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486d2258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49f17407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49f17407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50194c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50194cd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502a97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502a97a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51ee3c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51ee3c2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551b2a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551b2ab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55c7fa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55c7fad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d23dc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d23dc28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d57a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d57ae47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5e983083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5e983083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60b4375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60b4375c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60ff3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60ff3e9c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6166fe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6166fe7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62a05b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62a05be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68065712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68065712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685da21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685da21c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ce4f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ce4fc3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6ffba556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6ffba556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70be7613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70be7613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7148c858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7148c858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73a11d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73a11d95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77e03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77e03da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7b6a0875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7b6a0875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7d435006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7d435006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841684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841684e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84c1eb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84c1ebb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878fb777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878fb777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8ba3ee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8ba3eef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9025588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9025588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926f7b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926f7be9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93bb16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93bb16c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96c870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96c870b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96eabc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96eabc66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99159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99159a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99c6f5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99c6f5b0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a4b0414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a4b0414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9aa4e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9aa4ed76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039b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039bb0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0f3596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0f3596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33bbd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33bbdc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487b17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487b17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79ec213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79ec213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7c6d76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7c6d76e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9bda2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9bda2b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a074e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a074ee9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a87f025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a87f025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b52fa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b52fac3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bac518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bac518c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ae6f82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ae6f82a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b0577574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b0577574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b37e095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b37e095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b42fe956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b42fe956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b79c4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b79c4f29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ba0f5307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ba0f5307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bde757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bde757a2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051c5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051c5a9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3c36e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3c36ec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3e7b3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3e7b3d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782ae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782ae9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b4b6377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b4b6377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c80082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c80082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cf26b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cf26bc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15cb751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15cb751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7b3b5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7b3b5b8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7eff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7eff21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89c419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89c419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8c5d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8c5d23c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9c06e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9c06ef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9e576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9e576af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b3897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b3897d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dc583b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dc583bb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e0e3f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e0e3ff29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e68c680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e68c680b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e91f4915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e91f4915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ec3aaf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ec3aaf20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f3789b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f3789b4d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f640cf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f640cffa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fa9df8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fa9df8e5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fc708c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fc708c4e","IsMultiDynamicRange":false,"MultiDynamicRangeID":null,"MultiDynamicCollectionID":null,"SectionName":"CashFlowS2","BlockName":"CashFlowB2","VenaRangeType":5,"DimensionIdStr":"-1","MemberIdStr":"-1","DimensionId":-1,"MemberId":-1,"Inc":""},"_vena_DYNR_SCashFlowS2_BCashFlowB2_e710791e_fc86bf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710791e","DynamicRangeEntryID":"fc86bfb8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5783ad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115def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115def8a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1bd4f984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1bd4f984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1ef897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1ef897fd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2d81e58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2d81e58c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3d5e512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3d5e512d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3db96c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3db96c2f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4379bc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4379bc79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4462c924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4462c924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588d1a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588d1a58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66fb0a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66fb0aba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6805e080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6805e080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6cc337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6cc337e5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7062b242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7062b242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7d5aab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7d5aab59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7efb3388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7efb3388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842526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842526ee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8c23c04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8c23c04d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92ad929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92ad929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98506a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98506a59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99eee7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99eee7c9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a63b8572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a63b8572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a754ba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a754bacd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b40c0b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b40c0b7c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b6bea59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b6bea59d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b8feec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b8feec3e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b961f4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b961f4c3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ba148f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ba148f70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bd8d1c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bd8d1c5b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e5c07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e5c07a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ee3b1a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ee3b1a1b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f190af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f190aff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fb978135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fb978135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fc34e07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fc34e07c","IsMultiDynamicRange":false,"MultiDynamicRangeID":null,"MultiDynamicCollectionID":null,"SectionName":"CashFlowS2","BlockName":"CashFlowB2","VenaRangeType":5,"DimensionIdStr":"-1","MemberIdStr":"-1","DimensionId":-1,"MemberId":-1,"Inc":""},"_vena_DYNR_SCashFlowS2_BCashFlowB2_f5783ada_ff3fbc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5783ada","DynamicRangeEntryID":"ff3fbcbd","IsMultiDynamicRange":false,"MultiDynamicRangeID":null,"MultiDynamicCollectionID":null,"SectionName":"CashFlowS2","BlockName":"CashFlowB2","VenaRangeType":5,"DimensionIdStr":"-1","MemberIdStr":"-1","DimensionId":-1,"MemberId":-1,"Inc":""},"_vena_DYNR_SYTDS1_BYTDB1_36730e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36730e11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36730e11_10248033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10248033","IsMultiDynamicRange":false,"MultiDynamicRangeID":null,"MultiDynamicCollectionID":null,"SectionName":"YTDS1","BlockName":"YTDB1","VenaRangeType":5,"DimensionIdStr":"-1","MemberIdStr":"-1","DimensionId":-1,"MemberId":-1,"Inc":""},"_vena_DYNR_SYTDS1_BYTDB1_36730e11_1744af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1744af9c","IsMultiDynamicRange":false,"MultiDynamicRangeID":null,"MultiDynamicCollectionID":null,"SectionName":"YTDS1","BlockName":"YTDB1","VenaRangeType":5,"DimensionIdStr":"-1","MemberIdStr":"-1","DimensionId":-1,"MemberId":-1,"Inc":""},"_vena_DYNR_SYTDS1_BYTDB1_36730e11_27f4002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27f4002","IsMultiDynamicRange":false,"MultiDynamicRangeID":null,"MultiDynamicCollectionID":null,"SectionName":"YTDS1","BlockName":"YTDB1","VenaRangeType":5,"DimensionIdStr":"-1","MemberIdStr":"-1","DimensionId":-1,"MemberId":-1,"Inc":""},"_vena_DYNR_SYTDS1_BYTDB1_36730e11_29e8e411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29e8e411","IsMultiDynamicRange":false,"MultiDynamicRangeID":null,"MultiDynamicCollectionID":null,"SectionName":"YTDS1","BlockName":"YTDB1","VenaRangeType":5,"DimensionIdStr":"-1","MemberIdStr":"-1","DimensionId":-1,"MemberId":-1,"Inc":""},"_vena_DYNR_SYTDS1_BYTDB1_36730e11_2bdfb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2bdfb45","IsMultiDynamicRange":false,"MultiDynamicRangeID":null,"MultiDynamicCollectionID":null,"SectionName":"YTDS1","BlockName":"YTDB1","VenaRangeType":5,"DimensionIdStr":"-1","MemberIdStr":"-1","DimensionId":-1,"MemberId":-1,"Inc":""},"_vena_DYNR_SYTDS1_BYTDB1_36730e11_300d53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300d53e9","IsMultiDynamicRange":false,"MultiDynamicRangeID":null,"MultiDynamicCollectionID":null,"SectionName":"YTDS1","BlockName":"YTDB1","VenaRangeType":5,"DimensionIdStr":"-1","MemberIdStr":"-1","DimensionId":-1,"MemberId":-1,"Inc":""},"_vena_DYNR_SYTDS1_BYTDB1_36730e11_3257c012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3257c012","IsMultiDynamicRange":false,"MultiDynamicRangeID":null,"MultiDynamicCollectionID":null,"SectionName":"YTDS1","BlockName":"YTDB1","VenaRangeType":5,"DimensionIdStr":"-1","MemberIdStr":"-1","DimensionId":-1,"MemberId":-1,"Inc":""},"_vena_DYNR_SYTDS1_BYTDB1_36730e11_34faf2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34faf2b6","IsMultiDynamicRange":false,"MultiDynamicRangeID":null,"MultiDynamicCollectionID":null,"SectionName":"YTDS1","BlockName":"YTDB1","VenaRangeType":5,"DimensionIdStr":"-1","MemberIdStr":"-1","DimensionId":-1,"MemberId":-1,"Inc":""},"_vena_DYNR_SYTDS1_BYTDB1_36730e11_37f254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37f254d1","IsMultiDynamicRange":false,"MultiDynamicRangeID":null,"MultiDynamicCollectionID":null,"SectionName":"YTDS1","BlockName":"YTDB1","VenaRangeType":5,"DimensionIdStr":"-1","MemberIdStr":"-1","DimensionId":-1,"MemberId":-1,"Inc":""},"_vena_DYNR_SYTDS1_BYTDB1_36730e11_3bad6b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3bad6bec","IsMultiDynamicRange":false,"MultiDynamicRangeID":null,"MultiDynamicCollectionID":null,"SectionName":"YTDS1","BlockName":"YTDB1","VenaRangeType":5,"DimensionIdStr":"-1","MemberIdStr":"-1","DimensionId":-1,"MemberId":-1,"Inc":""},"_vena_DYNR_SYTDS1_BYTDB1_36730e11_488f51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488f51b5","IsMultiDynamicRange":false,"MultiDynamicRangeID":null,"MultiDynamicCollectionID":null,"SectionName":"YTDS1","BlockName":"YTDB1","VenaRangeType":5,"DimensionIdStr":"-1","MemberIdStr":"-1","DimensionId":-1,"MemberId":-1,"Inc":""},"_vena_DYNR_SYTDS1_BYTDB1_36730e11_4a0c347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4a0c347f","IsMultiDynamicRange":false,"MultiDynamicRangeID":null,"MultiDynamicCollectionID":null,"SectionName":"YTDS1","BlockName":"YTDB1","VenaRangeType":5,"DimensionIdStr":"-1","MemberIdStr":"-1","DimensionId":-1,"MemberId":-1,"Inc":""},"_vena_DYNR_SYTDS1_BYTDB1_36730e11_54bacb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54bacbe5","IsMultiDynamicRange":false,"MultiDynamicRangeID":null,"MultiDynamicCollectionID":null,"SectionName":"YTDS1","BlockName":"YTDB1","VenaRangeType":5,"DimensionIdStr":"-1","MemberIdStr":"-1","DimensionId":-1,"MemberId":-1,"Inc":""},"_vena_DYNR_SYTDS1_BYTDB1_36730e11_56a007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56a007c0","IsMultiDynamicRange":false,"MultiDynamicRangeID":null,"MultiDynamicCollectionID":null,"SectionName":"YTDS1","BlockName":"YTDB1","VenaRangeType":5,"DimensionIdStr":"-1","MemberIdStr":"-1","DimensionId":-1,"MemberId":-1,"Inc":""},"_vena_DYNR_SYTDS1_BYTDB1_36730e11_65d5e4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65d5e4e9","IsMultiDynamicRange":false,"MultiDynamicRangeID":null,"MultiDynamicCollectionID":null,"SectionName":"YTDS1","BlockName":"YTDB1","VenaRangeType":5,"DimensionIdStr":"-1","MemberIdStr":"-1","DimensionId":-1,"MemberId":-1,"Inc":""},"_vena_DYNR_SYTDS1_BYTDB1_36730e11_6bda27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6bda27e7","IsMultiDynamicRange":false,"MultiDynamicRangeID":null,"MultiDynamicCollectionID":null,"SectionName":"YTDS1","BlockName":"YTDB1","VenaRangeType":5,"DimensionIdStr":"-1","MemberIdStr":"-1","DimensionId":-1,"MemberId":-1,"Inc":""},"_vena_DYNR_SYTDS1_BYTDB1_36730e11_753661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753661ce","IsMultiDynamicRange":false,"MultiDynamicRangeID":null,"MultiDynamicCollectionID":null,"SectionName":"YTDS1","BlockName":"YTDB1","VenaRangeType":5,"DimensionIdStr":"-1","MemberIdStr":"-1","DimensionId":-1,"MemberId":-1,"Inc":""},"_vena_DYNR_SYTDS1_BYTDB1_36730e11_7af4ef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7af4efcc","IsMultiDynamicRange":false,"MultiDynamicRangeID":null,"MultiDynamicCollectionID":null,"SectionName":"YTDS1","BlockName":"YTDB1","VenaRangeType":5,"DimensionIdStr":"-1","MemberIdStr":"-1","DimensionId":-1,"MemberId":-1,"Inc":""},"_vena_DYNR_SYTDS1_BYTDB1_36730e11_7ff46377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7ff46377","IsMultiDynamicRange":false,"MultiDynamicRangeID":null,"MultiDynamicCollectionID":null,"SectionName":"YTDS1","BlockName":"YTDB1","VenaRangeType":5,"DimensionIdStr":"-1","MemberIdStr":"-1","DimensionId":-1,"MemberId":-1,"Inc":""},"_vena_DYNR_SYTDS1_BYTDB1_36730e11_8f9bd183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8f9bd183","IsMultiDynamicRange":false,"MultiDynamicRangeID":null,"MultiDynamicCollectionID":null,"SectionName":"YTDS1","BlockName":"YTDB1","VenaRangeType":5,"DimensionIdStr":"-1","MemberIdStr":"-1","DimensionId":-1,"MemberId":-1,"Inc":""},"_vena_DYNR_SYTDS1_BYTDB1_36730e11_934aa85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934aa85b","IsMultiDynamicRange":false,"MultiDynamicRangeID":null,"MultiDynamicCollectionID":null,"SectionName":"YTDS1","BlockName":"YTDB1","VenaRangeType":5,"DimensionIdStr":"-1","MemberIdStr":"-1","DimensionId":-1,"MemberId":-1,"Inc":""},"_vena_DYNR_SYTDS1_BYTDB1_36730e11_97256a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97256ac1","IsMultiDynamicRange":false,"MultiDynamicRangeID":null,"MultiDynamicCollectionID":null,"SectionName":"YTDS1","BlockName":"YTDB1","VenaRangeType":5,"DimensionIdStr":"-1","MemberIdStr":"-1","DimensionId":-1,"MemberId":-1,"Inc":""},"_vena_DYNR_SYTDS1_BYTDB1_36730e11_a107998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a107998c","IsMultiDynamicRange":false,"MultiDynamicRangeID":null,"MultiDynamicCollectionID":null,"SectionName":"YTDS1","BlockName":"YTDB1","VenaRangeType":5,"DimensionIdStr":"-1","MemberIdStr":"-1","DimensionId":-1,"MemberId":-1,"Inc":""},"_vena_DYNR_SYTDS1_BYTDB1_36730e11_bfbafe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bfbafe34","IsMultiDynamicRange":false,"MultiDynamicRangeID":null,"MultiDynamicCollectionID":null,"SectionName":"YTDS1","BlockName":"YTDB1","VenaRangeType":5,"DimensionIdStr":"-1","MemberIdStr":"-1","DimensionId":-1,"MemberId":-1,"Inc":""},"_vena_DYNR_SYTDS1_BYTDB1_36730e11_c23728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c23728c8","IsMultiDynamicRange":false,"MultiDynamicRangeID":null,"MultiDynamicCollectionID":null,"SectionName":"YTDS1","BlockName":"YTDB1","VenaRangeType":5,"DimensionIdStr":"-1","MemberIdStr":"-1","DimensionId":-1,"MemberId":-1,"Inc":""},"_vena_DYNR_SYTDS1_BYTDB1_36730e11_c90080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c90080d1","IsMultiDynamicRange":false,"MultiDynamicRangeID":null,"MultiDynamicCollectionID":null,"SectionName":"YTDS1","BlockName":"YTDB1","VenaRangeType":5,"DimensionIdStr":"-1","MemberIdStr":"-1","DimensionId":-1,"MemberId":-1,"Inc":""},"_vena_DYNR_SYTDS1_BYTDB1_36730e11_d052c0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d052c0bf","IsMultiDynamicRange":false,"MultiDynamicRangeID":null,"MultiDynamicCollectionID":null,"SectionName":"YTDS1","BlockName":"YTDB1","VenaRangeType":5,"DimensionIdStr":"-1","MemberIdStr":"-1","DimensionId":-1,"MemberId":-1,"Inc":""},"_vena_DYNR_SYTDS1_BYTDB1_36730e11_d9f91604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d9f91604","IsMultiDynamicRange":false,"MultiDynamicRangeID":null,"MultiDynamicCollectionID":null,"SectionName":"YTDS1","BlockName":"YTDB1","VenaRangeType":5,"DimensionIdStr":"-1","MemberIdStr":"-1","DimensionId":-1,"MemberId":-1,"Inc":""},"_vena_DYNR_SYTDS1_BYTDB1_36730e11_e1ef5d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e1ef5d5c","IsMultiDynamicRange":false,"MultiDynamicRangeID":null,"MultiDynamicCollectionID":null,"SectionName":"YTDS1","BlockName":"YTDB1","VenaRangeType":5,"DimensionIdStr":"-1","MemberIdStr":"-1","DimensionId":-1,"MemberId":-1,"Inc":""},"_vena_DYNR_SYTDS1_BYTDB1_36730e11_e7aa7841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e7aa7841","IsMultiDynamicRange":false,"MultiDynamicRangeID":null,"MultiDynamicCollectionID":null,"SectionName":"YTDS1","BlockName":"YTDB1","VenaRangeType":5,"DimensionIdStr":"-1","MemberIdStr":"-1","DimensionId":-1,"MemberId":-1,"Inc":""},"_vena_DYNR_SYTDS1_BYTDB1_36730e11_f427a88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f427a88d","IsMultiDynamicRange":false,"MultiDynamicRangeID":null,"MultiDynamicCollectionID":null,"SectionName":"YTDS1","BlockName":"YTDB1","VenaRangeType":5,"DimensionIdStr":"-1","MemberIdStr":"-1","DimensionId":-1,"MemberId":-1,"Inc":""},"_vena_DYNR_SYTDS1_BYTDB1_36730e11_fd0c8a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36730e11","DynamicRangeEntryID":"fd0c8a15","IsMultiDynamicRange":false,"MultiDynamicRangeID":null,"MultiDynamicCollectionID":null,"SectionName":"YTDS1","BlockName":"YTDB1","VenaRangeType":5,"DimensionIdStr":"-1","MemberIdStr":"-1","DimensionId":-1,"MemberId":-1,"Inc":""},"_vena_DYNR_SYTDS1_BYTDB1_483c9f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483c9ff1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483c9ff1_104d97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104d97c0","IsMultiDynamicRange":false,"MultiDynamicRangeID":null,"MultiDynamicCollectionID":null,"SectionName":"YTDS1","BlockName":"YTDB1","VenaRangeType":5,"DimensionIdStr":"-1","MemberIdStr":"-1","DimensionId":-1,"MemberId":-1,"Inc":""},"_vena_DYNR_SYTDS1_BYTDB1_483c9ff1_151514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151514da","IsMultiDynamicRange":false,"MultiDynamicRangeID":null,"MultiDynamicCollectionID":null,"SectionName":"YTDS1","BlockName":"YTDB1","VenaRangeType":5,"DimensionIdStr":"-1","MemberIdStr":"-1","DimensionId":-1,"MemberId":-1,"Inc":""},"_vena_DYNR_SYTDS1_BYTDB1_483c9ff1_1924b6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1924b6e6","IsMultiDynamicRange":false,"MultiDynamicRangeID":null,"MultiDynamicCollectionID":null,"SectionName":"YTDS1","BlockName":"YTDB1","VenaRangeType":5,"DimensionIdStr":"-1","MemberIdStr":"-1","DimensionId":-1,"MemberId":-1,"Inc":""},"_vena_DYNR_SYTDS1_BYTDB1_483c9ff1_1ca3d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1ca3dcff","IsMultiDynamicRange":false,"MultiDynamicRangeID":null,"MultiDynamicCollectionID":null,"SectionName":"YTDS1","BlockName":"YTDB1","VenaRangeType":5,"DimensionIdStr":"-1","MemberIdStr":"-1","DimensionId":-1,"MemberId":-1,"Inc":""},"_vena_DYNR_SYTDS1_BYTDB1_483c9ff1_202ec79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202ec79c","IsMultiDynamicRange":false,"MultiDynamicRangeID":null,"MultiDynamicCollectionID":null,"SectionName":"YTDS1","BlockName":"YTDB1","VenaRangeType":5,"DimensionIdStr":"-1","MemberIdStr":"-1","DimensionId":-1,"MemberId":-1,"Inc":""},"_vena_DYNR_SYTDS1_BYTDB1_483c9ff1_226260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226260f8","IsMultiDynamicRange":false,"MultiDynamicRangeID":null,"MultiDynamicCollectionID":null,"SectionName":"YTDS1","BlockName":"YTDB1","VenaRangeType":5,"DimensionIdStr":"-1","MemberIdStr":"-1","DimensionId":-1,"MemberId":-1,"Inc":""},"_vena_DYNR_SYTDS1_BYTDB1_483c9ff1_23066c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23066c85","IsMultiDynamicRange":false,"MultiDynamicRangeID":null,"MultiDynamicCollectionID":null,"SectionName":"YTDS1","BlockName":"YTDB1","VenaRangeType":5,"DimensionIdStr":"-1","MemberIdStr":"-1","DimensionId":-1,"MemberId":-1,"Inc":""},"_vena_DYNR_SYTDS1_BYTDB1_483c9ff1_2c86b279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c86b279","IsMultiDynamicRange":false,"MultiDynamicRangeID":null,"MultiDynamicCollectionID":null,"SectionName":"YTDS1","BlockName":"YTDB1","VenaRangeType":5,"DimensionIdStr":"-1","MemberIdStr":"-1","DimensionId":-1,"MemberId":-1,"Inc":""},"_vena_DYNR_SYTDS1_BYTDB1_483c9ff1_2d21f7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d21f7bd","IsMultiDynamicRange":false,"MultiDynamicRangeID":null,"MultiDynamicCollectionID":null,"SectionName":"YTDS1","BlockName":"YTDB1","VenaRangeType":5,"DimensionIdStr":"-1","MemberIdStr":"-1","DimensionId":-1,"MemberId":-1,"Inc":""},"_vena_DYNR_SYTDS1_BYTDB1_483c9ff1_2d42c430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d42c430","IsMultiDynamicRange":false,"MultiDynamicRangeID":null,"MultiDynamicCollectionID":null,"SectionName":"YTDS1","BlockName":"YTDB1","VenaRangeType":5,"DimensionIdStr":"-1","MemberIdStr":"-1","DimensionId":-1,"MemberId":-1,"Inc":""},"_vena_DYNR_SYTDS1_BYTDB1_483c9ff1_2d7513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2d7513ca","IsMultiDynamicRange":false,"MultiDynamicRangeID":null,"MultiDynamicCollectionID":null,"SectionName":"YTDS1","BlockName":"YTDB1","VenaRangeType":5,"DimensionIdStr":"-1","MemberIdStr":"-1","DimensionId":-1,"MemberId":-1,"Inc":""},"_vena_DYNR_SYTDS1_BYTDB1_483c9ff1_3815af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3815afd8","IsMultiDynamicRange":false,"MultiDynamicRangeID":null,"MultiDynamicCollectionID":null,"SectionName":"YTDS1","BlockName":"YTDB1","VenaRangeType":5,"DimensionIdStr":"-1","MemberIdStr":"-1","DimensionId":-1,"MemberId":-1,"Inc":""},"_vena_DYNR_SYTDS1_BYTDB1_483c9ff1_3868329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3868329a","IsMultiDynamicRange":false,"MultiDynamicRangeID":null,"MultiDynamicCollectionID":null,"SectionName":"YTDS1","BlockName":"YTDB1","VenaRangeType":5,"DimensionIdStr":"-1","MemberIdStr":"-1","DimensionId":-1,"MemberId":-1,"Inc":""},"_vena_DYNR_SYTDS1_BYTDB1_483c9ff1_3b7754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3b7754c4","IsMultiDynamicRange":false,"MultiDynamicRangeID":null,"MultiDynamicCollectionID":null,"SectionName":"YTDS1","BlockName":"YTDB1","VenaRangeType":5,"DimensionIdStr":"-1","MemberIdStr":"-1","DimensionId":-1,"MemberId":-1,"Inc":""},"_vena_DYNR_SYTDS1_BYTDB1_483c9ff1_4b6de0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4b6de0b5","IsMultiDynamicRange":false,"MultiDynamicRangeID":null,"MultiDynamicCollectionID":null,"SectionName":"YTDS1","BlockName":"YTDB1","VenaRangeType":5,"DimensionIdStr":"-1","MemberIdStr":"-1","DimensionId":-1,"MemberId":-1,"Inc":""},"_vena_DYNR_SYTDS1_BYTDB1_483c9ff1_4b789923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4b789923","IsMultiDynamicRange":false,"MultiDynamicRangeID":null,"MultiDynamicCollectionID":null,"SectionName":"YTDS1","BlockName":"YTDB1","VenaRangeType":5,"DimensionIdStr":"-1","MemberIdStr":"-1","DimensionId":-1,"MemberId":-1,"Inc":""},"_vena_DYNR_SYTDS1_BYTDB1_483c9ff1_4cb96d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4cb96db7","IsMultiDynamicRange":false,"MultiDynamicRangeID":null,"MultiDynamicCollectionID":null,"SectionName":"YTDS1","BlockName":"YTDB1","VenaRangeType":5,"DimensionIdStr":"-1","MemberIdStr":"-1","DimensionId":-1,"MemberId":-1,"Inc":""},"_vena_DYNR_SYTDS1_BYTDB1_483c9ff1_60c4e9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60c4e9fa","IsMultiDynamicRange":false,"MultiDynamicRangeID":null,"MultiDynamicCollectionID":null,"SectionName":"YTDS1","BlockName":"YTDB1","VenaRangeType":5,"DimensionIdStr":"-1","MemberIdStr":"-1","DimensionId":-1,"MemberId":-1,"Inc":""},"_vena_DYNR_SYTDS1_BYTDB1_483c9ff1_6689933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6689933c","IsMultiDynamicRange":false,"MultiDynamicRangeID":null,"MultiDynamicCollectionID":null,"SectionName":"YTDS1","BlockName":"YTDB1","VenaRangeType":5,"DimensionIdStr":"-1","MemberIdStr":"-1","DimensionId":-1,"MemberId":-1,"Inc":""},"_vena_DYNR_SYTDS1_BYTDB1_483c9ff1_6a9d4089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6a9d4089","IsMultiDynamicRange":false,"MultiDynamicRangeID":null,"MultiDynamicCollectionID":null,"SectionName":"YTDS1","BlockName":"YTDB1","VenaRangeType":5,"DimensionIdStr":"-1","MemberIdStr":"-1","DimensionId":-1,"MemberId":-1,"Inc":""},"_vena_DYNR_SYTDS1_BYTDB1_483c9ff1_6ca7e4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6ca7e4ef","IsMultiDynamicRange":false,"MultiDynamicRangeID":null,"MultiDynamicCollectionID":null,"SectionName":"YTDS1","BlockName":"YTDB1","VenaRangeType":5,"DimensionIdStr":"-1","MemberIdStr":"-1","DimensionId":-1,"MemberId":-1,"Inc":""},"_vena_DYNR_SYTDS1_BYTDB1_483c9ff1_7483f00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7483f00d","IsMultiDynamicRange":false,"MultiDynamicRangeID":null,"MultiDynamicCollectionID":null,"SectionName":"YTDS1","BlockName":"YTDB1","VenaRangeType":5,"DimensionIdStr":"-1","MemberIdStr":"-1","DimensionId":-1,"MemberId":-1,"Inc":""},"_vena_DYNR_SYTDS1_BYTDB1_483c9ff1_7e522297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7e522297","IsMultiDynamicRange":false,"MultiDynamicRangeID":null,"MultiDynamicCollectionID":null,"SectionName":"YTDS1","BlockName":"YTDB1","VenaRangeType":5,"DimensionIdStr":"-1","MemberIdStr":"-1","DimensionId":-1,"MemberId":-1,"Inc":""},"_vena_DYNR_SYTDS1_BYTDB1_483c9ff1_829fd5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829fd5b1","IsMultiDynamicRange":false,"MultiDynamicRangeID":null,"MultiDynamicCollectionID":null,"SectionName":"YTDS1","BlockName":"YTDB1","VenaRangeType":5,"DimensionIdStr":"-1","MemberIdStr":"-1","DimensionId":-1,"MemberId":-1,"Inc":""},"_vena_DYNR_SYTDS1_BYTDB1_483c9ff1_8a67568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8a67568d","IsMultiDynamicRange":false,"MultiDynamicRangeID":null,"MultiDynamicCollectionID":null,"SectionName":"YTDS1","BlockName":"YTDB1","VenaRangeType":5,"DimensionIdStr":"-1","MemberIdStr":"-1","DimensionId":-1,"MemberId":-1,"Inc":""},"_vena_DYNR_SYTDS1_BYTDB1_483c9ff1_8d382f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8d382f10","IsMultiDynamicRange":false,"MultiDynamicRangeID":null,"MultiDynamicCollectionID":null,"SectionName":"YTDS1","BlockName":"YTDB1","VenaRangeType":5,"DimensionIdStr":"-1","MemberIdStr":"-1","DimensionId":-1,"MemberId":-1,"Inc":""},"_vena_DYNR_SYTDS1_BYTDB1_483c9ff1_9389bf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9389bf79","IsMultiDynamicRange":false,"MultiDynamicRangeID":null,"MultiDynamicCollectionID":null,"SectionName":"YTDS1","BlockName":"YTDB1","VenaRangeType":5,"DimensionIdStr":"-1","MemberIdStr":"-1","DimensionId":-1,"MemberId":-1,"Inc":""},"_vena_DYNR_SYTDS1_BYTDB1_483c9ff1_983ef557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983ef557","IsMultiDynamicRange":false,"MultiDynamicRangeID":null,"MultiDynamicCollectionID":null,"SectionName":"YTDS1","BlockName":"YTDB1","VenaRangeType":5,"DimensionIdStr":"-1","MemberIdStr":"-1","DimensionId":-1,"MemberId":-1,"Inc":""},"_vena_DYNR_SYTDS1_BYTDB1_483c9ff1_a0bf57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a0bf57b1","IsMultiDynamicRange":false,"MultiDynamicRangeID":null,"MultiDynamicCollectionID":null,"SectionName":"YTDS1","BlockName":"YTDB1","VenaRangeType":5,"DimensionIdStr":"-1","MemberIdStr":"-1","DimensionId":-1,"MemberId":-1,"Inc":""},"_vena_DYNR_SYTDS1_BYTDB1_483c9ff1_aa426543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aa426543","IsMultiDynamicRange":false,"MultiDynamicRangeID":null,"MultiDynamicCollectionID":null,"SectionName":"YTDS1","BlockName":"YTDB1","VenaRangeType":5,"DimensionIdStr":"-1","MemberIdStr":"-1","DimensionId":-1,"MemberId":-1,"Inc":""},"_vena_DYNR_SYTDS1_BYTDB1_483c9ff1_ab044f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ab044ff0","IsMultiDynamicRange":false,"MultiDynamicRangeID":null,"MultiDynamicCollectionID":null,"SectionName":"YTDS1","BlockName":"YTDB1","VenaRangeType":5,"DimensionIdStr":"-1","MemberIdStr":"-1","DimensionId":-1,"MemberId":-1,"Inc":""},"_vena_DYNR_SYTDS1_BYTDB1_483c9ff1_aed351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aed351b0","IsMultiDynamicRange":false,"MultiDynamicRangeID":null,"MultiDynamicCollectionID":null,"SectionName":"YTDS1","BlockName":"YTDB1","VenaRangeType":5,"DimensionIdStr":"-1","MemberIdStr":"-1","DimensionId":-1,"MemberId":-1,"Inc":""},"_vena_DYNR_SYTDS1_BYTDB1_483c9ff1_b0dbcb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b0dbcbea","IsMultiDynamicRange":false,"MultiDynamicRangeID":null,"MultiDynamicCollectionID":null,"SectionName":"YTDS1","BlockName":"YTDB1","VenaRangeType":5,"DimensionIdStr":"-1","MemberIdStr":"-1","DimensionId":-1,"MemberId":-1,"Inc":""},"_vena_DYNR_SYTDS1_BYTDB1_483c9ff1_b5762b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b5762b78","IsMultiDynamicRange":false,"MultiDynamicRangeID":null,"MultiDynamicCollectionID":null,"SectionName":"YTDS1","BlockName":"YTDB1","VenaRangeType":5,"DimensionIdStr":"-1","MemberIdStr":"-1","DimensionId":-1,"MemberId":-1,"Inc":""},"_vena_DYNR_SYTDS1_BYTDB1_483c9ff1_b735f02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b735f02d","IsMultiDynamicRange":false,"MultiDynamicRangeID":null,"MultiDynamicCollectionID":null,"SectionName":"YTDS1","BlockName":"YTDB1","VenaRangeType":5,"DimensionIdStr":"-1","MemberIdStr":"-1","DimensionId":-1,"MemberId":-1,"Inc":""},"_vena_DYNR_SYTDS1_BYTDB1_483c9ff1_bbf84115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bbf84115","IsMultiDynamicRange":false,"MultiDynamicRangeID":null,"MultiDynamicCollectionID":null,"SectionName":"YTDS1","BlockName":"YTDB1","VenaRangeType":5,"DimensionIdStr":"-1","MemberIdStr":"-1","DimensionId":-1,"MemberId":-1,"Inc":""},"_vena_DYNR_SYTDS1_BYTDB1_483c9ff1_c32f1f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c32f1f9e","IsMultiDynamicRange":false,"MultiDynamicRangeID":null,"MultiDynamicCollectionID":null,"SectionName":"YTDS1","BlockName":"YTDB1","VenaRangeType":5,"DimensionIdStr":"-1","MemberIdStr":"-1","DimensionId":-1,"MemberId":-1,"Inc":""},"_vena_DYNR_SYTDS1_BYTDB1_483c9ff1_c8b78445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c8b78445","IsMultiDynamicRange":false,"MultiDynamicRangeID":null,"MultiDynamicCollectionID":null,"SectionName":"YTDS1","BlockName":"YTDB1","VenaRangeType":5,"DimensionIdStr":"-1","MemberIdStr":"-1","DimensionId":-1,"MemberId":-1,"Inc":""},"_vena_DYNR_SYTDS1_BYTDB1_483c9ff1_c9583e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c9583eba","IsMultiDynamicRange":false,"MultiDynamicRangeID":null,"MultiDynamicCollectionID":null,"SectionName":"YTDS1","BlockName":"YTDB1","VenaRangeType":5,"DimensionIdStr":"-1","MemberIdStr":"-1","DimensionId":-1,"MemberId":-1,"Inc":""},"_vena_DYNR_SYTDS1_BYTDB1_483c9ff1_cfa4d996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cfa4d996","IsMultiDynamicRange":false,"MultiDynamicRangeID":null,"MultiDynamicCollectionID":null,"SectionName":"YTDS1","BlockName":"YTDB1","VenaRangeType":5,"DimensionIdStr":"-1","MemberIdStr":"-1","DimensionId":-1,"MemberId":-1,"Inc":""},"_vena_DYNR_SYTDS1_BYTDB1_483c9ff1_cfccd303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cfccd303","IsMultiDynamicRange":false,"MultiDynamicRangeID":null,"MultiDynamicCollectionID":null,"SectionName":"YTDS1","BlockName":"YTDB1","VenaRangeType":5,"DimensionIdStr":"-1","MemberIdStr":"-1","DimensionId":-1,"MemberId":-1,"Inc":""},"_vena_DYNR_SYTDS1_BYTDB1_483c9ff1_daf7c485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daf7c485","IsMultiDynamicRange":false,"MultiDynamicRangeID":null,"MultiDynamicCollectionID":null,"SectionName":"YTDS1","BlockName":"YTDB1","VenaRangeType":5,"DimensionIdStr":"-1","MemberIdStr":"-1","DimensionId":-1,"MemberId":-1,"Inc":""},"_vena_DYNR_SYTDS1_BYTDB1_483c9ff1_df96a18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df96a18a","IsMultiDynamicRange":false,"MultiDynamicRangeID":null,"MultiDynamicCollectionID":null,"SectionName":"YTDS1","BlockName":"YTDB1","VenaRangeType":5,"DimensionIdStr":"-1","MemberIdStr":"-1","DimensionId":-1,"MemberId":-1,"Inc":""},"_vena_DYNR_SYTDS1_BYTDB1_483c9ff1_dfa8b579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dfa8b579","IsMultiDynamicRange":false,"MultiDynamicRangeID":null,"MultiDynamicCollectionID":null,"SectionName":"YTDS1","BlockName":"YTDB1","VenaRangeType":5,"DimensionIdStr":"-1","MemberIdStr":"-1","DimensionId":-1,"MemberId":-1,"Inc":""},"_vena_DYNR_SYTDS1_BYTDB1_483c9ff1_e013b322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e013b322","IsMultiDynamicRange":false,"MultiDynamicRangeID":null,"MultiDynamicCollectionID":null,"SectionName":"YTDS1","BlockName":"YTDB1","VenaRangeType":5,"DimensionIdStr":"-1","MemberIdStr":"-1","DimensionId":-1,"MemberId":-1,"Inc":""},"_vena_DYNR_SYTDS1_BYTDB1_483c9ff1_e24c61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e24c61cb","IsMultiDynamicRange":false,"MultiDynamicRangeID":null,"MultiDynamicCollectionID":null,"SectionName":"YTDS1","BlockName":"YTDB1","VenaRangeType":5,"DimensionIdStr":"-1","MemberIdStr":"-1","DimensionId":-1,"MemberId":-1,"Inc":""},"_vena_DYNR_SYTDS1_BYTDB1_483c9ff1_ed7f3953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ed7f3953","IsMultiDynamicRange":false,"MultiDynamicRangeID":null,"MultiDynamicCollectionID":null,"SectionName":"YTDS1","BlockName":"YTDB1","VenaRangeType":5,"DimensionIdStr":"-1","MemberIdStr":"-1","DimensionId":-1,"MemberId":-1,"Inc":""},"_vena_DYNR_SYTDS1_BYTDB1_483c9ff1_eff41f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eff41fcb","IsMultiDynamicRange":false,"MultiDynamicRangeID":null,"MultiDynamicCollectionID":null,"SectionName":"YTDS1","BlockName":"YTDB1","VenaRangeType":5,"DimensionIdStr":"-1","MemberIdStr":"-1","DimensionId":-1,"MemberId":-1,"Inc":""},"_vena_DYNR_SYTDS1_BYTDB1_483c9ff1_f2a8f773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f2a8f773","IsMultiDynamicRange":false,"MultiDynamicRangeID":null,"MultiDynamicCollectionID":null,"SectionName":"YTDS1","BlockName":"YTDB1","VenaRangeType":5,"DimensionIdStr":"-1","MemberIdStr":"-1","DimensionId":-1,"MemberId":-1,"Inc":""},"_vena_DYNR_SYTDS1_BYTDB1_483c9ff1_f4648946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f4648946","IsMultiDynamicRange":false,"MultiDynamicRangeID":null,"MultiDynamicCollectionID":null,"SectionName":"YTDS1","BlockName":"YTDB1","VenaRangeType":5,"DimensionIdStr":"-1","MemberIdStr":"-1","DimensionId":-1,"MemberId":-1,"Inc":""},"_vena_DYNR_SYTDS1_BYTDB1_483c9ff1_f5308165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f5308165","IsMultiDynamicRange":false,"MultiDynamicRangeID":null,"MultiDynamicCollectionID":null,"SectionName":"YTDS1","BlockName":"YTDB1","VenaRangeType":5,"DimensionIdStr":"-1","MemberIdStr":"-1","DimensionId":-1,"MemberId":-1,"Inc":""},"_vena_DYNR_SYTDS1_BYTDB1_483c9ff1_f794c2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f794c2a1","IsMultiDynamicRange":false,"MultiDynamicRangeID":null,"MultiDynamicCollectionID":null,"SectionName":"YTDS1","BlockName":"YTDB1","VenaRangeType":5,"DimensionIdStr":"-1","MemberIdStr":"-1","DimensionId":-1,"MemberId":-1,"Inc":""},"_vena_DYNR_SYTDS1_BYTDB1_483c9ff1_f9972e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f9972e6d","IsMultiDynamicRange":false,"MultiDynamicRangeID":null,"MultiDynamicCollectionID":null,"SectionName":"YTDS1","BlockName":"YTDB1","VenaRangeType":5,"DimensionIdStr":"-1","MemberIdStr":"-1","DimensionId":-1,"MemberId":-1,"Inc":""},"_vena_DYNR_SYTDS1_BYTDB1_483c9ff1_fd1309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483c9ff1","DynamicRangeEntryID":"fd1309de","IsMultiDynamicRange":false,"MultiDynamicRangeID":null,"MultiDynamicCollectionID":null,"SectionName":"YTDS1","BlockName":"YTDB1","VenaRangeType":5,"DimensionIdStr":"-1","MemberIdStr":"-1","DimensionId":-1,"MemberId":-1,"Inc":""},"_vena_DYNR_SYTDS1_BYTDB1_4d09c066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d09c066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4d09c066_1465839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1465839e","IsMultiDynamicRange":false,"MultiDynamicRangeID":null,"MultiDynamicCollectionID":null,"SectionName":"YTDS1","BlockName":"YTDB1","VenaRangeType":5,"DimensionIdStr":"-1","MemberIdStr":"-1","DimensionId":-1,"MemberId":-1,"Inc":""},"_vena_DYNR_SYTDS1_BYTDB1_4d09c066_1594ed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1594ed09","IsMultiDynamicRange":false,"MultiDynamicRangeID":null,"MultiDynamicCollectionID":null,"SectionName":"YTDS1","BlockName":"YTDB1","VenaRangeType":5,"DimensionIdStr":"-1","MemberIdStr":"-1","DimensionId":-1,"MemberId":-1,"Inc":""},"_vena_DYNR_SYTDS1_BYTDB1_4d09c066_1b1a625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1b1a625f","IsMultiDynamicRange":false,"MultiDynamicRangeID":null,"MultiDynamicCollectionID":null,"SectionName":"YTDS1","BlockName":"YTDB1","VenaRangeType":5,"DimensionIdStr":"-1","MemberIdStr":"-1","DimensionId":-1,"MemberId":-1,"Inc":""},"_vena_DYNR_SYTDS1_BYTDB1_4d09c066_2058db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2058dbde","IsMultiDynamicRange":false,"MultiDynamicRangeID":null,"MultiDynamicCollectionID":null,"SectionName":"YTDS1","BlockName":"YTDB1","VenaRangeType":5,"DimensionIdStr":"-1","MemberIdStr":"-1","DimensionId":-1,"MemberId":-1,"Inc":""},"_vena_DYNR_SYTDS1_BYTDB1_4d09c066_24d95821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24d95821","IsMultiDynamicRange":false,"MultiDynamicRangeID":null,"MultiDynamicCollectionID":null,"SectionName":"YTDS1","BlockName":"YTDB1","VenaRangeType":5,"DimensionIdStr":"-1","MemberIdStr":"-1","DimensionId":-1,"MemberId":-1,"Inc":""},"_vena_DYNR_SYTDS1_BYTDB1_4d09c066_2ff2f6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2ff2f6f9","IsMultiDynamicRange":false,"MultiDynamicRangeID":null,"MultiDynamicCollectionID":null,"SectionName":"YTDS1","BlockName":"YTDB1","VenaRangeType":5,"DimensionIdStr":"-1","MemberIdStr":"-1","DimensionId":-1,"MemberId":-1,"Inc":""},"_vena_DYNR_SYTDS1_BYTDB1_4d09c066_30ded2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30ded2b3","IsMultiDynamicRange":false,"MultiDynamicRangeID":null,"MultiDynamicCollectionID":null,"SectionName":"YTDS1","BlockName":"YTDB1","VenaRangeType":5,"DimensionIdStr":"-1","MemberIdStr":"-1","DimensionId":-1,"MemberId":-1,"Inc":""},"_vena_DYNR_SYTDS1_BYTDB1_4d09c066_30f7a881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30f7a881","IsMultiDynamicRange":false,"MultiDynamicRangeID":null,"MultiDynamicCollectionID":null,"SectionName":"YTDS1","BlockName":"YTDB1","VenaRangeType":5,"DimensionIdStr":"-1","MemberIdStr":"-1","DimensionId":-1,"MemberId":-1,"Inc":""},"_vena_DYNR_SYTDS1_BYTDB1_4d09c066_46484195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46484195","IsMultiDynamicRange":false,"MultiDynamicRangeID":null,"MultiDynamicCollectionID":null,"SectionName":"YTDS1","BlockName":"YTDB1","VenaRangeType":5,"DimensionIdStr":"-1","MemberIdStr":"-1","DimensionId":-1,"MemberId":-1,"Inc":""},"_vena_DYNR_SYTDS1_BYTDB1_4d09c066_498177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498177ec","IsMultiDynamicRange":false,"MultiDynamicRangeID":null,"MultiDynamicCollectionID":null,"SectionName":"YTDS1","BlockName":"YTDB1","VenaRangeType":5,"DimensionIdStr":"-1","MemberIdStr":"-1","DimensionId":-1,"MemberId":-1,"Inc":""},"_vena_DYNR_SYTDS1_BYTDB1_4d09c066_4ba15563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4ba15563","IsMultiDynamicRange":false,"MultiDynamicRangeID":null,"MultiDynamicCollectionID":null,"SectionName":"YTDS1","BlockName":"YTDB1","VenaRangeType":5,"DimensionIdStr":"-1","MemberIdStr":"-1","DimensionId":-1,"MemberId":-1,"Inc":""},"_vena_DYNR_SYTDS1_BYTDB1_4d09c066_5f6af691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5f6af691","IsMultiDynamicRange":false,"MultiDynamicRangeID":null,"MultiDynamicCollectionID":null,"SectionName":"YTDS1","BlockName":"YTDB1","VenaRangeType":5,"DimensionIdStr":"-1","MemberIdStr":"-1","DimensionId":-1,"MemberId":-1,"Inc":""},"_vena_DYNR_SYTDS1_BYTDB1_4d09c066_629c554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629c554c","IsMultiDynamicRange":false,"MultiDynamicRangeID":null,"MultiDynamicCollectionID":null,"SectionName":"YTDS1","BlockName":"YTDB1","VenaRangeType":5,"DimensionIdStr":"-1","MemberIdStr":"-1","DimensionId":-1,"MemberId":-1,"Inc":""},"_vena_DYNR_SYTDS1_BYTDB1_4d09c066_649fae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649fae90","IsMultiDynamicRange":false,"MultiDynamicRangeID":null,"MultiDynamicCollectionID":null,"SectionName":"YTDS1","BlockName":"YTDB1","VenaRangeType":5,"DimensionIdStr":"-1","MemberIdStr":"-1","DimensionId":-1,"MemberId":-1,"Inc":""},"_vena_DYNR_SYTDS1_BYTDB1_4d09c066_6b3051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6b3051dc","IsMultiDynamicRange":false,"MultiDynamicRangeID":null,"MultiDynamicCollectionID":null,"SectionName":"YTDS1","BlockName":"YTDB1","VenaRangeType":5,"DimensionIdStr":"-1","MemberIdStr":"-1","DimensionId":-1,"MemberId":-1,"Inc":""},"_vena_DYNR_SYTDS1_BYTDB1_4d09c066_6da52594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6da52594","IsMultiDynamicRange":false,"MultiDynamicRangeID":null,"MultiDynamicCollectionID":null,"SectionName":"YTDS1","BlockName":"YTDB1","VenaRangeType":5,"DimensionIdStr":"-1","MemberIdStr":"-1","DimensionId":-1,"MemberId":-1,"Inc":""},"_vena_DYNR_SYTDS1_BYTDB1_4d09c066_6fe61428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6fe61428","IsMultiDynamicRange":false,"MultiDynamicRangeID":null,"MultiDynamicCollectionID":null,"SectionName":"YTDS1","BlockName":"YTDB1","VenaRangeType":5,"DimensionIdStr":"-1","MemberIdStr":"-1","DimensionId":-1,"MemberId":-1,"Inc":""},"_vena_DYNR_SYTDS1_BYTDB1_4d09c066_77b57553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77b57553","IsMultiDynamicRange":false,"MultiDynamicRangeID":null,"MultiDynamicCollectionID":null,"SectionName":"YTDS1","BlockName":"YTDB1","VenaRangeType":5,"DimensionIdStr":"-1","MemberIdStr":"-1","DimensionId":-1,"MemberId":-1,"Inc":""},"_vena_DYNR_SYTDS1_BYTDB1_4d09c066_a4bc06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a4bc06ab","IsMultiDynamicRange":false,"MultiDynamicRangeID":null,"MultiDynamicCollectionID":null,"SectionName":"YTDS1","BlockName":"YTDB1","VenaRangeType":5,"DimensionIdStr":"-1","MemberIdStr":"-1","DimensionId":-1,"MemberId":-1,"Inc":""},"_vena_DYNR_SYTDS1_BYTDB1_4d09c066_a7a71d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a7a71df5","IsMultiDynamicRange":false,"MultiDynamicRangeID":null,"MultiDynamicCollectionID":null,"SectionName":"YTDS1","BlockName":"YTDB1","VenaRangeType":5,"DimensionIdStr":"-1","MemberIdStr":"-1","DimensionId":-1,"MemberId":-1,"Inc":""},"_vena_DYNR_SYTDS1_BYTDB1_4d09c066_a9ad2295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a9ad2295","IsMultiDynamicRange":false,"MultiDynamicRangeID":null,"MultiDynamicCollectionID":null,"SectionName":"YTDS1","BlockName":"YTDB1","VenaRangeType":5,"DimensionIdStr":"-1","MemberIdStr":"-1","DimensionId":-1,"MemberId":-1,"Inc":""},"_vena_DYNR_SYTDS1_BYTDB1_4d09c066_ab3506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ab3506c0","IsMultiDynamicRange":false,"MultiDynamicRangeID":null,"MultiDynamicCollectionID":null,"SectionName":"YTDS1","BlockName":"YTDB1","VenaRangeType":5,"DimensionIdStr":"-1","MemberIdStr":"-1","DimensionId":-1,"MemberId":-1,"Inc":""},"_vena_DYNR_SYTDS1_BYTDB1_4d09c066_ac79e8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ac79e8fb","IsMultiDynamicRange":false,"MultiDynamicRangeID":null,"MultiDynamicCollectionID":null,"SectionName":"YTDS1","BlockName":"YTDB1","VenaRangeType":5,"DimensionIdStr":"-1","MemberIdStr":"-1","DimensionId":-1,"MemberId":-1,"Inc":""},"_vena_DYNR_SYTDS1_BYTDB1_4d09c066_b221539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b221539a","IsMultiDynamicRange":false,"MultiDynamicRangeID":null,"MultiDynamicCollectionID":null,"SectionName":"YTDS1","BlockName":"YTDB1","VenaRangeType":5,"DimensionIdStr":"-1","MemberIdStr":"-1","DimensionId":-1,"MemberId":-1,"Inc":""},"_vena_DYNR_SYTDS1_BYTDB1_4d09c066_beb07c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beb07c53","IsMultiDynamicRange":false,"MultiDynamicRangeID":null,"MultiDynamicCollectionID":null,"SectionName":"YTDS1","BlockName":"YTDB1","VenaRangeType":5,"DimensionIdStr":"-1","MemberIdStr":"-1","DimensionId":-1,"MemberId":-1,"Inc":""},"_vena_DYNR_SYTDS1_BYTDB1_4d09c066_bf9c32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bf9c32de","IsMultiDynamicRange":false,"MultiDynamicRangeID":null,"MultiDynamicCollectionID":null,"SectionName":"YTDS1","BlockName":"YTDB1","VenaRangeType":5,"DimensionIdStr":"-1","MemberIdStr":"-1","DimensionId":-1,"MemberId":-1,"Inc":""},"_vena_DYNR_SYTDS1_BYTDB1_4d09c066_c5e6f319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c5e6f319","IsMultiDynamicRange":false,"MultiDynamicRangeID":null,"MultiDynamicCollectionID":null,"SectionName":"YTDS1","BlockName":"YTDB1","VenaRangeType":5,"DimensionIdStr":"-1","MemberIdStr":"-1","DimensionId":-1,"MemberId":-1,"Inc":""},"_vena_DYNR_SYTDS1_BYTDB1_4d09c066_d1d4d473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d1d4d473","IsMultiDynamicRange":false,"MultiDynamicRangeID":null,"MultiDynamicCollectionID":null,"SectionName":"YTDS1","BlockName":"YTDB1","VenaRangeType":5,"DimensionIdStr":"-1","MemberIdStr":"-1","DimensionId":-1,"MemberId":-1,"Inc":""},"_vena_DYNR_SYTDS1_BYTDB1_4d09c066_d4334b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d4334b9c","IsMultiDynamicRange":false,"MultiDynamicRangeID":null,"MultiDynamicCollectionID":null,"SectionName":"YTDS1","BlockName":"YTDB1","VenaRangeType":5,"DimensionIdStr":"-1","MemberIdStr":"-1","DimensionId":-1,"MemberId":-1,"Inc":""},"_vena_DYNR_SYTDS1_BYTDB1_4d09c066_d68c9702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d68c9702","IsMultiDynamicRange":false,"MultiDynamicRangeID":null,"MultiDynamicCollectionID":null,"SectionName":"YTDS1","BlockName":"YTDB1","VenaRangeType":5,"DimensionIdStr":"-1","MemberIdStr":"-1","DimensionId":-1,"MemberId":-1,"Inc":""},"_vena_DYNR_SYTDS1_BYTDB1_4d09c066_da33a209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da33a209","IsMultiDynamicRange":false,"MultiDynamicRangeID":null,"MultiDynamicCollectionID":null,"SectionName":"YTDS1","BlockName":"YTDB1","VenaRangeType":5,"DimensionIdStr":"-1","MemberIdStr":"-1","DimensionId":-1,"MemberId":-1,"Inc":""},"_vena_DYNR_SYTDS1_BYTDB1_4d09c066_e00b6a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e00b6a3e","IsMultiDynamicRange":false,"MultiDynamicRangeID":null,"MultiDynamicCollectionID":null,"SectionName":"YTDS1","BlockName":"YTDB1","VenaRangeType":5,"DimensionIdStr":"-1","MemberIdStr":"-1","DimensionId":-1,"MemberId":-1,"Inc":""},"_vena_DYNR_SYTDS1_BYTDB1_4d09c066_e53be99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e53be99b","IsMultiDynamicRange":false,"MultiDynamicRangeID":null,"MultiDynamicCollectionID":null,"SectionName":"YTDS1","BlockName":"YTDB1","VenaRangeType":5,"DimensionIdStr":"-1","MemberIdStr":"-1","DimensionId":-1,"MemberId":-1,"Inc":""},"_vena_DYNR_SYTDS1_BYTDB1_4d09c066_eb9bc148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d09c066","DynamicRangeEntryID":"eb9bc148","IsMultiDynamicRange":false,"MultiDynamicRangeID":null,"MultiDynamicCollectionID":null,"SectionName":"YTDS1","BlockName":"YTDB1","VenaRangeType":5,"DimensionIdStr":"-1","MemberIdStr":"-1","DimensionId":-1,"MemberId":-1,"Inc":""},"_vena_DYNR_SYTDS1_BYTDB1_592ec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592ec4c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592ec4c_261604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261604cb","IsMultiDynamicRange":false,"MultiDynamicRangeID":null,"MultiDynamicCollectionID":null,"SectionName":"YTDS1","BlockName":"YTDB1","VenaRangeType":5,"DimensionIdStr":"-1","MemberIdStr":"-1","DimensionId":-1,"MemberId":-1,"Inc":""},"_vena_DYNR_SYTDS1_BYTDB1_592ec4c_28ac2b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28ac2b27","IsMultiDynamicRange":false,"MultiDynamicRangeID":null,"MultiDynamicCollectionID":null,"SectionName":"YTDS1","BlockName":"YTDB1","VenaRangeType":5,"DimensionIdStr":"-1","MemberIdStr":"-1","DimensionId":-1,"MemberId":-1,"Inc":""},"_vena_DYNR_SYTDS1_BYTDB1_592ec4c_36760f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36760fd9","IsMultiDynamicRange":false,"MultiDynamicRangeID":null,"MultiDynamicCollectionID":null,"SectionName":"YTDS1","BlockName":"YTDB1","VenaRangeType":5,"DimensionIdStr":"-1","MemberIdStr":"-1","DimensionId":-1,"MemberId":-1,"Inc":""},"_vena_DYNR_SYTDS1_BYTDB1_592ec4c_3e1f60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3e1f60a6","IsMultiDynamicRange":false,"MultiDynamicRangeID":null,"MultiDynamicCollectionID":null,"SectionName":"YTDS1","BlockName":"YTDB1","VenaRangeType":5,"DimensionIdStr":"-1","MemberIdStr":"-1","DimensionId":-1,"MemberId":-1,"Inc":""},"_vena_DYNR_SYTDS1_BYTDB1_592ec4c_4b88d869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4b88d869","IsMultiDynamicRange":false,"MultiDynamicRangeID":null,"MultiDynamicCollectionID":null,"SectionName":"YTDS1","BlockName":"YTDB1","VenaRangeType":5,"DimensionIdStr":"-1","MemberIdStr":"-1","DimensionId":-1,"MemberId":-1,"Inc":""},"_vena_DYNR_SYTDS1_BYTDB1_592ec4c_5891ee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5891ee4e","IsMultiDynamicRange":false,"MultiDynamicRangeID":null,"MultiDynamicCollectionID":null,"SectionName":"YTDS1","BlockName":"YTDB1","VenaRangeType":5,"DimensionIdStr":"-1","MemberIdStr":"-1","DimensionId":-1,"MemberId":-1,"Inc":""},"_vena_DYNR_SYTDS1_BYTDB1_592ec4c_5e4fb91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5e4fb91d","IsMultiDynamicRange":false,"MultiDynamicRangeID":null,"MultiDynamicCollectionID":null,"SectionName":"YTDS1","BlockName":"YTDB1","VenaRangeType":5,"DimensionIdStr":"-1","MemberIdStr":"-1","DimensionId":-1,"MemberId":-1,"Inc":""},"_vena_DYNR_SYTDS1_BYTDB1_592ec4c_6dacad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6dacad9e","IsMultiDynamicRange":false,"MultiDynamicRangeID":null,"MultiDynamicCollectionID":null,"SectionName":"YTDS1","BlockName":"YTDB1","VenaRangeType":5,"DimensionIdStr":"-1","MemberIdStr":"-1","DimensionId":-1,"MemberId":-1,"Inc":""},"_vena_DYNR_SYTDS1_BYTDB1_592ec4c_7764477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7764477c","IsMultiDynamicRange":false,"MultiDynamicRangeID":null,"MultiDynamicCollectionID":null,"SectionName":"YTDS1","BlockName":"YTDB1","VenaRangeType":5,"DimensionIdStr":"-1","MemberIdStr":"-1","DimensionId":-1,"MemberId":-1,"Inc":""},"_vena_DYNR_SYTDS1_BYTDB1_592ec4c_7a3c5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7a3c5df","IsMultiDynamicRange":false,"MultiDynamicRangeID":null,"MultiDynamicCollectionID":null,"SectionName":"YTDS1","BlockName":"YTDB1","VenaRangeType":5,"DimensionIdStr":"-1","MemberIdStr":"-1","DimensionId":-1,"MemberId":-1,"Inc":""},"_vena_DYNR_SYTDS1_BYTDB1_592ec4c_7dd612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7dd612ab","IsMultiDynamicRange":false,"MultiDynamicRangeID":null,"MultiDynamicCollectionID":null,"SectionName":"YTDS1","BlockName":"YTDB1","VenaRangeType":5,"DimensionIdStr":"-1","MemberIdStr":"-1","DimensionId":-1,"MemberId":-1,"Inc":""},"_vena_DYNR_SYTDS1_BYTDB1_592ec4c_86330a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86330a78","IsMultiDynamicRange":false,"MultiDynamicRangeID":null,"MultiDynamicCollectionID":null,"SectionName":"YTDS1","BlockName":"YTDB1","VenaRangeType":5,"DimensionIdStr":"-1","MemberIdStr":"-1","DimensionId":-1,"MemberId":-1,"Inc":""},"_vena_DYNR_SYTDS1_BYTDB1_592ec4c_978adc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978adc1a","IsMultiDynamicRange":false,"MultiDynamicRangeID":null,"MultiDynamicCollectionID":null,"SectionName":"YTDS1","BlockName":"YTDB1","VenaRangeType":5,"DimensionIdStr":"-1","MemberIdStr":"-1","DimensionId":-1,"MemberId":-1,"Inc":""},"_vena_DYNR_SYTDS1_BYTDB1_592ec4c_a1b31e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a1b31efa","IsMultiDynamicRange":false,"MultiDynamicRangeID":null,"MultiDynamicCollectionID":null,"SectionName":"YTDS1","BlockName":"YTDB1","VenaRangeType":5,"DimensionIdStr":"-1","MemberIdStr":"-1","DimensionId":-1,"MemberId":-1,"Inc":""},"_vena_DYNR_SYTDS1_BYTDB1_592ec4c_a92dc071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a92dc071","IsMultiDynamicRange":false,"MultiDynamicRangeID":null,"MultiDynamicCollectionID":null,"SectionName":"YTDS1","BlockName":"YTDB1","VenaRangeType":5,"DimensionIdStr":"-1","MemberIdStr":"-1","DimensionId":-1,"MemberId":-1,"Inc":""},"_vena_DYNR_SYTDS1_BYTDB1_592ec4c_aac550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aac550b4","IsMultiDynamicRange":false,"MultiDynamicRangeID":null,"MultiDynamicCollectionID":null,"SectionName":"YTDS1","BlockName":"YTDB1","VenaRangeType":5,"DimensionIdStr":"-1","MemberIdStr":"-1","DimensionId":-1,"MemberId":-1,"Inc":""},"_vena_DYNR_SYTDS1_BYTDB1_592ec4c_aba52a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aba52acb","IsMultiDynamicRange":false,"MultiDynamicRangeID":null,"MultiDynamicCollectionID":null,"SectionName":"YTDS1","BlockName":"YTDB1","VenaRangeType":5,"DimensionIdStr":"-1","MemberIdStr":"-1","DimensionId":-1,"MemberId":-1,"Inc":""},"_vena_DYNR_SYTDS1_BYTDB1_592ec4c_abd1a4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abd1a4db","IsMultiDynamicRange":false,"MultiDynamicRangeID":null,"MultiDynamicCollectionID":null,"SectionName":"YTDS1","BlockName":"YTDB1","VenaRangeType":5,"DimensionIdStr":"-1","MemberIdStr":"-1","DimensionId":-1,"MemberId":-1,"Inc":""},"_vena_DYNR_SYTDS1_BYTDB1_592ec4c_bd33bb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bd33bb4a","IsMultiDynamicRange":false,"MultiDynamicRangeID":null,"MultiDynamicCollectionID":null,"SectionName":"YTDS1","BlockName":"YTDB1","VenaRangeType":5,"DimensionIdStr":"-1","MemberIdStr":"-1","DimensionId":-1,"MemberId":-1,"Inc":""},"_vena_DYNR_SYTDS1_BYTDB1_592ec4c_d20b92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592ec4c","DynamicRangeEntryID":"d20b92f4","IsMultiDynamicRange":false,"MultiDynamicRangeID":null,"MultiDynamicCollectionID":null,"SectionName":"YTDS1","BlockName":"YTDB1","VenaRangeType":5,"DimensionIdStr":"-1","MemberIdStr":"-1","DimensionId":-1,"MemberId":-1,"Inc":""},"_vena_DYNR_SYTDS1_BYTDB1_64613313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64613313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64613313_14f6c38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14f6c38f","IsMultiDynamicRange":false,"MultiDynamicRangeID":null,"MultiDynamicCollectionID":null,"SectionName":"YTDS1","BlockName":"YTDB1","VenaRangeType":5,"DimensionIdStr":"-1","MemberIdStr":"-1","DimensionId":-1,"MemberId":-1,"Inc":""},"_vena_DYNR_SYTDS1_BYTDB1_64613313_2b05b268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2b05b268","IsMultiDynamicRange":false,"MultiDynamicRangeID":null,"MultiDynamicCollectionID":null,"SectionName":"YTDS1","BlockName":"YTDB1","VenaRangeType":5,"DimensionIdStr":"-1","MemberIdStr":"-1","DimensionId":-1,"MemberId":-1,"Inc":""},"_vena_DYNR_SYTDS1_BYTDB1_64613313_44bcf367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44bcf367","IsMultiDynamicRange":false,"MultiDynamicRangeID":null,"MultiDynamicCollectionID":null,"SectionName":"YTDS1","BlockName":"YTDB1","VenaRangeType":5,"DimensionIdStr":"-1","MemberIdStr":"-1","DimensionId":-1,"MemberId":-1,"Inc":""},"_vena_DYNR_SYTDS1_BYTDB1_64613313_45e05b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45e05bea","IsMultiDynamicRange":false,"MultiDynamicRangeID":null,"MultiDynamicCollectionID":null,"SectionName":"YTDS1","BlockName":"YTDB1","VenaRangeType":5,"DimensionIdStr":"-1","MemberIdStr":"-1","DimensionId":-1,"MemberId":-1,"Inc":""},"_vena_DYNR_SYTDS1_BYTDB1_64613313_46383a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46383ae5","IsMultiDynamicRange":false,"MultiDynamicRangeID":null,"MultiDynamicCollectionID":null,"SectionName":"YTDS1","BlockName":"YTDB1","VenaRangeType":5,"DimensionIdStr":"-1","MemberIdStr":"-1","DimensionId":-1,"MemberId":-1,"Inc":""},"_vena_DYNR_SYTDS1_BYTDB1_64613313_487aaa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487aaaa2","IsMultiDynamicRange":false,"MultiDynamicRangeID":null,"MultiDynamicCollectionID":null,"SectionName":"YTDS1","BlockName":"YTDB1","VenaRangeType":5,"DimensionIdStr":"-1","MemberIdStr":"-1","DimensionId":-1,"MemberId":-1,"Inc":""},"_vena_DYNR_SYTDS1_BYTDB1_64613313_4947c7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4947c7cd","IsMultiDynamicRange":false,"MultiDynamicRangeID":null,"MultiDynamicCollectionID":null,"SectionName":"YTDS1","BlockName":"YTDB1","VenaRangeType":5,"DimensionIdStr":"-1","MemberIdStr":"-1","DimensionId":-1,"MemberId":-1,"Inc":""},"_vena_DYNR_SYTDS1_BYTDB1_64613313_4c6f439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4c6f439b","IsMultiDynamicRange":false,"MultiDynamicRangeID":null,"MultiDynamicCollectionID":null,"SectionName":"YTDS1","BlockName":"YTDB1","VenaRangeType":5,"DimensionIdStr":"-1","MemberIdStr":"-1","DimensionId":-1,"MemberId":-1,"Inc":""},"_vena_DYNR_SYTDS1_BYTDB1_64613313_50e11173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50e11173","IsMultiDynamicRange":false,"MultiDynamicRangeID":null,"MultiDynamicCollectionID":null,"SectionName":"YTDS1","BlockName":"YTDB1","VenaRangeType":5,"DimensionIdStr":"-1","MemberIdStr":"-1","DimensionId":-1,"MemberId":-1,"Inc":""},"_vena_DYNR_SYTDS1_BYTDB1_64613313_60356f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60356f8e","IsMultiDynamicRange":false,"MultiDynamicRangeID":null,"MultiDynamicCollectionID":null,"SectionName":"YTDS1","BlockName":"YTDB1","VenaRangeType":5,"DimensionIdStr":"-1","MemberIdStr":"-1","DimensionId":-1,"MemberId":-1,"Inc":""},"_vena_DYNR_SYTDS1_BYTDB1_64613313_66cddb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66cddb50","IsMultiDynamicRange":false,"MultiDynamicRangeID":null,"MultiDynamicCollectionID":null,"SectionName":"YTDS1","BlockName":"YTDB1","VenaRangeType":5,"DimensionIdStr":"-1","MemberIdStr":"-1","DimensionId":-1,"MemberId":-1,"Inc":""},"_vena_DYNR_SYTDS1_BYTDB1_64613313_6d6ce5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6d6ce5d2","IsMultiDynamicRange":false,"MultiDynamicRangeID":null,"MultiDynamicCollectionID":null,"SectionName":"YTDS1","BlockName":"YTDB1","VenaRangeType":5,"DimensionIdStr":"-1","MemberIdStr":"-1","DimensionId":-1,"MemberId":-1,"Inc":""},"_vena_DYNR_SYTDS1_BYTDB1_64613313_7fe9bc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7fe9bc24","IsMultiDynamicRange":false,"MultiDynamicRangeID":null,"MultiDynamicCollectionID":null,"SectionName":"YTDS1","BlockName":"YTDB1","VenaRangeType":5,"DimensionIdStr":"-1","MemberIdStr":"-1","DimensionId":-1,"MemberId":-1,"Inc":""},"_vena_DYNR_SYTDS1_BYTDB1_64613313_7ff084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7ff084ef","IsMultiDynamicRange":false,"MultiDynamicRangeID":null,"MultiDynamicCollectionID":null,"SectionName":"YTDS1","BlockName":"YTDB1","VenaRangeType":5,"DimensionIdStr":"-1","MemberIdStr":"-1","DimensionId":-1,"MemberId":-1,"Inc":""},"_vena_DYNR_SYTDS1_BYTDB1_64613313_96da7e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96da7ec7","IsMultiDynamicRange":false,"MultiDynamicRangeID":null,"MultiDynamicCollectionID":null,"SectionName":"YTDS1","BlockName":"YTDB1","VenaRangeType":5,"DimensionIdStr":"-1","MemberIdStr":"-1","DimensionId":-1,"MemberId":-1,"Inc":""},"_vena_DYNR_SYTDS1_BYTDB1_64613313_a6dfa3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a6dfa3b7","IsMultiDynamicRange":false,"MultiDynamicRangeID":null,"MultiDynamicCollectionID":null,"SectionName":"YTDS1","BlockName":"YTDB1","VenaRangeType":5,"DimensionIdStr":"-1","MemberIdStr":"-1","DimensionId":-1,"MemberId":-1,"Inc":""},"_vena_DYNR_SYTDS1_BYTDB1_64613313_b0977547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b0977547","IsMultiDynamicRange":false,"MultiDynamicRangeID":null,"MultiDynamicCollectionID":null,"SectionName":"YTDS1","BlockName":"YTDB1","VenaRangeType":5,"DimensionIdStr":"-1","MemberIdStr":"-1","DimensionId":-1,"MemberId":-1,"Inc":""},"_vena_DYNR_SYTDS1_BYTDB1_64613313_b2b37503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b2b37503","IsMultiDynamicRange":false,"MultiDynamicRangeID":null,"MultiDynamicCollectionID":null,"SectionName":"YTDS1","BlockName":"YTDB1","VenaRangeType":5,"DimensionIdStr":"-1","MemberIdStr":"-1","DimensionId":-1,"MemberId":-1,"Inc":""},"_vena_DYNR_SYTDS1_BYTDB1_64613313_b4c18c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b4c18c2e","IsMultiDynamicRange":false,"MultiDynamicRangeID":null,"MultiDynamicCollectionID":null,"SectionName":"YTDS1","BlockName":"YTDB1","VenaRangeType":5,"DimensionIdStr":"-1","MemberIdStr":"-1","DimensionId":-1,"MemberId":-1,"Inc":""},"_vena_DYNR_SYTDS1_BYTDB1_64613313_bcb18042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bcb18042","IsMultiDynamicRange":false,"MultiDynamicRangeID":null,"MultiDynamicCollectionID":null,"SectionName":"YTDS1","BlockName":"YTDB1","VenaRangeType":5,"DimensionIdStr":"-1","MemberIdStr":"-1","DimensionId":-1,"MemberId":-1,"Inc":""},"_vena_DYNR_SYTDS1_BYTDB1_64613313_bd0b3a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bd0b3a45","IsMultiDynamicRange":false,"MultiDynamicRangeID":null,"MultiDynamicCollectionID":null,"SectionName":"YTDS1","BlockName":"YTDB1","VenaRangeType":5,"DimensionIdStr":"-1","MemberIdStr":"-1","DimensionId":-1,"MemberId":-1,"Inc":""},"_vena_DYNR_SYTDS1_BYTDB1_64613313_bf9ed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bf9ed569","IsMultiDynamicRange":false,"MultiDynamicRangeID":null,"MultiDynamicCollectionID":null,"SectionName":"YTDS1","BlockName":"YTDB1","VenaRangeType":5,"DimensionIdStr":"-1","MemberIdStr":"-1","DimensionId":-1,"MemberId":-1,"Inc":""},"_vena_DYNR_SYTDS1_BYTDB1_64613313_c4388d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c4388dd9","IsMultiDynamicRange":false,"MultiDynamicRangeID":null,"MultiDynamicCollectionID":null,"SectionName":"YTDS1","BlockName":"YTDB1","VenaRangeType":5,"DimensionIdStr":"-1","MemberIdStr":"-1","DimensionId":-1,"MemberId":-1,"Inc":""},"_vena_DYNR_SYTDS1_BYTDB1_64613313_cb07a70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cb07a70b","IsMultiDynamicRange":false,"MultiDynamicRangeID":null,"MultiDynamicCollectionID":null,"SectionName":"YTDS1","BlockName":"YTDB1","VenaRangeType":5,"DimensionIdStr":"-1","MemberIdStr":"-1","DimensionId":-1,"MemberId":-1,"Inc":""},"_vena_DYNR_SYTDS1_BYTDB1_64613313_e015e43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e015e43c","IsMultiDynamicRange":false,"MultiDynamicRangeID":null,"MultiDynamicCollectionID":null,"SectionName":"YTDS1","BlockName":"YTDB1","VenaRangeType":5,"DimensionIdStr":"-1","MemberIdStr":"-1","DimensionId":-1,"MemberId":-1,"Inc":""},"_vena_DYNR_SYTDS1_BYTDB1_64613313_e76ecf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e76ecf62","IsMultiDynamicRange":false,"MultiDynamicRangeID":null,"MultiDynamicCollectionID":null,"SectionName":"YTDS1","BlockName":"YTDB1","VenaRangeType":5,"DimensionIdStr":"-1","MemberIdStr":"-1","DimensionId":-1,"MemberId":-1,"Inc":""},"_vena_DYNR_SYTDS1_BYTDB1_64613313_eda30f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eda30fd2","IsMultiDynamicRange":false,"MultiDynamicRangeID":null,"MultiDynamicCollectionID":null,"SectionName":"YTDS1","BlockName":"YTDB1","VenaRangeType":5,"DimensionIdStr":"-1","MemberIdStr":"-1","DimensionId":-1,"MemberId":-1,"Inc":""},"_vena_DYNR_SYTDS1_BYTDB1_64613313_fd832f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64613313","DynamicRangeEntryID":"fd832f5c","IsMultiDynamicRange":false,"MultiDynamicRangeID":null,"MultiDynamicCollectionID":null,"SectionName":"YTDS1","BlockName":"YTDB1","VenaRangeType":5,"DimensionIdStr":"-1","MemberIdStr":"-1","DimensionId":-1,"MemberId":-1,"Inc":""},"_vena_DYNR_SYTDS1_BYTDB1_7eaec168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eaec168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7eaec168_1696a388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1696a388","IsMultiDynamicRange":false,"MultiDynamicRangeID":null,"MultiDynamicCollectionID":null,"SectionName":"YTDS1","BlockName":"YTDB1","VenaRangeType":5,"DimensionIdStr":"-1","MemberIdStr":"-1","DimensionId":-1,"MemberId":-1,"Inc":""},"_vena_DYNR_SYTDS1_BYTDB1_7eaec168_2a199f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2a199f93","IsMultiDynamicRange":false,"MultiDynamicRangeID":null,"MultiDynamicCollectionID":null,"SectionName":"YTDS1","BlockName":"YTDB1","VenaRangeType":5,"DimensionIdStr":"-1","MemberIdStr":"-1","DimensionId":-1,"MemberId":-1,"Inc":""},"_vena_DYNR_SYTDS1_BYTDB1_7eaec168_58f020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58f020f7","IsMultiDynamicRange":false,"MultiDynamicRangeID":null,"MultiDynamicCollectionID":null,"SectionName":"YTDS1","BlockName":"YTDB1","VenaRangeType":5,"DimensionIdStr":"-1","MemberIdStr":"-1","DimensionId":-1,"MemberId":-1,"Inc":""},"_vena_DYNR_SYTDS1_BYTDB1_7eaec168_6584810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6584810e","IsMultiDynamicRange":false,"MultiDynamicRangeID":null,"MultiDynamicCollectionID":null,"SectionName":"YTDS1","BlockName":"YTDB1","VenaRangeType":5,"DimensionIdStr":"-1","MemberIdStr":"-1","DimensionId":-1,"MemberId":-1,"Inc":""},"_vena_DYNR_SYTDS1_BYTDB1_7eaec168_6876a0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6876a0db","IsMultiDynamicRange":false,"MultiDynamicRangeID":null,"MultiDynamicCollectionID":null,"SectionName":"YTDS1","BlockName":"YTDB1","VenaRangeType":5,"DimensionIdStr":"-1","MemberIdStr":"-1","DimensionId":-1,"MemberId":-1,"Inc":""},"_vena_DYNR_SYTDS1_BYTDB1_7eaec168_778de841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778de841","IsMultiDynamicRange":false,"MultiDynamicRangeID":null,"MultiDynamicCollectionID":null,"SectionName":"YTDS1","BlockName":"YTDB1","VenaRangeType":5,"DimensionIdStr":"-1","MemberIdStr":"-1","DimensionId":-1,"MemberId":-1,"Inc":""},"_vena_DYNR_SYTDS1_BYTDB1_7eaec168_8a345615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8a345615","IsMultiDynamicRange":false,"MultiDynamicRangeID":null,"MultiDynamicCollectionID":null,"SectionName":"YTDS1","BlockName":"YTDB1","VenaRangeType":5,"DimensionIdStr":"-1","MemberIdStr":"-1","DimensionId":-1,"MemberId":-1,"Inc":""},"_vena_DYNR_SYTDS1_BYTDB1_7eaec168_96392732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96392732","IsMultiDynamicRange":false,"MultiDynamicRangeID":null,"MultiDynamicCollectionID":null,"SectionName":"YTDS1","BlockName":"YTDB1","VenaRangeType":5,"DimensionIdStr":"-1","MemberIdStr":"-1","DimensionId":-1,"MemberId":-1,"Inc":""},"_vena_DYNR_SYTDS1_BYTDB1_7eaec168_9c207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9c207c88","IsMultiDynamicRange":false,"MultiDynamicRangeID":null,"MultiDynamicCollectionID":null,"SectionName":"YTDS1","BlockName":"YTDB1","VenaRangeType":5,"DimensionIdStr":"-1","MemberIdStr":"-1","DimensionId":-1,"MemberId":-1,"Inc":""},"_vena_DYNR_SYTDS1_BYTDB1_7eaec168_a13e1b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a13e1bf0","IsMultiDynamicRange":false,"MultiDynamicRangeID":null,"MultiDynamicCollectionID":null,"SectionName":"YTDS1","BlockName":"YTDB1","VenaRangeType":5,"DimensionIdStr":"-1","MemberIdStr":"-1","DimensionId":-1,"MemberId":-1,"Inc":""},"_vena_DYNR_SYTDS1_BYTDB1_7eaec168_a6eaca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a6eaca21","IsMultiDynamicRange":false,"MultiDynamicRangeID":null,"MultiDynamicCollectionID":null,"SectionName":"YTDS1","BlockName":"YTDB1","VenaRangeType":5,"DimensionIdStr":"-1","MemberIdStr":"-1","DimensionId":-1,"MemberId":-1,"Inc":""},"_vena_DYNR_SYTDS1_BYTDB1_7eaec168_c12d9f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c12d9fd2","IsMultiDynamicRange":false,"MultiDynamicRangeID":null,"MultiDynamicCollectionID":null,"SectionName":"YTDS1","BlockName":"YTDB1","VenaRangeType":5,"DimensionIdStr":"-1","MemberIdStr":"-1","DimensionId":-1,"MemberId":-1,"Inc":""},"_vena_DYNR_SYTDS1_BYTDB1_7eaec168_c6ea3a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c6ea3a3b","IsMultiDynamicRange":false,"MultiDynamicRangeID":null,"MultiDynamicCollectionID":null,"SectionName":"YTDS1","BlockName":"YTDB1","VenaRangeType":5,"DimensionIdStr":"-1","MemberIdStr":"-1","DimensionId":-1,"MemberId":-1,"Inc":""},"_vena_DYNR_SYTDS1_BYTDB1_7eaec168_e0346e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eaec168","DynamicRangeEntryID":"e0346ecd","IsMultiDynamicRange":false,"MultiDynamicRangeID":null,"MultiDynamicCollectionID":null,"SectionName":"YTDS1","BlockName":"YTDB1","VenaRangeType":5,"DimensionIdStr":"-1","MemberIdStr":"-1","DimensionId":-1,"MemberId":-1,"Inc":""},"_vena_DYNR_SYTDS1_BYTDB1_be80c48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e80c48f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be80c48f_1791451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1791451e","IsMultiDynamicRange":false,"MultiDynamicRangeID":null,"MultiDynamicCollectionID":null,"SectionName":"YTDS1","BlockName":"YTDB1","VenaRangeType":5,"DimensionIdStr":"-1","MemberIdStr":"-1","DimensionId":-1,"MemberId":-1,"Inc":""},"_vena_DYNR_SYTDS1_BYTDB1_be80c48f_18eed4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18eed4db","IsMultiDynamicRange":false,"MultiDynamicRangeID":null,"MultiDynamicCollectionID":null,"SectionName":"YTDS1","BlockName":"YTDB1","VenaRangeType":5,"DimensionIdStr":"-1","MemberIdStr":"-1","DimensionId":-1,"MemberId":-1,"Inc":""},"_vena_DYNR_SYTDS1_BYTDB1_be80c48f_1a182045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1a182045","IsMultiDynamicRange":false,"MultiDynamicRangeID":null,"MultiDynamicCollectionID":null,"SectionName":"YTDS1","BlockName":"YTDB1","VenaRangeType":5,"DimensionIdStr":"-1","MemberIdStr":"-1","DimensionId":-1,"MemberId":-1,"Inc":""},"_vena_DYNR_SYTDS1_BYTDB1_be80c48f_1d4b3812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1d4b3812","IsMultiDynamicRange":false,"MultiDynamicRangeID":null,"MultiDynamicCollectionID":null,"SectionName":"YTDS1","BlockName":"YTDB1","VenaRangeType":5,"DimensionIdStr":"-1","MemberIdStr":"-1","DimensionId":-1,"MemberId":-1,"Inc":""},"_vena_DYNR_SYTDS1_BYTDB1_be80c48f_2052c1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2052c1a5","IsMultiDynamicRange":false,"MultiDynamicRangeID":null,"MultiDynamicCollectionID":null,"SectionName":"YTDS1","BlockName":"YTDB1","VenaRangeType":5,"DimensionIdStr":"-1","MemberIdStr":"-1","DimensionId":-1,"MemberId":-1,"Inc":""},"_vena_DYNR_SYTDS1_BYTDB1_be80c48f_206f1946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206f1946","IsMultiDynamicRange":false,"MultiDynamicRangeID":null,"MultiDynamicCollectionID":null,"SectionName":"YTDS1","BlockName":"YTDB1","VenaRangeType":5,"DimensionIdStr":"-1","MemberIdStr":"-1","DimensionId":-1,"MemberId":-1,"Inc":""},"_vena_DYNR_SYTDS1_BYTDB1_be80c48f_279d91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279d91a9","IsMultiDynamicRange":false,"MultiDynamicRangeID":null,"MultiDynamicCollectionID":null,"SectionName":"YTDS1","BlockName":"YTDB1","VenaRangeType":5,"DimensionIdStr":"-1","MemberIdStr":"-1","DimensionId":-1,"MemberId":-1,"Inc":""},"_vena_DYNR_SYTDS1_BYTDB1_be80c48f_27f18a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27f18a49","IsMultiDynamicRange":false,"MultiDynamicRangeID":null,"MultiDynamicCollectionID":null,"SectionName":"YTDS1","BlockName":"YTDB1","VenaRangeType":5,"DimensionIdStr":"-1","MemberIdStr":"-1","DimensionId":-1,"MemberId":-1,"Inc":""},"_vena_DYNR_SYTDS1_BYTDB1_be80c48f_309a3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309a3be","IsMultiDynamicRange":false,"MultiDynamicRangeID":null,"MultiDynamicCollectionID":null,"SectionName":"YTDS1","BlockName":"YTDB1","VenaRangeType":5,"DimensionIdStr":"-1","MemberIdStr":"-1","DimensionId":-1,"MemberId":-1,"Inc":""},"_vena_DYNR_SYTDS1_BYTDB1_be80c48f_30e17c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30e17c27","IsMultiDynamicRange":false,"MultiDynamicRangeID":null,"MultiDynamicCollectionID":null,"SectionName":"YTDS1","BlockName":"YTDB1","VenaRangeType":5,"DimensionIdStr":"-1","MemberIdStr":"-1","DimensionId":-1,"MemberId":-1,"Inc":""},"_vena_DYNR_SYTDS1_BYTDB1_be80c48f_336750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336750e2","IsMultiDynamicRange":false,"MultiDynamicRangeID":null,"MultiDynamicCollectionID":null,"SectionName":"YTDS1","BlockName":"YTDB1","VenaRangeType":5,"DimensionIdStr":"-1","MemberIdStr":"-1","DimensionId":-1,"MemberId":-1,"Inc":""},"_vena_DYNR_SYTDS1_BYTDB1_be80c48f_3cf1b5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3cf1b5fc","IsMultiDynamicRange":false,"MultiDynamicRangeID":null,"MultiDynamicCollectionID":null,"SectionName":"YTDS1","BlockName":"YTDB1","VenaRangeType":5,"DimensionIdStr":"-1","MemberIdStr":"-1","DimensionId":-1,"MemberId":-1,"Inc":""},"_vena_DYNR_SYTDS1_BYTDB1_be80c48f_402d8f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402d8f3d","IsMultiDynamicRange":false,"MultiDynamicRangeID":null,"MultiDynamicCollectionID":null,"SectionName":"YTDS1","BlockName":"YTDB1","VenaRangeType":5,"DimensionIdStr":"-1","MemberIdStr":"-1","DimensionId":-1,"MemberId":-1,"Inc":""},"_vena_DYNR_SYTDS1_BYTDB1_be80c48f_42310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42310c75","IsMultiDynamicRange":false,"MultiDynamicRangeID":null,"MultiDynamicCollectionID":null,"SectionName":"YTDS1","BlockName":"YTDB1","VenaRangeType":5,"DimensionIdStr":"-1","MemberIdStr":"-1","DimensionId":-1,"MemberId":-1,"Inc":""},"_vena_DYNR_SYTDS1_BYTDB1_be80c48f_458e4540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458e4540","IsMultiDynamicRange":false,"MultiDynamicRangeID":null,"MultiDynamicCollectionID":null,"SectionName":"YTDS1","BlockName":"YTDB1","VenaRangeType":5,"DimensionIdStr":"-1","MemberIdStr":"-1","DimensionId":-1,"MemberId":-1,"Inc":""},"_vena_DYNR_SYTDS1_BYTDB1_be80c48f_521549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521549e1","IsMultiDynamicRange":false,"MultiDynamicRangeID":null,"MultiDynamicCollectionID":null,"SectionName":"YTDS1","BlockName":"YTDB1","VenaRangeType":5,"DimensionIdStr":"-1","MemberIdStr":"-1","DimensionId":-1,"MemberId":-1,"Inc":""},"_vena_DYNR_SYTDS1_BYTDB1_be80c48f_54fe1d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54fe1d41","IsMultiDynamicRange":false,"MultiDynamicRangeID":null,"MultiDynamicCollectionID":null,"SectionName":"YTDS1","BlockName":"YTDB1","VenaRangeType":5,"DimensionIdStr":"-1","MemberIdStr":"-1","DimensionId":-1,"MemberId":-1,"Inc":""},"_vena_DYNR_SYTDS1_BYTDB1_be80c48f_592ac469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592ac469","IsMultiDynamicRange":false,"MultiDynamicRangeID":null,"MultiDynamicCollectionID":null,"SectionName":"YTDS1","BlockName":"YTDB1","VenaRangeType":5,"DimensionIdStr":"-1","MemberIdStr":"-1","DimensionId":-1,"MemberId":-1,"Inc":""},"_vena_DYNR_SYTDS1_BYTDB1_be80c48f_59817695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59817695","IsMultiDynamicRange":false,"MultiDynamicRangeID":null,"MultiDynamicCollectionID":null,"SectionName":"YTDS1","BlockName":"YTDB1","VenaRangeType":5,"DimensionIdStr":"-1","MemberIdStr":"-1","DimensionId":-1,"MemberId":-1,"Inc":""},"_vena_DYNR_SYTDS1_BYTDB1_be80c48f_6511be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6511bee5","IsMultiDynamicRange":false,"MultiDynamicRangeID":null,"MultiDynamicCollectionID":null,"SectionName":"YTDS1","BlockName":"YTDB1","VenaRangeType":5,"DimensionIdStr":"-1","MemberIdStr":"-1","DimensionId":-1,"MemberId":-1,"Inc":""},"_vena_DYNR_SYTDS1_BYTDB1_be80c48f_66e23637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66e23637","IsMultiDynamicRange":false,"MultiDynamicRangeID":null,"MultiDynamicCollectionID":null,"SectionName":"YTDS1","BlockName":"YTDB1","VenaRangeType":5,"DimensionIdStr":"-1","MemberIdStr":"-1","DimensionId":-1,"MemberId":-1,"Inc":""},"_vena_DYNR_SYTDS1_BYTDB1_be80c48f_6986fc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6986fc47","IsMultiDynamicRange":false,"MultiDynamicRangeID":null,"MultiDynamicCollectionID":null,"SectionName":"YTDS1","BlockName":"YTDB1","VenaRangeType":5,"DimensionIdStr":"-1","MemberIdStr":"-1","DimensionId":-1,"MemberId":-1,"Inc":""},"_vena_DYNR_SYTDS1_BYTDB1_be80c48f_69b7867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69b7867f","IsMultiDynamicRange":false,"MultiDynamicRangeID":null,"MultiDynamicCollectionID":null,"SectionName":"YTDS1","BlockName":"YTDB1","VenaRangeType":5,"DimensionIdStr":"-1","MemberIdStr":"-1","DimensionId":-1,"MemberId":-1,"Inc":""},"_vena_DYNR_SYTDS1_BYTDB1_be80c48f_6f34465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6f34465e","IsMultiDynamicRange":false,"MultiDynamicRangeID":null,"MultiDynamicCollectionID":null,"SectionName":"YTDS1","BlockName":"YTDB1","VenaRangeType":5,"DimensionIdStr":"-1","MemberIdStr":"-1","DimensionId":-1,"MemberId":-1,"Inc":""},"_vena_DYNR_SYTDS1_BYTDB1_be80c48f_7266e680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7266e680","IsMultiDynamicRange":false,"MultiDynamicRangeID":null,"MultiDynamicCollectionID":null,"SectionName":"YTDS1","BlockName":"YTDB1","VenaRangeType":5,"DimensionIdStr":"-1","MemberIdStr":"-1","DimensionId":-1,"MemberId":-1,"Inc":""},"_vena_DYNR_SYTDS1_BYTDB1_be80c48f_792c6e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792c6e94","IsMultiDynamicRange":false,"MultiDynamicRangeID":null,"MultiDynamicCollectionID":null,"SectionName":"YTDS1","BlockName":"YTDB1","VenaRangeType":5,"DimensionIdStr":"-1","MemberIdStr":"-1","DimensionId":-1,"MemberId":-1,"Inc":""},"_vena_DYNR_SYTDS1_BYTDB1_be80c48f_7f019d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7f019dab","IsMultiDynamicRange":false,"MultiDynamicRangeID":null,"MultiDynamicCollectionID":null,"SectionName":"YTDS1","BlockName":"YTDB1","VenaRangeType":5,"DimensionIdStr":"-1","MemberIdStr":"-1","DimensionId":-1,"MemberId":-1,"Inc":""},"_vena_DYNR_SYTDS1_BYTDB1_be80c48f_7f18ce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7f18cebe","IsMultiDynamicRange":false,"MultiDynamicRangeID":null,"MultiDynamicCollectionID":null,"SectionName":"YTDS1","BlockName":"YTDB1","VenaRangeType":5,"DimensionIdStr":"-1","MemberIdStr":"-1","DimensionId":-1,"MemberId":-1,"Inc":""},"_vena_DYNR_SYTDS1_BYTDB1_be80c48f_845b2027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845b2027","IsMultiDynamicRange":false,"MultiDynamicRangeID":null,"MultiDynamicCollectionID":null,"SectionName":"YTDS1","BlockName":"YTDB1","VenaRangeType":5,"DimensionIdStr":"-1","MemberIdStr":"-1","DimensionId":-1,"MemberId":-1,"Inc":""},"_vena_DYNR_SYTDS1_BYTDB1_be80c48f_8e95cc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8e95cc27","IsMultiDynamicRange":false,"MultiDynamicRangeID":null,"MultiDynamicCollectionID":null,"SectionName":"YTDS1","BlockName":"YTDB1","VenaRangeType":5,"DimensionIdStr":"-1","MemberIdStr":"-1","DimensionId":-1,"MemberId":-1,"Inc":""},"_vena_DYNR_SYTDS1_BYTDB1_be80c48f_8f42d4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8f42d4a3","IsMultiDynamicRange":false,"MultiDynamicRangeID":null,"MultiDynamicCollectionID":null,"SectionName":"YTDS1","BlockName":"YTDB1","VenaRangeType":5,"DimensionIdStr":"-1","MemberIdStr":"-1","DimensionId":-1,"MemberId":-1,"Inc":""},"_vena_DYNR_SYTDS1_BYTDB1_be80c48f_906422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906422b1","IsMultiDynamicRange":false,"MultiDynamicRangeID":null,"MultiDynamicCollectionID":null,"SectionName":"YTDS1","BlockName":"YTDB1","VenaRangeType":5,"DimensionIdStr":"-1","MemberIdStr":"-1","DimensionId":-1,"MemberId":-1,"Inc":""},"_vena_DYNR_SYTDS1_BYTDB1_be80c48f_90c6d0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90c6d0f4","IsMultiDynamicRange":false,"MultiDynamicRangeID":null,"MultiDynamicCollectionID":null,"SectionName":"YTDS1","BlockName":"YTDB1","VenaRangeType":5,"DimensionIdStr":"-1","MemberIdStr":"-1","DimensionId":-1,"MemberId":-1,"Inc":""},"_vena_DYNR_SYTDS1_BYTDB1_be80c48f_9910af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9910af62","IsMultiDynamicRange":false,"MultiDynamicRangeID":null,"MultiDynamicCollectionID":null,"SectionName":"YTDS1","BlockName":"YTDB1","VenaRangeType":5,"DimensionIdStr":"-1","MemberIdStr":"-1","DimensionId":-1,"MemberId":-1,"Inc":""},"_vena_DYNR_SYTDS1_BYTDB1_be80c48f_a1e97a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1e97a38","IsMultiDynamicRange":false,"MultiDynamicRangeID":null,"MultiDynamicCollectionID":null,"SectionName":"YTDS1","BlockName":"YTDB1","VenaRangeType":5,"DimensionIdStr":"-1","MemberIdStr":"-1","DimensionId":-1,"MemberId":-1,"Inc":""},"_vena_DYNR_SYTDS1_BYTDB1_be80c48f_a39b7c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39b7c60","IsMultiDynamicRange":false,"MultiDynamicRangeID":null,"MultiDynamicCollectionID":null,"SectionName":"YTDS1","BlockName":"YTDB1","VenaRangeType":5,"DimensionIdStr":"-1","MemberIdStr":"-1","DimensionId":-1,"MemberId":-1,"Inc":""},"_vena_DYNR_SYTDS1_BYTDB1_be80c48f_a53121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53121bf","IsMultiDynamicRange":false,"MultiDynamicRangeID":null,"MultiDynamicCollectionID":null,"SectionName":"YTDS1","BlockName":"YTDB1","VenaRangeType":5,"DimensionIdStr":"-1","MemberIdStr":"-1","DimensionId":-1,"MemberId":-1,"Inc":""},"_vena_DYNR_SYTDS1_BYTDB1_be80c48f_a54338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54338c6","IsMultiDynamicRange":false,"MultiDynamicRangeID":null,"MultiDynamicCollectionID":null,"SectionName":"YTDS1","BlockName":"YTDB1","VenaRangeType":5,"DimensionIdStr":"-1","MemberIdStr":"-1","DimensionId":-1,"MemberId":-1,"Inc":""},"_vena_DYNR_SYTDS1_BYTDB1_be80c48f_a9b7dd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9b7dd6e","IsMultiDynamicRange":false,"MultiDynamicRangeID":null,"MultiDynamicCollectionID":null,"SectionName":"YTDS1","BlockName":"YTDB1","VenaRangeType":5,"DimensionIdStr":"-1","MemberIdStr":"-1","DimensionId":-1,"MemberId":-1,"Inc":""},"_vena_DYNR_SYTDS1_BYTDB1_be80c48f_aaa9fd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aa9fd4e","IsMultiDynamicRange":false,"MultiDynamicRangeID":null,"MultiDynamicCollectionID":null,"SectionName":"YTDS1","BlockName":"YTDB1","VenaRangeType":5,"DimensionIdStr":"-1","MemberIdStr":"-1","DimensionId":-1,"MemberId":-1,"Inc":""},"_vena_DYNR_SYTDS1_BYTDB1_be80c48f_af45a283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af45a283","IsMultiDynamicRange":false,"MultiDynamicRangeID":null,"MultiDynamicCollectionID":null,"SectionName":"YTDS1","BlockName":"YTDB1","VenaRangeType":5,"DimensionIdStr":"-1","MemberIdStr":"-1","DimensionId":-1,"MemberId":-1,"Inc":""},"_vena_DYNR_SYTDS1_BYTDB1_be80c48f_b5d2547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5d2547b","IsMultiDynamicRange":false,"MultiDynamicRangeID":null,"MultiDynamicCollectionID":null,"SectionName":"YTDS1","BlockName":"YTDB1","VenaRangeType":5,"DimensionIdStr":"-1","MemberIdStr":"-1","DimensionId":-1,"MemberId":-1,"Inc":""},"_vena_DYNR_SYTDS1_BYTDB1_be80c48f_b7694614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7694614","IsMultiDynamicRange":false,"MultiDynamicRangeID":null,"MultiDynamicCollectionID":null,"SectionName":"YTDS1","BlockName":"YTDB1","VenaRangeType":5,"DimensionIdStr":"-1","MemberIdStr":"-1","DimensionId":-1,"MemberId":-1,"Inc":""},"_vena_DYNR_SYTDS1_BYTDB1_be80c48f_b86ddf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86ddff8","IsMultiDynamicRange":false,"MultiDynamicRangeID":null,"MultiDynamicCollectionID":null,"SectionName":"YTDS1","BlockName":"YTDB1","VenaRangeType":5,"DimensionIdStr":"-1","MemberIdStr":"-1","DimensionId":-1,"MemberId":-1,"Inc":""},"_vena_DYNR_SYTDS1_BYTDB1_be80c48f_b8acbc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8acbcf2","IsMultiDynamicRange":false,"MultiDynamicRangeID":null,"MultiDynamicCollectionID":null,"SectionName":"YTDS1","BlockName":"YTDB1","VenaRangeType":5,"DimensionIdStr":"-1","MemberIdStr":"-1","DimensionId":-1,"MemberId":-1,"Inc":""},"_vena_DYNR_SYTDS1_BYTDB1_be80c48f_b8d619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8d619e7","IsMultiDynamicRange":false,"MultiDynamicRangeID":null,"MultiDynamicCollectionID":null,"SectionName":"YTDS1","BlockName":"YTDB1","VenaRangeType":5,"DimensionIdStr":"-1","MemberIdStr":"-1","DimensionId":-1,"MemberId":-1,"Inc":""},"_vena_DYNR_SYTDS1_BYTDB1_be80c48f_b90bde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90bde80","IsMultiDynamicRange":false,"MultiDynamicRangeID":null,"MultiDynamicCollectionID":null,"SectionName":"YTDS1","BlockName":"YTDB1","VenaRangeType":5,"DimensionIdStr":"-1","MemberIdStr":"-1","DimensionId":-1,"MemberId":-1,"Inc":""},"_vena_DYNR_SYTDS1_BYTDB1_be80c48f_bcc0585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cc0585f","IsMultiDynamicRange":false,"MultiDynamicRangeID":null,"MultiDynamicCollectionID":null,"SectionName":"YTDS1","BlockName":"YTDB1","VenaRangeType":5,"DimensionIdStr":"-1","MemberIdStr":"-1","DimensionId":-1,"MemberId":-1,"Inc":""},"_vena_DYNR_SYTDS1_BYTDB1_be80c48f_bd988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bd988f29","IsMultiDynamicRange":false,"MultiDynamicRangeID":null,"MultiDynamicCollectionID":null,"SectionName":"YTDS1","BlockName":"YTDB1","VenaRangeType":5,"DimensionIdStr":"-1","MemberIdStr":"-1","DimensionId":-1,"MemberId":-1,"Inc":""},"_vena_DYNR_SYTDS1_BYTDB1_be80c48f_c483078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c483078d","IsMultiDynamicRange":false,"MultiDynamicRangeID":null,"MultiDynamicCollectionID":null,"SectionName":"YTDS1","BlockName":"YTDB1","VenaRangeType":5,"DimensionIdStr":"-1","MemberIdStr":"-1","DimensionId":-1,"MemberId":-1,"Inc":""},"_vena_DYNR_SYTDS1_BYTDB1_be80c48f_cf30e647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cf30e647","IsMultiDynamicRange":false,"MultiDynamicRangeID":null,"MultiDynamicCollectionID":null,"SectionName":"YTDS1","BlockName":"YTDB1","VenaRangeType":5,"DimensionIdStr":"-1","MemberIdStr":"-1","DimensionId":-1,"MemberId":-1,"Inc":""},"_vena_DYNR_SYTDS1_BYTDB1_be80c48f_d018d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018d3b","IsMultiDynamicRange":false,"MultiDynamicRangeID":null,"MultiDynamicCollectionID":null,"SectionName":"YTDS1","BlockName":"YTDB1","VenaRangeType":5,"DimensionIdStr":"-1","MemberIdStr":"-1","DimensionId":-1,"MemberId":-1,"Inc":""},"_vena_DYNR_SYTDS1_BYTDB1_be80c48f_d18d3d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18d3d9c","IsMultiDynamicRange":false,"MultiDynamicRangeID":null,"MultiDynamicCollectionID":null,"SectionName":"YTDS1","BlockName":"YTDB1","VenaRangeType":5,"DimensionIdStr":"-1","MemberIdStr":"-1","DimensionId":-1,"MemberId":-1,"Inc":""},"_vena_DYNR_SYTDS1_BYTDB1_be80c48f_d2098473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2098473","IsMultiDynamicRange":false,"MultiDynamicRangeID":null,"MultiDynamicCollectionID":null,"SectionName":"YTDS1","BlockName":"YTDB1","VenaRangeType":5,"DimensionIdStr":"-1","MemberIdStr":"-1","DimensionId":-1,"MemberId":-1,"Inc":""},"_vena_DYNR_SYTDS1_BYTDB1_be80c48f_d66ba70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66ba70b","IsMultiDynamicRange":false,"MultiDynamicRangeID":null,"MultiDynamicCollectionID":null,"SectionName":"YTDS1","BlockName":"YTDB1","VenaRangeType":5,"DimensionIdStr":"-1","MemberIdStr":"-1","DimensionId":-1,"MemberId":-1,"Inc":""},"_vena_DYNR_SYTDS1_BYTDB1_be80c48f_da568666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a568666","IsMultiDynamicRange":false,"MultiDynamicRangeID":null,"MultiDynamicCollectionID":null,"SectionName":"YTDS1","BlockName":"YTDB1","VenaRangeType":5,"DimensionIdStr":"-1","MemberIdStr":"-1","DimensionId":-1,"MemberId":-1,"Inc":""},"_vena_DYNR_SYTDS1_BYTDB1_be80c48f_dd6efb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d6efb37","IsMultiDynamicRange":false,"MultiDynamicRangeID":null,"MultiDynamicCollectionID":null,"SectionName":"YTDS1","BlockName":"YTDB1","VenaRangeType":5,"DimensionIdStr":"-1","MemberIdStr":"-1","DimensionId":-1,"MemberId":-1,"Inc":""},"_vena_DYNR_SYTDS1_BYTDB1_be80c48f_dea71a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dea71afa","IsMultiDynamicRange":false,"MultiDynamicRangeID":null,"MultiDynamicCollectionID":null,"SectionName":"YTDS1","BlockName":"YTDB1","VenaRangeType":5,"DimensionIdStr":"-1","MemberIdStr":"-1","DimensionId":-1,"MemberId":-1,"Inc":""},"_vena_DYNR_SYTDS1_BYTDB1_be80c48f_e3e16f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3e16fb7","IsMultiDynamicRange":false,"MultiDynamicRangeID":null,"MultiDynamicCollectionID":null,"SectionName":"YTDS1","BlockName":"YTDB1","VenaRangeType":5,"DimensionIdStr":"-1","MemberIdStr":"-1","DimensionId":-1,"MemberId":-1,"Inc":""},"_vena_DYNR_SYTDS1_BYTDB1_be80c48f_e420b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420bbdc","IsMultiDynamicRange":false,"MultiDynamicRangeID":null,"MultiDynamicCollectionID":null,"SectionName":"YTDS1","BlockName":"YTDB1","VenaRangeType":5,"DimensionIdStr":"-1","MemberIdStr":"-1","DimensionId":-1,"MemberId":-1,"Inc":""},"_vena_DYNR_SYTDS1_BYTDB1_be80c48f_e81777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81777be","IsMultiDynamicRange":false,"MultiDynamicRangeID":null,"MultiDynamicCollectionID":null,"SectionName":"YTDS1","BlockName":"YTDB1","VenaRangeType":5,"DimensionIdStr":"-1","MemberIdStr":"-1","DimensionId":-1,"MemberId":-1,"Inc":""},"_vena_DYNR_SYTDS1_BYTDB1_be80c48f_eaf1bd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af1bd18","IsMultiDynamicRange":false,"MultiDynamicRangeID":null,"MultiDynamicCollectionID":null,"SectionName":"YTDS1","BlockName":"YTDB1","VenaRangeType":5,"DimensionIdStr":"-1","MemberIdStr":"-1","DimensionId":-1,"MemberId":-1,"Inc":""},"_vena_DYNR_SYTDS1_BYTDB1_be80c48f_eb0c9d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b0c9d64","IsMultiDynamicRange":false,"MultiDynamicRangeID":null,"MultiDynamicCollectionID":null,"SectionName":"YTDS1","BlockName":"YTDB1","VenaRangeType":5,"DimensionIdStr":"-1","MemberIdStr":"-1","DimensionId":-1,"MemberId":-1,"Inc":""},"_vena_DYNR_SYTDS1_BYTDB1_be80c48f_eb9c9f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b9c9f4f","IsMultiDynamicRange":false,"MultiDynamicRangeID":null,"MultiDynamicCollectionID":null,"SectionName":"YTDS1","BlockName":"YTDB1","VenaRangeType":5,"DimensionIdStr":"-1","MemberIdStr":"-1","DimensionId":-1,"MemberId":-1,"Inc":""},"_vena_DYNR_SYTDS1_BYTDB1_be80c48f_ef7c4180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ef7c4180","IsMultiDynamicRange":false,"MultiDynamicRangeID":null,"MultiDynamicCollectionID":null,"SectionName":"YTDS1","BlockName":"YTDB1","VenaRangeType":5,"DimensionIdStr":"-1","MemberIdStr":"-1","DimensionId":-1,"MemberId":-1,"Inc":""},"_vena_DYNR_SYTDS1_BYTDB1_be80c48f_f0245a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0245a4f","IsMultiDynamicRange":false,"MultiDynamicRangeID":null,"MultiDynamicCollectionID":null,"SectionName":"YTDS1","BlockName":"YTDB1","VenaRangeType":5,"DimensionIdStr":"-1","MemberIdStr":"-1","DimensionId":-1,"MemberId":-1,"Inc":""},"_vena_DYNR_SYTDS1_BYTDB1_be80c48f_f5a4276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5a4276d","IsMultiDynamicRange":false,"MultiDynamicRangeID":null,"MultiDynamicCollectionID":null,"SectionName":"YTDS1","BlockName":"YTDB1","VenaRangeType":5,"DimensionIdStr":"-1","MemberIdStr":"-1","DimensionId":-1,"MemberId":-1,"Inc":""},"_vena_DYNR_SYTDS1_BYTDB1_be80c48f_f73de1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73de1d6","IsMultiDynamicRange":false,"MultiDynamicRangeID":null,"MultiDynamicCollectionID":null,"SectionName":"YTDS1","BlockName":"YTDB1","VenaRangeType":5,"DimensionIdStr":"-1","MemberIdStr":"-1","DimensionId":-1,"MemberId":-1,"Inc":""},"_vena_DYNR_SYTDS1_BYTDB1_be80c48f_fafe0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afe0d5","IsMultiDynamicRange":false,"MultiDynamicRangeID":null,"MultiDynamicCollectionID":null,"SectionName":"YTDS1","BlockName":"YTDB1","VenaRangeType":5,"DimensionIdStr":"-1","MemberIdStr":"-1","DimensionId":-1,"MemberId":-1,"Inc":""},"_vena_DYNR_SYTDS1_BYTDB1_be80c48f_fcd13233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cd13233","IsMultiDynamicRange":false,"MultiDynamicRangeID":null,"MultiDynamicCollectionID":null,"SectionName":"YTDS1","BlockName":"YTDB1","VenaRangeType":5,"DimensionIdStr":"-1","MemberIdStr":"-1","DimensionId":-1,"MemberId":-1,"Inc":""},"_vena_DYNR_SYTDS1_BYTDB1_be80c48f_fcebf5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cebf5b3","IsMultiDynamicRange":false,"MultiDynamicRangeID":null,"MultiDynamicCollectionID":null,"SectionName":"YTDS1","BlockName":"YTDB1","VenaRangeType":5,"DimensionIdStr":"-1","MemberIdStr":"-1","DimensionId":-1,"MemberId":-1,"Inc":""},"_vena_DYNR_SYTDS1_BYTDB1_be80c48f_ff5808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e80c48f","DynamicRangeEntryID":"ff5808e6","IsMultiDynamicRange":false,"MultiDynamicRangeID":null,"MultiDynamicCollectionID":null,"SectionName":"YTDS1","BlockName":"YTDB1","VenaRangeType":5,"DimensionIdStr":"-1","MemberIdStr":"-1","DimensionId":-1,"MemberId":-1,"Inc":""},"_vena_DYNR_SYTDS1_BYTDB1_d164a04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164a04b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d164a04b_18a17096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18a17096","IsMultiDynamicRange":false,"MultiDynamicRangeID":null,"MultiDynamicCollectionID":null,"SectionName":"YTDS1","BlockName":"YTDB1","VenaRangeType":5,"DimensionIdStr":"-1","MemberIdStr":"-1","DimensionId":-1,"MemberId":-1,"Inc":""},"_vena_DYNR_SYTDS1_BYTDB1_d164a04b_199f156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199f156b","IsMultiDynamicRange":false,"MultiDynamicRangeID":null,"MultiDynamicCollectionID":null,"SectionName":"YTDS1","BlockName":"YTDB1","VenaRangeType":5,"DimensionIdStr":"-1","MemberIdStr":"-1","DimensionId":-1,"MemberId":-1,"Inc":""},"_vena_DYNR_SYTDS1_BYTDB1_d164a04b_1e630471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1e630471","IsMultiDynamicRange":false,"MultiDynamicRangeID":null,"MultiDynamicCollectionID":null,"SectionName":"YTDS1","BlockName":"YTDB1","VenaRangeType":5,"DimensionIdStr":"-1","MemberIdStr":"-1","DimensionId":-1,"MemberId":-1,"Inc":""},"_vena_DYNR_SYTDS1_BYTDB1_d164a04b_29604a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29604a5c","IsMultiDynamicRange":false,"MultiDynamicRangeID":null,"MultiDynamicCollectionID":null,"SectionName":"YTDS1","BlockName":"YTDB1","VenaRangeType":5,"DimensionIdStr":"-1","MemberIdStr":"-1","DimensionId":-1,"MemberId":-1,"Inc":""},"_vena_DYNR_SYTDS1_BYTDB1_d164a04b_3cf1f224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3cf1f224","IsMultiDynamicRange":false,"MultiDynamicRangeID":null,"MultiDynamicCollectionID":null,"SectionName":"YTDS1","BlockName":"YTDB1","VenaRangeType":5,"DimensionIdStr":"-1","MemberIdStr":"-1","DimensionId":-1,"MemberId":-1,"Inc":""},"_vena_DYNR_SYTDS1_BYTDB1_d164a04b_3d3d4d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3d3d4d79","IsMultiDynamicRange":false,"MultiDynamicRangeID":null,"MultiDynamicCollectionID":null,"SectionName":"YTDS1","BlockName":"YTDB1","VenaRangeType":5,"DimensionIdStr":"-1","MemberIdStr":"-1","DimensionId":-1,"MemberId":-1,"Inc":""},"_vena_DYNR_SYTDS1_BYTDB1_d164a04b_455679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455679b6","IsMultiDynamicRange":false,"MultiDynamicRangeID":null,"MultiDynamicCollectionID":null,"SectionName":"YTDS1","BlockName":"YTDB1","VenaRangeType":5,"DimensionIdStr":"-1","MemberIdStr":"-1","DimensionId":-1,"MemberId":-1,"Inc":""},"_vena_DYNR_SYTDS1_BYTDB1_d164a04b_4cc6c426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4cc6c426","IsMultiDynamicRange":false,"MultiDynamicRangeID":null,"MultiDynamicCollectionID":null,"SectionName":"YTDS1","BlockName":"YTDB1","VenaRangeType":5,"DimensionIdStr":"-1","MemberIdStr":"-1","DimensionId":-1,"MemberId":-1,"Inc":""},"_vena_DYNR_SYTDS1_BYTDB1_d164a04b_52dd63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52dd63f2","IsMultiDynamicRange":false,"MultiDynamicRangeID":null,"MultiDynamicCollectionID":null,"SectionName":"YTDS1","BlockName":"YTDB1","VenaRangeType":5,"DimensionIdStr":"-1","MemberIdStr":"-1","DimensionId":-1,"MemberId":-1,"Inc":""},"_vena_DYNR_SYTDS1_BYTDB1_d164a04b_5e72be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5e72be32","IsMultiDynamicRange":false,"MultiDynamicRangeID":null,"MultiDynamicCollectionID":null,"SectionName":"YTDS1","BlockName":"YTDB1","VenaRangeType":5,"DimensionIdStr":"-1","MemberIdStr":"-1","DimensionId":-1,"MemberId":-1,"Inc":""},"_vena_DYNR_SYTDS1_BYTDB1_d164a04b_6f21a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6f21aad","IsMultiDynamicRange":false,"MultiDynamicRangeID":null,"MultiDynamicCollectionID":null,"SectionName":"YTDS1","BlockName":"YTDB1","VenaRangeType":5,"DimensionIdStr":"-1","MemberIdStr":"-1","DimensionId":-1,"MemberId":-1,"Inc":""},"_vena_DYNR_SYTDS1_BYTDB1_d164a04b_77d568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77d568c1","IsMultiDynamicRange":false,"MultiDynamicRangeID":null,"MultiDynamicCollectionID":null,"SectionName":"YTDS1","BlockName":"YTDB1","VenaRangeType":5,"DimensionIdStr":"-1","MemberIdStr":"-1","DimensionId":-1,"MemberId":-1,"Inc":""},"_vena_DYNR_SYTDS1_BYTDB1_d164a04b_7a95442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7a95442d","IsMultiDynamicRange":false,"MultiDynamicRangeID":null,"MultiDynamicCollectionID":null,"SectionName":"YTDS1","BlockName":"YTDB1","VenaRangeType":5,"DimensionIdStr":"-1","MemberIdStr":"-1","DimensionId":-1,"MemberId":-1,"Inc":""},"_vena_DYNR_SYTDS1_BYTDB1_d164a04b_7c37b50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7c37b50c","IsMultiDynamicRange":false,"MultiDynamicRangeID":null,"MultiDynamicCollectionID":null,"SectionName":"YTDS1","BlockName":"YTDB1","VenaRangeType":5,"DimensionIdStr":"-1","MemberIdStr":"-1","DimensionId":-1,"MemberId":-1,"Inc":""},"_vena_DYNR_SYTDS1_BYTDB1_d164a04b_8115e821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8115e821","IsMultiDynamicRange":false,"MultiDynamicRangeID":null,"MultiDynamicCollectionID":null,"SectionName":"YTDS1","BlockName":"YTDB1","VenaRangeType":5,"DimensionIdStr":"-1","MemberIdStr":"-1","DimensionId":-1,"MemberId":-1,"Inc":""},"_vena_DYNR_SYTDS1_BYTDB1_d164a04b_827f877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827f877b","IsMultiDynamicRange":false,"MultiDynamicRangeID":null,"MultiDynamicCollectionID":null,"SectionName":"YTDS1","BlockName":"YTDB1","VenaRangeType":5,"DimensionIdStr":"-1","MemberIdStr":"-1","DimensionId":-1,"MemberId":-1,"Inc":""},"_vena_DYNR_SYTDS1_BYTDB1_d164a04b_86190249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86190249","IsMultiDynamicRange":false,"MultiDynamicRangeID":null,"MultiDynamicCollectionID":null,"SectionName":"YTDS1","BlockName":"YTDB1","VenaRangeType":5,"DimensionIdStr":"-1","MemberIdStr":"-1","DimensionId":-1,"MemberId":-1,"Inc":""},"_vena_DYNR_SYTDS1_BYTDB1_d164a04b_8bb28234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8bb28234","IsMultiDynamicRange":false,"MultiDynamicRangeID":null,"MultiDynamicCollectionID":null,"SectionName":"YTDS1","BlockName":"YTDB1","VenaRangeType":5,"DimensionIdStr":"-1","MemberIdStr":"-1","DimensionId":-1,"MemberId":-1,"Inc":""},"_vena_DYNR_SYTDS1_BYTDB1_d164a04b_96e93c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96e93c0a","IsMultiDynamicRange":false,"MultiDynamicRangeID":null,"MultiDynamicCollectionID":null,"SectionName":"YTDS1","BlockName":"YTDB1","VenaRangeType":5,"DimensionIdStr":"-1","MemberIdStr":"-1","DimensionId":-1,"MemberId":-1,"Inc":""},"_vena_DYNR_SYTDS1_BYTDB1_d164a04b_994f2d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994f2d64","IsMultiDynamicRange":false,"MultiDynamicRangeID":null,"MultiDynamicCollectionID":null,"SectionName":"YTDS1","BlockName":"YTDB1","VenaRangeType":5,"DimensionIdStr":"-1","MemberIdStr":"-1","DimensionId":-1,"MemberId":-1,"Inc":""},"_vena_DYNR_SYTDS1_BYTDB1_d164a04b_9bc58e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9bc58e38","IsMultiDynamicRange":false,"MultiDynamicRangeID":null,"MultiDynamicCollectionID":null,"SectionName":"YTDS1","BlockName":"YTDB1","VenaRangeType":5,"DimensionIdStr":"-1","MemberIdStr":"-1","DimensionId":-1,"MemberId":-1,"Inc":""},"_vena_DYNR_SYTDS1_BYTDB1_d164a04b_9ffe2c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9ffe2c67","IsMultiDynamicRange":false,"MultiDynamicRangeID":null,"MultiDynamicCollectionID":null,"SectionName":"YTDS1","BlockName":"YTDB1","VenaRangeType":5,"DimensionIdStr":"-1","MemberIdStr":"-1","DimensionId":-1,"MemberId":-1,"Inc":""},"_vena_DYNR_SYTDS1_BYTDB1_d164a04b_af0d71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af0d71c8","IsMultiDynamicRange":false,"MultiDynamicRangeID":null,"MultiDynamicCollectionID":null,"SectionName":"YTDS1","BlockName":"YTDB1","VenaRangeType":5,"DimensionIdStr":"-1","MemberIdStr":"-1","DimensionId":-1,"MemberId":-1,"Inc":""},"_vena_DYNR_SYTDS1_BYTDB1_d164a04b_b04df411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b04df411","IsMultiDynamicRange":false,"MultiDynamicRangeID":null,"MultiDynamicCollectionID":null,"SectionName":"YTDS1","BlockName":"YTDB1","VenaRangeType":5,"DimensionIdStr":"-1","MemberIdStr":"-1","DimensionId":-1,"MemberId":-1,"Inc":""},"_vena_DYNR_SYTDS1_BYTDB1_d164a04b_cd1f8178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cd1f8178","IsMultiDynamicRange":false,"MultiDynamicRangeID":null,"MultiDynamicCollectionID":null,"SectionName":"YTDS1","BlockName":"YTDB1","VenaRangeType":5,"DimensionIdStr":"-1","MemberIdStr":"-1","DimensionId":-1,"MemberId":-1,"Inc":""},"_vena_DYNR_SYTDS1_BYTDB1_d164a04b_cdd8334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cdd8334b","IsMultiDynamicRange":false,"MultiDynamicRangeID":null,"MultiDynamicCollectionID":null,"SectionName":"YTDS1","BlockName":"YTDB1","VenaRangeType":5,"DimensionIdStr":"-1","MemberIdStr":"-1","DimensionId":-1,"MemberId":-1,"Inc":""},"_vena_DYNR_SYTDS1_BYTDB1_d164a04b_e1f7ac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e1f7ac0b","IsMultiDynamicRange":false,"MultiDynamicRangeID":null,"MultiDynamicCollectionID":null,"SectionName":"YTDS1","BlockName":"YTDB1","VenaRangeType":5,"DimensionIdStr":"-1","MemberIdStr":"-1","DimensionId":-1,"MemberId":-1,"Inc":""},"_vena_DYNR_SYTDS1_BYTDB1_d164a04b_ea4ed072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ea4ed072","IsMultiDynamicRange":false,"MultiDynamicRangeID":null,"MultiDynamicCollectionID":null,"SectionName":"YTDS1","BlockName":"YTDB1","VenaRangeType":5,"DimensionIdStr":"-1","MemberIdStr":"-1","DimensionId":-1,"MemberId":-1,"Inc":""},"_vena_DYNR_SYTDS1_BYTDB1_d164a04b_f11a6553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f11a6553","IsMultiDynamicRange":false,"MultiDynamicRangeID":null,"MultiDynamicCollectionID":null,"SectionName":"YTDS1","BlockName":"YTDB1","VenaRangeType":5,"DimensionIdStr":"-1","MemberIdStr":"-1","DimensionId":-1,"MemberId":-1,"Inc":""},"_vena_DYNR_SYTDS1_BYTDB1_d164a04b_f7e4fe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f7e4fe00","IsMultiDynamicRange":false,"MultiDynamicRangeID":null,"MultiDynamicCollectionID":null,"SectionName":"YTDS1","BlockName":"YTDB1","VenaRangeType":5,"DimensionIdStr":"-1","MemberIdStr":"-1","DimensionId":-1,"MemberId":-1,"Inc":""},"_vena_DYNR_SYTDS1_BYTDB1_d164a04b_fae4b577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fae4b577","IsMultiDynamicRange":false,"MultiDynamicRangeID":null,"MultiDynamicCollectionID":null,"SectionName":"YTDS1","BlockName":"YTDB1","VenaRangeType":5,"DimensionIdStr":"-1","MemberIdStr":"-1","DimensionId":-1,"MemberId":-1,"Inc":""},"_vena_DYNR_SYTDS1_BYTDB1_d164a04b_fd44036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164a04b","DynamicRangeEntryID":"fd44036e","IsMultiDynamicRange":false,"MultiDynamicRangeID":null,"MultiDynamicCollectionID":null,"SectionName":"YTDS1","BlockName":"YTDB1","VenaRangeType":5,"DimensionIdStr":"-1","MemberIdStr":"-1","DimensionId":-1,"MemberId":-1,"Inc":""},"_vena_DYNR_SYTDS1_BYTDB1_d2ee324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2ee324d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d2ee324d_1c523a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1c523a43","IsMultiDynamicRange":false,"MultiDynamicRangeID":null,"MultiDynamicCollectionID":null,"SectionName":"YTDS1","BlockName":"YTDB1","VenaRangeType":5,"DimensionIdStr":"-1","MemberIdStr":"-1","DimensionId":-1,"MemberId":-1,"Inc":""},"_vena_DYNR_SYTDS1_BYTDB1_d2ee324d_21c3da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21c3dab7","IsMultiDynamicRange":false,"MultiDynamicRangeID":null,"MultiDynamicCollectionID":null,"SectionName":"YTDS1","BlockName":"YTDB1","VenaRangeType":5,"DimensionIdStr":"-1","MemberIdStr":"-1","DimensionId":-1,"MemberId":-1,"Inc":""},"_vena_DYNR_SYTDS1_BYTDB1_d2ee324d_28053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28053f0","IsMultiDynamicRange":false,"MultiDynamicRangeID":null,"MultiDynamicCollectionID":null,"SectionName":"YTDS1","BlockName":"YTDB1","VenaRangeType":5,"DimensionIdStr":"-1","MemberIdStr":"-1","DimensionId":-1,"MemberId":-1,"Inc":""},"_vena_DYNR_SYTDS1_BYTDB1_d2ee324d_57f28930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57f28930","IsMultiDynamicRange":false,"MultiDynamicRangeID":null,"MultiDynamicCollectionID":null,"SectionName":"YTDS1","BlockName":"YTDB1","VenaRangeType":5,"DimensionIdStr":"-1","MemberIdStr":"-1","DimensionId":-1,"MemberId":-1,"Inc":""},"_vena_DYNR_SYTDS1_BYTDB1_d2ee324d_6158ce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6158ce88","IsMultiDynamicRange":false,"MultiDynamicRangeID":null,"MultiDynamicCollectionID":null,"SectionName":"YTDS1","BlockName":"YTDB1","VenaRangeType":5,"DimensionIdStr":"-1","MemberIdStr":"-1","DimensionId":-1,"MemberId":-1,"Inc":""},"_vena_DYNR_SYTDS1_BYTDB1_d2ee324d_6833b07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6833b07b","IsMultiDynamicRange":false,"MultiDynamicRangeID":null,"MultiDynamicCollectionID":null,"SectionName":"YTDS1","BlockName":"YTDB1","VenaRangeType":5,"DimensionIdStr":"-1","MemberIdStr":"-1","DimensionId":-1,"MemberId":-1,"Inc":""},"_vena_DYNR_SYTDS1_BYTDB1_d2ee324d_76770704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76770704","IsMultiDynamicRange":false,"MultiDynamicRangeID":null,"MultiDynamicCollectionID":null,"SectionName":"YTDS1","BlockName":"YTDB1","VenaRangeType":5,"DimensionIdStr":"-1","MemberIdStr":"-1","DimensionId":-1,"MemberId":-1,"Inc":""},"_vena_DYNR_SYTDS1_BYTDB1_d2ee324d_79c4cc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79c4ccae","IsMultiDynamicRange":false,"MultiDynamicRangeID":null,"MultiDynamicCollectionID":null,"SectionName":"YTDS1","BlockName":"YTDB1","VenaRangeType":5,"DimensionIdStr":"-1","MemberIdStr":"-1","DimensionId":-1,"MemberId":-1,"Inc":""},"_vena_DYNR_SYTDS1_BYTDB1_d2ee324d_873ff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873ff365","IsMultiDynamicRange":false,"MultiDynamicRangeID":null,"MultiDynamicCollectionID":null,"SectionName":"YTDS1","BlockName":"YTDB1","VenaRangeType":5,"DimensionIdStr":"-1","MemberIdStr":"-1","DimensionId":-1,"MemberId":-1,"Inc":""},"_vena_DYNR_SYTDS1_BYTDB1_d2ee324d_b4a064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b4a064b9","IsMultiDynamicRange":false,"MultiDynamicRangeID":null,"MultiDynamicCollectionID":null,"SectionName":"YTDS1","BlockName":"YTDB1","VenaRangeType":5,"DimensionIdStr":"-1","MemberIdStr":"-1","DimensionId":-1,"MemberId":-1,"Inc":""},"_vena_DYNR_SYTDS1_BYTDB1_d2ee324d_c4edfc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2ee324d","DynamicRangeEntryID":"c4edfc65","IsMultiDynamicRange":false,"MultiDynamicRangeID":null,"MultiDynamicCollectionID":null,"SectionName":"YTDS1","BlockName":"YTDB1","VenaRangeType":5,"DimensionIdStr":"-1","MemberIdStr":"-1","DimensionId":-1,"MemberId":-1,"Inc":""},"_vena_DYNR_SYTDS1_BYTDB1_da0e1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a0e1e2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da0e1e2_238430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238430ca","IsMultiDynamicRange":false,"MultiDynamicRangeID":null,"MultiDynamicCollectionID":null,"SectionName":"YTDS1","BlockName":"YTDB1","VenaRangeType":5,"DimensionIdStr":"-1","MemberIdStr":"-1","DimensionId":-1,"MemberId":-1,"Inc":""},"_vena_DYNR_SYTDS1_BYTDB1_da0e1e2_2a78f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2a78fc88","IsMultiDynamicRange":false,"MultiDynamicRangeID":null,"MultiDynamicCollectionID":null,"SectionName":"YTDS1","BlockName":"YTDB1","VenaRangeType":5,"DimensionIdStr":"-1","MemberIdStr":"-1","DimensionId":-1,"MemberId":-1,"Inc":""},"_vena_DYNR_SYTDS1_BYTDB1_da0e1e2_41b9712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41b9712a","IsMultiDynamicRange":false,"MultiDynamicRangeID":null,"MultiDynamicCollectionID":null,"SectionName":"YTDS1","BlockName":"YTDB1","VenaRangeType":5,"DimensionIdStr":"-1","MemberIdStr":"-1","DimensionId":-1,"MemberId":-1,"Inc":""},"_vena_DYNR_SYTDS1_BYTDB1_da0e1e2_425fdf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425fdfe3","IsMultiDynamicRange":false,"MultiDynamicRangeID":null,"MultiDynamicCollectionID":null,"SectionName":"YTDS1","BlockName":"YTDB1","VenaRangeType":5,"DimensionIdStr":"-1","MemberIdStr":"-1","DimensionId":-1,"MemberId":-1,"Inc":""},"_vena_DYNR_SYTDS1_BYTDB1_da0e1e2_506370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506370a1","IsMultiDynamicRange":false,"MultiDynamicRangeID":null,"MultiDynamicCollectionID":null,"SectionName":"YTDS1","BlockName":"YTDB1","VenaRangeType":5,"DimensionIdStr":"-1","MemberIdStr":"-1","DimensionId":-1,"MemberId":-1,"Inc":""},"_vena_DYNR_SYTDS1_BYTDB1_da0e1e2_6410fa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6410fa96","IsMultiDynamicRange":false,"MultiDynamicRangeID":null,"MultiDynamicCollectionID":null,"SectionName":"YTDS1","BlockName":"YTDB1","VenaRangeType":5,"DimensionIdStr":"-1","MemberIdStr":"-1","DimensionId":-1,"MemberId":-1,"Inc":""},"_vena_DYNR_SYTDS1_BYTDB1_da0e1e2_73bcb413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73bcb413","IsMultiDynamicRange":false,"MultiDynamicRangeID":null,"MultiDynamicCollectionID":null,"SectionName":"YTDS1","BlockName":"YTDB1","VenaRangeType":5,"DimensionIdStr":"-1","MemberIdStr":"-1","DimensionId":-1,"MemberId":-1,"Inc":""},"_vena_DYNR_SYTDS1_BYTDB1_da0e1e2_77bef510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77bef510","IsMultiDynamicRange":false,"MultiDynamicRangeID":null,"MultiDynamicCollectionID":null,"SectionName":"YTDS1","BlockName":"YTDB1","VenaRangeType":5,"DimensionIdStr":"-1","MemberIdStr":"-1","DimensionId":-1,"MemberId":-1,"Inc":""},"_vena_DYNR_SYTDS1_BYTDB1_da0e1e2_854f4f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854f4f9f","IsMultiDynamicRange":false,"MultiDynamicRangeID":null,"MultiDynamicCollectionID":null,"SectionName":"YTDS1","BlockName":"YTDB1","VenaRangeType":5,"DimensionIdStr":"-1","MemberIdStr":"-1","DimensionId":-1,"MemberId":-1,"Inc":""},"_vena_DYNR_SYTDS1_BYTDB1_da0e1e2_905f4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905f4aa","IsMultiDynamicRange":false,"MultiDynamicRangeID":null,"MultiDynamicCollectionID":null,"SectionName":"YTDS1","BlockName":"YTDB1","VenaRangeType":5,"DimensionIdStr":"-1","MemberIdStr":"-1","DimensionId":-1,"MemberId":-1,"Inc":""},"_vena_DYNR_SYTDS1_BYTDB1_da0e1e2_917839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917839e1","IsMultiDynamicRange":false,"MultiDynamicRangeID":null,"MultiDynamicCollectionID":null,"SectionName":"YTDS1","BlockName":"YTDB1","VenaRangeType":5,"DimensionIdStr":"-1","MemberIdStr":"-1","DimensionId":-1,"MemberId":-1,"Inc":""},"_vena_DYNR_SYTDS1_BYTDB1_da0e1e2_999dcc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999dcc1a","IsMultiDynamicRange":false,"MultiDynamicRangeID":null,"MultiDynamicCollectionID":null,"SectionName":"YTDS1","BlockName":"YTDB1","VenaRangeType":5,"DimensionIdStr":"-1","MemberIdStr":"-1","DimensionId":-1,"MemberId":-1,"Inc":""},"_vena_DYNR_SYTDS1_BYTDB1_da0e1e2_9c497108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9c497108","IsMultiDynamicRange":false,"MultiDynamicRangeID":null,"MultiDynamicCollectionID":null,"SectionName":"YTDS1","BlockName":"YTDB1","VenaRangeType":5,"DimensionIdStr":"-1","MemberIdStr":"-1","DimensionId":-1,"MemberId":-1,"Inc":""},"_vena_DYNR_SYTDS1_BYTDB1_da0e1e2_a742e1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a742e1a2","IsMultiDynamicRange":false,"MultiDynamicRangeID":null,"MultiDynamicCollectionID":null,"SectionName":"YTDS1","BlockName":"YTDB1","VenaRangeType":5,"DimensionIdStr":"-1","MemberIdStr":"-1","DimensionId":-1,"MemberId":-1,"Inc":""},"_vena_DYNR_SYTDS1_BYTDB1_da0e1e2_b6c70f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b6c70fa3","IsMultiDynamicRange":false,"MultiDynamicRangeID":null,"MultiDynamicCollectionID":null,"SectionName":"YTDS1","BlockName":"YTDB1","VenaRangeType":5,"DimensionIdStr":"-1","MemberIdStr":"-1","DimensionId":-1,"MemberId":-1,"Inc":""},"_vena_DYNR_SYTDS1_BYTDB1_da0e1e2_c58505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a0e1e2","DynamicRangeEntryID":"c58505dc","IsMultiDynamicRange":false,"MultiDynamicRangeID":null,"MultiDynamicCollectionID":null,"SectionName":"YTDS1","BlockName":"YTDB1","VenaRangeType":5,"DimensionIdStr":"-1","MemberIdStr":"-1","DimensionId":-1,"MemberId":-1,"Inc":""},"_vena_DYNR_SYTDS1_BYTDB1_eb2a44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b2a44e5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eb2a44e5_153539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153539c3","IsMultiDynamicRange":false,"MultiDynamicRangeID":null,"MultiDynamicCollectionID":null,"SectionName":"YTDS1","BlockName":"YTDB1","VenaRangeType":5,"DimensionIdStr":"-1","MemberIdStr":"-1","DimensionId":-1,"MemberId":-1,"Inc":""},"_vena_DYNR_SYTDS1_BYTDB1_eb2a44e5_2315531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2315531f","IsMultiDynamicRange":false,"MultiDynamicRangeID":null,"MultiDynamicCollectionID":null,"SectionName":"YTDS1","BlockName":"YTDB1","VenaRangeType":5,"DimensionIdStr":"-1","MemberIdStr":"-1","DimensionId":-1,"MemberId":-1,"Inc":""},"_vena_DYNR_SYTDS1_BYTDB1_eb2a44e5_23de43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23de43ba","IsMultiDynamicRange":false,"MultiDynamicRangeID":null,"MultiDynamicCollectionID":null,"SectionName":"YTDS1","BlockName":"YTDB1","VenaRangeType":5,"DimensionIdStr":"-1","MemberIdStr":"-1","DimensionId":-1,"MemberId":-1,"Inc":""},"_vena_DYNR_SYTDS1_BYTDB1_eb2a44e5_2747d500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2747d500","IsMultiDynamicRange":false,"MultiDynamicRangeID":null,"MultiDynamicCollectionID":null,"SectionName":"YTDS1","BlockName":"YTDB1","VenaRangeType":5,"DimensionIdStr":"-1","MemberIdStr":"-1","DimensionId":-1,"MemberId":-1,"Inc":""},"_vena_DYNR_SYTDS1_BYTDB1_eb2a44e5_2b06cb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2b06cb3c","IsMultiDynamicRange":false,"MultiDynamicRangeID":null,"MultiDynamicCollectionID":null,"SectionName":"YTDS1","BlockName":"YTDB1","VenaRangeType":5,"DimensionIdStr":"-1","MemberIdStr":"-1","DimensionId":-1,"MemberId":-1,"Inc":""},"_vena_DYNR_SYTDS1_BYTDB1_eb2a44e5_2d3100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2d3100e1","IsMultiDynamicRange":false,"MultiDynamicRangeID":null,"MultiDynamicCollectionID":null,"SectionName":"YTDS1","BlockName":"YTDB1","VenaRangeType":5,"DimensionIdStr":"-1","MemberIdStr":"-1","DimensionId":-1,"MemberId":-1,"Inc":""},"_vena_DYNR_SYTDS1_BYTDB1_eb2a44e5_3cc44d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3cc44d22","IsMultiDynamicRange":false,"MultiDynamicRangeID":null,"MultiDynamicCollectionID":null,"SectionName":"YTDS1","BlockName":"YTDB1","VenaRangeType":5,"DimensionIdStr":"-1","MemberIdStr":"-1","DimensionId":-1,"MemberId":-1,"Inc":""},"_vena_DYNR_SYTDS1_BYTDB1_eb2a44e5_3ff82d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3ff82d43","IsMultiDynamicRange":false,"MultiDynamicRangeID":null,"MultiDynamicCollectionID":null,"SectionName":"YTDS1","BlockName":"YTDB1","VenaRangeType":5,"DimensionIdStr":"-1","MemberIdStr":"-1","DimensionId":-1,"MemberId":-1,"Inc":""},"_vena_DYNR_SYTDS1_BYTDB1_eb2a44e5_4d08ee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4d08eea4","IsMultiDynamicRange":false,"MultiDynamicRangeID":null,"MultiDynamicCollectionID":null,"SectionName":"YTDS1","BlockName":"YTDB1","VenaRangeType":5,"DimensionIdStr":"-1","MemberIdStr":"-1","DimensionId":-1,"MemberId":-1,"Inc":""},"_vena_DYNR_SYTDS1_BYTDB1_eb2a44e5_4e351172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4e351172","IsMultiDynamicRange":false,"MultiDynamicRangeID":null,"MultiDynamicCollectionID":null,"SectionName":"YTDS1","BlockName":"YTDB1","VenaRangeType":5,"DimensionIdStr":"-1","MemberIdStr":"-1","DimensionId":-1,"MemberId":-1,"Inc":""},"_vena_DYNR_SYTDS1_BYTDB1_eb2a44e5_56fbc33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56fbc33d","IsMultiDynamicRange":false,"MultiDynamicRangeID":null,"MultiDynamicCollectionID":null,"SectionName":"YTDS1","BlockName":"YTDB1","VenaRangeType":5,"DimensionIdStr":"-1","MemberIdStr":"-1","DimensionId":-1,"MemberId":-1,"Inc":""},"_vena_DYNR_SYTDS1_BYTDB1_eb2a44e5_58437a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58437a26","IsMultiDynamicRange":false,"MultiDynamicRangeID":null,"MultiDynamicCollectionID":null,"SectionName":"YTDS1","BlockName":"YTDB1","VenaRangeType":5,"DimensionIdStr":"-1","MemberIdStr":"-1","DimensionId":-1,"MemberId":-1,"Inc":""},"_vena_DYNR_SYTDS1_BYTDB1_eb2a44e5_5bc6224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5bc6224a","IsMultiDynamicRange":false,"MultiDynamicRangeID":null,"MultiDynamicCollectionID":null,"SectionName":"YTDS1","BlockName":"YTDB1","VenaRangeType":5,"DimensionIdStr":"-1","MemberIdStr":"-1","DimensionId":-1,"MemberId":-1,"Inc":""},"_vena_DYNR_SYTDS1_BYTDB1_eb2a44e5_5f82e92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5f82e92e","IsMultiDynamicRange":false,"MultiDynamicRangeID":null,"MultiDynamicCollectionID":null,"SectionName":"YTDS1","BlockName":"YTDB1","VenaRangeType":5,"DimensionIdStr":"-1","MemberIdStr":"-1","DimensionId":-1,"MemberId":-1,"Inc":""},"_vena_DYNR_SYTDS1_BYTDB1_eb2a44e5_6d65ee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6d65ee32","IsMultiDynamicRange":false,"MultiDynamicRangeID":null,"MultiDynamicCollectionID":null,"SectionName":"YTDS1","BlockName":"YTDB1","VenaRangeType":5,"DimensionIdStr":"-1","MemberIdStr":"-1","DimensionId":-1,"MemberId":-1,"Inc":""},"_vena_DYNR_SYTDS1_BYTDB1_eb2a44e5_717a1217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717a1217","IsMultiDynamicRange":false,"MultiDynamicRangeID":null,"MultiDynamicCollectionID":null,"SectionName":"YTDS1","BlockName":"YTDB1","VenaRangeType":5,"DimensionIdStr":"-1","MemberIdStr":"-1","DimensionId":-1,"MemberId":-1,"Inc":""},"_vena_DYNR_SYTDS1_BYTDB1_eb2a44e5_731f57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731f57aa","IsMultiDynamicRange":false,"MultiDynamicRangeID":null,"MultiDynamicCollectionID":null,"SectionName":"YTDS1","BlockName":"YTDB1","VenaRangeType":5,"DimensionIdStr":"-1","MemberIdStr":"-1","DimensionId":-1,"MemberId":-1,"Inc":""},"_vena_DYNR_SYTDS1_BYTDB1_eb2a44e5_7982a709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7982a709","IsMultiDynamicRange":false,"MultiDynamicRangeID":null,"MultiDynamicCollectionID":null,"SectionName":"YTDS1","BlockName":"YTDB1","VenaRangeType":5,"DimensionIdStr":"-1","MemberIdStr":"-1","DimensionId":-1,"MemberId":-1,"Inc":""},"_vena_DYNR_SYTDS1_BYTDB1_eb2a44e5_7b24e849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7b24e849","IsMultiDynamicRange":false,"MultiDynamicRangeID":null,"MultiDynamicCollectionID":null,"SectionName":"YTDS1","BlockName":"YTDB1","VenaRangeType":5,"DimensionIdStr":"-1","MemberIdStr":"-1","DimensionId":-1,"MemberId":-1,"Inc":""},"_vena_DYNR_SYTDS1_BYTDB1_eb2a44e5_7f0237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7f0237d8","IsMultiDynamicRange":false,"MultiDynamicRangeID":null,"MultiDynamicCollectionID":null,"SectionName":"YTDS1","BlockName":"YTDB1","VenaRangeType":5,"DimensionIdStr":"-1","MemberIdStr":"-1","DimensionId":-1,"MemberId":-1,"Inc":""},"_vena_DYNR_SYTDS1_BYTDB1_eb2a44e5_7f26b1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7f26b1b4","IsMultiDynamicRange":false,"MultiDynamicRangeID":null,"MultiDynamicCollectionID":null,"SectionName":"YTDS1","BlockName":"YTDB1","VenaRangeType":5,"DimensionIdStr":"-1","MemberIdStr":"-1","DimensionId":-1,"MemberId":-1,"Inc":""},"_vena_DYNR_SYTDS1_BYTDB1_eb2a44e5_8e035c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8e035c60","IsMultiDynamicRange":false,"MultiDynamicRangeID":null,"MultiDynamicCollectionID":null,"SectionName":"YTDS1","BlockName":"YTDB1","VenaRangeType":5,"DimensionIdStr":"-1","MemberIdStr":"-1","DimensionId":-1,"MemberId":-1,"Inc":""},"_vena_DYNR_SYTDS1_BYTDB1_eb2a44e5_964159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964159d2","IsMultiDynamicRange":false,"MultiDynamicRangeID":null,"MultiDynamicCollectionID":null,"SectionName":"YTDS1","BlockName":"YTDB1","VenaRangeType":5,"DimensionIdStr":"-1","MemberIdStr":"-1","DimensionId":-1,"MemberId":-1,"Inc":""},"_vena_DYNR_SYTDS1_BYTDB1_eb2a44e5_9cd37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9cd37ab","IsMultiDynamicRange":false,"MultiDynamicRangeID":null,"MultiDynamicCollectionID":null,"SectionName":"YTDS1","BlockName":"YTDB1","VenaRangeType":5,"DimensionIdStr":"-1","MemberIdStr":"-1","DimensionId":-1,"MemberId":-1,"Inc":""},"_vena_DYNR_SYTDS1_BYTDB1_eb2a44e5_a8be78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a8be78d7","IsMultiDynamicRange":false,"MultiDynamicRangeID":null,"MultiDynamicCollectionID":null,"SectionName":"YTDS1","BlockName":"YTDB1","VenaRangeType":5,"DimensionIdStr":"-1","MemberIdStr":"-1","DimensionId":-1,"MemberId":-1,"Inc":""},"_vena_DYNR_SYTDS1_BYTDB1_eb2a44e5_b002dd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b002dd5e","IsMultiDynamicRange":false,"MultiDynamicRangeID":null,"MultiDynamicCollectionID":null,"SectionName":"YTDS1","BlockName":"YTDB1","VenaRangeType":5,"DimensionIdStr":"-1","MemberIdStr":"-1","DimensionId":-1,"MemberId":-1,"Inc":""},"_vena_DYNR_SYTDS1_BYTDB1_eb2a44e5_b04fb848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b04fb848","IsMultiDynamicRange":false,"MultiDynamicRangeID":null,"MultiDynamicCollectionID":null,"SectionName":"YTDS1","BlockName":"YTDB1","VenaRangeType":5,"DimensionIdStr":"-1","MemberIdStr":"-1","DimensionId":-1,"MemberId":-1,"Inc":""},"_vena_DYNR_SYTDS1_BYTDB1_eb2a44e5_bd0c2a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bd0c2a57","IsMultiDynamicRange":false,"MultiDynamicRangeID":null,"MultiDynamicCollectionID":null,"SectionName":"YTDS1","BlockName":"YTDB1","VenaRangeType":5,"DimensionIdStr":"-1","MemberIdStr":"-1","DimensionId":-1,"MemberId":-1,"Inc":""},"_vena_DYNR_SYTDS1_BYTDB1_eb2a44e5_bf25ba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bf25bab2","IsMultiDynamicRange":false,"MultiDynamicRangeID":null,"MultiDynamicCollectionID":null,"SectionName":"YTDS1","BlockName":"YTDB1","VenaRangeType":5,"DimensionIdStr":"-1","MemberIdStr":"-1","DimensionId":-1,"MemberId":-1,"Inc":""},"_vena_DYNR_SYTDS1_BYTDB1_eb2a44e5_bfe15e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bfe15e52","IsMultiDynamicRange":false,"MultiDynamicRangeID":null,"MultiDynamicCollectionID":null,"SectionName":"YTDS1","BlockName":"YTDB1","VenaRangeType":5,"DimensionIdStr":"-1","MemberIdStr":"-1","DimensionId":-1,"MemberId":-1,"Inc":""},"_vena_DYNR_SYTDS1_BYTDB1_eb2a44e5_c9f746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c9f746d4","IsMultiDynamicRange":false,"MultiDynamicRangeID":null,"MultiDynamicCollectionID":null,"SectionName":"YTDS1","BlockName":"YTDB1","VenaRangeType":5,"DimensionIdStr":"-1","MemberIdStr":"-1","DimensionId":-1,"MemberId":-1,"Inc":""},"_vena_DYNR_SYTDS1_BYTDB1_eb2a44e5_d278f652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d278f652","IsMultiDynamicRange":false,"MultiDynamicRangeID":null,"MultiDynamicCollectionID":null,"SectionName":"YTDS1","BlockName":"YTDB1","VenaRangeType":5,"DimensionIdStr":"-1","MemberIdStr":"-1","DimensionId":-1,"MemberId":-1,"Inc":""},"_vena_DYNR_SYTDS1_BYTDB1_eb2a44e5_d4f7007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d4f7007e","IsMultiDynamicRange":false,"MultiDynamicRangeID":null,"MultiDynamicCollectionID":null,"SectionName":"YTDS1","BlockName":"YTDB1","VenaRangeType":5,"DimensionIdStr":"-1","MemberIdStr":"-1","DimensionId":-1,"MemberId":-1,"Inc":""},"_vena_DYNR_SYTDS1_BYTDB1_eb2a44e5_d576f0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d576f0f2","IsMultiDynamicRange":false,"MultiDynamicRangeID":null,"MultiDynamicCollectionID":null,"SectionName":"YTDS1","BlockName":"YTDB1","VenaRangeType":5,"DimensionIdStr":"-1","MemberIdStr":"-1","DimensionId":-1,"MemberId":-1,"Inc":""},"_vena_DYNR_SYTDS1_BYTDB1_eb2a44e5_e0c1421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e0c1421d","IsMultiDynamicRange":false,"MultiDynamicRangeID":null,"MultiDynamicCollectionID":null,"SectionName":"YTDS1","BlockName":"YTDB1","VenaRangeType":5,"DimensionIdStr":"-1","MemberIdStr":"-1","DimensionId":-1,"MemberId":-1,"Inc":""},"_vena_DYNR_SYTDS1_BYTDB1_eb2a44e5_e5cb3a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e5cb3adf","IsMultiDynamicRange":false,"MultiDynamicRangeID":null,"MultiDynamicCollectionID":null,"SectionName":"YTDS1","BlockName":"YTDB1","VenaRangeType":5,"DimensionIdStr":"-1","MemberIdStr":"-1","DimensionId":-1,"MemberId":-1,"Inc":""},"_vena_DYNR_SYTDS1_BYTDB1_eb2a44e5_ec2a22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ec2a22e7","IsMultiDynamicRange":false,"MultiDynamicRangeID":null,"MultiDynamicCollectionID":null,"SectionName":"YTDS1","BlockName":"YTDB1","VenaRangeType":5,"DimensionIdStr":"-1","MemberIdStr":"-1","DimensionId":-1,"MemberId":-1,"Inc":""},"_vena_DYNR_SYTDS1_BYTDB1_eb2a44e5_ee6cb440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2a44e5","DynamicRangeEntryID":"ee6cb440","IsMultiDynamicRange":false,"MultiDynamicRangeID":null,"MultiDynamicCollectionID":null,"SectionName":"YTDS1","BlockName":"YTDB1","VenaRangeType":5,"DimensionIdStr":"-1","MemberIdStr":"-1","DimensionId":-1,"MemberId":-1,"Inc":""},"_vena_DYNR_SYTDS1_BYTDB1_eedaad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edaad30","DynamicRangeEntryID":null,"IsMultiDynamicRange":false,"MultiDynamicRangeID":null,"MultiDynamicCollectionID":null,"SectionName":"YTDS1","BlockName":"YTDB1","VenaRangeType":5,"DimensionIdStr":"-1","MemberIdStr":"-1","DimensionId":-1,"MemberId":-1,"Inc":""},"_vena_DYNR_SYTDS1_BYTDB1_eedaad30_14d603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14d603b9","IsMultiDynamicRange":false,"MultiDynamicRangeID":null,"MultiDynamicCollectionID":null,"SectionName":"YTDS1","BlockName":"YTDB1","VenaRangeType":5,"DimensionIdStr":"-1","MemberIdStr":"-1","DimensionId":-1,"MemberId":-1,"Inc":""},"_vena_DYNR_SYTDS1_BYTDB1_eedaad30_165198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165198b","IsMultiDynamicRange":false,"MultiDynamicRangeID":null,"MultiDynamicCollectionID":null,"SectionName":"YTDS1","BlockName":"YTDB1","VenaRangeType":5,"DimensionIdStr":"-1","MemberIdStr":"-1","DimensionId":-1,"MemberId":-1,"Inc":""},"_vena_DYNR_SYTDS1_BYTDB1_eedaad30_16ff3c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16ff3c3d","IsMultiDynamicRange":false,"MultiDynamicRangeID":null,"MultiDynamicCollectionID":null,"SectionName":"YTDS1","BlockName":"YTDB1","VenaRangeType":5,"DimensionIdStr":"-1","MemberIdStr":"-1","DimensionId":-1,"MemberId":-1,"Inc":""},"_vena_DYNR_SYTDS1_BYTDB1_eedaad30_1709f323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1709f323","IsMultiDynamicRange":false,"MultiDynamicRangeID":null,"MultiDynamicCollectionID":null,"SectionName":"YTDS1","BlockName":"YTDB1","VenaRangeType":5,"DimensionIdStr":"-1","MemberIdStr":"-1","DimensionId":-1,"MemberId":-1,"Inc":""},"_vena_DYNR_SYTDS1_BYTDB1_eedaad30_1839057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1839057c","IsMultiDynamicRange":false,"MultiDynamicRangeID":null,"MultiDynamicCollectionID":null,"SectionName":"YTDS1","BlockName":"YTDB1","VenaRangeType":5,"DimensionIdStr":"-1","MemberIdStr":"-1","DimensionId":-1,"MemberId":-1,"Inc":""},"_vena_DYNR_SYTDS1_BYTDB1_eedaad30_1ca3c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ca3c22","IsMultiDynamicRange":false,"MultiDynamicRangeID":null,"MultiDynamicCollectionID":null,"SectionName":"YTDS1","BlockName":"YTDB1","VenaRangeType":5,"DimensionIdStr":"-1","MemberIdStr":"-1","DimensionId":-1,"MemberId":-1,"Inc":""},"_vena_DYNR_SYTDS1_BYTDB1_eedaad30_1cff8c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cff8c69","IsMultiDynamicRange":false,"MultiDynamicRangeID":null,"MultiDynamicCollectionID":null,"SectionName":"YTDS1","BlockName":"YTDB1","VenaRangeType":5,"DimensionIdStr":"-1","MemberIdStr":"-1","DimensionId":-1,"MemberId":-1,"Inc":""},"_vena_DYNR_SYTDS1_BYTDB1_eedaad30_1ed95731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ed95731","IsMultiDynamicRange":false,"MultiDynamicRangeID":null,"MultiDynamicCollectionID":null,"SectionName":"YTDS1","BlockName":"YTDB1","VenaRangeType":5,"DimensionIdStr":"-1","MemberIdStr":"-1","DimensionId":-1,"MemberId":-1,"Inc":""},"_vena_DYNR_SYTDS1_BYTDB1_eedaad30_1f3ade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1f3ade0e","IsMultiDynamicRange":false,"MultiDynamicRangeID":null,"MultiDynamicCollectionID":null,"SectionName":"YTDS1","BlockName":"YTDB1","VenaRangeType":5,"DimensionIdStr":"-1","MemberIdStr":"-1","DimensionId":-1,"MemberId":-1,"Inc":""},"_vena_DYNR_SYTDS1_BYTDB1_eedaad30_212d79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212d79e3","IsMultiDynamicRange":false,"MultiDynamicRangeID":null,"MultiDynamicCollectionID":null,"SectionName":"YTDS1","BlockName":"YTDB1","VenaRangeType":5,"DimensionIdStr":"-1","MemberIdStr":"-1","DimensionId":-1,"MemberId":-1,"Inc":""},"_vena_DYNR_SYTDS1_BYTDB1_eedaad30_21f6f369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21f6f369","IsMultiDynamicRange":false,"MultiDynamicRangeID":null,"MultiDynamicCollectionID":null,"SectionName":"YTDS1","BlockName":"YTDB1","VenaRangeType":5,"DimensionIdStr":"-1","MemberIdStr":"-1","DimensionId":-1,"MemberId":-1,"Inc":""},"_vena_DYNR_SYTDS1_BYTDB1_eedaad30_235f3d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235f3d2e","IsMultiDynamicRange":false,"MultiDynamicRangeID":null,"MultiDynamicCollectionID":null,"SectionName":"YTDS1","BlockName":"YTDB1","VenaRangeType":5,"DimensionIdStr":"-1","MemberIdStr":"-1","DimensionId":-1,"MemberId":-1,"Inc":""},"_vena_DYNR_SYTDS1_BYTDB1_eedaad30_272acc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272acc7c","IsMultiDynamicRange":false,"MultiDynamicRangeID":null,"MultiDynamicCollectionID":null,"SectionName":"YTDS1","BlockName":"YTDB1","VenaRangeType":5,"DimensionIdStr":"-1","MemberIdStr":"-1","DimensionId":-1,"MemberId":-1,"Inc":""},"_vena_DYNR_SYTDS1_BYTDB1_eedaad30_284ce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284ceae","IsMultiDynamicRange":false,"MultiDynamicRangeID":null,"MultiDynamicCollectionID":null,"SectionName":"YTDS1","BlockName":"YTDB1","VenaRangeType":5,"DimensionIdStr":"-1","MemberIdStr":"-1","DimensionId":-1,"MemberId":-1,"Inc":""},"_vena_DYNR_SYTDS1_BYTDB1_eedaad30_28e954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28e954a3","IsMultiDynamicRange":false,"MultiDynamicRangeID":null,"MultiDynamicCollectionID":null,"SectionName":"YTDS1","BlockName":"YTDB1","VenaRangeType":5,"DimensionIdStr":"-1","MemberIdStr":"-1","DimensionId":-1,"MemberId":-1,"Inc":""},"_vena_DYNR_SYTDS1_BYTDB1_eedaad30_297bda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297bdaa4","IsMultiDynamicRange":false,"MultiDynamicRangeID":null,"MultiDynamicCollectionID":null,"SectionName":"YTDS1","BlockName":"YTDB1","VenaRangeType":5,"DimensionIdStr":"-1","MemberIdStr":"-1","DimensionId":-1,"MemberId":-1,"Inc":""},"_vena_DYNR_SYTDS1_BYTDB1_eedaad30_2b6959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b6959b9","IsMultiDynamicRange":false,"MultiDynamicRangeID":null,"MultiDynamicCollectionID":null,"SectionName":"YTDS1","BlockName":"YTDB1","VenaRangeType":5,"DimensionIdStr":"-1","MemberIdStr":"-1","DimensionId":-1,"MemberId":-1,"Inc":""},"_vena_DYNR_SYTDS1_BYTDB1_eedaad30_2ce89e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ce89ee1","IsMultiDynamicRange":false,"MultiDynamicRangeID":null,"MultiDynamicCollectionID":null,"SectionName":"YTDS1","BlockName":"YTDB1","VenaRangeType":5,"DimensionIdStr":"-1","MemberIdStr":"-1","DimensionId":-1,"MemberId":-1,"Inc":""},"_vena_DYNR_SYTDS1_BYTDB1_eedaad30_2ef33733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2ef33733","IsMultiDynamicRange":false,"MultiDynamicRangeID":null,"MultiDynamicCollectionID":null,"SectionName":"YTDS1","BlockName":"YTDB1","VenaRangeType":5,"DimensionIdStr":"-1","MemberIdStr":"-1","DimensionId":-1,"MemberId":-1,"Inc":""},"_vena_DYNR_SYTDS1_BYTDB1_eedaad30_320c5a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320c5a27","IsMultiDynamicRange":false,"MultiDynamicRangeID":null,"MultiDynamicCollectionID":null,"SectionName":"YTDS1","BlockName":"YTDB1","VenaRangeType":5,"DimensionIdStr":"-1","MemberIdStr":"-1","DimensionId":-1,"MemberId":-1,"Inc":""},"_vena_DYNR_SYTDS1_BYTDB1_eedaad30_3645f76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3645f76d","IsMultiDynamicRange":false,"MultiDynamicRangeID":null,"MultiDynamicCollectionID":null,"SectionName":"YTDS1","BlockName":"YTDB1","VenaRangeType":5,"DimensionIdStr":"-1","MemberIdStr":"-1","DimensionId":-1,"MemberId":-1,"Inc":""},"_vena_DYNR_SYTDS1_BYTDB1_eedaad30_392e6a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392e6a23","IsMultiDynamicRange":false,"MultiDynamicRangeID":null,"MultiDynamicCollectionID":null,"SectionName":"YTDS1","BlockName":"YTDB1","VenaRangeType":5,"DimensionIdStr":"-1","MemberIdStr":"-1","DimensionId":-1,"MemberId":-1,"Inc":""},"_vena_DYNR_SYTDS1_BYTDB1_eedaad30_3b1d151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b1d151e","IsMultiDynamicRange":false,"MultiDynamicRangeID":null,"MultiDynamicCollectionID":null,"SectionName":"YTDS1","BlockName":"YTDB1","VenaRangeType":5,"DimensionIdStr":"-1","MemberIdStr":"-1","DimensionId":-1,"MemberId":-1,"Inc":""},"_vena_DYNR_SYTDS1_BYTDB1_eedaad30_3d0ead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d0ead6b","IsMultiDynamicRange":false,"MultiDynamicRangeID":null,"MultiDynamicCollectionID":null,"SectionName":"YTDS1","BlockName":"YTDB1","VenaRangeType":5,"DimensionIdStr":"-1","MemberIdStr":"-1","DimensionId":-1,"MemberId":-1,"Inc":""},"_vena_DYNR_SYTDS1_BYTDB1_eedaad30_3e8e7a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e8e7af5","IsMultiDynamicRange":false,"MultiDynamicRangeID":null,"MultiDynamicCollectionID":null,"SectionName":"YTDS1","BlockName":"YTDB1","VenaRangeType":5,"DimensionIdStr":"-1","MemberIdStr":"-1","DimensionId":-1,"MemberId":-1,"Inc":""},"_vena_DYNR_SYTDS1_BYTDB1_eedaad30_3e9ab68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e9ab68e","IsMultiDynamicRange":false,"MultiDynamicRangeID":null,"MultiDynamicCollectionID":null,"SectionName":"YTDS1","BlockName":"YTDB1","VenaRangeType":5,"DimensionIdStr":"-1","MemberIdStr":"-1","DimensionId":-1,"MemberId":-1,"Inc":""},"_vena_DYNR_SYTDS1_BYTDB1_eedaad30_3ebe0c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3ebe0c80","IsMultiDynamicRange":false,"MultiDynamicRangeID":null,"MultiDynamicCollectionID":null,"SectionName":"YTDS1","BlockName":"YTDB1","VenaRangeType":5,"DimensionIdStr":"-1","MemberIdStr":"-1","DimensionId":-1,"MemberId":-1,"Inc":""},"_vena_DYNR_SYTDS1_BYTDB1_eedaad30_42429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42429c75","IsMultiDynamicRange":false,"MultiDynamicRangeID":null,"MultiDynamicCollectionID":null,"SectionName":"YTDS1","BlockName":"YTDB1","VenaRangeType":5,"DimensionIdStr":"-1","MemberIdStr":"-1","DimensionId":-1,"MemberId":-1,"Inc":""},"_vena_DYNR_SYTDS1_BYTDB1_eedaad30_4a080397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4a080397","IsMultiDynamicRange":false,"MultiDynamicRangeID":null,"MultiDynamicCollectionID":null,"SectionName":"YTDS1","BlockName":"YTDB1","VenaRangeType":5,"DimensionIdStr":"-1","MemberIdStr":"-1","DimensionId":-1,"MemberId":-1,"Inc":""},"_vena_DYNR_SYTDS1_BYTDB1_eedaad30_4d4e06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4d4e06c","IsMultiDynamicRange":false,"MultiDynamicRangeID":null,"MultiDynamicCollectionID":null,"SectionName":"YTDS1","BlockName":"YTDB1","VenaRangeType":5,"DimensionIdStr":"-1","MemberIdStr":"-1","DimensionId":-1,"MemberId":-1,"Inc":""},"_vena_DYNR_SYTDS1_BYTDB1_eedaad30_4e04d76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4e04d76c","IsMultiDynamicRange":false,"MultiDynamicRangeID":null,"MultiDynamicCollectionID":null,"SectionName":"YTDS1","BlockName":"YTDB1","VenaRangeType":5,"DimensionIdStr":"-1","MemberIdStr":"-1","DimensionId":-1,"MemberId":-1,"Inc":""},"_vena_DYNR_SYTDS1_BYTDB1_eedaad30_518eaf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518eaf0b","IsMultiDynamicRange":false,"MultiDynamicRangeID":null,"MultiDynamicCollectionID":null,"SectionName":"YTDS1","BlockName":"YTDB1","VenaRangeType":5,"DimensionIdStr":"-1","MemberIdStr":"-1","DimensionId":-1,"MemberId":-1,"Inc":""},"_vena_DYNR_SYTDS1_BYTDB1_eedaad30_51a3e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51a3eee","IsMultiDynamicRange":false,"MultiDynamicRangeID":null,"MultiDynamicCollectionID":null,"SectionName":"YTDS1","BlockName":"YTDB1","VenaRangeType":5,"DimensionIdStr":"-1","MemberIdStr":"-1","DimensionId":-1,"MemberId":-1,"Inc":""},"_vena_DYNR_SYTDS1_BYTDB1_eedaad30_54c49d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54c49d50","IsMultiDynamicRange":false,"MultiDynamicRangeID":null,"MultiDynamicCollectionID":null,"SectionName":"YTDS1","BlockName":"YTDB1","VenaRangeType":5,"DimensionIdStr":"-1","MemberIdStr":"-1","DimensionId":-1,"MemberId":-1,"Inc":""},"_vena_DYNR_SYTDS1_BYTDB1_eedaad30_584e7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584e7cc6","IsMultiDynamicRange":false,"MultiDynamicRangeID":null,"MultiDynamicCollectionID":null,"SectionName":"YTDS1","BlockName":"YTDB1","VenaRangeType":5,"DimensionIdStr":"-1","MemberIdStr":"-1","DimensionId":-1,"MemberId":-1,"Inc":""},"_vena_DYNR_SYTDS1_BYTDB1_eedaad30_5cd0126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cd0126f","IsMultiDynamicRange":false,"MultiDynamicRangeID":null,"MultiDynamicCollectionID":null,"SectionName":"YTDS1","BlockName":"YTDB1","VenaRangeType":5,"DimensionIdStr":"-1","MemberIdStr":"-1","DimensionId":-1,"MemberId":-1,"Inc":""},"_vena_DYNR_SYTDS1_BYTDB1_eedaad30_5cd15728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cd15728","IsMultiDynamicRange":false,"MultiDynamicRangeID":null,"MultiDynamicCollectionID":null,"SectionName":"YTDS1","BlockName":"YTDB1","VenaRangeType":5,"DimensionIdStr":"-1","MemberIdStr":"-1","DimensionId":-1,"MemberId":-1,"Inc":""},"_vena_DYNR_SYTDS1_BYTDB1_eedaad30_5d13a707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d13a707","IsMultiDynamicRange":false,"MultiDynamicRangeID":null,"MultiDynamicCollectionID":null,"SectionName":"YTDS1","BlockName":"YTDB1","VenaRangeType":5,"DimensionIdStr":"-1","MemberIdStr":"-1","DimensionId":-1,"MemberId":-1,"Inc":""},"_vena_DYNR_SYTDS1_BYTDB1_eedaad30_5df62e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df62edf","IsMultiDynamicRange":false,"MultiDynamicRangeID":null,"MultiDynamicCollectionID":null,"SectionName":"YTDS1","BlockName":"YTDB1","VenaRangeType":5,"DimensionIdStr":"-1","MemberIdStr":"-1","DimensionId":-1,"MemberId":-1,"Inc":""},"_vena_DYNR_SYTDS1_BYTDB1_eedaad30_5e2e3883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5e2e3883","IsMultiDynamicRange":false,"MultiDynamicRangeID":null,"MultiDynamicCollectionID":null,"SectionName":"YTDS1","BlockName":"YTDB1","VenaRangeType":5,"DimensionIdStr":"-1","MemberIdStr":"-1","DimensionId":-1,"MemberId":-1,"Inc":""},"_vena_DYNR_SYTDS1_BYTDB1_eedaad30_605d2544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605d2544","IsMultiDynamicRange":false,"MultiDynamicRangeID":null,"MultiDynamicCollectionID":null,"SectionName":"YTDS1","BlockName":"YTDB1","VenaRangeType":5,"DimensionIdStr":"-1","MemberIdStr":"-1","DimensionId":-1,"MemberId":-1,"Inc":""},"_vena_DYNR_SYTDS1_BYTDB1_eedaad30_619a4312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619a4312","IsMultiDynamicRange":false,"MultiDynamicRangeID":null,"MultiDynamicCollectionID":null,"SectionName":"YTDS1","BlockName":"YTDB1","VenaRangeType":5,"DimensionIdStr":"-1","MemberIdStr":"-1","DimensionId":-1,"MemberId":-1,"Inc":""},"_vena_DYNR_SYTDS1_BYTDB1_eedaad30_68ff1598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68ff1598","IsMultiDynamicRange":false,"MultiDynamicRangeID":null,"MultiDynamicCollectionID":null,"SectionName":"YTDS1","BlockName":"YTDB1","VenaRangeType":5,"DimensionIdStr":"-1","MemberIdStr":"-1","DimensionId":-1,"MemberId":-1,"Inc":""},"_vena_DYNR_SYTDS1_BYTDB1_eedaad30_6bb246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6bb246a","IsMultiDynamicRange":false,"MultiDynamicRangeID":null,"MultiDynamicCollectionID":null,"SectionName":"YTDS1","BlockName":"YTDB1","VenaRangeType":5,"DimensionIdStr":"-1","MemberIdStr":"-1","DimensionId":-1,"MemberId":-1,"Inc":""},"_vena_DYNR_SYTDS1_BYTDB1_eedaad30_77c5c391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77c5c391","IsMultiDynamicRange":false,"MultiDynamicRangeID":null,"MultiDynamicCollectionID":null,"SectionName":"YTDS1","BlockName":"YTDB1","VenaRangeType":5,"DimensionIdStr":"-1","MemberIdStr":"-1","DimensionId":-1,"MemberId":-1,"Inc":""},"_vena_DYNR_SYTDS1_BYTDB1_eedaad30_7cae7f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7cae7fc2","IsMultiDynamicRange":false,"MultiDynamicRangeID":null,"MultiDynamicCollectionID":null,"SectionName":"YTDS1","BlockName":"YTDB1","VenaRangeType":5,"DimensionIdStr":"-1","MemberIdStr":"-1","DimensionId":-1,"MemberId":-1,"Inc":""},"_vena_DYNR_SYTDS1_BYTDB1_eedaad30_812ead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812eada9","IsMultiDynamicRange":false,"MultiDynamicRangeID":null,"MultiDynamicCollectionID":null,"SectionName":"YTDS1","BlockName":"YTDB1","VenaRangeType":5,"DimensionIdStr":"-1","MemberIdStr":"-1","DimensionId":-1,"MemberId":-1,"Inc":""},"_vena_DYNR_SYTDS1_BYTDB1_eedaad30_8188f656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8188f656","IsMultiDynamicRange":false,"MultiDynamicRangeID":null,"MultiDynamicCollectionID":null,"SectionName":"YTDS1","BlockName":"YTDB1","VenaRangeType":5,"DimensionIdStr":"-1","MemberIdStr":"-1","DimensionId":-1,"MemberId":-1,"Inc":""},"_vena_DYNR_SYTDS1_BYTDB1_eedaad30_89a8d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89a8d8c8","IsMultiDynamicRange":false,"MultiDynamicRangeID":null,"MultiDynamicCollectionID":null,"SectionName":"YTDS1","BlockName":"YTDB1","VenaRangeType":5,"DimensionIdStr":"-1","MemberIdStr":"-1","DimensionId":-1,"MemberId":-1,"Inc":""},"_vena_DYNR_SYTDS1_BYTDB1_eedaad30_8cc347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8cc347ee","IsMultiDynamicRange":false,"MultiDynamicRangeID":null,"MultiDynamicCollectionID":null,"SectionName":"YTDS1","BlockName":"YTDB1","VenaRangeType":5,"DimensionIdStr":"-1","MemberIdStr":"-1","DimensionId":-1,"MemberId":-1,"Inc":""},"_vena_DYNR_SYTDS1_BYTDB1_eedaad30_8de04b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8de04b43","IsMultiDynamicRange":false,"MultiDynamicRangeID":null,"MultiDynamicCollectionID":null,"SectionName":"YTDS1","BlockName":"YTDB1","VenaRangeType":5,"DimensionIdStr":"-1","MemberIdStr":"-1","DimensionId":-1,"MemberId":-1,"Inc":""},"_vena_DYNR_SYTDS1_BYTDB1_eedaad30_8e2a538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8e2a538c","IsMultiDynamicRange":false,"MultiDynamicRangeID":null,"MultiDynamicCollectionID":null,"SectionName":"YTDS1","BlockName":"YTDB1","VenaRangeType":5,"DimensionIdStr":"-1","MemberIdStr":"-1","DimensionId":-1,"MemberId":-1,"Inc":""},"_vena_DYNR_SYTDS1_BYTDB1_eedaad30_915fb14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915fb14c","IsMultiDynamicRange":false,"MultiDynamicRangeID":null,"MultiDynamicCollectionID":null,"SectionName":"YTDS1","BlockName":"YTDB1","VenaRangeType":5,"DimensionIdStr":"-1","MemberIdStr":"-1","DimensionId":-1,"MemberId":-1,"Inc":""},"_vena_DYNR_SYTDS1_BYTDB1_eedaad30_921c360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921c360","IsMultiDynamicRange":false,"MultiDynamicRangeID":null,"MultiDynamicCollectionID":null,"SectionName":"YTDS1","BlockName":"YTDB1","VenaRangeType":5,"DimensionIdStr":"-1","MemberIdStr":"-1","DimensionId":-1,"MemberId":-1,"Inc":""},"_vena_DYNR_SYTDS1_BYTDB1_eedaad30_92395f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92395f99","IsMultiDynamicRange":false,"MultiDynamicRangeID":null,"MultiDynamicCollectionID":null,"SectionName":"YTDS1","BlockName":"YTDB1","VenaRangeType":5,"DimensionIdStr":"-1","MemberIdStr":"-1","DimensionId":-1,"MemberId":-1,"Inc":""},"_vena_DYNR_SYTDS1_BYTDB1_eedaad30_925985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925985e7","IsMultiDynamicRange":false,"MultiDynamicRangeID":null,"MultiDynamicCollectionID":null,"SectionName":"YTDS1","BlockName":"YTDB1","VenaRangeType":5,"DimensionIdStr":"-1","MemberIdStr":"-1","DimensionId":-1,"MemberId":-1,"Inc":""},"_vena_DYNR_SYTDS1_BYTDB1_eedaad30_94a9af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94a9afe1","IsMultiDynamicRange":false,"MultiDynamicRangeID":null,"MultiDynamicCollectionID":null,"SectionName":"YTDS1","BlockName":"YTDB1","VenaRangeType":5,"DimensionIdStr":"-1","MemberIdStr":"-1","DimensionId":-1,"MemberId":-1,"Inc":""},"_vena_DYNR_SYTDS1_BYTDB1_eedaad30_997a6145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997a6145","IsMultiDynamicRange":false,"MultiDynamicRangeID":null,"MultiDynamicCollectionID":null,"SectionName":"YTDS1","BlockName":"YTDB1","VenaRangeType":5,"DimensionIdStr":"-1","MemberIdStr":"-1","DimensionId":-1,"MemberId":-1,"Inc":""},"_vena_DYNR_SYTDS1_BYTDB1_eedaad30_9ca963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ca963fa","IsMultiDynamicRange":false,"MultiDynamicRangeID":null,"MultiDynamicCollectionID":null,"SectionName":"YTDS1","BlockName":"YTDB1","VenaRangeType":5,"DimensionIdStr":"-1","MemberIdStr":"-1","DimensionId":-1,"MemberId":-1,"Inc":""},"_vena_DYNR_SYTDS1_BYTDB1_eedaad30_9d26bc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d26bc2d","IsMultiDynamicRange":false,"MultiDynamicRangeID":null,"MultiDynamicCollectionID":null,"SectionName":"YTDS1","BlockName":"YTDB1","VenaRangeType":5,"DimensionIdStr":"-1","MemberIdStr":"-1","DimensionId":-1,"MemberId":-1,"Inc":""},"_vena_DYNR_SYTDS1_BYTDB1_eedaad30_9de1630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9de1630a","IsMultiDynamicRange":false,"MultiDynamicRangeID":null,"MultiDynamicCollectionID":null,"SectionName":"YTDS1","BlockName":"YTDB1","VenaRangeType":5,"DimensionIdStr":"-1","MemberIdStr":"-1","DimensionId":-1,"MemberId":-1,"Inc":""},"_vena_DYNR_SYTDS1_BYTDB1_eedaad30_a127ae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a127ae67","IsMultiDynamicRange":false,"MultiDynamicRangeID":null,"MultiDynamicCollectionID":null,"SectionName":"YTDS1","BlockName":"YTDB1","VenaRangeType":5,"DimensionIdStr":"-1","MemberIdStr":"-1","DimensionId":-1,"MemberId":-1,"Inc":""},"_vena_DYNR_SYTDS1_BYTDB1_eedaad30_a5f9b7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a5f9b7bc","IsMultiDynamicRange":false,"MultiDynamicRangeID":null,"MultiDynamicCollectionID":null,"SectionName":"YTDS1","BlockName":"YTDB1","VenaRangeType":5,"DimensionIdStr":"-1","MemberIdStr":"-1","DimensionId":-1,"MemberId":-1,"Inc":""},"_vena_DYNR_SYTDS1_BYTDB1_eedaad30_a6bc4c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a6bc4c31","IsMultiDynamicRange":false,"MultiDynamicRangeID":null,"MultiDynamicCollectionID":null,"SectionName":"YTDS1","BlockName":"YTDB1","VenaRangeType":5,"DimensionIdStr":"-1","MemberIdStr":"-1","DimensionId":-1,"MemberId":-1,"Inc":""},"_vena_DYNR_SYTDS1_BYTDB1_eedaad30_a83904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a83904bb","IsMultiDynamicRange":false,"MultiDynamicRangeID":null,"MultiDynamicCollectionID":null,"SectionName":"YTDS1","BlockName":"YTDB1","VenaRangeType":5,"DimensionIdStr":"-1","MemberIdStr":"-1","DimensionId":-1,"MemberId":-1,"Inc":""},"_vena_DYNR_SYTDS1_BYTDB1_eedaad30_acbb4f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acbb4f05","IsMultiDynamicRange":false,"MultiDynamicRangeID":null,"MultiDynamicCollectionID":null,"SectionName":"YTDS1","BlockName":"YTDB1","VenaRangeType":5,"DimensionIdStr":"-1","MemberIdStr":"-1","DimensionId":-1,"MemberId":-1,"Inc":""},"_vena_DYNR_SYTDS1_BYTDB1_eedaad30_b00743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00743d3","IsMultiDynamicRange":false,"MultiDynamicRangeID":null,"MultiDynamicCollectionID":null,"SectionName":"YTDS1","BlockName":"YTDB1","VenaRangeType":5,"DimensionIdStr":"-1","MemberIdStr":"-1","DimensionId":-1,"MemberId":-1,"Inc":""},"_vena_DYNR_SYTDS1_BYTDB1_eedaad30_b05d370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05d370b","IsMultiDynamicRange":false,"MultiDynamicRangeID":null,"MultiDynamicCollectionID":null,"SectionName":"YTDS1","BlockName":"YTDB1","VenaRangeType":5,"DimensionIdStr":"-1","MemberIdStr":"-1","DimensionId":-1,"MemberId":-1,"Inc":""},"_vena_DYNR_SYTDS1_BYTDB1_eedaad30_b0a6c005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0a6c005","IsMultiDynamicRange":false,"MultiDynamicRangeID":null,"MultiDynamicCollectionID":null,"SectionName":"YTDS1","BlockName":"YTDB1","VenaRangeType":5,"DimensionIdStr":"-1","MemberIdStr":"-1","DimensionId":-1,"MemberId":-1,"Inc":""},"_vena_DYNR_SYTDS1_BYTDB1_eedaad30_b0d0d12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0d0d12b","IsMultiDynamicRange":false,"MultiDynamicRangeID":null,"MultiDynamicCollectionID":null,"SectionName":"YTDS1","BlockName":"YTDB1","VenaRangeType":5,"DimensionIdStr":"-1","MemberIdStr":"-1","DimensionId":-1,"MemberId":-1,"Inc":""},"_vena_DYNR_SYTDS1_BYTDB1_eedaad30_b10b5e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10b5e6c","IsMultiDynamicRange":false,"MultiDynamicRangeID":null,"MultiDynamicCollectionID":null,"SectionName":"YTDS1","BlockName":"YTDB1","VenaRangeType":5,"DimensionIdStr":"-1","MemberIdStr":"-1","DimensionId":-1,"MemberId":-1,"Inc":""},"_vena_DYNR_SYTDS1_BYTDB1_eedaad30_b3f097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3f097d1","IsMultiDynamicRange":false,"MultiDynamicRangeID":null,"MultiDynamicCollectionID":null,"SectionName":"YTDS1","BlockName":"YTDB1","VenaRangeType":5,"DimensionIdStr":"-1","MemberIdStr":"-1","DimensionId":-1,"MemberId":-1,"Inc":""},"_vena_DYNR_SYTDS1_BYTDB1_eedaad30_b429b600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429b600","IsMultiDynamicRange":false,"MultiDynamicRangeID":null,"MultiDynamicCollectionID":null,"SectionName":"YTDS1","BlockName":"YTDB1","VenaRangeType":5,"DimensionIdStr":"-1","MemberIdStr":"-1","DimensionId":-1,"MemberId":-1,"Inc":""},"_vena_DYNR_SYTDS1_BYTDB1_eedaad30_b925a097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925a097","IsMultiDynamicRange":false,"MultiDynamicRangeID":null,"MultiDynamicCollectionID":null,"SectionName":"YTDS1","BlockName":"YTDB1","VenaRangeType":5,"DimensionIdStr":"-1","MemberIdStr":"-1","DimensionId":-1,"MemberId":-1,"Inc":""},"_vena_DYNR_SYTDS1_BYTDB1_eedaad30_bb067c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b067c3a","IsMultiDynamicRange":false,"MultiDynamicRangeID":null,"MultiDynamicCollectionID":null,"SectionName":"YTDS1","BlockName":"YTDB1","VenaRangeType":5,"DimensionIdStr":"-1","MemberIdStr":"-1","DimensionId":-1,"MemberId":-1,"Inc":""},"_vena_DYNR_SYTDS1_BYTDB1_eedaad30_bd3b9755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d3b9755","IsMultiDynamicRange":false,"MultiDynamicRangeID":null,"MultiDynamicCollectionID":null,"SectionName":"YTDS1","BlockName":"YTDB1","VenaRangeType":5,"DimensionIdStr":"-1","MemberIdStr":"-1","DimensionId":-1,"MemberId":-1,"Inc":""},"_vena_DYNR_SYTDS1_BYTDB1_eedaad30_bec5731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bec5731c","IsMultiDynamicRange":false,"MultiDynamicRangeID":null,"MultiDynamicCollectionID":null,"SectionName":"YTDS1","BlockName":"YTDB1","VenaRangeType":5,"DimensionIdStr":"-1","MemberIdStr":"-1","DimensionId":-1,"MemberId":-1,"Inc":""},"_vena_DYNR_SYTDS1_BYTDB1_eedaad30_c1dc53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c1dc53f7","IsMultiDynamicRange":false,"MultiDynamicRangeID":null,"MultiDynamicCollectionID":null,"SectionName":"YTDS1","BlockName":"YTDB1","VenaRangeType":5,"DimensionIdStr":"-1","MemberIdStr":"-1","DimensionId":-1,"MemberId":-1,"Inc":""},"_vena_DYNR_SYTDS1_BYTDB1_eedaad30_c39a92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c39a92a0","IsMultiDynamicRange":false,"MultiDynamicRangeID":null,"MultiDynamicCollectionID":null,"SectionName":"YTDS1","BlockName":"YTDB1","VenaRangeType":5,"DimensionIdStr":"-1","MemberIdStr":"-1","DimensionId":-1,"MemberId":-1,"Inc":""},"_vena_DYNR_SYTDS1_BYTDB1_eedaad30_cf19c30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cf19c30d","IsMultiDynamicRange":false,"MultiDynamicRangeID":null,"MultiDynamicCollectionID":null,"SectionName":"YTDS1","BlockName":"YTDB1","VenaRangeType":5,"DimensionIdStr":"-1","MemberIdStr":"-1","DimensionId":-1,"MemberId":-1,"Inc":""},"_vena_DYNR_SYTDS1_BYTDB1_eedaad30_d035e2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d035e2b7","IsMultiDynamicRange":false,"MultiDynamicRangeID":null,"MultiDynamicCollectionID":null,"SectionName":"YTDS1","BlockName":"YTDB1","VenaRangeType":5,"DimensionIdStr":"-1","MemberIdStr":"-1","DimensionId":-1,"MemberId":-1,"Inc":""},"_vena_DYNR_SYTDS1_BYTDB1_eedaad30_d1f76079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d1f76079","IsMultiDynamicRange":false,"MultiDynamicRangeID":null,"MultiDynamicCollectionID":null,"SectionName":"YTDS1","BlockName":"YTDB1","VenaRangeType":5,"DimensionIdStr":"-1","MemberIdStr":"-1","DimensionId":-1,"MemberId":-1,"Inc":""},"_vena_DYNR_SYTDS1_BYTDB1_eedaad30_d40abf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d40abf8e","IsMultiDynamicRange":false,"MultiDynamicRangeID":null,"MultiDynamicCollectionID":null,"SectionName":"YTDS1","BlockName":"YTDB1","VenaRangeType":5,"DimensionIdStr":"-1","MemberIdStr":"-1","DimensionId":-1,"MemberId":-1,"Inc":""},"_vena_DYNR_SYTDS1_BYTDB1_eedaad30_d507e2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d507e2c0","IsMultiDynamicRange":false,"MultiDynamicRangeID":null,"MultiDynamicCollectionID":null,"SectionName":"YTDS1","BlockName":"YTDB1","VenaRangeType":5,"DimensionIdStr":"-1","MemberIdStr":"-1","DimensionId":-1,"MemberId":-1,"Inc":""},"_vena_DYNR_SYTDS1_BYTDB1_eedaad30_dbf4d921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dbf4d921","IsMultiDynamicRange":false,"MultiDynamicRangeID":null,"MultiDynamicCollectionID":null,"SectionName":"YTDS1","BlockName":"YTDB1","VenaRangeType":5,"DimensionIdStr":"-1","MemberIdStr":"-1","DimensionId":-1,"MemberId":-1,"Inc":""},"_vena_DYNR_SYTDS1_BYTDB1_eedaad30_def08335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def08335","IsMultiDynamicRange":false,"MultiDynamicRangeID":null,"MultiDynamicCollectionID":null,"SectionName":"YTDS1","BlockName":"YTDB1","VenaRangeType":5,"DimensionIdStr":"-1","MemberIdStr":"-1","DimensionId":-1,"MemberId":-1,"Inc":""},"_vena_DYNR_SYTDS1_BYTDB1_eedaad30_e74f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74f8038","IsMultiDynamicRange":false,"MultiDynamicRangeID":null,"MultiDynamicCollectionID":null,"SectionName":"YTDS1","BlockName":"YTDB1","VenaRangeType":5,"DimensionIdStr":"-1","MemberIdStr":"-1","DimensionId":-1,"MemberId":-1,"Inc":""},"_vena_DYNR_SYTDS1_BYTDB1_eedaad30_e753b58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753b58c","IsMultiDynamicRange":false,"MultiDynamicRangeID":null,"MultiDynamicCollectionID":null,"SectionName":"YTDS1","BlockName":"YTDB1","VenaRangeType":5,"DimensionIdStr":"-1","MemberIdStr":"-1","DimensionId":-1,"MemberId":-1,"Inc":""},"_vena_DYNR_SYTDS1_BYTDB1_eedaad30_e84a04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84a04a1","IsMultiDynamicRange":false,"MultiDynamicRangeID":null,"MultiDynamicCollectionID":null,"SectionName":"YTDS1","BlockName":"YTDB1","VenaRangeType":5,"DimensionIdStr":"-1","MemberIdStr":"-1","DimensionId":-1,"MemberId":-1,"Inc":""},"_vena_DYNR_SYTDS1_BYTDB1_eedaad30_e8af7003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8af7003","IsMultiDynamicRange":false,"MultiDynamicRangeID":null,"MultiDynamicCollectionID":null,"SectionName":"YTDS1","BlockName":"YTDB1","VenaRangeType":5,"DimensionIdStr":"-1","MemberIdStr":"-1","DimensionId":-1,"MemberId":-1,"Inc":""},"_vena_DYNR_SYTDS1_BYTDB1_eedaad30_e9577a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9577a2a","IsMultiDynamicRange":false,"MultiDynamicRangeID":null,"MultiDynamicCollectionID":null,"SectionName":"YTDS1","BlockName":"YTDB1","VenaRangeType":5,"DimensionIdStr":"-1","MemberIdStr":"-1","DimensionId":-1,"MemberId":-1,"Inc":""},"_vena_DYNR_SYTDS1_BYTDB1_eedaad30_eba47d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ba47d6e","IsMultiDynamicRange":false,"MultiDynamicRangeID":null,"MultiDynamicCollectionID":null,"SectionName":"YTDS1","BlockName":"YTDB1","VenaRangeType":5,"DimensionIdStr":"-1","MemberIdStr":"-1","DimensionId":-1,"MemberId":-1,"Inc":""},"_vena_DYNR_SYTDS1_BYTDB1_eedaad30_ecfca5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ecfca5b3","IsMultiDynamicRange":false,"MultiDynamicRangeID":null,"MultiDynamicCollectionID":null,"SectionName":"YTDS1","BlockName":"YTDB1","VenaRangeType":5,"DimensionIdStr":"-1","MemberIdStr":"-1","DimensionId":-1,"MemberId":-1,"Inc":""},"_vena_DYNR_SYTDS1_BYTDB1_eedaad30_f183d363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183d363","IsMultiDynamicRange":false,"MultiDynamicRangeID":null,"MultiDynamicCollectionID":null,"SectionName":"YTDS1","BlockName":"YTDB1","VenaRangeType":5,"DimensionIdStr":"-1","MemberIdStr":"-1","DimensionId":-1,"MemberId":-1,"Inc":""},"_vena_DYNR_SYTDS1_BYTDB1_eedaad30_f2da9e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2da9edd","IsMultiDynamicRange":false,"MultiDynamicRangeID":null,"MultiDynamicCollectionID":null,"SectionName":"YTDS1","BlockName":"YTDB1","VenaRangeType":5,"DimensionIdStr":"-1","MemberIdStr":"-1","DimensionId":-1,"MemberId":-1,"Inc":""},"_vena_DYNR_SYTDS1_BYTDB1_eedaad30_f72160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72160d4","IsMultiDynamicRange":false,"MultiDynamicRangeID":null,"MultiDynamicCollectionID":null,"SectionName":"YTDS1","BlockName":"YTDB1","VenaRangeType":5,"DimensionIdStr":"-1","MemberIdStr":"-1","DimensionId":-1,"MemberId":-1,"Inc":""},"_vena_DYNR_SYTDS1_BYTDB1_eedaad30_f8352b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8352b75","IsMultiDynamicRange":false,"MultiDynamicRangeID":null,"MultiDynamicCollectionID":null,"SectionName":"YTDS1","BlockName":"YTDB1","VenaRangeType":5,"DimensionIdStr":"-1","MemberIdStr":"-1","DimensionId":-1,"MemberId":-1,"Inc":""},"_vena_DYNR_SYTDS1_BYTDB1_eedaad30_f88825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88825bc","IsMultiDynamicRange":false,"MultiDynamicRangeID":null,"MultiDynamicCollectionID":null,"SectionName":"YTDS1","BlockName":"YTDB1","VenaRangeType":5,"DimensionIdStr":"-1","MemberIdStr":"-1","DimensionId":-1,"MemberId":-1,"Inc":""},"_vena_DYNR_SYTDS1_BYTDB1_eedaad30_f8f7ba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8f7ba5e","IsMultiDynamicRange":false,"MultiDynamicRangeID":null,"MultiDynamicCollectionID":null,"SectionName":"YTDS1","BlockName":"YTDB1","VenaRangeType":5,"DimensionIdStr":"-1","MemberIdStr":"-1","DimensionId":-1,"MemberId":-1,"Inc":""},"_vena_DYNR_SYTDS1_BYTDB1_eedaad30_f8ff4466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8ff4466","IsMultiDynamicRange":false,"MultiDynamicRangeID":null,"MultiDynamicCollectionID":null,"SectionName":"YTDS1","BlockName":"YTDB1","VenaRangeType":5,"DimensionIdStr":"-1","MemberIdStr":"-1","DimensionId":-1,"MemberId":-1,"Inc":""},"_vena_DYNR_SYTDS1_BYTDB1_eedaad30_f92c1f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92c1fc1","IsMultiDynamicRange":false,"MultiDynamicRangeID":null,"MultiDynamicCollectionID":null,"SectionName":"YTDS1","BlockName":"YTDB1","VenaRangeType":5,"DimensionIdStr":"-1","MemberIdStr":"-1","DimensionId":-1,"MemberId":-1,"Inc":""},"_vena_DYNR_SYTDS1_BYTDB1_eedaad30_f9ab0670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9ab0670","IsMultiDynamicRange":false,"MultiDynamicRangeID":null,"MultiDynamicCollectionID":null,"SectionName":"YTDS1","BlockName":"YTDB1","VenaRangeType":5,"DimensionIdStr":"-1","MemberIdStr":"-1","DimensionId":-1,"MemberId":-1,"Inc":""},"_vena_DYNR_SYTDS1_BYTDB1_eedaad30_fb84df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b84df21","IsMultiDynamicRange":false,"MultiDynamicRangeID":null,"MultiDynamicCollectionID":null,"SectionName":"YTDS1","BlockName":"YTDB1","VenaRangeType":5,"DimensionIdStr":"-1","MemberIdStr":"-1","DimensionId":-1,"MemberId":-1,"Inc":""},"_vena_DYNR_SYTDS1_BYTDB1_eedaad30_fd90e9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edaad30","DynamicRangeEntryID":"fd90e9d4","IsMultiDynamicRange":false,"MultiDynamicRangeID":null,"MultiDynamicCollectionID":null,"SectionName":"YTDS1","BlockName":"YTDB1","VenaRangeType":5,"DimensionIdStr":"-1","MemberIdStr":"-1","DimensionId":-1,"MemberId":-1,"Inc":""},"_vena_GraphsS1_GraphsB1_C_8_685788888694390784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685788888694390784","DimensionId":8,"MemberId":685788888694390784,"Inc":""},"_vena_GraphsS1_GraphsB1_C_8_685788940917014528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685788940917014528","DimensionId":8,"MemberId":685788940917014528,"Inc":""},"_vena_GraphsS1_GraphsB1_C_8_685788958658920448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685788958658920448","DimensionId":8,"MemberId":685788958658920448,"Inc":""},"_vena_GraphsS1_GraphsB1_R_5_685788586292936704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685788586292936704","DimensionId":5,"MemberId":685788586292936704,"Inc":""},"_vena_GraphsS1_GraphsB2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2","VenaRangeType":2,"DimensionIdStr":"8","MemberIdStr":"632005313629519872","DimensionId":8,"MemberId":632005313629519872,"Inc":""},"_vena_GraphsS1_GraphsB2_R_5_685788648188149760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2","VenaRangeType":1,"DimensionIdStr":"5","MemberIdStr":"685788648188149760","DimensionId":5,"MemberId":685788648188149760,"Inc":""},"_vena_GraphsS1_Graphs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3","VenaRangeType":2,"DimensionIdStr":"8","MemberIdStr":"632005313629519872","DimensionId":8,"MemberId":632005313629519872,"Inc":""},"_vena_GraphsS1_GraphsB3_R_5_685788694481207296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3","VenaRangeType":1,"DimensionIdStr":"5","MemberIdStr":"685788694481207296","DimensionId":5,"MemberId":685788694481207296,"Inc":""},"_vena_GraphsS1_GraphsB3_R_5_685788727548706816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3","VenaRangeType":1,"DimensionIdStr":"5","MemberIdStr":"685788727548706816","DimensionId":5,"MemberId":685788727548706816,"Inc":""},"_vena_GraphsS1_P_2_632005310785781764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2","MemberIdStr":"632005310785781764","DimensionId":2,"MemberId":632005310785781764,"Inc":""},"_vena_Graphs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3","MemberIdStr":"632005310022418436","DimensionId":3,"MemberId":632005310022418436,"Inc":""},"_vena_GraphsS1_P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4","MemberIdStr":"632005309959503878","DimensionId":4,"MemberId":632005309959503878,"Inc":""},"_vena_Graphs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6","MemberIdStr":"632005313063288832","DimensionId":6,"MemberId":632005313063288832,"Inc":""},"_vena_Graphs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7","MemberIdStr":"632005313256226820","DimensionId":7,"MemberId":632005313256226820,"Inc":""},"_vena_GraphsS1_P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FV","MemberIdStr":"9b0abd7578fb42018b1ba18b8b26d3ae","DimensionId":-1,"MemberId":-1,"Inc":""},"_vena_LI_SCapExS2_BCapExB2_ad628d7e":{"SourceGlobalVariableId":-1,"SourceFormVariableId":"00000000-0000-0000-0000-000000000000","IsPageVariable":false,"IsLineItemDetailEnabled":true,"LineItemDetailOrder":0,"LineItemID":"ad628d7e","PageVariableSectionReference":"","PageVariableDimensionName":null,"IsDynamicRange":false,"IsDynamicRangeEntry":false,"DynamicRangeID":null,"DynamicRangeEntryID":null,"IsMultiDynamicRange":false,"MultiDynamicRangeID":null,"MultiDynamicCollectionID":null,"SectionName":"CapExS2","BlockName":"CapExB2","VenaRangeType":4,"DimensionIdStr":"-1","MemberIdStr":"-1","DimensionId":-1,"MemberId":-1,"Inc":""},"_vena_PreviousForecast_P_2_632005310769004548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632005310769004548","DimensionId":2,"MemberId":632005310769004548,"Inc":""},"_vena_PreviousForecast_P_2_632005310777393158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632005310777393158","DimensionId":2,"MemberId":632005310777393158,"Inc":""},"_vena_PreviousForecast_P_2_632005310781587456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632005310781587456","DimensionId":2,"MemberId":632005310781587456,"Inc":""},"_vena_PreviousForecast_P_2_632005310785781764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632005310785781764","DimensionId":2,"MemberId":632005310785781764,"Inc":""},"_vena_PreviousForecast_P_2_632005310789976070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632005310789976070","DimensionId":2,"MemberId":632005310789976070,"Inc":""},"_vena_PreviousForecast_P_2_632005310789976072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632005310789976072","DimensionId":2,"MemberId":632005310789976072,"Inc":""},"_vena_PreviousForecast_P_2_632005310794170368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632005310794170368","DimensionId":2,"MemberId":632005310794170368,"Inc":""},"_vena_PreviousForecast_P_2_632005310794170370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632005310794170370","DimensionId":2,"MemberId":632005310794170370,"Inc":""},"_vena_PreviousForecast_P_2_632005310794170376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632005310794170376","DimensionId":2,"MemberId":632005310794170376,"Inc":""},"_vena_PreviousForecast_P_2_632005310798364674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632005310798364674","DimensionId":2,"MemberId":632005310798364674,"Inc":""},"_vena_PreviousForecast_P_2_632005310802558976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632005310802558976","DimensionId":2,"MemberId":632005310802558976,"Inc":""},"_vena_PreviousForecast_P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632005310802558978","DimensionId":2,"MemberId":632005310802558978,"Inc":""},"_vena_PreviousForecast_P_2_757063499651481600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757063499651481600","DimensionId":2,"MemberId":757063499651481600,"Inc":""},"_vena_PreviousForecast_P_2_757063708841607441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757063708841607441","DimensionId":2,"MemberId":757063708841607441,"Inc":""},"_vena_PreviousForecast_P_2_857798329026871297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857798329026871297","DimensionId":2,"MemberId":857798329026871297,"Inc":""},"_vena_PreviousForecast_P_2_857798329035259905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reviousForecast","BlockName":"","VenaRangeType":0,"DimensionIdStr":"2","MemberIdStr":"857798329035259905","DimensionId":2,"MemberId":857798329035259905,"Inc":""},"_vena_ReportSettingsS1_P_2_632005310785781764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","VenaRangeType":0,"DimensionIdStr":"2","MemberIdStr":"632005310785781764","DimensionId":2,"MemberId":632005310785781764,"Inc":""},"_vena_ReportSettings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","VenaRangeType":0,"DimensionIdStr":"3","MemberIdStr":"632005310022418436","DimensionId":3,"MemberId":632005310022418436,"Inc":""},"_vena_ReportSettings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","VenaRangeType":0,"DimensionIdStr":"6","MemberIdStr":"632005313063288832","DimensionId":6,"MemberId":632005313063288832,"Inc":""},"_vena_ReportSettings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","VenaRangeType":0,"DimensionIdStr":"7","MemberIdStr":"632005313256226820","DimensionId":7,"MemberId":632005313256226820,"Inc":""},"_vena_ReportSettingsS1_P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","VenaRangeType":0,"DimensionIdStr":"FV","MemberIdStr":"9b0abd7578fb42018b1ba18b8b26d3ae","DimensionId":-1,"MemberId":-1,"Inc":""},"_vena_ReportSettings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","VenaRangeType":0,"DimensionIdStr":"FV","MemberIdStr":"e1c3a244dc3d4f149ecdf7d748811086","DimensionId":-1,"MemberId":-1,"Inc":""},"_vena_ReportSettingsS1_ReportSettings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2,"DimensionIdStr":"8","MemberIdStr":"632005313629519872","DimensionId":8,"MemberId":632005313629519872,"Inc":""},"_vena_ReportSettingsS1_ReportSettingsB1_R_5_632005310907416584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632005310907416584","DimensionId":5,"MemberId":632005310907416584,"Inc":""},"_vena_ReportSettingsS1_ReportSettingsB1_R_5_632005310949359616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632005310949359616","DimensionId":5,"MemberId":632005310949359616,"Inc":""},"_vena_ReportSettingsS1_ReportSettingsB1_R_5_632005311062605824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632005311062605824","DimensionId":5,"MemberId":632005311062605824,"Inc":""},"_vena_ReportSettingsS1_ReportSettingsB1_R_5_632005311121326084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632005311121326084","DimensionId":5,"MemberId":632005311121326084,"Inc":""},"_vena_ReportSettingsS1_ReportSettingsB1_R_5_632005311142297606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632005311142297606","DimensionId":5,"MemberId":632005311142297606,"Inc":""},"_vena_ReportSettingsS1_ReportSettingsB1_R_5_632005311171657733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632005311171657733","DimensionId":5,"MemberId":632005311171657733,"Inc":""},"_vena_ReportSettingsS1_ReportSettingsB1_R_5_632005311205212168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632005311205212168","DimensionId":5,"MemberId":632005311205212168,"Inc":""},"_vena_ReportSettingsS1_ReportSettingsB1_R_5_632005311221989376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632005311221989376","DimensionId":5,"MemberId":632005311221989376,"Inc":""},"_vena_ReportSettingsS1_ReportSettingsB1_R_5_632005311230377988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632005311230377988","DimensionId":5,"MemberId":632005311230377988,"Inc":""},"_vena_ReportSettingsS1_ReportSettingsB1_R_5_632005311389761540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632005311389761540","DimensionId":5,"MemberId":632005311389761540,"Inc":""},"_vena_ReportSettingsS1_ReportSettingsB1_R_5_632005311393955842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632005311393955842","DimensionId":5,"MemberId":632005311393955842,"Inc":""},"_vena_ReportSettingsS1_ReportSettingsB1_R_5_632005311603671042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632005311603671042","DimensionId":5,"MemberId":632005311603671042,"Inc":""},"_vena_ReportSettingsS1_ReportSettingsB1_R_5_632005311641419780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632005311641419780","DimensionId":5,"MemberId":632005311641419780,"Inc":""},"_vena_ReportSettingsS1_ReportSettingsB1_R_5_632005311700140036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632005311700140036","DimensionId":5,"MemberId":632005311700140036,"Inc":""},"_vena_ReportSettingsS1_ReportSettingsB1_R_5_632005311830163458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632005311830163458","DimensionId":5,"MemberId":632005311830163458,"Inc":""},"_vena_ReportSettingsS1_ReportSettingsB1_R_5_632005311851134983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632005311851134983","DimensionId":5,"MemberId":632005311851134983,"Inc":""},"_vena_ReportSettingsS1_ReportSettingsB1_R_5_632005311905660933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632005311905660933","DimensionId":5,"MemberId":632005311905660933,"Inc":""},"_vena_ReportSettingsS1_ReportSettingsB1_R_5_632005311914049543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632005311914049543","DimensionId":5,"MemberId":632005311914049543,"Inc":""},"_vena_ReportSettingsS1_ReportSettingsB1_R_5_632005311955992578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632005311955992578","DimensionId":5,"MemberId":632005311955992578,"Inc":""},"_vena_ReportSettingsS1_ReportSettingsB1_R_5_632005311960186880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632005311960186880","DimensionId":5,"MemberId":632005311960186880,"Inc":""},"_vena_ReportSettingsS1_ReportSettingsB1_R_5_632005311997935624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632005311997935624","DimensionId":5,"MemberId":632005311997935624,"Inc":""},"_vena_ReportSettingsS1_ReportSettingsB1_R_5_632005312027295747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632005312027295747","DimensionId":5,"MemberId":632005312027295747,"Inc":""},"_vena_ReportSettingsS1_ReportSettingsB1_R_5_632005312069238792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632005312069238792","DimensionId":5,"MemberId":632005312069238792,"Inc":""},"_vena_ReportSettingsS1_ReportSettingsB1_R_5_632005312115376136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632005312115376136","DimensionId":5,"MemberId":632005312115376136,"Inc":""},"_vena_ReportSettingsS1_ReportSettingsB1_R_5_632005312174096388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632005312174096388","DimensionId":5,"MemberId":632005312174096388,"Inc":""},"_vena_ReportSettingsS1_ReportSettingsB1_R_5_632005312278953984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632005312278953984","DimensionId":5,"MemberId":632005312278953984,"Inc":""},"_vena_ReportSettingsS1_ReportSettingsB1_R_5_632005312287342597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632005312287342597","DimensionId":5,"MemberId":632005312287342597,"Inc":""},"_vena_ReportSettingsS1_ReportSettingsB1_R_5_632005312354451460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632005312354451460","DimensionId":5,"MemberId":632005312354451460,"Inc":""},"_vena_ReportSettingsS1_ReportSettingsB1_R_5_632005312404783108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632005312404783108","DimensionId":5,"MemberId":632005312404783108,"Inc":""},"_vena_ReportSettingsS1_ReportSettingsB1_R_5_632005312450920452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632005312450920452","DimensionId":5,"MemberId":632005312450920452,"Inc":""},"_vena_ReportSettingsS1_ReportSettingsB1_R_5_632005312559972360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632005312559972360","DimensionId":5,"MemberId":632005312559972360,"Inc":""},"_vena_ReportSettingsS1_ReportSettingsB1_R_5_632005312564166660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632005312564166660","DimensionId":5,"MemberId":632005312564166660,"Inc":""},"_vena_ReportSettingsS1_ReportSettingsB1_R_5_632005312589332486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632005312589332486","DimensionId":5,"MemberId":632005312589332486,"Inc":""},"_vena_ReportSettingsS1_ReportSettingsB1_R_5_644292453063065600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644292453063065600","DimensionId":5,"MemberId":644292453063065600,"Inc":""},"_vena_ReportSettingsS1_ReportSettingsB1_R_5_652681990960971776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652681990960971776","DimensionId":5,"MemberId":652681990960971776,"Inc":""},"_vena_ReportSettingsS1_ReportSettingsB1_R_5_652682011747680256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652682011747680256","DimensionId":5,"MemberId":652682011747680256,"Inc":""},"_vena_ReportSettingsS1_ReportSettingsB1_R_5_794396852681310208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eportSettingsS1","BlockName":"ReportSettingsB1","VenaRangeType":1,"DimensionIdStr":"5","MemberIdStr":"794396852681310208","DimensionId":5,"MemberId":794396852681310208,"Inc":""},"_vena_YTDS1_P_7_632005313260421126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","VenaRangeType":0,"DimensionIdStr":"7","MemberIdStr":"632005313260421126","DimensionId":7,"MemberId":632005313260421126,"Inc":""},"_vena_YTDS1_YTDB1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3","MemberIdStr":"632005310022418436","DimensionId":3,"MemberId":632005310022418436,"Inc":""},"_vena_YTDS1_YTDB1_C_3_632005310022418436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3","MemberIdStr":"632005310022418436","DimensionId":3,"MemberId":632005310022418436,"Inc":"1"},"_vena_YTDS1_YTD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"},"_vena_YTDS1_YTDB1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1"},"_vena_YTDS1_YTDB1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10"},"_vena_YTDS1_YTDB1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11"},"_vena_YTDS1_YTDB1_C_8_632005313629519872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12"},"_vena_YTDS1_YTDB1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2"},"_vena_YTDS1_YTDB1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3"},"_vena_YTDS1_YTDB1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4"},"_vena_YTDS1_YTDB1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5"},"_vena_YTDS1_YTDB1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6"},"_vena_YTDS1_YTDB1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7"},"_vena_YTDS1_YTDB1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8"},"_vena_YTDS1_YTDB1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632005313629519872","DimensionId":8,"MemberId":632005313629519872,"Inc":"9"},"_vena_YTDS1_YTDB1_C_8_632005313667268610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8","MemberIdStr":"632005313667268610","DimensionId":8,"MemberId":632005313667268610,"Inc":""},"_vena_YTDS1_YTDB1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"},"_vena_YTDS1_YTDB1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"},"_vena_YTDS1_YTDB1_C_FV_9b0abd7578fb42018b1ba18b8b26d3ae_10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10"},"_vena_YTDS1_YTDB1_C_FV_9b0abd7578fb42018b1ba18b8b26d3ae_11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11"},"_vena_YTDS1_YTDB1_C_FV_9b0abd7578fb42018b1ba18b8b26d3ae_12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12"},"_vena_YTDS1_YTDB1_C_FV_9b0abd7578fb42018b1ba18b8b26d3ae_13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13"},"_vena_YTDS1_YTDB1_C_FV_9b0abd7578fb42018b1ba18b8b26d3ae_14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14"},"_vena_YTDS1_YTDB1_C_FV_9b0abd7578fb42018b1ba18b8b26d3ae_15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15"},"_vena_YTDS1_YTDB1_C_FV_9b0abd7578fb42018b1ba18b8b26d3ae_16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16"},"_vena_YTDS1_YTDB1_C_FV_9b0abd7578fb42018b1ba18b8b26d3ae_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2"},"_vena_YTDS1_YTDB1_C_FV_9b0abd7578fb42018b1ba18b8b26d3ae_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3"},"_vena_YTDS1_YTDB1_C_FV_9b0abd7578fb42018b1ba18b8b26d3ae_4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4"},"_vena_YTDS1_YTDB1_C_FV_9b0abd7578fb42018b1ba18b8b26d3ae_5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5"},"_vena_YTDS1_YTDB1_C_FV_9b0abd7578fb42018b1ba18b8b26d3ae_6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6"},"_vena_YTDS1_YTDB1_C_FV_9b0abd7578fb42018b1ba18b8b26d3ae_7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7"},"_vena_YTDS1_YTDB1_C_FV_9b0abd7578fb42018b1ba18b8b26d3ae_8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8"},"_vena_YTDS1_YTDB1_C_FV_9b0abd7578fb42018b1ba18b8b26d3ae_9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9b0abd7578fb42018b1ba18b8b26d3ae","DimensionId":-1,"MemberId":-1,"Inc":"9"},"_vena_YTDS1_YTDB1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"},"_vena_YTDS1_YTDB1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1"},"_vena_YTDS1_YTDB1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10"},"_vena_YTDS1_YTDB1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11"},"_vena_YTDS1_YTDB1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12"},"_vena_YTDS1_YTDB1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13"},"_vena_YTDS1_YTDB1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14"},"_vena_YTDS1_YTDB1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2"},"_vena_YTDS1_YTDB1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3"},"_vena_YTDS1_YTDB1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4"},"_vena_YTDS1_YTDB1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5"},"_vena_YTDS1_YTDB1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6"},"_vena_YTDS1_YTDB1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7"},"_vena_YTDS1_YTDB1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8"},"_vena_YTDS1_YTDB1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398e917565c475b8f0c5e9ebb5e002d","DimensionId":-1,"MemberId":-1,"Inc":"9"},"_vena_YTDS1_YTDB1_C_FV_a7015286194d4cc6a0af6b4fcbd8ce6b":{"SourceGlobalVariableId":-1,"SourceFormVariableId":"a7015286-194d-4cc6-a0af-6b4fcbd8ce6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7015286194d4cc6a0af6b4fcbd8ce6b","DimensionId":-1,"MemberId":-1,"Inc":""},"_vena_YTDS1_YTDB1_C_FV_a7015286194d4cc6a0af6b4fcbd8ce6b_1":{"SourceGlobalVariableId":-1,"SourceFormVariableId":"a7015286-194d-4cc6-a0af-6b4fcbd8ce6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7015286194d4cc6a0af6b4fcbd8ce6b","DimensionId":-1,"MemberId":-1,"Inc":"1"},"_vena_YTDS1_YTDB1_C_FV_a7015286194d4cc6a0af6b4fcbd8ce6b_2":{"SourceGlobalVariableId":-1,"SourceFormVariableId":"a7015286-194d-4cc6-a0af-6b4fcbd8ce6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a7015286194d4cc6a0af6b4fcbd8ce6b","DimensionId":-1,"MemberId":-1,"Inc":"2"},"_vena_YTDS1_YTD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"},"_vena_YTDS1_YTD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"},"_vena_YTDS1_YTD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10"},"_vena_YTDS1_YTD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11"},"_vena_YTDS1_YTD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12"},"_vena_YTDS1_YTD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13"},"_vena_YTDS1_YTD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14"},"_vena_YTDS1_YTD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15"},"_vena_YTDS1_YTD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16"},"_vena_YTDS1_YTD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2"},"_vena_YTDS1_YTD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3"},"_vena_YTDS1_YTD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4"},"_vena_YTDS1_YTD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5"},"_vena_YTDS1_YTD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6"},"_vena_YTDS1_YTD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7"},"_vena_YTDS1_YTD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8"},"_vena_YTDS1_YTD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1c3a244dc3d4f149ecdf7d748811086","DimensionId":-1,"MemberId":-1,"Inc":"9"},"_vena_YTDS1_YTD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"},"_vena_YTDS1_YTD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"},"_vena_YTDS1_YTDB1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10"},"_vena_YTDS1_YTDB1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11"},"_vena_YTDS1_YTDB1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12"},"_vena_YTDS1_YTDB1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13"},"_vena_YTDS1_YTDB1_C_FV_e3545e3dcc52420a84dcdae3a23a4597_14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14"},"_vena_YTDS1_YTDB1_C_FV_e3545e3dcc52420a84dcdae3a23a4597_15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15"},"_vena_YTDS1_YTDB1_C_FV_e3545e3dcc52420a84dcdae3a23a4597_16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16"},"_vena_YTDS1_YTD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2"},"_vena_YTDS1_YTD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3"},"_vena_YTDS1_YTD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4"},"_vena_YTDS1_YTD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5"},"_vena_YTDS1_YTD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6"},"_vena_YTDS1_YTD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7"},"_vena_YTDS1_YTD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8"},"_vena_YTDS1_YTDB1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3545e3dcc52420a84dcdae3a23a4597","DimensionId":-1,"MemberId":-1,"Inc":"9"},"_vena_YTDS1_YTDB1_C_FV_ef23d2b39fcb45a79097ef2da4b3400e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"},"_vena_YTDS1_YTDB1_C_FV_ef23d2b39fcb45a79097ef2da4b3400e_1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"},"_vena_YTDS1_YTDB1_C_FV_ef23d2b39fcb45a79097ef2da4b3400e_10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10"},"_vena_YTDS1_YTDB1_C_FV_ef23d2b39fcb45a79097ef2da4b3400e_11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11"},"_vena_YTDS1_YTDB1_C_FV_ef23d2b39fcb45a79097ef2da4b3400e_12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12"},"_vena_YTDS1_YTDB1_C_FV_ef23d2b39fcb45a79097ef2da4b3400e_13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13"},"_vena_YTDS1_YTDB1_C_FV_ef23d2b39fcb45a79097ef2da4b3400e_14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14"},"_vena_YTDS1_YTDB1_C_FV_ef23d2b39fcb45a79097ef2da4b3400e_15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15"},"_vena_YTDS1_YTDB1_C_FV_ef23d2b39fcb45a79097ef2da4b3400e_16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16"},"_vena_YTDS1_YTDB1_C_FV_ef23d2b39fcb45a79097ef2da4b3400e_2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2"},"_vena_YTDS1_YTDB1_C_FV_ef23d2b39fcb45a79097ef2da4b3400e_3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3"},"_vena_YTDS1_YTDB1_C_FV_ef23d2b39fcb45a79097ef2da4b3400e_4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4"},"_vena_YTDS1_YTDB1_C_FV_ef23d2b39fcb45a79097ef2da4b3400e_5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5"},"_vena_YTDS1_YTDB1_C_FV_ef23d2b39fcb45a79097ef2da4b3400e_6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6"},"_vena_YTDS1_YTDB1_C_FV_ef23d2b39fcb45a79097ef2da4b3400e_7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7"},"_vena_YTDS1_YTDB1_C_FV_ef23d2b39fcb45a79097ef2da4b3400e_8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8"},"_vena_YTDS1_YTDB1_C_FV_ef23d2b39fcb45a79097ef2da4b3400e_9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2,"DimensionIdStr":"FV","MemberIdStr":"ef23d2b39fcb45a79097ef2da4b3400e","DimensionId":-1,"MemberId":-1,"Inc":"9"},"_vena_YTDS1_YTDB1_R_5_632005310831919105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632005310831919105","DimensionId":5,"MemberId":632005310831919105,"Inc":""},"_vena_YTDS1_YTDB1_R_5_632005310831919111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632005310831919111","DimensionId":5,"MemberId":632005310831919111,"Inc":""},"_vena_YTDS1_YTDB1_R_5_632005310831919113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632005310831919113","DimensionId":5,"MemberId":632005310831919113,"Inc":""},"_vena_YTDS1_YTDB1_R_5_632005310836113408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632005310836113408","DimensionId":5,"MemberId":632005310836113408,"Inc":""},"_vena_YTDS1_YTDB1_R_5_632005310836113410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632005310836113410","DimensionId":5,"MemberId":632005310836113410,"Inc":""},"_vena_YTDS1_YTDB1_R_5_632005310840307712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632005310840307712","DimensionId":5,"MemberId":632005310840307712,"Inc":""},"_vena_YTDS1_YTDB1_R_5_632005310852890628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632005310852890628","DimensionId":5,"MemberId":632005310852890628,"Inc":""},"_vena_YTDS1_YTDB1_R_5_632005310857084934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632005310857084934","DimensionId":5,"MemberId":632005310857084934,"Inc":""},"_vena_YTDS1_YTDB1_R_5_632005310857084936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632005310857084936","DimensionId":5,"MemberId":632005310857084936,"Inc":""},"_vena_YTDS1_YTDB1_R_5_632005310861279232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632005310861279232","DimensionId":5,"MemberId":632005310861279232,"Inc":""},"_vena_YTDS1_YTDB1_R_5_632005310861279234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632005310861279234","DimensionId":5,"MemberId":632005310861279234,"Inc":""},"_vena_YTDS1_YTDB1_R_5_632005310861279238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632005310861279238","DimensionId":5,"MemberId":632005310861279238,"Inc":""},"_vena_YTDS1_YTDB1_R_5_632005310882250754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632005310882250754","DimensionId":5,"MemberId":632005310882250754,"Inc":""},"_vena_YTDS1_YTDB1_R_5_632005310882250756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632005310882250756","DimensionId":5,"MemberId":632005310882250756,"Inc":""},"_vena_YTDS1_YTDB1_R_5_632005310890639362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632005310890639362","DimensionId":5,"MemberId":632005310890639362,"Inc":""},"_vena_YTDS1_YTDB1_R_5_632005310890639364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632005310890639364","DimensionId":5,"MemberId":632005310890639364,"Inc":""},"_vena_YTDS1_YTDB1_R_5_632005310890639366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632005310890639366","DimensionId":5,"MemberId":632005310890639366,"Inc":""},"_vena_YTDS1_YTDB1_R_5_632005310894833664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632005310894833664","DimensionId":5,"MemberId":632005310894833664,"Inc":""},"_vena_YTDS1_YTDB1_R_5_632005310894833672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632005310894833672","DimensionId":5,"MemberId":632005310894833672,"Inc":""},"_vena_YTDS1_YTDB1_R_5_632005310915805190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632005310915805190","DimensionId":5,"MemberId":632005310915805190,"Inc":""},"_vena_YTDS1_YTDB1_R_5_632005310919999492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632005310919999492","DimensionId":5,"MemberId":632005310919999492,"Inc":""},"_vena_YTDS1_YTDB1_R_5_632005310919999494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632005310919999494","DimensionId":5,"MemberId":632005310919999494,"Inc":""},"_vena_YTDS1_YTDB1_R_5_632005310919999496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632005310919999496","DimensionId":5,"MemberId":632005310919999496,"Inc":""},"_vena_YTDS1_YTDB1_R_5_632005310924193792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632005310924193792","DimensionId":5,"MemberId":632005310924193792,"Inc":""},"_vena_YTDS1_YTDB1_R_5_632005310924193798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632005310924193798","DimensionId":5,"MemberId":632005310924193798,"Inc":""},"_vena_YTDS1_YTDB1_R_5_632005310940971013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632005310940971013","DimensionId":5,"MemberId":632005310940971013,"Inc":""},"_vena_YTDS1_YTDB1_R_5_632005310945165316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632005310945165316","DimensionId":5,"MemberId":632005310945165316,"Inc":""},"_vena_YTDS1_YTDB1_R_5_632005310949359624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632005310949359624","DimensionId":5,"MemberId":632005310949359624,"Inc":""},"_vena_YTDS1_YTDB1_R_5_632005310953553920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632005310953553920","DimensionId":5,"MemberId":632005310953553920,"Inc":""},"_vena_YTDS1_YTDB1_R_5_632005310953553922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632005310953553922","DimensionId":5,"MemberId":632005310953553922,"Inc":""},"_vena_YTDS1_YTDB1_R_5_632005310953553924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632005310953553924","DimensionId":5,"MemberId":632005310953553924,"Inc":""},"_vena_YTDS1_YTDB1_R_5_632005310957748224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632005310957748224","DimensionId":5,"MemberId":632005310957748224,"Inc":""},"_vena_YTDS1_YTDB1_R_5_632005310957748226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632005310957748226","DimensionId":5,"MemberId":632005310957748226,"Inc":""},"_vena_YTDS1_YTDB1_R_5_632005310974525442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632005310974525442","DimensionId":5,"MemberId":632005310974525442,"Inc":""},"_vena_YTDS1_YTDB1_R_5_632005310974525444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632005310974525444","DimensionId":5,"MemberId":632005310974525444,"Inc":""},"_vena_YTDS1_YTDB1_R_5_632005310978719744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632005310978719744","DimensionId":5,"MemberId":632005310978719744,"Inc":""},"_vena_YTDS1_YTDB1_R_5_632005310982914050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632005310982914050","DimensionId":5,"MemberId":632005310982914050,"Inc":""},"_vena_YTDS1_YTDB1_R_5_632005310982914052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632005310982914052","DimensionId":5,"MemberId":632005310982914052,"Inc":""},"_vena_YTDS1_YTDB1_R_5_632005310982914054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632005310982914054","DimensionId":5,"MemberId":632005310982914054,"Inc":""},"_vena_YTDS1_YTDB1_R_5_632005310982914056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632005310982914056","DimensionId":5,"MemberId":632005310982914056,"Inc":""},"_vena_YTDS1_YTDB1_R_5_632005310987108357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632005310987108357","DimensionId":5,"MemberId":632005310987108357,"Inc":""},"_vena_YTDS1_YTDB1_R_5_632005310995496960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632005310995496960","DimensionId":5,"MemberId":632005310995496960,"Inc":""},"_vena_YTDS1_YTDB1_R_5_632005310995496962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632005310995496962","DimensionId":5,"MemberId":632005310995496962,"Inc":""},"_vena_YTDS1_YTDB1_R_5_632005310995496966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632005310995496966","DimensionId":5,"MemberId":632005310995496966,"Inc":""},"_vena_YTDS1_YTDB1_R_5_632005311008079873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632005311008079873","DimensionId":5,"MemberId":632005311008079873,"Inc":""},"_vena_YTDS1_YTDB1_R_5_632005311012274180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632005311012274180","DimensionId":5,"MemberId":632005311012274180,"Inc":""},"_vena_YTDS1_YTDB1_R_5_632005311012274184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632005311012274184","DimensionId":5,"MemberId":632005311012274184,"Inc":""},"_vena_YTDS1_YTDB1_R_5_632005311016468480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632005311016468480","DimensionId":5,"MemberId":632005311016468480,"Inc":""},"_vena_YTDS1_YTDB1_R_5_632005311016468486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632005311016468486","DimensionId":5,"MemberId":632005311016468486,"Inc":""},"_vena_YTDS1_YTDB1_R_5_632005311033245699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632005311033245699","DimensionId":5,"MemberId":632005311033245699,"Inc":""},"_vena_YTDS1_YTDB1_R_5_632005311033245703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632005311033245703","DimensionId":5,"MemberId":632005311033245703,"Inc":""},"_vena_YTDS1_YTDB1_R_5_632005311037440008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632005311037440008","DimensionId":5,"MemberId":632005311037440008,"Inc":""},"_vena_YTDS1_YTDB1_R_5_632005311041634304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632005311041634304","DimensionId":5,"MemberId":632005311041634304,"Inc":""},"_vena_YTDS1_YTDB1_R_5_632005311041634306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632005311041634306","DimensionId":5,"MemberId":632005311041634306,"Inc":""},"_vena_YTDS1_YTDB1_R_5_632005311041634308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632005311041634308","DimensionId":5,"MemberId":632005311041634308,"Inc":""},"_vena_YTDS1_YTDB1_R_5_632005311062605830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632005311062605830","DimensionId":5,"MemberId":632005311062605830,"Inc":""},"_vena_YTDS1_YTDB1_R_5_632005311070994432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632005311070994432","DimensionId":5,"MemberId":632005311070994432,"Inc":""},"_vena_YTDS1_YTDB1_R_5_632005311070994434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632005311070994434","DimensionId":5,"MemberId":632005311070994434,"Inc":""},"_vena_YTDS1_YTDB1_R_5_632005311070994436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632005311070994436","DimensionId":5,"MemberId":632005311070994436,"Inc":""},"_vena_YTDS1_YTDB1_R_5_632005311070994438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632005311070994438","DimensionId":5,"MemberId":632005311070994438,"Inc":""},"_vena_YTDS1_YTDB1_R_5_632005311083577348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632005311083577348","DimensionId":5,"MemberId":632005311083577348,"Inc":""},"_vena_YTDS1_YTDB1_R_5_632005311096160258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632005311096160258","DimensionId":5,"MemberId":632005311096160258,"Inc":""},"_vena_YTDS1_YTDB1_R_5_632005311096160260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632005311096160260","DimensionId":5,"MemberId":632005311096160260,"Inc":""},"_vena_YTDS1_YTDB1_R_5_632005311096160262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632005311096160262","DimensionId":5,"MemberId":632005311096160262,"Inc":""},"_vena_YTDS1_YTDB1_R_5_632005311096160264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632005311096160264","DimensionId":5,"MemberId":632005311096160264,"Inc":""},"_vena_YTDS1_YTDB1_R_5_632005311100354567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632005311100354567","DimensionId":5,"MemberId":632005311100354567,"Inc":""},"_vena_YTDS1_YTDB1_R_5_632005311121326082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632005311121326082","DimensionId":5,"MemberId":632005311121326082,"Inc":""},"_vena_YTDS1_YTDB1_R_5_632005311121326086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632005311121326086","DimensionId":5,"MemberId":632005311121326086,"Inc":""},"_vena_YTDS1_YTDB1_R_5_632005311125520384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632005311125520384","DimensionId":5,"MemberId":632005311125520384,"Inc":""},"_vena_YTDS1_YTDB1_R_5_632005311125520386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632005311125520386","DimensionId":5,"MemberId":632005311125520386,"Inc":""},"_vena_YTDS1_YTDB1_R_5_632005311125520392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632005311125520392","DimensionId":5,"MemberId":632005311125520392,"Inc":""},"_vena_YTDS1_YTDB1_R_5_632005311146491912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632005311146491912","DimensionId":5,"MemberId":632005311146491912,"Inc":""},"_vena_YTDS1_YTDB1_R_5_632005311150686208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632005311150686208","DimensionId":5,"MemberId":632005311150686208,"Inc":""},"_vena_YTDS1_YTDB1_R_5_632005311154880512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632005311154880512","DimensionId":5,"MemberId":632005311154880512,"Inc":""},"_vena_YTDS1_YTDB1_R_5_632005311154880514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632005311154880514","DimensionId":5,"MemberId":632005311154880514,"Inc":""},"_vena_YTDS1_YTDB1_R_5_632005311154880516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632005311154880516","DimensionId":5,"MemberId":632005311154880516,"Inc":""},"_vena_YTDS1_YTDB1_R_5_632005311159074816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632005311159074816","DimensionId":5,"MemberId":632005311159074816,"Inc":""},"_vena_YTDS1_YTDB1_R_5_632005311175852035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632005311175852035","DimensionId":5,"MemberId":632005311175852035,"Inc":""},"_vena_YTDS1_YTDB1_R_5_632005311175852039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632005311175852039","DimensionId":5,"MemberId":632005311175852039,"Inc":""},"_vena_YTDS1_YTDB1_R_5_632005311184240640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632005311184240640","DimensionId":5,"MemberId":632005311184240640,"Inc":""},"_vena_YTDS1_YTDB1_R_5_632005311184240642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632005311184240642","DimensionId":5,"MemberId":632005311184240642,"Inc":""},"_vena_YTDS1_YTDB1_R_5_632005311184240644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632005311184240644","DimensionId":5,"MemberId":632005311184240644,"Inc":""},"_vena_YTDS1_YTDB1_R_5_632005311188434945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632005311188434945","DimensionId":5,"MemberId":632005311188434945,"Inc":""},"_vena_YTDS1_YTDB1_R_5_632005311209406470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632005311209406470","DimensionId":5,"MemberId":632005311209406470,"Inc":""},"_vena_YTDS1_YTDB1_R_5_632005311209406472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632005311209406472","DimensionId":5,"MemberId":632005311209406472,"Inc":""},"_vena_YTDS1_YTDB1_R_5_632005311213600768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632005311213600768","DimensionId":5,"MemberId":632005311213600768,"Inc":""},"_vena_YTDS1_YTDB1_R_5_632005311213600770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632005311213600770","DimensionId":5,"MemberId":632005311213600770,"Inc":""},"_vena_YTDS1_YTDB1_R_5_632005311230377986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632005311230377986","DimensionId":5,"MemberId":632005311230377986,"Inc":""},"_vena_YTDS1_YTDB1_R_5_632005311234572292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632005311234572292","DimensionId":5,"MemberId":632005311234572292,"Inc":""},"_vena_YTDS1_YTDB1_R_5_632005311234572294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632005311234572294","DimensionId":5,"MemberId":632005311234572294,"Inc":""},"_vena_YTDS1_YTDB1_R_5_632005311238766592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632005311238766592","DimensionId":5,"MemberId":632005311238766592,"Inc":""},"_vena_YTDS1_YTDB1_R_5_632005311238766596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632005311238766596","DimensionId":5,"MemberId":632005311238766596,"Inc":""},"_vena_YTDS1_YTDB1_R_5_632005311238766600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632005311238766600","DimensionId":5,"MemberId":632005311238766600,"Inc":""},"_vena_YTDS1_YTDB1_R_5_632005311255543815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632005311255543815","DimensionId":5,"MemberId":632005311255543815,"Inc":""},"_vena_YTDS1_YTDB1_R_5_632005311259738112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632005311259738112","DimensionId":5,"MemberId":632005311259738112,"Inc":""},"_vena_YTDS1_YTDB1_R_5_632005311259738114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632005311259738114","DimensionId":5,"MemberId":632005311259738114,"Inc":""},"_vena_YTDS1_YTDB1_R_5_632005311263932420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632005311263932420","DimensionId":5,"MemberId":632005311263932420,"Inc":""},"_vena_YTDS1_YTDB1_R_5_632005311263932422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632005311263932422","DimensionId":5,"MemberId":632005311263932422,"Inc":""},"_vena_YTDS1_YTDB1_R_5_632005311268126720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632005311268126720","DimensionId":5,"MemberId":632005311268126720,"Inc":""},"_vena_YTDS1_YTDB1_R_5_632005311268126726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632005311268126726","DimensionId":5,"MemberId":632005311268126726,"Inc":""},"_vena_YTDS1_YTDB1_R_5_632005311268126728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632005311268126728","DimensionId":5,"MemberId":632005311268126728,"Inc":""},"_vena_YTDS1_YTDB1_R_5_632005311284903938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632005311284903938","DimensionId":5,"MemberId":632005311284903938,"Inc":""},"_vena_YTDS1_YTDB1_R_5_632005311284903942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632005311284903942","DimensionId":5,"MemberId":632005311284903942,"Inc":""},"_vena_YTDS1_YTDB1_R_5_632005311289098249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632005311289098249","DimensionId":5,"MemberId":632005311289098249,"Inc":""},"_vena_YTDS1_YTDB1_R_5_632005311293292544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632005311293292544","DimensionId":5,"MemberId":632005311293292544,"Inc":""},"_vena_YTDS1_YTDB1_R_5_632005311293292546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632005311293292546","DimensionId":5,"MemberId":632005311293292546,"Inc":""},"_vena_YTDS1_YTDB1_R_5_632005311293292548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632005311293292548","DimensionId":5,"MemberId":632005311293292548,"Inc":""},"_vena_YTDS1_YTDB1_R_5_632005311297486850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632005311297486850","DimensionId":5,"MemberId":632005311297486850,"Inc":""},"_vena_YTDS1_YTDB1_R_5_632005311297486852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632005311297486852","DimensionId":5,"MemberId":632005311297486852,"Inc":""},"_vena_YTDS1_YTDB1_R_5_632005311318458370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632005311318458370","DimensionId":5,"MemberId":632005311318458370,"Inc":""},"_vena_YTDS1_YTDB1_R_5_632005311318458372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632005311318458372","DimensionId":5,"MemberId":632005311318458372,"Inc":""},"_vena_YTDS1_YTDB1_R_5_632005311318458374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632005311318458374","DimensionId":5,"MemberId":632005311318458374,"Inc":""},"_vena_YTDS1_YTDB1_R_5_632005311318458376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632005311318458376","DimensionId":5,"MemberId":632005311318458376,"Inc":""},"_vena_YTDS1_YTDB1_R_5_632005311322652677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632005311322652677","DimensionId":5,"MemberId":632005311322652677,"Inc":""},"_vena_YTDS1_YTDB1_R_5_632005311322652679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632005311322652679","DimensionId":5,"MemberId":632005311322652679,"Inc":""},"_vena_YTDS1_YTDB1_R_5_632005311335235592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632005311335235592","DimensionId":5,"MemberId":632005311335235592,"Inc":""},"_vena_YTDS1_YTDB1_R_5_632005311339429888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632005311339429888","DimensionId":5,"MemberId":632005311339429888,"Inc":""},"_vena_YTDS1_YTDB1_R_5_632005311339429890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632005311339429890","DimensionId":5,"MemberId":632005311339429890,"Inc":""},"_vena_YTDS1_YTDB1_R_5_632005311339429892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632005311339429892","DimensionId":5,"MemberId":632005311339429892,"Inc":""},"_vena_YTDS1_YTDB1_R_5_632005311339429894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632005311339429894","DimensionId":5,"MemberId":632005311339429894,"Inc":""},"_vena_YTDS1_YTDB1_R_5_632005311343624200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632005311343624200","DimensionId":5,"MemberId":632005311343624200,"Inc":""},"_vena_YTDS1_YTDB1_R_5_632005311347818496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632005311347818496","DimensionId":5,"MemberId":632005311347818496,"Inc":""},"_vena_YTDS1_YTDB1_R_5_632005311347818498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632005311347818498","DimensionId":5,"MemberId":632005311347818498,"Inc":""},"_vena_YTDS1_YTDB1_R_5_632005311347818500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632005311347818500","DimensionId":5,"MemberId":632005311347818500,"Inc":""},"_vena_YTDS1_YTDB1_R_5_632005311352012802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632005311352012802","DimensionId":5,"MemberId":632005311352012802,"Inc":""},"_vena_YTDS1_YTDB1_R_5_632005311352012804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632005311352012804","DimensionId":5,"MemberId":632005311352012804,"Inc":""},"_vena_YTDS1_YTDB1_R_5_632005311377178626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632005311377178626","DimensionId":5,"MemberId":632005311377178626,"Inc":""},"_vena_YTDS1_YTDB1_R_5_632005311377178628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632005311377178628","DimensionId":5,"MemberId":632005311377178628,"Inc":""},"_vena_YTDS1_YTDB1_R_5_632005311377178630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632005311377178630","DimensionId":5,"MemberId":632005311377178630,"Inc":""},"_vena_YTDS1_YTDB1_R_5_632005311377178632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632005311377178632","DimensionId":5,"MemberId":632005311377178632,"Inc":""},"_vena_YTDS1_YTDB1_R_5_632005311381372931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632005311381372931","DimensionId":5,"MemberId":632005311381372931,"Inc":""},"_vena_YTDS1_YTDB1_R_5_632005311381372933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632005311381372933","DimensionId":5,"MemberId":632005311381372933,"Inc":""},"_vena_YTDS1_YTDB1_R_5_632005311398150152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632005311398150152","DimensionId":5,"MemberId":632005311398150152,"Inc":""},"_vena_YTDS1_YTDB1_R_5_632005311402344448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632005311402344448","DimensionId":5,"MemberId":632005311402344448,"Inc":""},"_vena_YTDS1_YTDB1_R_5_632005311402344450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632005311402344450","DimensionId":5,"MemberId":632005311402344450,"Inc":""},"_vena_YTDS1_YTDB1_R_5_632005311402344452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632005311402344452","DimensionId":5,"MemberId":632005311402344452,"Inc":""},"_vena_YTDS1_YTDB1_R_5_632005311406538754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632005311406538754","DimensionId":5,"MemberId":632005311406538754,"Inc":""},"_vena_YTDS1_YTDB1_R_5_632005311406538756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632005311406538756","DimensionId":5,"MemberId":632005311406538756,"Inc":""},"_vena_YTDS1_YTDB1_R_5_632005311406538758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632005311406538758","DimensionId":5,"MemberId":632005311406538758,"Inc":""},"_vena_YTDS1_YTDB1_R_5_632005311423315976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632005311423315976","DimensionId":5,"MemberId":632005311423315976,"Inc":""},"_vena_YTDS1_YTDB1_R_5_632005311427510272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632005311427510272","DimensionId":5,"MemberId":632005311427510272,"Inc":""},"_vena_YTDS1_YTDB1_R_5_632005311427510274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632005311427510274","DimensionId":5,"MemberId":632005311427510274,"Inc":""},"_vena_YTDS1_YTDB1_R_5_632005311431704581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632005311431704581","DimensionId":5,"MemberId":632005311431704581,"Inc":""},"_vena_YTDS1_YTDB1_R_5_632005311431704583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632005311431704583","DimensionId":5,"MemberId":632005311431704583,"Inc":""},"_vena_YTDS1_YTDB1_R_5_632005311435898880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632005311435898880","DimensionId":5,"MemberId":632005311435898880,"Inc":""},"_vena_YTDS1_YTDB1_R_5_632005311435898882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632005311435898882","DimensionId":5,"MemberId":632005311435898882,"Inc":""},"_vena_YTDS1_YTDB1_R_5_632005311440093184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632005311440093184","DimensionId":5,"MemberId":632005311440093184,"Inc":""},"_vena_YTDS1_YTDB1_R_5_632005311452676096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632005311452676096","DimensionId":5,"MemberId":632005311452676096,"Inc":""},"_vena_YTDS1_YTDB1_R_5_632005311452676098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632005311452676098","DimensionId":5,"MemberId":632005311452676098,"Inc":""},"_vena_YTDS1_YTDB1_R_5_632005311452676100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632005311452676100","DimensionId":5,"MemberId":632005311452676100,"Inc":""},"_vena_YTDS1_YTDB1_R_5_632005311452676102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632005311452676102","DimensionId":5,"MemberId":632005311452676102,"Inc":""},"_vena_YTDS1_YTDB1_R_5_632005311456870402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632005311456870402","DimensionId":5,"MemberId":632005311456870402,"Inc":""},"_vena_YTDS1_YTDB1_R_5_632005311473647616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632005311473647616","DimensionId":5,"MemberId":632005311473647616,"Inc":""},"_vena_YTDS1_YTDB1_R_5_632005311477841923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632005311477841923","DimensionId":5,"MemberId":632005311477841923,"Inc":""},"_vena_YTDS1_YTDB1_R_5_632005311477841925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632005311477841925","DimensionId":5,"MemberId":632005311477841925,"Inc":""},"_vena_YTDS1_YTDB1_R_5_632005311477841927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632005311477841927","DimensionId":5,"MemberId":632005311477841927,"Inc":""},"_vena_YTDS1_YTDB1_R_5_632005311482036224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632005311482036224","DimensionId":5,"MemberId":632005311482036224,"Inc":""},"_vena_YTDS1_YTDB1_R_5_632005311482036226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632005311482036226","DimensionId":5,"MemberId":632005311482036226,"Inc":""},"_vena_YTDS1_YTDB1_R_5_632005311486230528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632005311486230528","DimensionId":5,"MemberId":632005311486230528,"Inc":""},"_vena_YTDS1_YTDB1_R_5_632005311486230530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632005311486230530","DimensionId":5,"MemberId":632005311486230530,"Inc":""},"_vena_YTDS1_YTDB1_R_5_632005311503007752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632005311503007752","DimensionId":5,"MemberId":632005311503007752,"Inc":""},"_vena_YTDS1_YTDB1_R_5_632005311507202050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632005311507202050","DimensionId":5,"MemberId":632005311507202050,"Inc":""},"_vena_YTDS1_YTDB1_R_5_632005311507202054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632005311507202054","DimensionId":5,"MemberId":632005311507202054,"Inc":""},"_vena_YTDS1_YTDB1_R_5_632005311507202056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632005311507202056","DimensionId":5,"MemberId":632005311507202056,"Inc":""},"_vena_YTDS1_YTDB1_R_5_632005311511396352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632005311511396352","DimensionId":5,"MemberId":632005311511396352,"Inc":""},"_vena_YTDS1_YTDB1_R_5_632005311511396358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632005311511396358","DimensionId":5,"MemberId":632005311511396358,"Inc":""},"_vena_YTDS1_YTDB1_R_5_632005311515590656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632005311515590656","DimensionId":5,"MemberId":632005311515590656,"Inc":""},"_vena_YTDS1_YTDB1_R_5_632005311515590658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632005311515590658","DimensionId":5,"MemberId":632005311515590658,"Inc":""},"_vena_YTDS1_YTDB1_R_5_632005311523979268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632005311523979268","DimensionId":5,"MemberId":632005311523979268,"Inc":""},"_vena_YTDS1_YTDB1_R_5_632005311532367880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632005311532367880","DimensionId":5,"MemberId":632005311532367880,"Inc":""},"_vena_YTDS1_YTDB1_R_5_632005311536562178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632005311536562178","DimensionId":5,"MemberId":632005311536562178,"Inc":""},"_vena_YTDS1_YTDB1_R_5_632005311536562180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632005311536562180","DimensionId":5,"MemberId":632005311536562180,"Inc":""},"_vena_YTDS1_YTDB1_R_5_632005311540756486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632005311540756486","DimensionId":5,"MemberId":632005311540756486,"Inc":""},"_vena_YTDS1_YTDB1_R_5_632005311540756488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632005311540756488","DimensionId":5,"MemberId":632005311540756488,"Inc":""},"_vena_YTDS1_YTDB1_R_5_632005311544950784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632005311544950784","DimensionId":5,"MemberId":632005311544950784,"Inc":""},"_vena_YTDS1_YTDB1_R_5_632005311549145088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632005311549145088","DimensionId":5,"MemberId":632005311549145088,"Inc":""},"_vena_YTDS1_YTDB1_R_5_632005311549145090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632005311549145090","DimensionId":5,"MemberId":632005311549145090,"Inc":""},"_vena_YTDS1_YTDB1_R_5_632005311549145096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632005311549145096","DimensionId":5,"MemberId":632005311549145096,"Inc":""},"_vena_YTDS1_YTDB1_R_5_632005311565922304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632005311565922304","DimensionId":5,"MemberId":632005311565922304,"Inc":""},"_vena_YTDS1_YTDB1_R_5_632005311570116610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632005311570116610","DimensionId":5,"MemberId":632005311570116610,"Inc":""},"_vena_YTDS1_YTDB1_R_5_632005311570116612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632005311570116612","DimensionId":5,"MemberId":632005311570116612,"Inc":""},"_vena_YTDS1_YTDB1_R_5_632005311570116614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632005311570116614","DimensionId":5,"MemberId":632005311570116614,"Inc":""},"_vena_YTDS1_YTDB1_R_5_632005311574310912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632005311574310912","DimensionId":5,"MemberId":632005311574310912,"Inc":""},"_vena_YTDS1_YTDB1_R_5_632005311574310916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632005311574310916","DimensionId":5,"MemberId":632005311574310916,"Inc":""},"_vena_YTDS1_YTDB1_R_5_632005311574310918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632005311574310918","DimensionId":5,"MemberId":632005311574310918,"Inc":""},"_vena_YTDS1_YTDB1_R_5_632005311599476737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632005311599476737","DimensionId":5,"MemberId":632005311599476737,"Inc":""},"_vena_YTDS1_YTDB1_R_5_632005311603671046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632005311603671046","DimensionId":5,"MemberId":632005311603671046,"Inc":""},"_vena_YTDS1_YTDB1_R_5_632005311603671049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632005311603671049","DimensionId":5,"MemberId":632005311603671049,"Inc":""},"_vena_YTDS1_YTDB1_R_5_632005311607865344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632005311607865344","DimensionId":5,"MemberId":632005311607865344,"Inc":""},"_vena_YTDS1_YTDB1_R_5_632005311607865346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632005311607865346","DimensionId":5,"MemberId":632005311607865346,"Inc":""},"_vena_YTDS1_YTDB1_R_5_632005311612059648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632005311612059648","DimensionId":5,"MemberId":632005311612059648,"Inc":""},"_vena_YTDS1_YTDB1_R_5_632005311612059650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632005311612059650","DimensionId":5,"MemberId":632005311612059650,"Inc":""},"_vena_YTDS1_YTDB1_R_5_632005311628836870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632005311628836870","DimensionId":5,"MemberId":632005311628836870,"Inc":""},"_vena_YTDS1_YTDB1_R_5_632005311641419782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632005311641419782","DimensionId":5,"MemberId":632005311641419782,"Inc":""},"_vena_YTDS1_YTDB1_R_5_632005311645614080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632005311645614080","DimensionId":5,"MemberId":632005311645614080,"Inc":""},"_vena_YTDS1_YTDB1_R_5_632005311645614082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632005311645614082","DimensionId":5,"MemberId":632005311645614082,"Inc":""},"_vena_YTDS1_YTDB1_R_5_632005311649808390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632005311649808390","DimensionId":5,"MemberId":632005311649808390,"Inc":""},"_vena_YTDS1_YTDB1_R_5_632005311649808392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632005311649808392","DimensionId":5,"MemberId":632005311649808392,"Inc":""},"_vena_YTDS1_YTDB1_R_5_632005311654002688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632005311654002688","DimensionId":5,"MemberId":632005311654002688,"Inc":""},"_vena_YTDS1_YTDB1_R_5_632005311654002690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632005311654002690","DimensionId":5,"MemberId":632005311654002690,"Inc":""},"_vena_YTDS1_YTDB1_R_5_632005311654002694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632005311654002694","DimensionId":5,"MemberId":632005311654002694,"Inc":""},"_vena_YTDS1_YTDB1_R_5_632005311654002696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632005311654002696","DimensionId":5,"MemberId":632005311654002696,"Inc":""},"_vena_YTDS1_YTDB1_R_5_632005311674974208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632005311674974208","DimensionId":5,"MemberId":632005311674974208,"Inc":""},"_vena_YTDS1_YTDB1_R_5_632005311674974217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632005311674974217","DimensionId":5,"MemberId":632005311674974217,"Inc":""},"_vena_YTDS1_YTDB1_R_5_632005311679168512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632005311679168512","DimensionId":5,"MemberId":632005311679168512,"Inc":""},"_vena_YTDS1_YTDB1_R_5_632005311679168514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632005311679168514","DimensionId":5,"MemberId":632005311679168514,"Inc":""},"_vena_YTDS1_YTDB1_R_5_632005311679168516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632005311679168516","DimensionId":5,"MemberId":632005311679168516,"Inc":""},"_vena_YTDS1_YTDB1_R_5_632005311683362816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632005311683362816","DimensionId":5,"MemberId":632005311683362816,"Inc":""},"_vena_YTDS1_YTDB1_R_5_632005311683362818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632005311683362818","DimensionId":5,"MemberId":632005311683362818,"Inc":""},"_vena_YTDS1_YTDB1_R_5_632005311691751424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632005311691751424","DimensionId":5,"MemberId":632005311691751424,"Inc":""},"_vena_YTDS1_YTDB1_R_5_632005311700140038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632005311700140038","DimensionId":5,"MemberId":632005311700140038,"Inc":""},"_vena_YTDS1_YTDB1_R_5_632005311704334340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632005311704334340","DimensionId":5,"MemberId":632005311704334340,"Inc":""},"_vena_YTDS1_YTDB1_R_5_632005311704334342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632005311704334342","DimensionId":5,"MemberId":632005311704334342,"Inc":""},"_vena_YTDS1_YTDB1_R_5_632005311704334344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632005311704334344","DimensionId":5,"MemberId":632005311704334344,"Inc":""},"_vena_YTDS1_YTDB1_R_5_632005311704334346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632005311704334346","DimensionId":5,"MemberId":632005311704334346,"Inc":""},"_vena_YTDS1_YTDB1_R_5_632005311708528643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632005311708528643","DimensionId":5,"MemberId":632005311708528643,"Inc":""},"_vena_YTDS1_YTDB1_R_5_632005311725305856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632005311725305856","DimensionId":5,"MemberId":632005311725305856,"Inc":""},"_vena_YTDS1_YTDB1_R_5_632005311729500162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632005311729500162","DimensionId":5,"MemberId":632005311729500162,"Inc":""},"_vena_YTDS1_YTDB1_R_5_632005311729500164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632005311729500164","DimensionId":5,"MemberId":632005311729500164,"Inc":""},"_vena_YTDS1_YTDB1_R_5_632005311729500168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632005311729500168","DimensionId":5,"MemberId":632005311729500168,"Inc":""},"_vena_YTDS1_YTDB1_R_5_632005311733694472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632005311733694472","DimensionId":5,"MemberId":632005311733694472,"Inc":""},"_vena_YTDS1_YTDB1_R_5_632005311737888768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632005311737888768","DimensionId":5,"MemberId":632005311737888768,"Inc":""},"_vena_YTDS1_YTDB1_R_5_632005311737888770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632005311737888770","DimensionId":5,"MemberId":632005311737888770,"Inc":""},"_vena_YTDS1_YTDB1_R_5_632005311737888772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632005311737888772","DimensionId":5,"MemberId":632005311737888772,"Inc":""},"_vena_YTDS1_YTDB1_R_5_632005311758860291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632005311758860291","DimensionId":5,"MemberId":632005311758860291,"Inc":""},"_vena_YTDS1_YTDB1_R_5_632005311758860295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632005311758860295","DimensionId":5,"MemberId":632005311758860295,"Inc":""},"_vena_YTDS1_YTDB1_R_5_632005311758860297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632005311758860297","DimensionId":5,"MemberId":632005311758860297,"Inc":""},"_vena_YTDS1_YTDB1_R_5_632005311763054592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632005311763054592","DimensionId":5,"MemberId":632005311763054592,"Inc":""},"_vena_YTDS1_YTDB1_R_5_632005311763054594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632005311763054594","DimensionId":5,"MemberId":632005311763054594,"Inc":""},"_vena_YTDS1_YTDB1_R_5_632005311763054596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632005311763054596","DimensionId":5,"MemberId":632005311763054596,"Inc":""},"_vena_YTDS1_YTDB1_R_5_632005311763054598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632005311763054598","DimensionId":5,"MemberId":632005311763054598,"Inc":""},"_vena_YTDS1_YTDB1_R_5_632005311771443204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632005311771443204","DimensionId":5,"MemberId":632005311771443204,"Inc":""},"_vena_YTDS1_YTDB1_R_5_632005311784026112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632005311784026112","DimensionId":5,"MemberId":632005311784026112,"Inc":""},"_vena_YTDS1_YTDB1_R_5_632005311784026114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632005311784026114","DimensionId":5,"MemberId":632005311784026114,"Inc":""},"_vena_YTDS1_YTDB1_R_5_632005311784026116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632005311784026116","DimensionId":5,"MemberId":632005311784026116,"Inc":""},"_vena_YTDS1_YTDB1_R_5_632005311788220419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632005311788220419","DimensionId":5,"MemberId":632005311788220419,"Inc":""},"_vena_YTDS1_YTDB1_R_5_632005311788220421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632005311788220421","DimensionId":5,"MemberId":632005311788220421,"Inc":""},"_vena_YTDS1_YTDB1_R_5_632005311788220425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632005311788220425","DimensionId":5,"MemberId":632005311788220425,"Inc":""},"_vena_YTDS1_YTDB1_R_5_632005311792414722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632005311792414722","DimensionId":5,"MemberId":632005311792414722,"Inc":""},"_vena_YTDS1_YTDB1_R_5_632005311792414724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632005311792414724","DimensionId":5,"MemberId":632005311792414724,"Inc":""},"_vena_YTDS1_YTDB1_R_5_632005311792414726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632005311792414726","DimensionId":5,"MemberId":632005311792414726,"Inc":""},"_vena_YTDS1_YTDB1_R_5_632005311809191946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632005311809191946","DimensionId":5,"MemberId":632005311809191946,"Inc":""},"_vena_YTDS1_YTDB1_R_5_632005311817580544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632005311817580544","DimensionId":5,"MemberId":632005311817580544,"Inc":""},"_vena_YTDS1_YTDB1_R_5_632005311817580546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632005311817580546","DimensionId":5,"MemberId":632005311817580546,"Inc":""},"_vena_YTDS1_YTDB1_R_5_632005311817580548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632005311817580548","DimensionId":5,"MemberId":632005311817580548,"Inc":""},"_vena_YTDS1_YTDB1_R_5_632005311817580550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632005311817580550","DimensionId":5,"MemberId":632005311817580550,"Inc":""},"_vena_YTDS1_YTDB1_R_5_632005311817580552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632005311817580552","DimensionId":5,"MemberId":632005311817580552,"Inc":""},"_vena_YTDS1_YTDB1_R_5_632005311821774848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632005311821774848","DimensionId":5,"MemberId":632005311821774848,"Inc":""},"_vena_YTDS1_YTDB1_R_5_632005311838552072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632005311838552072","DimensionId":5,"MemberId":632005311838552072,"Inc":""},"_vena_YTDS1_YTDB1_R_5_632005311842746368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632005311842746368","DimensionId":5,"MemberId":632005311842746368,"Inc":""},"_vena_YTDS1_YTDB1_R_5_632005311842746370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632005311842746370","DimensionId":5,"MemberId":632005311842746370,"Inc":""},"_vena_YTDS1_YTDB1_R_5_632005311842746372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632005311842746372","DimensionId":5,"MemberId":632005311842746372,"Inc":""},"_vena_YTDS1_YTDB1_R_5_632005311846940672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632005311846940672","DimensionId":5,"MemberId":632005311846940672,"Inc":""},"_vena_YTDS1_YTDB1_R_5_632005311846940674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632005311846940674","DimensionId":5,"MemberId":632005311846940674,"Inc":""},"_vena_YTDS1_YTDB1_R_5_632005311859523594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632005311859523594","DimensionId":5,"MemberId":632005311859523594,"Inc":""},"_vena_YTDS1_YTDB1_R_5_632005311863717888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632005311863717888","DimensionId":5,"MemberId":632005311863717888,"Inc":""},"_vena_YTDS1_YTDB1_R_5_632005311867912192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632005311867912192","DimensionId":5,"MemberId":632005311867912192,"Inc":""},"_vena_YTDS1_YTDB1_R_5_632005311867912194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632005311867912194","DimensionId":5,"MemberId":632005311867912194,"Inc":""},"_vena_YTDS1_YTDB1_R_5_632005311867912196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632005311867912196","DimensionId":5,"MemberId":632005311867912196,"Inc":""},"_vena_YTDS1_YTDB1_R_5_632005311867912198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632005311867912198","DimensionId":5,"MemberId":632005311867912198,"Inc":""},"_vena_YTDS1_YTDB1_R_5_632005311872106499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632005311872106499","DimensionId":5,"MemberId":632005311872106499,"Inc":""},"_vena_YTDS1_YTDB1_R_5_632005311888883714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632005311888883714","DimensionId":5,"MemberId":632005311888883714,"Inc":""},"_vena_YTDS1_YTDB1_R_5_632005311888883718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632005311888883718","DimensionId":5,"MemberId":632005311888883718,"Inc":""},"_vena_YTDS1_YTDB1_R_5_632005311893078018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632005311893078018","DimensionId":5,"MemberId":632005311893078018,"Inc":""},"_vena_YTDS1_YTDB1_R_5_632005311893078020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632005311893078020","DimensionId":5,"MemberId":632005311893078020,"Inc":""},"_vena_YTDS1_YTDB1_R_5_632005311893078022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632005311893078022","DimensionId":5,"MemberId":632005311893078022,"Inc":""},"_vena_YTDS1_YTDB1_R_5_632005311897272322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632005311897272322","DimensionId":5,"MemberId":632005311897272322,"Inc":""},"_vena_YTDS1_YTDB1_R_5_632005311897272324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632005311897272324","DimensionId":5,"MemberId":632005311897272324,"Inc":""},"_vena_YTDS1_YTDB1_R_5_632005311914049538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632005311914049538","DimensionId":5,"MemberId":632005311914049538,"Inc":""},"_vena_YTDS1_YTDB1_R_5_632005311918243845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632005311918243845","DimensionId":5,"MemberId":632005311918243845,"Inc":""},"_vena_YTDS1_YTDB1_R_5_632005311918243847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632005311918243847","DimensionId":5,"MemberId":632005311918243847,"Inc":""},"_vena_YTDS1_YTDB1_R_5_632005311918243849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632005311918243849","DimensionId":5,"MemberId":632005311918243849,"Inc":""},"_vena_YTDS1_YTDB1_R_5_632005311922438144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632005311922438144","DimensionId":5,"MemberId":632005311922438144,"Inc":""},"_vena_YTDS1_YTDB1_R_5_632005311922438150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632005311922438150","DimensionId":5,"MemberId":632005311922438150,"Inc":""},"_vena_YTDS1_YTDB1_R_5_632005311939215368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632005311939215368","DimensionId":5,"MemberId":632005311939215368,"Inc":""},"_vena_YTDS1_YTDB1_R_5_632005311943409668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632005311943409668","DimensionId":5,"MemberId":632005311943409668,"Inc":""},"_vena_YTDS1_YTDB1_R_5_632005311943409670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632005311943409670","DimensionId":5,"MemberId":632005311943409670,"Inc":""},"_vena_YTDS1_YTDB1_R_5_632005311943409672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632005311943409672","DimensionId":5,"MemberId":632005311943409672,"Inc":""},"_vena_YTDS1_YTDB1_R_5_632005311943409674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632005311943409674","DimensionId":5,"MemberId":632005311943409674,"Inc":""},"_vena_YTDS1_YTDB1_R_5_632005311947603973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632005311947603973","DimensionId":5,"MemberId":632005311947603973,"Inc":""},"_vena_YTDS1_YTDB1_R_5_632005311947603975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632005311947603975","DimensionId":5,"MemberId":632005311947603975,"Inc":""},"_vena_YTDS1_YTDB1_R_5_632005311960186888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632005311960186888","DimensionId":5,"MemberId":632005311960186888,"Inc":""},"_vena_YTDS1_YTDB1_R_5_632005311964381184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632005311964381184","DimensionId":5,"MemberId":632005311964381184,"Inc":""},"_vena_YTDS1_YTDB1_R_5_632005311964381192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632005311964381192","DimensionId":5,"MemberId":632005311964381192,"Inc":""},"_vena_YTDS1_YTDB1_R_5_632005311968575488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632005311968575488","DimensionId":5,"MemberId":632005311968575488,"Inc":""},"_vena_YTDS1_YTDB1_R_5_632005311972769793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632005311972769793","DimensionId":5,"MemberId":632005311972769793,"Inc":""},"_vena_YTDS1_YTDB1_R_5_632005311972769795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632005311972769795","DimensionId":5,"MemberId":632005311972769795,"Inc":""},"_vena_YTDS1_YTDB1_R_5_632005311972769797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632005311972769797","DimensionId":5,"MemberId":632005311972769797,"Inc":""},"_vena_YTDS1_YTDB1_R_5_632005311972769805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632005311972769805","DimensionId":5,"MemberId":632005311972769805,"Inc":""},"_vena_YTDS1_YTDB1_R_5_632005311976964096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632005311976964096","DimensionId":5,"MemberId":632005311976964096,"Inc":""},"_vena_YTDS1_YTDB1_R_5_632005311976964121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632005311976964121","DimensionId":5,"MemberId":632005311976964121,"Inc":""},"_vena_YTDS1_YTDB1_R_5_632005311997935642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632005311997935642","DimensionId":5,"MemberId":632005311997935642,"Inc":""},"_vena_YTDS1_YTDB1_R_5_632005312002129944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632005312002129944","DimensionId":5,"MemberId":632005312002129944,"Inc":""},"_vena_YTDS1_YTDB1_R_5_632005312002129952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632005312002129952","DimensionId":5,"MemberId":632005312002129952,"Inc":""},"_vena_YTDS1_YTDB1_R_5_632005312002129961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632005312002129961","DimensionId":5,"MemberId":632005312002129961,"Inc":""},"_vena_YTDS1_YTDB1_R_5_632005312006324232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632005312006324232","DimensionId":5,"MemberId":632005312006324232,"Inc":""},"_vena_YTDS1_YTDB1_R_5_632005312006324257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632005312006324257","DimensionId":5,"MemberId":632005312006324257,"Inc":""},"_vena_YTDS1_YTDB1_R_5_632005312027295755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632005312027295755","DimensionId":5,"MemberId":632005312027295755,"Inc":""},"_vena_YTDS1_YTDB1_R_5_632005312031490051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632005312031490051","DimensionId":5,"MemberId":632005312031490051,"Inc":""},"_vena_YTDS1_YTDB1_R_5_632005312031490058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632005312031490058","DimensionId":5,"MemberId":632005312031490058,"Inc":""},"_vena_YTDS1_YTDB1_R_5_632005312031490068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632005312031490068","DimensionId":5,"MemberId":632005312031490068,"Inc":""},"_vena_YTDS1_YTDB1_R_5_632005312031490077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632005312031490077","DimensionId":5,"MemberId":632005312031490077,"Inc":""},"_vena_YTDS1_YTDB1_R_5_632005312035684364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632005312035684364","DimensionId":5,"MemberId":632005312035684364,"Inc":""},"_vena_YTDS1_YTDB1_R_5_632005312048267270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632005312048267270","DimensionId":5,"MemberId":632005312048267270,"Inc":""},"_vena_YTDS1_YTDB1_R_5_632005312048267272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632005312048267272","DimensionId":5,"MemberId":632005312048267272,"Inc":""},"_vena_YTDS1_YTDB1_R_5_632005312048267274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632005312048267274","DimensionId":5,"MemberId":632005312048267274,"Inc":""},"_vena_YTDS1_YTDB1_R_5_632005312052461569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632005312052461569","DimensionId":5,"MemberId":632005312052461569,"Inc":""},"_vena_YTDS1_YTDB1_R_5_632005312052461577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632005312052461577","DimensionId":5,"MemberId":632005312052461577,"Inc":""},"_vena_YTDS1_YTDB1_R_5_632005312056655872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632005312056655872","DimensionId":5,"MemberId":632005312056655872,"Inc":""},"_vena_YTDS1_YTDB1_R_5_632005312056655874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632005312056655874","DimensionId":5,"MemberId":632005312056655874,"Inc":""},"_vena_YTDS1_YTDB1_R_5_632005312056655876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632005312056655876","DimensionId":5,"MemberId":632005312056655876,"Inc":""},"_vena_YTDS1_YTDB1_R_5_632005312060850179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632005312060850179","DimensionId":5,"MemberId":632005312060850179,"Inc":""},"_vena_YTDS1_YTDB1_R_5_632005312077627400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632005312077627400","DimensionId":5,"MemberId":632005312077627400,"Inc":""},"_vena_YTDS1_YTDB1_R_5_632005312077627402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632005312077627402","DimensionId":5,"MemberId":632005312077627402,"Inc":""},"_vena_YTDS1_YTDB1_R_5_632005312081821697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632005312081821697","DimensionId":5,"MemberId":632005312081821697,"Inc":""},"_vena_YTDS1_YTDB1_R_5_632005312081821699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632005312081821699","DimensionId":5,"MemberId":632005312081821699,"Inc":""},"_vena_YTDS1_YTDB1_R_5_632005312086016000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632005312086016000","DimensionId":5,"MemberId":632005312086016000,"Inc":""},"_vena_YTDS1_YTDB1_R_5_632005312086016002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632005312086016002","DimensionId":5,"MemberId":632005312086016002,"Inc":""},"_vena_YTDS1_YTDB1_R_5_632005312098598914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632005312098598914","DimensionId":5,"MemberId":632005312098598914,"Inc":""},"_vena_YTDS1_YTDB1_R_5_632005312098598918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632005312098598918","DimensionId":5,"MemberId":632005312098598918,"Inc":""},"_vena_YTDS1_YTDB1_R_5_632005312102793222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632005312102793222","DimensionId":5,"MemberId":632005312102793222,"Inc":""},"_vena_YTDS1_YTDB1_R_5_632005312102793224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632005312102793224","DimensionId":5,"MemberId":632005312102793224,"Inc":""},"_vena_YTDS1_YTDB1_R_5_632005312106987520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632005312106987520","DimensionId":5,"MemberId":632005312106987520,"Inc":""},"_vena_YTDS1_YTDB1_R_5_632005312106987522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632005312106987522","DimensionId":5,"MemberId":632005312106987522,"Inc":""},"_vena_YTDS1_YTDB1_R_5_632005312111181824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632005312111181824","DimensionId":5,"MemberId":632005312111181824,"Inc":""},"_vena_YTDS1_YTDB1_R_5_632005312111181826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632005312111181826","DimensionId":5,"MemberId":632005312111181826,"Inc":""},"_vena_YTDS1_YTDB1_R_5_632005312111181828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632005312111181828","DimensionId":5,"MemberId":632005312111181828,"Inc":""},"_vena_YTDS1_YTDB1_R_5_632005312127959044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632005312127959044","DimensionId":5,"MemberId":632005312127959044,"Inc":""},"_vena_YTDS1_YTDB1_R_5_632005312127959056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632005312127959056","DimensionId":5,"MemberId":632005312127959056,"Inc":""},"_vena_YTDS1_YTDB1_R_5_632005312127959058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632005312127959058","DimensionId":5,"MemberId":632005312127959058,"Inc":""},"_vena_YTDS1_YTDB1_R_5_632005312132153347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632005312132153347","DimensionId":5,"MemberId":632005312132153347,"Inc":""},"_vena_YTDS1_YTDB1_R_5_632005312132153349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632005312132153349","DimensionId":5,"MemberId":632005312132153349,"Inc":""},"_vena_YTDS1_YTDB1_R_5_632005312148930564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632005312148930564","DimensionId":5,"MemberId":632005312148930564,"Inc":""},"_vena_YTDS1_YTDB1_R_5_632005312148930568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632005312148930568","DimensionId":5,"MemberId":632005312148930568,"Inc":""},"_vena_YTDS1_YTDB1_R_5_632005312153124870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632005312153124870","DimensionId":5,"MemberId":632005312153124870,"Inc":""},"_vena_YTDS1_YTDB1_R_5_632005312153124872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632005312153124872","DimensionId":5,"MemberId":632005312153124872,"Inc":""},"_vena_YTDS1_YTDB1_R_5_632005312157319168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632005312157319168","DimensionId":5,"MemberId":632005312157319168,"Inc":""},"_vena_YTDS1_YTDB1_R_5_632005312157319170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632005312157319170","DimensionId":5,"MemberId":632005312157319170,"Inc":""},"_vena_YTDS1_YTDB1_R_5_632005312157319176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632005312157319176","DimensionId":5,"MemberId":632005312157319176,"Inc":""},"_vena_YTDS1_YTDB1_R_5_632005312161513472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632005312161513472","DimensionId":5,"MemberId":632005312161513472,"Inc":""},"_vena_YTDS1_YTDB1_R_5_632005312161513474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632005312161513474","DimensionId":5,"MemberId":632005312161513474,"Inc":""},"_vena_YTDS1_YTDB1_R_5_632005312161513476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632005312161513476","DimensionId":5,"MemberId":632005312161513476,"Inc":""},"_vena_YTDS1_YTDB1_R_5_632005312178290696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632005312178290696","DimensionId":5,"MemberId":632005312178290696,"Inc":""},"_vena_YTDS1_YTDB1_R_5_632005312182484998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632005312182484998","DimensionId":5,"MemberId":632005312182484998,"Inc":""},"_vena_YTDS1_YTDB1_R_5_632005312182485000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632005312182485000","DimensionId":5,"MemberId":632005312182485000,"Inc":""},"_vena_YTDS1_YTDB1_R_5_632005312186679296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632005312186679296","DimensionId":5,"MemberId":632005312186679296,"Inc":""},"_vena_YTDS1_YTDB1_R_5_632005312186679302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632005312186679302","DimensionId":5,"MemberId":632005312186679302,"Inc":""},"_vena_YTDS1_YTDB1_R_5_632005312186679304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632005312186679304","DimensionId":5,"MemberId":632005312186679304,"Inc":""},"_vena_YTDS1_YTDB1_R_5_632005312199262218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632005312199262218","DimensionId":5,"MemberId":632005312199262218,"Inc":""},"_vena_YTDS1_YTDB1_R_5_632005312211845122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632005312211845122","DimensionId":5,"MemberId":632005312211845122,"Inc":""},"_vena_YTDS1_YTDB1_R_5_632005312211845124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632005312211845124","DimensionId":5,"MemberId":632005312211845124,"Inc":""},"_vena_YTDS1_YTDB1_R_5_632005312211845127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632005312211845127","DimensionId":5,"MemberId":632005312211845127,"Inc":""},"_vena_YTDS1_YTDB1_R_5_632005312216039426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632005312216039426","DimensionId":5,"MemberId":632005312216039426,"Inc":""},"_vena_YTDS1_YTDB1_R_5_632005312216039428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632005312216039428","DimensionId":5,"MemberId":632005312216039428,"Inc":""},"_vena_YTDS1_YTDB1_R_5_632005312228622346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632005312228622346","DimensionId":5,"MemberId":632005312228622346,"Inc":""},"_vena_YTDS1_YTDB1_R_5_632005312232816640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632005312232816640","DimensionId":5,"MemberId":632005312232816640,"Inc":""},"_vena_YTDS1_YTDB1_R_5_632005312232816642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632005312232816642","DimensionId":5,"MemberId":632005312232816642,"Inc":""},"_vena_YTDS1_YTDB1_R_5_632005312237010952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632005312237010952","DimensionId":5,"MemberId":632005312237010952,"Inc":""},"_vena_YTDS1_YTDB1_R_5_632005312241205248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632005312241205248","DimensionId":5,"MemberId":632005312241205248,"Inc":""},"_vena_YTDS1_YTDB1_R_5_632005312241205254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632005312241205254","DimensionId":5,"MemberId":632005312241205254,"Inc":""},"_vena_YTDS1_YTDB1_R_5_632005312262176775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632005312262176775","DimensionId":5,"MemberId":632005312262176775,"Inc":""},"_vena_YTDS1_YTDB1_R_5_632005312266371080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632005312266371080","DimensionId":5,"MemberId":632005312266371080,"Inc":""},"_vena_YTDS1_YTDB1_R_5_632005312270565376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632005312270565376","DimensionId":5,"MemberId":632005312270565376,"Inc":""},"_vena_YTDS1_YTDB1_R_5_632005312270565382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632005312270565382","DimensionId":5,"MemberId":632005312270565382,"Inc":""},"_vena_YTDS1_YTDB1_R_5_632005312270565384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632005312270565384","DimensionId":5,"MemberId":632005312270565384,"Inc":""},"_vena_YTDS1_YTDB1_R_5_632005312291536902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632005312291536902","DimensionId":5,"MemberId":632005312291536902,"Inc":""},"_vena_YTDS1_YTDB1_R_5_632005312295731208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632005312295731208","DimensionId":5,"MemberId":632005312295731208,"Inc":""},"_vena_YTDS1_YTDB1_R_5_632005312295731210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632005312295731210","DimensionId":5,"MemberId":632005312295731210,"Inc":""},"_vena_YTDS1_YTDB1_R_5_632005312299925505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632005312299925505","DimensionId":5,"MemberId":632005312299925505,"Inc":""},"_vena_YTDS1_YTDB1_R_5_632005312299925511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632005312299925511","DimensionId":5,"MemberId":632005312299925511,"Inc":""},"_vena_YTDS1_YTDB1_R_5_632005312304119808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632005312304119808","DimensionId":5,"MemberId":632005312304119808,"Inc":""},"_vena_YTDS1_YTDB1_R_5_632005312304119810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632005312304119810","DimensionId":5,"MemberId":632005312304119810,"Inc":""},"_vena_YTDS1_YTDB1_R_5_632005312304119814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632005312304119814","DimensionId":5,"MemberId":632005312304119814,"Inc":""},"_vena_YTDS1_YTDB1_R_5_632005312308314114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632005312308314114","DimensionId":5,"MemberId":632005312308314114,"Inc":""},"_vena_YTDS1_YTDB1_R_5_632005312325091332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632005312325091332","DimensionId":5,"MemberId":632005312325091332,"Inc":""},"_vena_YTDS1_YTDB1_R_5_632005312325091334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632005312325091334","DimensionId":5,"MemberId":632005312325091334,"Inc":""},"_vena_YTDS1_YTDB1_R_5_632005312325091336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632005312325091336","DimensionId":5,"MemberId":632005312325091336,"Inc":""},"_vena_YTDS1_YTDB1_R_5_632005312329285634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632005312329285634","DimensionId":5,"MemberId":632005312329285634,"Inc":""},"_vena_YTDS1_YTDB1_R_5_632005312329285636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632005312329285636","DimensionId":5,"MemberId":632005312329285636,"Inc":""},"_vena_YTDS1_YTDB1_R_5_632005312350257152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632005312350257152","DimensionId":5,"MemberId":632005312350257152,"Inc":""},"_vena_YTDS1_YTDB1_R_5_632005312350257154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632005312350257154","DimensionId":5,"MemberId":632005312350257154,"Inc":""},"_vena_YTDS1_YTDB1_R_5_632005312354451456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632005312354451456","DimensionId":5,"MemberId":632005312354451456,"Inc":""},"_vena_YTDS1_YTDB1_R_5_632005312358645762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632005312358645762","DimensionId":5,"MemberId":632005312358645762,"Inc":""},"_vena_YTDS1_YTDB1_R_5_632005312358645764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632005312358645764","DimensionId":5,"MemberId":632005312358645764,"Inc":""},"_vena_YTDS1_YTDB1_R_5_632005312358645768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632005312358645768","DimensionId":5,"MemberId":632005312358645768,"Inc":""},"_vena_YTDS1_YTDB1_R_5_632005312362840065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632005312362840065","DimensionId":5,"MemberId":632005312362840065,"Inc":""},"_vena_YTDS1_YTDB1_R_5_632005312362840067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632005312362840067","DimensionId":5,"MemberId":632005312362840067,"Inc":""},"_vena_YTDS1_YTDB1_R_5_632005312379617286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632005312379617286","DimensionId":5,"MemberId":632005312379617286,"Inc":""},"_vena_YTDS1_YTDB1_R_5_632005312388005890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632005312388005890","DimensionId":5,"MemberId":632005312388005890,"Inc":""},"_vena_YTDS1_YTDB1_R_5_632005312388005892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632005312388005892","DimensionId":5,"MemberId":632005312388005892,"Inc":""},"_vena_YTDS1_YTDB1_R_5_632005312388005894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632005312388005894","DimensionId":5,"MemberId":632005312388005894,"Inc":""},"_vena_YTDS1_YTDB1_R_5_632005312392200194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632005312392200194","DimensionId":5,"MemberId":632005312392200194,"Inc":""},"_vena_YTDS1_YTDB1_R_5_632005312392200196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632005312392200196","DimensionId":5,"MemberId":632005312392200196,"Inc":""},"_vena_YTDS1_YTDB1_R_5_632005312417366022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632005312417366022","DimensionId":5,"MemberId":632005312417366022,"Inc":""},"_vena_YTDS1_YTDB1_R_5_632005312417366024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632005312417366024","DimensionId":5,"MemberId":632005312417366024,"Inc":""},"_vena_YTDS1_YTDB1_R_5_632005312417366026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632005312417366026","DimensionId":5,"MemberId":632005312417366026,"Inc":""},"_vena_YTDS1_YTDB1_R_5_632005312421560325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632005312421560325","DimensionId":5,"MemberId":632005312421560325,"Inc":""},"_vena_YTDS1_YTDB1_R_5_632005312421560327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632005312421560327","DimensionId":5,"MemberId":632005312421560327,"Inc":""},"_vena_YTDS1_YTDB1_R_5_632005312429948928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632005312429948928","DimensionId":5,"MemberId":632005312429948928,"Inc":""},"_vena_YTDS1_YTDB1_R_5_632005312438337544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632005312438337544","DimensionId":5,"MemberId":632005312438337544,"Inc":""},"_vena_YTDS1_YTDB1_R_5_632005312442531848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632005312442531848","DimensionId":5,"MemberId":632005312442531848,"Inc":""},"_vena_YTDS1_YTDB1_R_5_632005312446726145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632005312446726145","DimensionId":5,"MemberId":632005312446726145,"Inc":""},"_vena_YTDS1_YTDB1_R_5_632005312450920456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632005312450920456","DimensionId":5,"MemberId":632005312450920456,"Inc":""},"_vena_YTDS1_YTDB1_R_5_632005312455114752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632005312455114752","DimensionId":5,"MemberId":632005312455114752,"Inc":""},"_vena_YTDS1_YTDB1_R_5_632005312455114754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632005312455114754","DimensionId":5,"MemberId":632005312455114754,"Inc":""},"_vena_YTDS1_YTDB1_R_5_632005312455114760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632005312455114760","DimensionId":5,"MemberId":632005312455114760,"Inc":""},"_vena_YTDS1_YTDB1_R_5_632005312459309056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632005312459309056","DimensionId":5,"MemberId":632005312459309056,"Inc":""},"_vena_YTDS1_YTDB1_R_5_632005312471891978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632005312471891978","DimensionId":5,"MemberId":632005312471891978,"Inc":""},"_vena_YTDS1_YTDB1_R_5_632005312476086273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632005312476086273","DimensionId":5,"MemberId":632005312476086273,"Inc":""},"_vena_YTDS1_YTDB1_R_5_632005312476086275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632005312476086275","DimensionId":5,"MemberId":632005312476086275,"Inc":""},"_vena_YTDS1_YTDB1_R_5_632005312480280576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632005312480280576","DimensionId":5,"MemberId":632005312480280576,"Inc":""},"_vena_YTDS1_YTDB1_R_5_632005312480280578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632005312480280578","DimensionId":5,"MemberId":632005312480280578,"Inc":""},"_vena_YTDS1_YTDB1_R_5_632005312484474880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632005312484474880","DimensionId":5,"MemberId":632005312484474880,"Inc":""},"_vena_YTDS1_YTDB1_R_5_632005312492863495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632005312492863495","DimensionId":5,"MemberId":632005312492863495,"Inc":""},"_vena_YTDS1_YTDB1_R_5_632005312497057796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632005312497057796","DimensionId":5,"MemberId":632005312497057796,"Inc":""},"_vena_YTDS1_YTDB1_R_5_632005312497057798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632005312497057798","DimensionId":5,"MemberId":632005312497057798,"Inc":""},"_vena_YTDS1_YTDB1_R_5_632005312497057800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632005312497057800","DimensionId":5,"MemberId":632005312497057800,"Inc":""},"_vena_YTDS1_YTDB1_R_5_632005312501252100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632005312501252100","DimensionId":5,"MemberId":632005312501252100,"Inc":""},"_vena_YTDS1_YTDB1_R_5_632005312501252102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632005312501252102","DimensionId":5,"MemberId":632005312501252102,"Inc":""},"_vena_YTDS1_YTDB1_R_5_632005312501252104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632005312501252104","DimensionId":5,"MemberId":632005312501252104,"Inc":""},"_vena_YTDS1_YTDB1_R_5_632005312522223616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632005312522223616","DimensionId":5,"MemberId":632005312522223616,"Inc":""},"_vena_YTDS1_YTDB1_R_5_632005312522223618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632005312522223618","DimensionId":5,"MemberId":632005312522223618,"Inc":""},"_vena_YTDS1_YTDB1_R_5_632005312526417958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632005312526417958","DimensionId":5,"MemberId":632005312526417958,"Inc":""},"_vena_YTDS1_YTDB1_R_5_632005312530612224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632005312530612224","DimensionId":5,"MemberId":632005312530612224,"Inc":""},"_vena_YTDS1_YTDB1_R_5_632005312530612226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632005312530612226","DimensionId":5,"MemberId":632005312530612226,"Inc":""},"_vena_YTDS1_YTDB1_R_5_632005312530612232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632005312530612232","DimensionId":5,"MemberId":632005312530612232,"Inc":""},"_vena_YTDS1_YTDB1_R_5_632005312534806528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632005312534806528","DimensionId":5,"MemberId":632005312534806528,"Inc":""},"_vena_YTDS1_YTDB1_R_5_632005312547389446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632005312547389446","DimensionId":5,"MemberId":632005312547389446,"Inc":""},"_vena_YTDS1_YTDB1_R_5_632005312547389448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632005312547389448","DimensionId":5,"MemberId":632005312547389448,"Inc":""},"_vena_YTDS1_YTDB1_R_5_632005312551583744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632005312551583744","DimensionId":5,"MemberId":632005312551583744,"Inc":""},"_vena_YTDS1_YTDB1_R_5_632005312551583750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632005312551583750","DimensionId":5,"MemberId":632005312551583750,"Inc":""},"_vena_YTDS1_YTDB1_R_5_632005312555778048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632005312555778048","DimensionId":5,"MemberId":632005312555778048,"Inc":""},"_vena_YTDS1_YTDB1_R_5_632005312564166664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632005312564166664","DimensionId":5,"MemberId":632005312564166664,"Inc":""},"_vena_YTDS1_YTDB1_R_5_632005312568360964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632005312568360964","DimensionId":5,"MemberId":632005312568360964,"Inc":""},"_vena_YTDS1_YTDB1_R_5_632005312568360968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632005312568360968","DimensionId":5,"MemberId":632005312568360968,"Inc":""},"_vena_YTDS1_YTDB1_R_5_632005312572555270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632005312572555270","DimensionId":5,"MemberId":632005312572555270,"Inc":""},"_vena_YTDS1_YTDB1_R_5_632005312572555272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632005312572555272","DimensionId":5,"MemberId":632005312572555272,"Inc":""},"_vena_YTDS1_YTDB1_R_5_632005312576749568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632005312576749568","DimensionId":5,"MemberId":632005312576749568,"Inc":""},"_vena_YTDS1_YTDB1_R_5_632005312576749570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632005312576749570","DimensionId":5,"MemberId":632005312576749570,"Inc":""},"_vena_YTDS1_YTDB1_R_5_632005312576749576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632005312576749576","DimensionId":5,"MemberId":632005312576749576,"Inc":""},"_vena_YTDS1_YTDB1_R_5_632005312580943872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632005312580943872","DimensionId":5,"MemberId":632005312580943872,"Inc":""},"_vena_YTDS1_YTDB1_R_5_632005312585138180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632005312585138180","DimensionId":5,"MemberId":632005312585138180,"Inc":""},"_vena_YTDS1_YTDB1_R_5_632005312597721093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632005312597721093","DimensionId":5,"MemberId":632005312597721093,"Inc":""},"_vena_YTDS1_YTDB1_R_5_632005312597721095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632005312597721095","DimensionId":5,"MemberId":632005312597721095,"Inc":""},"_vena_YTDS1_YTDB1_R_5_632005312597721097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632005312597721097","DimensionId":5,"MemberId":632005312597721097,"Inc":""},"_vena_YTDS1_YTDB1_R_5_632005312601915392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632005312601915392","DimensionId":5,"MemberId":632005312601915392,"Inc":""},"_vena_YTDS1_YTDB1_R_5_632005312601915396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632005312601915396","DimensionId":5,"MemberId":632005312601915396,"Inc":""},"_vena_YTDS1_YTDB1_R_5_632005312601915398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632005312601915398","DimensionId":5,"MemberId":632005312601915398,"Inc":""},"_vena_YTDS1_YTDB1_R_5_632802684999303168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632802684999303168","DimensionId":5,"MemberId":632802684999303168,"Inc":""},"_vena_YTDS1_YTDB1_R_5_632802806714466304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632802806714466304","DimensionId":5,"MemberId":632802806714466304,"Inc":""},"_vena_YTDS1_YTDB1_R_5_640425049593872384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640425049593872384","DimensionId":5,"MemberId":640425049593872384,"Inc":""},"_vena_YTDS1_YTDB1_R_5_640425049946193920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640425049946193920","DimensionId":5,"MemberId":640425049946193920,"Inc":""},"_vena_YTDS1_YTDB1_R_5_640425050315292672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640425050315292672","DimensionId":5,"MemberId":640425050315292672,"Inc":""},"_vena_YTDS1_YTDB1_R_5_672280564707885073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672280564707885073","DimensionId":5,"MemberId":672280564707885073,"Inc":""},"_vena_YTDS1_YTDB1_R_5_820620957949886465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1","VenaRangeType":1,"DimensionIdStr":"5","MemberIdStr":"820620957949886465","DimensionId":5,"MemberId":820620957949886465,"Inc":""},"_vena_YTDS1_YTDB2_C_3_632005310022418436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3","MemberIdStr":"632005310022418436","DimensionId":3,"MemberId":632005310022418436,"Inc":"1"},"_vena_YTDS1_YTDB2_C_3_632005310022418436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3","MemberIdStr":"632005310022418436","DimensionId":3,"MemberId":632005310022418436,"Inc":"2"},"_vena_YTDS1_YTDB2_C_3_632005310022418436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3","MemberIdStr":"632005310022418436","DimensionId":3,"MemberId":632005310022418436,"Inc":"3"},"_vena_YTDS1_YTDB2_C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6","MemberIdStr":"632005313059094533","DimensionId":6,"MemberId":632005313059094533,"Inc":""},"_vena_YTDS1_YTDB2_C_6_632005313059094533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6","MemberIdStr":"632005313059094533","DimensionId":6,"MemberId":632005313059094533,"Inc":"1"},"_vena_YTDS1_YTDB2_C_6_632005313059094533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6","MemberIdStr":"632005313059094533","DimensionId":6,"MemberId":632005313059094533,"Inc":"2"},"_vena_YTDS1_YTDB2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8","MemberIdStr":"632005313629519872","DimensionId":8,"MemberId":632005313629519872,"Inc":"1"},"_vena_YTDS1_YTDB2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8","MemberIdStr":"632005313629519872","DimensionId":8,"MemberId":632005313629519872,"Inc":"2"},"_vena_YTDS1_YTDB2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8","MemberIdStr":"632005313629519872","DimensionId":8,"MemberId":632005313629519872,"Inc":"3"},"_vena_YTDS1_YTDB2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9b0abd7578fb42018b1ba18b8b26d3ae","DimensionId":-1,"MemberId":-1,"Inc":"1"},"_vena_YTDS1_YTDB2_C_FV_9b0abd7578fb42018b1ba18b8b26d3ae_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9b0abd7578fb42018b1ba18b8b26d3ae","DimensionId":-1,"MemberId":-1,"Inc":"2"},"_vena_YTDS1_YTDB2_C_FV_9b0abd7578fb42018b1ba18b8b26d3ae_3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9b0abd7578fb42018b1ba18b8b26d3ae","DimensionId":-1,"MemberId":-1,"Inc":"3"},"_vena_YTDS1_YTD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e1c3a244dc3d4f149ecdf7d748811086","DimensionId":-1,"MemberId":-1,"Inc":"1"},"_vena_YTDS1_YTD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e1c3a244dc3d4f149ecdf7d748811086","DimensionId":-1,"MemberId":-1,"Inc":"2"},"_vena_YTDS1_YTD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e1c3a244dc3d4f149ecdf7d748811086","DimensionId":-1,"MemberId":-1,"Inc":"3"},"_vena_YTDS1_YTD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e3545e3dcc52420a84dcdae3a23a4597","DimensionId":-1,"MemberId":-1,"Inc":"1"},"_vena_YTDS1_YTD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e3545e3dcc52420a84dcdae3a23a4597","DimensionId":-1,"MemberId":-1,"Inc":"2"},"_vena_YTDS1_YTDB2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2,"DimensionIdStr":"FV","MemberIdStr":"e3545e3dcc52420a84dcdae3a23a4597","DimensionId":-1,"MemberId":-1,"Inc":"3"},"_vena_YTDS1_YTDB2_R_5_632005310852890630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632005310852890630","DimensionId":5,"MemberId":632005310852890630,"Inc":""},"_vena_YTDS1_YTDB2_R_5_632005310945165312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632005310945165312","DimensionId":5,"MemberId":632005310945165312,"Inc":""},"_vena_YTDS1_YTDB2_R_5_632005310945165314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632005310945165314","DimensionId":5,"MemberId":632005310945165314,"Inc":""},"_vena_YTDS1_YTDB2_R_5_632005311058411522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632005311058411522","DimensionId":5,"MemberId":632005311058411522,"Inc":""},"_vena_YTDS1_YTDB2_R_5_632005311196823560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632005311196823560","DimensionId":5,"MemberId":632005311196823560,"Inc":""},"_vena_YTDS1_YTDB2_R_5_632005311372984320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632005311372984320","DimensionId":5,"MemberId":632005311372984320,"Inc":""},"_vena_YTDS1_YTDB2_R_5_632005311372984322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632005311372984322","DimensionId":5,"MemberId":632005311372984322,"Inc":""},"_vena_YTDS1_YTDB2_R_5_632005311444287488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632005311444287488","DimensionId":5,"MemberId":632005311444287488,"Inc":""},"_vena_YTDS1_YTDB2_R_5_632005311528173572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632005311528173572","DimensionId":5,"MemberId":632005311528173572,"Inc":""},"_vena_YTDS1_YTDB2_R_5_632005311540756484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632005311540756484","DimensionId":5,"MemberId":632005311540756484,"Inc":""},"_vena_YTDS1_YTDB2_R_5_632005311565922306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632005311565922306","DimensionId":5,"MemberId":632005311565922306,"Inc":""},"_vena_YTDS1_YTDB2_R_5_632005311750471682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632005311750471682","DimensionId":5,"MemberId":632005311750471682,"Inc":""},"_vena_YTDS1_YTDB2_R_5_632005311909855232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632005311909855232","DimensionId":5,"MemberId":632005311909855232,"Inc":""},"_vena_YTDS1_YTDB2_R_5_632005311943409666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632005311943409666","DimensionId":5,"MemberId":632005311943409666,"Inc":""},"_vena_YTDS1_YTDB2_R_5_632005312094404608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632005312094404608","DimensionId":5,"MemberId":632005312094404608,"Inc":""},"_vena_YTDS1_YTDB2_R_5_632005312153124864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632005312153124864","DimensionId":5,"MemberId":632005312153124864,"Inc":""},"_vena_YTDS1_YTDB2_R_5_632005312295731204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632005312295731204","DimensionId":5,"MemberId":632005312295731204,"Inc":""},"_vena_YTDS1_YTDB2_R_5_632005312371228680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632005312371228680","DimensionId":5,"MemberId":632005312371228680,"Inc":""},"_vena_YTDS1_YTDB2_R_5_632005312526417920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632005312526417920","DimensionId":5,"MemberId":632005312526417920,"Inc":""},"_vena_YTDS1_YTDB2_R_5_632005312539000840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632005312539000840","DimensionId":5,"MemberId":632005312539000840,"Inc":""},"_vena_YTDS1_YTDB2_R_5_632005312547389442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2","VenaRangeType":1,"DimensionIdStr":"5","MemberIdStr":"632005312547389442","DimensionId":5,"MemberId":632005312547389442,"Inc":""},"_vena_YTDS1_YTDB3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3","MemberIdStr":"632005310022418436","DimensionId":3,"MemberId":632005310022418436,"Inc":""},"_vena_YTDS1_YTDB3_C_3_632005310022418436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3","MemberIdStr":"632005310022418436","DimensionId":3,"MemberId":632005310022418436,"Inc":"1"},"_vena_YTDS1_YTDB3_C_3_632005310022418436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3","MemberIdStr":"632005310022418436","DimensionId":3,"MemberId":632005310022418436,"Inc":"2"},"_vena_YTDS1_YTDB3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9b0abd7578fb42018b1ba18b8b26d3ae","DimensionId":-1,"MemberId":-1,"Inc":""},"_vena_YTDS1_YTDB3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9b0abd7578fb42018b1ba18b8b26d3ae","DimensionId":-1,"MemberId":-1,"Inc":"1"},"_vena_YTDS1_YTDB3_C_FV_9b0abd7578fb42018b1ba18b8b26d3ae_2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9b0abd7578fb42018b1ba18b8b26d3ae","DimensionId":-1,"MemberId":-1,"Inc":"2"},"_vena_YTDS1_YTDB3_C_FV_a7015286194d4cc6a0af6b4fcbd8ce6b":{"SourceGlobalVariableId":-1,"SourceFormVariableId":"a7015286-194d-4cc6-a0af-6b4fcbd8ce6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a7015286194d4cc6a0af6b4fcbd8ce6b","DimensionId":-1,"MemberId":-1,"Inc":""},"_vena_YTDS1_YTDB3_C_FV_a7015286194d4cc6a0af6b4fcbd8ce6b_1":{"SourceGlobalVariableId":-1,"SourceFormVariableId":"a7015286-194d-4cc6-a0af-6b4fcbd8ce6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a7015286194d4cc6a0af6b4fcbd8ce6b","DimensionId":-1,"MemberId":-1,"Inc":"1"},"_vena_YTDS1_YTDB3_C_FV_a7015286194d4cc6a0af6b4fcbd8ce6b_2":{"SourceGlobalVariableId":-1,"SourceFormVariableId":"a7015286-194d-4cc6-a0af-6b4fcbd8ce6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a7015286194d4cc6a0af6b4fcbd8ce6b","DimensionId":-1,"MemberId":-1,"Inc":"2"},"_vena_YTDS1_YTD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1c3a244dc3d4f149ecdf7d748811086","DimensionId":-1,"MemberId":-1,"Inc":""},"_vena_YTDS1_YTD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1c3a244dc3d4f149ecdf7d748811086","DimensionId":-1,"MemberId":-1,"Inc":"1"},"_vena_YTDS1_YTD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1c3a244dc3d4f149ecdf7d748811086","DimensionId":-1,"MemberId":-1,"Inc":"2"},"_vena_YTDS1_YTD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3545e3dcc52420a84dcdae3a23a4597","DimensionId":-1,"MemberId":-1,"Inc":""},"_vena_YTDS1_YTDB3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3545e3dcc52420a84dcdae3a23a4597","DimensionId":-1,"MemberId":-1,"Inc":"1"},"_vena_YTDS1_YTDB3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3545e3dcc52420a84dcdae3a23a4597","DimensionId":-1,"MemberId":-1,"Inc":"2"},"_vena_YTDS1_YTDB3_C_FV_ef23d2b39fcb45a79097ef2da4b3400e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f23d2b39fcb45a79097ef2da4b3400e","DimensionId":-1,"MemberId":-1,"Inc":""},"_vena_YTDS1_YTDB3_C_FV_ef23d2b39fcb45a79097ef2da4b3400e_1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f23d2b39fcb45a79097ef2da4b3400e","DimensionId":-1,"MemberId":-1,"Inc":"1"},"_vena_YTDS1_YTDB3_C_FV_ef23d2b39fcb45a79097ef2da4b3400e_2":{"SourceGlobalVariableId":-1,"SourceFormVariableId":"ef23d2b3-9fcb-45a7-9097-ef2da4b3400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2,"DimensionIdStr":"FV","MemberIdStr":"ef23d2b39fcb45a79097ef2da4b3400e","DimensionId":-1,"MemberId":-1,"Inc":"2"},"_vena_YTDS1_YTDB3_R_5_632005311788220416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1,"DimensionIdStr":"5","MemberIdStr":"632005311788220416","DimensionId":5,"MemberId":632005311788220416,"Inc":""},"_vena_YTDS1_YTDB3_R_5_632005312266371076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1,"DimensionIdStr":"5","MemberIdStr":"632005312266371076","DimensionId":5,"MemberId":632005312266371076,"Inc":""},"_vena_YTDS1_YTDB3_R_5_697602918727680000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1","BlockName":"YTDB3","VenaRangeType":1,"DimensionIdStr":"5","MemberIdStr":"697602918727680000","DimensionId":5,"MemberId":697602918727680000,"Inc":""},"_vena_YTDS2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","VenaRangeType":0,"DimensionIdStr":"3","MemberIdStr":"632005310022418436","DimensionId":3,"MemberId":632005310022418436,"Inc":""},"_vena_YTDS2_P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","VenaRangeType":0,"DimensionIdStr":"4","MemberIdStr":"632005309959503878","DimensionId":4,"MemberId":632005309959503878,"Inc":""},"_vena_YTDS2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","VenaRangeType":0,"DimensionIdStr":"6","MemberIdStr":"632005313063288832","DimensionId":6,"MemberId":632005313063288832,"Inc":""},"_vena_YTDS2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","VenaRangeType":0,"DimensionIdStr":"7","MemberIdStr":"632005313256226820","DimensionId":7,"MemberId":632005313256226820,"Inc":""},"_vena_YTD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","VenaRangeType":0,"DimensionIdStr":"FV","MemberIdStr":"e3545e3dcc52420a84dcdae3a23a4597","DimensionId":-1,"MemberId":-1,"Inc":""},"_vena_YTDS2_YTDB4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2,"DimensionIdStr":"8","MemberIdStr":"632005313608548359","DimensionId":8,"MemberId":632005313608548359,"Inc":""},"_vena_YTDS2_YTDB4_C_8_632005313684045826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2,"DimensionIdStr":"8","MemberIdStr":"632005313684045826","DimensionId":8,"MemberId":632005313684045826,"Inc":""},"_vena_YTDS2_YTDB4_C_FV_9b0abd7578fb42018b1ba18b8b26d3ae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2,"DimensionIdStr":"FV","MemberIdStr":"9b0abd7578fb42018b1ba18b8b26d3ae","DimensionId":-1,"MemberId":-1,"Inc":""},"_vena_YTDS2_YTDB4_C_FV_9b0abd7578fb42018b1ba18b8b26d3ae_1":{"SourceGlobalVariableId":-1,"SourceFormVariableId":"9b0abd75-78fb-4201-8b1b-a18b8b26d3a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2,"DimensionIdStr":"FV","MemberIdStr":"9b0abd7578fb42018b1ba18b8b26d3ae","DimensionId":-1,"MemberId":-1,"Inc":"1"},"_vena_YTDS2_YTDB4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"},"_vena_YTDS2_YTDB4_R_FV_42f34b52efc14701904e2bd69b949ebb_106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106"},"_vena_YTDS2_YTDB4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139"},"_vena_YTDS2_YTDB4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151"},"_vena_YTDS2_YTDB4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206"},"_vena_YTDS2_YTDB4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221"},"_vena_YTDS2_YTDB4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326"},"_vena_YTDS2_YTDB4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39"},"_vena_YTDS2_YTDB4_R_FV_42f34b52efc14701904e2bd69b949ebb_399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399"},"_vena_YTDS2_YTDB4_R_FV_42f34b52efc14701904e2bd69b949ebb_428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428"},"_vena_YTDS2_YTDB4_R_FV_42f34b52efc14701904e2bd69b949ebb_445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445"},"_vena_YTDS2_YTDB4_R_FV_42f34b52efc14701904e2bd69b949ebb_446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446"},"_vena_YTDS2_YTDB4_R_FV_42f34b52efc14701904e2bd69b949ebb_447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447"},"_vena_YTDS2_YTDB4_R_FV_42f34b52efc14701904e2bd69b949ebb_448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448"},"_vena_YTDS2_YTDB4_R_FV_42f34b52efc14701904e2bd69b949ebb_449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449"},"_vena_YTDS2_YTDB4_R_FV_42f34b52efc14701904e2bd69b949ebb_450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450"},"_vena_YTDS2_YTDB4_R_FV_42f34b52efc14701904e2bd69b949ebb_451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451"},"_vena_YTDS2_YTDB4_R_FV_42f34b52efc14701904e2bd69b949ebb_452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452"},"_vena_YTDS2_YTDB4_R_FV_42f34b52efc14701904e2bd69b949ebb_453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453"},"_vena_YTDS2_YTDB4_R_FV_42f34b52efc14701904e2bd69b949ebb_454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454"},"_vena_YTDS2_YTDB4_R_FV_42f34b52efc14701904e2bd69b949ebb_455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455"},"_vena_YTDS2_YTDB4_R_FV_42f34b52efc14701904e2bd69b949ebb_456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456"},"_vena_YTDS2_YTDB4_R_FV_42f34b52efc14701904e2bd69b949ebb_457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457"},"_vena_YTDS2_YTDB4_R_FV_42f34b52efc14701904e2bd69b949ebb_458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458"},"_vena_YTDS2_YTDB4_R_FV_42f34b52efc14701904e2bd69b949ebb_459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459"},"_vena_YTDS2_YTDB4_R_FV_42f34b52efc14701904e2bd69b949ebb_460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460"},"_vena_YTDS2_YTDB4_R_FV_42f34b52efc14701904e2bd69b949ebb_461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461"},"_vena_YTDS2_YTDB4_R_FV_42f34b52efc14701904e2bd69b949ebb_462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462"},"_vena_YTDS2_YTDB4_R_FV_42f34b52efc14701904e2bd69b949ebb_463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463"},"_vena_YTDS2_YTDB4_R_FV_42f34b52efc14701904e2bd69b949ebb_464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464"},"_vena_YTDS2_YTDB4_R_FV_42f34b52efc14701904e2bd69b949ebb_465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465"},"_vena_YTDS2_YTDB4_R_FV_42f34b52efc14701904e2bd69b949ebb_466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466"},"_vena_YTDS2_YTDB4_R_FV_42f34b52efc14701904e2bd69b949ebb_467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467"},"_vena_YTDS2_YTDB4_R_FV_42f34b52efc14701904e2bd69b949ebb_468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468"},"_vena_YTDS2_YTDB4_R_FV_42f34b52efc14701904e2bd69b949ebb_469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469"},"_vena_YTDS2_YTDB4_R_FV_42f34b52efc14701904e2bd69b949ebb_470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470"},"_vena_YTDS2_YTDB4_R_FV_42f34b52efc14701904e2bd69b949ebb_471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471"},"_vena_YTDS2_YTDB4_R_FV_42f34b52efc14701904e2bd69b949ebb_472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472"},"_vena_YTDS2_YTDB4_R_FV_42f34b52efc14701904e2bd69b949ebb_473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473"},"_vena_YTDS2_YTDB4_R_FV_42f34b52efc14701904e2bd69b949ebb_474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474"},"_vena_YTDS2_YTDB4_R_FV_42f34b52efc14701904e2bd69b949ebb_475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475"},"_vena_YTDS2_YTDB4_R_FV_42f34b52efc14701904e2bd69b949ebb_476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476"},"_vena_YTDS2_YTDB4_R_FV_42f34b52efc14701904e2bd69b949ebb_477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477"},"_vena_YTDS2_YTDB4_R_FV_42f34b52efc14701904e2bd69b949ebb_478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478"},"_vena_YTDS2_YTDB4_R_FV_42f34b52efc14701904e2bd69b949ebb_479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479"},"_vena_YTDS2_YTDB4_R_FV_42f34b52efc14701904e2bd69b949ebb_480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480"},"_vena_YTDS2_YTDB4_R_FV_42f34b52efc14701904e2bd69b949ebb_481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481"},"_vena_YTDS2_YTDB4_R_FV_42f34b52efc14701904e2bd69b949ebb_482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482"},"_vena_YTDS2_YTDB4_R_FV_42f34b52efc14701904e2bd69b949ebb_483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483"},"_vena_YTDS2_YTDB4_R_FV_42f34b52efc14701904e2bd69b949ebb_484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484"},"_vena_YTDS2_YTDB4_R_FV_42f34b52efc14701904e2bd69b949ebb_485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485"},"_vena_YTDS2_YTDB4_R_FV_42f34b52efc14701904e2bd69b949ebb_486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486"},"_vena_YTDS2_YTDB4_R_FV_42f34b52efc14701904e2bd69b949ebb_487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487"},"_vena_YTDS2_YTDB4_R_FV_42f34b52efc14701904e2bd69b949ebb_488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488"},"_vena_YTDS2_YTDB4_R_FV_42f34b52efc14701904e2bd69b949ebb_489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489"},"_vena_YTDS2_YTDB4_R_FV_42f34b52efc14701904e2bd69b949ebb_490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490"},"_vena_YTDS2_YTDB4_R_FV_42f34b52efc14701904e2bd69b949ebb_491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491"},"_vena_YTDS2_YTDB4_R_FV_42f34b52efc14701904e2bd69b949ebb_492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492"},"_vena_YTDS2_YTDB4_R_FV_42f34b52efc14701904e2bd69b949ebb_493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493"},"_vena_YTDS2_YTDB4_R_FV_42f34b52efc14701904e2bd69b949ebb_494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494"},"_vena_YTDS2_YTDB4_R_FV_42f34b52efc14701904e2bd69b949ebb_495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495"},"_vena_YTDS2_YTDB4_R_FV_42f34b52efc14701904e2bd69b949ebb_496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496"},"_vena_YTDS2_YTDB4_R_FV_42f34b52efc14701904e2bd69b949ebb_497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497"},"_vena_YTDS2_YTDB4_R_FV_42f34b52efc14701904e2bd69b949ebb_498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498"},"_vena_YTDS2_YTDB4_R_FV_42f34b52efc14701904e2bd69b949ebb_499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499"},"_vena_YTDS2_YTDB4_R_FV_42f34b52efc14701904e2bd69b949ebb_500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500"},"_vena_YTDS2_YTDB4_R_FV_42f34b52efc14701904e2bd69b949ebb_501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501"},"_vena_YTDS2_YTDB4_R_FV_42f34b52efc14701904e2bd69b949ebb_502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502"},"_vena_YTDS2_YTDB4_R_FV_42f34b52efc14701904e2bd69b949ebb_503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503"},"_vena_YTDS2_YTDB4_R_FV_42f34b52efc14701904e2bd69b949ebb_504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504"},"_vena_YTDS2_YTDB4_R_FV_42f34b52efc14701904e2bd69b949ebb_505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505"},"_vena_YTDS2_YTDB4_R_FV_42f34b52efc14701904e2bd69b949ebb_506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506"},"_vena_YTDS2_YTDB4_R_FV_42f34b52efc14701904e2bd69b949ebb_507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507"},"_vena_YTDS2_YTDB4_R_FV_42f34b52efc14701904e2bd69b949ebb_508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508"},"_vena_YTDS2_YTDB4_R_FV_42f34b52efc14701904e2bd69b949ebb_509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509"},"_vena_YTDS2_YTDB4_R_FV_42f34b52efc14701904e2bd69b949ebb_510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510"},"_vena_YTDS2_YTDB4_R_FV_42f34b52efc14701904e2bd69b949ebb_511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511"},"_vena_YTDS2_YTDB4_R_FV_42f34b52efc14701904e2bd69b949ebb_512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512"},"_vena_YTDS2_YTDB4_R_FV_42f34b52efc14701904e2bd69b949ebb_513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513"},"_vena_YTDS2_YTDB4_R_FV_42f34b52efc14701904e2bd69b949ebb_514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514"},"_vena_YTDS2_YTDB4_R_FV_42f34b52efc14701904e2bd69b949ebb_515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515"},"_vena_YTDS2_YTDB4_R_FV_42f34b52efc14701904e2bd69b949ebb_516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516"},"_vena_YTDS2_YTDB4_R_FV_42f34b52efc14701904e2bd69b949ebb_517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517"},"_vena_YTDS2_YTDB4_R_FV_42f34b52efc14701904e2bd69b949ebb_518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518"},"_vena_YTDS2_YTDB4_R_FV_42f34b52efc14701904e2bd69b949ebb_519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519"},"_vena_YTDS2_YTDB4_R_FV_42f34b52efc14701904e2bd69b949ebb_520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520"},"_vena_YTDS2_YTDB4_R_FV_42f34b52efc14701904e2bd69b949ebb_521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521"},"_vena_YTDS2_YTDB4_R_FV_42f34b52efc14701904e2bd69b949ebb_522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522"},"_vena_YTDS2_YTDB4_R_FV_42f34b52efc14701904e2bd69b949ebb_523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523"},"_vena_YTDS2_YTDB4_R_FV_42f34b52efc14701904e2bd69b949ebb_524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524"},"_vena_YTDS2_YTDB4_R_FV_42f34b52efc14701904e2bd69b949ebb_525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525"},"_vena_YTDS2_YTDB4_R_FV_42f34b52efc14701904e2bd69b949ebb_526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526"},"_vena_YTDS2_YTDB4_R_FV_42f34b52efc14701904e2bd69b949ebb_527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527"},"_vena_YTDS2_YTDB4_R_FV_42f34b52efc14701904e2bd69b949ebb_528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528"},"_vena_YTDS2_YTDB4_R_FV_42f34b52efc14701904e2bd69b949ebb_529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529"},"_vena_YTDS2_YTDB4_R_FV_42f34b52efc14701904e2bd69b949ebb_530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530"},"_vena_YTDS2_YTDB4_R_FV_42f34b52efc14701904e2bd69b949ebb_531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531"},"_vena_YTDS2_YTDB4_R_FV_42f34b52efc14701904e2bd69b949ebb_532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532"},"_vena_YTDS2_YTDB4_R_FV_42f34b52efc14701904e2bd69b949ebb_533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533"},"_vena_YTDS2_YTDB4_R_FV_42f34b52efc14701904e2bd69b949ebb_534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534"},"_vena_YTDS2_YTDB4_R_FV_42f34b52efc14701904e2bd69b949ebb_535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535"},"_vena_YTDS2_YTDB4_R_FV_42f34b52efc14701904e2bd69b949ebb_536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536"},"_vena_YTDS2_YTDB4_R_FV_42f34b52efc14701904e2bd69b949ebb_537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537"},"_vena_YTDS2_YTDB4_R_FV_42f34b52efc14701904e2bd69b949ebb_538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538"},"_vena_YTDS2_YTDB4_R_FV_42f34b52efc14701904e2bd69b949ebb_539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539"},"_vena_YTDS2_YTDB4_R_FV_42f34b52efc14701904e2bd69b949ebb_540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540"},"_vena_YTDS2_YTDB4_R_FV_42f34b52efc14701904e2bd69b949ebb_541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541"},"_vena_YTDS2_YTDB4_R_FV_42f34b52efc14701904e2bd69b949ebb_542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542"},"_vena_YTDS2_YTDB4_R_FV_42f34b52efc14701904e2bd69b949ebb_543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543"},"_vena_YTDS2_YTDB4_R_FV_42f34b52efc14701904e2bd69b949ebb_544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544"},"_vena_YTDS2_YTDB4_R_FV_42f34b52efc14701904e2bd69b949ebb_545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545"},"_vena_YTDS2_YTDB4_R_FV_42f34b52efc14701904e2bd69b949ebb_546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546"},"_vena_YTDS2_YTDB4_R_FV_42f34b52efc14701904e2bd69b949ebb_547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547"},"_vena_YTDS2_YTDB4_R_FV_42f34b52efc14701904e2bd69b949ebb_548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548"},"_vena_YTDS2_YTDB4_R_FV_42f34b52efc14701904e2bd69b949ebb_549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549"},"_vena_YTDS2_YTDB4_R_FV_42f34b52efc14701904e2bd69b949ebb_550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550"},"_vena_YTDS2_YTDB4_R_FV_42f34b52efc14701904e2bd69b949ebb_551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551"},"_vena_YTDS2_YTDB4_R_FV_42f34b52efc14701904e2bd69b949ebb_552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552"},"_vena_YTDS2_YTDB4_R_FV_42f34b52efc14701904e2bd69b949ebb_553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553"},"_vena_YTDS2_YTDB4_R_FV_42f34b52efc14701904e2bd69b949ebb_554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554"},"_vena_YTDS2_YTDB4_R_FV_42f34b52efc14701904e2bd69b949ebb_555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555"},"_vena_YTDS2_YTDB4_R_FV_42f34b52efc14701904e2bd69b949ebb_556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556"},"_vena_YTDS2_YTDB4_R_FV_42f34b52efc14701904e2bd69b949ebb_557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557"},"_vena_YTDS2_YTDB4_R_FV_42f34b52efc14701904e2bd69b949ebb_558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558"},"_vena_YTDS2_YTDB4_R_FV_42f34b52efc14701904e2bd69b949ebb_559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559"},"_vena_YTDS2_YTDB4_R_FV_42f34b52efc14701904e2bd69b949ebb_560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560"},"_vena_YTDS2_YTDB4_R_FV_42f34b52efc14701904e2bd69b949ebb_561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561"},"_vena_YTDS2_YTDB4_R_FV_42f34b52efc14701904e2bd69b949ebb_562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562"},"_vena_YTDS2_YTDB4_R_FV_42f34b52efc14701904e2bd69b949ebb_563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563"},"_vena_YTDS2_YTDB4_R_FV_42f34b52efc14701904e2bd69b949ebb_564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564"},"_vena_YTDS2_YTDB4_R_FV_42f34b52efc14701904e2bd69b949ebb_565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565"},"_vena_YTDS2_YTDB4_R_FV_42f34b52efc14701904e2bd69b949ebb_566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566"},"_vena_YTDS2_YTDB4_R_FV_42f34b52efc14701904e2bd69b949ebb_567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567"},"_vena_YTDS2_YTDB4_R_FV_42f34b52efc14701904e2bd69b949ebb_568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568"},"_vena_YTDS2_YTDB4_R_FV_42f34b52efc14701904e2bd69b949ebb_569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569"},"_vena_YTDS2_YTDB4_R_FV_42f34b52efc14701904e2bd69b949ebb_570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570"},"_vena_YTDS2_YTDB4_R_FV_42f34b52efc14701904e2bd69b949ebb_571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571"},"_vena_YTDS2_YTDB4_R_FV_42f34b52efc14701904e2bd69b949ebb_572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572"},"_vena_YTDS2_YTDB4_R_FV_42f34b52efc14701904e2bd69b949ebb_573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573"},"_vena_YTDS2_YTDB4_R_FV_42f34b52efc14701904e2bd69b949ebb_574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574"},"_vena_YTDS2_YTDB4_R_FV_42f34b52efc14701904e2bd69b949ebb_575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575"},"_vena_YTDS2_YTDB4_R_FV_42f34b52efc14701904e2bd69b949ebb_576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576"},"_vena_YTDS2_YTDB4_R_FV_42f34b52efc14701904e2bd69b949ebb_577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577"},"_vena_YTDS2_YTDB4_R_FV_42f34b52efc14701904e2bd69b949ebb_578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578"},"_vena_YTDS2_YTDB4_R_FV_42f34b52efc14701904e2bd69b949ebb_579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579"},"_vena_YTDS2_YTDB4_R_FV_42f34b52efc14701904e2bd69b949ebb_580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580"},"_vena_YTDS2_YTDB4_R_FV_42f34b52efc14701904e2bd69b949ebb_581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581"},"_vena_YTDS2_YTDB4_R_FV_42f34b52efc14701904e2bd69b949ebb_582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582"},"_vena_YTDS2_YTDB4_R_FV_42f34b52efc14701904e2bd69b949ebb_583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583"},"_vena_YTDS2_YTDB4_R_FV_42f34b52efc14701904e2bd69b949ebb_584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584"},"_vena_YTDS2_YTDB4_R_FV_42f34b52efc14701904e2bd69b949ebb_585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585"},"_vena_YTDS2_YTDB4_R_FV_42f34b52efc14701904e2bd69b949ebb_586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586"},"_vena_YTDS2_YTDB4_R_FV_42f34b52efc14701904e2bd69b949ebb_587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587"},"_vena_YTDS2_YTDB4_R_FV_42f34b52efc14701904e2bd69b949ebb_588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588"},"_vena_YTDS2_YTDB4_R_FV_42f34b52efc14701904e2bd69b949ebb_589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589"},"_vena_YTDS2_YTDB4_R_FV_42f34b52efc14701904e2bd69b949ebb_590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590"},"_vena_YTDS2_YTDB4_R_FV_42f34b52efc14701904e2bd69b949ebb_591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591"},"_vena_YTDS2_YTDB4_R_FV_42f34b52efc14701904e2bd69b949ebb_592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592"},"_vena_YTDS2_YTDB4_R_FV_42f34b52efc14701904e2bd69b949ebb_593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593"},"_vena_YTDS2_YTDB4_R_FV_42f34b52efc14701904e2bd69b949ebb_594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594"},"_vena_YTDS2_YTDB4_R_FV_42f34b52efc14701904e2bd69b949ebb_595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595"},"_vena_YTDS2_YTDB4_R_FV_42f34b52efc14701904e2bd69b949ebb_596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596"},"_vena_YTDS2_YTDB4_R_FV_42f34b52efc14701904e2bd69b949ebb_597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597"},"_vena_YTDS2_YTDB4_R_FV_42f34b52efc14701904e2bd69b949ebb_598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598"},"_vena_YTDS2_YTDB4_R_FV_42f34b52efc14701904e2bd69b949ebb_599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599"},"_vena_YTDS2_YTDB4_R_FV_42f34b52efc14701904e2bd69b949ebb_600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600"},"_vena_YTDS2_YTDB4_R_FV_42f34b52efc14701904e2bd69b949ebb_601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601"},"_vena_YTDS2_YTDB4_R_FV_42f34b52efc14701904e2bd69b949ebb_602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602"},"_vena_YTDS2_YTDB4_R_FV_42f34b52efc14701904e2bd69b949ebb_603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603"},"_vena_YTDS2_YTDB4_R_FV_42f34b52efc14701904e2bd69b949ebb_604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604"},"_vena_YTDS2_YTDB4_R_FV_42f34b52efc14701904e2bd69b949ebb_605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605"},"_vena_YTDS2_YTDB4_R_FV_42f34b52efc14701904e2bd69b949ebb_606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606"},"_vena_YTDS2_YTDB4_R_FV_42f34b52efc14701904e2bd69b949ebb_607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607"},"_vena_YTDS2_YTDB4_R_FV_42f34b52efc14701904e2bd69b949ebb_608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608"},"_vena_YTDS2_YTDB4_R_FV_42f34b52efc14701904e2bd69b949ebb_609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609"},"_vena_YTDS2_YTDB4_R_FV_42f34b52efc14701904e2bd69b949ebb_610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610"},"_vena_YTDS2_YTDB4_R_FV_42f34b52efc14701904e2bd69b949ebb_611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611"},"_vena_YTDS2_YTDB4_R_FV_42f34b52efc14701904e2bd69b949ebb_612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612"},"_vena_YTDS2_YTDB4_R_FV_42f34b52efc14701904e2bd69b949ebb_613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613"},"_vena_YTDS2_YTDB4_R_FV_42f34b52efc14701904e2bd69b949ebb_614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614"},"_vena_YTDS2_YTDB4_R_FV_42f34b52efc14701904e2bd69b949ebb_615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615"},"_vena_YTDS2_YTDB4_R_FV_42f34b52efc14701904e2bd69b949ebb_616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616"},"_vena_YTDS2_YTDB4_R_FV_42f34b52efc14701904e2bd69b949ebb_617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617"},"_vena_YTDS2_YTDB4_R_FV_42f34b52efc14701904e2bd69b949ebb_618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618"},"_vena_YTDS2_YTDB4_R_FV_42f34b52efc14701904e2bd69b949ebb_619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619"},"_vena_YTDS2_YTDB4_R_FV_42f34b52efc14701904e2bd69b949ebb_620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620"},"_vena_YTDS2_YTDB4_R_FV_42f34b52efc14701904e2bd69b949ebb_621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621"},"_vena_YTDS2_YTDB4_R_FV_42f34b52efc14701904e2bd69b949ebb_622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622"},"_vena_YTDS2_YTDB4_R_FV_42f34b52efc14701904e2bd69b949ebb_623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623"},"_vena_YTDS2_YTDB4_R_FV_42f34b52efc14701904e2bd69b949ebb_624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624"},"_vena_YTDS2_YTDB4_R_FV_42f34b52efc14701904e2bd69b949ebb_625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625"},"_vena_YTDS2_YTDB4_R_FV_42f34b52efc14701904e2bd69b949ebb_626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626"},"_vena_YTDS2_YTDB4_R_FV_42f34b52efc14701904e2bd69b949ebb_627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627"},"_vena_YTDS2_YTDB4_R_FV_42f34b52efc14701904e2bd69b949ebb_628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628"},"_vena_YTDS2_YTDB4_R_FV_42f34b52efc14701904e2bd69b949ebb_629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629"},"_vena_YTDS2_YTDB4_R_FV_42f34b52efc14701904e2bd69b949ebb_630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630"},"_vena_YTDS2_YTDB4_R_FV_42f34b52efc14701904e2bd69b949ebb_631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631"},"_vena_YTDS2_YTDB4_R_FV_42f34b52efc14701904e2bd69b949ebb_632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632"},"_vena_YTDS2_YTDB4_R_FV_42f34b52efc14701904e2bd69b949ebb_633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633"},"_vena_YTDS2_YTDB4_R_FV_42f34b52efc14701904e2bd69b949ebb_634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634"},"_vena_YTDS2_YTDB4_R_FV_42f34b52efc14701904e2bd69b949ebb_635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635"},"_vena_YTDS2_YTDB4_R_FV_42f34b52efc14701904e2bd69b949ebb_636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636"},"_vena_YTDS2_YTDB4_R_FV_42f34b52efc14701904e2bd69b949ebb_637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637"},"_vena_YTDS2_YTDB4_R_FV_42f34b52efc14701904e2bd69b949ebb_638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638"},"_vena_YTDS2_YTDB4_R_FV_42f34b52efc14701904e2bd69b949ebb_639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639"},"_vena_YTDS2_YTDB4_R_FV_42f34b52efc14701904e2bd69b949ebb_640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640"},"_vena_YTDS2_YTDB4_R_FV_42f34b52efc14701904e2bd69b949ebb_641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641"},"_vena_YTDS2_YTDB4_R_FV_42f34b52efc14701904e2bd69b949ebb_642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642"},"_vena_YTDS2_YTDB4_R_FV_42f34b52efc14701904e2bd69b949ebb_643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643"},"_vena_YTDS2_YTDB4_R_FV_42f34b52efc14701904e2bd69b949ebb_644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644"},"_vena_YTDS2_YTDB4_R_FV_42f34b52efc14701904e2bd69b949ebb_645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645"},"_vena_YTDS2_YTDB4_R_FV_42f34b52efc14701904e2bd69b949ebb_646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646"},"_vena_YTDS2_YTDB4_R_FV_42f34b52efc14701904e2bd69b949ebb_647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647"},"_vena_YTDS2_YTDB4_R_FV_42f34b52efc14701904e2bd69b949ebb_648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648"},"_vena_YTDS2_YTDB4_R_FV_42f34b52efc14701904e2bd69b949ebb_649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649"},"_vena_YTDS2_YTDB4_R_FV_42f34b52efc14701904e2bd69b949ebb_650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650"},"_vena_YTDS2_YTDB4_R_FV_42f34b52efc14701904e2bd69b949ebb_651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651"},"_vena_YTDS2_YTDB4_R_FV_42f34b52efc14701904e2bd69b949ebb_652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652"},"_vena_YTDS2_YTDB4_R_FV_42f34b52efc14701904e2bd69b949ebb_653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653"},"_vena_YTDS2_YTDB4_R_FV_42f34b52efc14701904e2bd69b949ebb_654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654"},"_vena_YTDS2_YTDB4_R_FV_42f34b52efc14701904e2bd69b949ebb_655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655"},"_vena_YTDS2_YTDB4_R_FV_42f34b52efc14701904e2bd69b949ebb_656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656"},"_vena_YTDS2_YTDB4_R_FV_42f34b52efc14701904e2bd69b949ebb_657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657"},"_vena_YTDS2_YTDB4_R_FV_42f34b52efc14701904e2bd69b949ebb_658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658"},"_vena_YTDS2_YTDB4_R_FV_42f34b52efc14701904e2bd69b949ebb_659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659"},"_vena_YTDS2_YTDB4_R_FV_42f34b52efc14701904e2bd69b949ebb_660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660"},"_vena_YTDS2_YTDB4_R_FV_42f34b52efc14701904e2bd69b949ebb_661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661"},"_vena_YTDS2_YTDB4_R_FV_42f34b52efc14701904e2bd69b949ebb_662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662"},"_vena_YTDS2_YTDB4_R_FV_42f34b52efc14701904e2bd69b949ebb_663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663"},"_vena_YTDS2_YTDB4_R_FV_42f34b52efc14701904e2bd69b949ebb_664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664"},"_vena_YTDS2_YTDB4_R_FV_42f34b52efc14701904e2bd69b949ebb_665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665"},"_vena_YTDS2_YTDB4_R_FV_42f34b52efc14701904e2bd69b949ebb_666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666"},"_vena_YTDS2_YTDB4_R_FV_42f34b52efc14701904e2bd69b949ebb_667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667"},"_vena_YTDS2_YTDB4_R_FV_42f34b52efc14701904e2bd69b949ebb_668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668"},"_vena_YTDS2_YTDB4_R_FV_42f34b52efc14701904e2bd69b949ebb_669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669"},"_vena_YTDS2_YTDB4_R_FV_42f34b52efc14701904e2bd69b949ebb_670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670"},"_vena_YTDS2_YTDB4_R_FV_42f34b52efc14701904e2bd69b949ebb_671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671"},"_vena_YTDS2_YTDB4_R_FV_42f34b52efc14701904e2bd69b949ebb_672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672"},"_vena_YTDS2_YTDB4_R_FV_42f34b52efc14701904e2bd69b949ebb_673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673"},"_vena_YTDS2_YTDB4_R_FV_42f34b52efc14701904e2bd69b949ebb_674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674"},"_vena_YTDS2_YTDB4_R_FV_42f34b52efc14701904e2bd69b949ebb_675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675"},"_vena_YTDS2_YTDB4_R_FV_42f34b52efc14701904e2bd69b949ebb_676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676"},"_vena_YTDS2_YTDB4_R_FV_42f34b52efc14701904e2bd69b949ebb_677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677"},"_vena_YTDS2_YTDB4_R_FV_42f34b52efc14701904e2bd69b949ebb_678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678"},"_vena_YTDS2_YTDB4_R_FV_42f34b52efc14701904e2bd69b949ebb_679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679"},"_vena_YTDS2_YTDB4_R_FV_42f34b52efc14701904e2bd69b949ebb_680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680"},"_vena_YTDS2_YTDB4_R_FV_42f34b52efc14701904e2bd69b949ebb_681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681"},"_vena_YTDS2_YTDB4_R_FV_42f34b52efc14701904e2bd69b949ebb_682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682"},"_vena_YTDS2_YTDB4_R_FV_42f34b52efc14701904e2bd69b949ebb_683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683"},"_vena_YTDS2_YTDB4_R_FV_42f34b52efc14701904e2bd69b949ebb_684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684"},"_vena_YTDS2_YTDB4_R_FV_42f34b52efc14701904e2bd69b949ebb_685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685"},"_vena_YTDS2_YTDB4_R_FV_42f34b52efc14701904e2bd69b949ebb_686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686"},"_vena_YTDS2_YTDB4_R_FV_42f34b52efc14701904e2bd69b949ebb_687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687"},"_vena_YTDS2_YTDB4_R_FV_42f34b52efc14701904e2bd69b949ebb_688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688"},"_vena_YTDS2_YTDB4_R_FV_42f34b52efc14701904e2bd69b949ebb_689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689"},"_vena_YTDS2_YTDB4_R_FV_42f34b52efc14701904e2bd69b949ebb_690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690"},"_vena_YTDS2_YTDB4_R_FV_42f34b52efc14701904e2bd69b949ebb_691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691"},"_vena_YTDS2_YTDB4_R_FV_42f34b52efc14701904e2bd69b949ebb_692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692"},"_vena_YTDS2_YTDB4_R_FV_42f34b52efc14701904e2bd69b949ebb_693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693"},"_vena_YTDS2_YTDB4_R_FV_42f34b52efc14701904e2bd69b949ebb_694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694"},"_vena_YTDS2_YTDB4_R_FV_42f34b52efc14701904e2bd69b949ebb_695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695"},"_vena_YTDS2_YTDB4_R_FV_42f34b52efc14701904e2bd69b949ebb_696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696"},"_vena_YTDS2_YTDB4_R_FV_42f34b52efc14701904e2bd69b949ebb_697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697"},"_vena_YTDS2_YTDB4_R_FV_42f34b52efc14701904e2bd69b949ebb_698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698"},"_vena_YTDS2_YTDB4_R_FV_42f34b52efc14701904e2bd69b949ebb_699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699"},"_vena_YTDS2_YTDB4_R_FV_42f34b52efc14701904e2bd69b949ebb_700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700"},"_vena_YTDS2_YTDB4_R_FV_42f34b52efc14701904e2bd69b949ebb_701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701"},"_vena_YTDS2_YTDB4_R_FV_42f34b52efc14701904e2bd69b949ebb_702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702"},"_vena_YTDS2_YTDB4_R_FV_42f34b52efc14701904e2bd69b949ebb_703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703"},"_vena_YTDS2_YTDB4_R_FV_42f34b52efc14701904e2bd69b949ebb_704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704"},"_vena_YTDS2_YTDB4_R_FV_42f34b52efc14701904e2bd69b949ebb_705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705"},"_vena_YTDS2_YTDB4_R_FV_42f34b52efc14701904e2bd69b949ebb_706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706"},"_vena_YTDS2_YTDB4_R_FV_42f34b52efc14701904e2bd69b949ebb_707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707"},"_vena_YTDS2_YTDB4_R_FV_42f34b52efc14701904e2bd69b949ebb_708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708"},"_vena_YTDS2_YTDB4_R_FV_42f34b52efc14701904e2bd69b949ebb_709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709"},"_vena_YTDS2_YTDB4_R_FV_42f34b52efc14701904e2bd69b949ebb_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"},"_vena_YTDS2_YTDB4_R_FV_42f34b52efc14701904e2bd69b949ebb_710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710"},"_vena_YTDS2_YTDB4_R_FV_42f34b52efc14701904e2bd69b949ebb_711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711"},"_vena_YTDS2_YTDB4_R_FV_42f34b52efc14701904e2bd69b949ebb_712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712"},"_vena_YTDS2_YTDB4_R_FV_42f34b52efc14701904e2bd69b949ebb_713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713"},"_vena_YTDS2_YTDB4_R_FV_42f34b52efc14701904e2bd69b949ebb_714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714"},"_vena_YTDS2_YTDB4_R_FV_42f34b52efc14701904e2bd69b949ebb_715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715"},"_vena_YTDS2_YTDB4_R_FV_42f34b52efc14701904e2bd69b949ebb_716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716"},"_vena_YTDS2_YTDB4_R_FV_42f34b52efc14701904e2bd69b949ebb_717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717"},"_vena_YTDS2_YTDB4_R_FV_42f34b52efc14701904e2bd69b949ebb_718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718"},"_vena_YTDS2_YTDB4_R_FV_42f34b52efc14701904e2bd69b949ebb_719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719"},"_vena_YTDS2_YTDB4_R_FV_42f34b52efc14701904e2bd69b949ebb_720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720"},"_vena_YTDS2_YTDB4_R_FV_42f34b52efc14701904e2bd69b949ebb_721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721"},"_vena_YTDS2_YTDB4_R_FV_42f34b52efc14701904e2bd69b949ebb_722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722"},"_vena_YTDS2_YTDB4_R_FV_42f34b52efc14701904e2bd69b949ebb_723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723"},"_vena_YTDS2_YTDB4_R_FV_42f34b52efc14701904e2bd69b949ebb_724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724"},"_vena_YTDS2_YTDB4_R_FV_42f34b52efc14701904e2bd69b949ebb_725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725"},"_vena_YTDS2_YTDB4_R_FV_42f34b52efc14701904e2bd69b949ebb_726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726"},"_vena_YTDS2_YTDB4_R_FV_42f34b52efc14701904e2bd69b949ebb_727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727"},"_vena_YTDS2_YTDB4_R_FV_42f34b52efc14701904e2bd69b949ebb_728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728"},"_vena_YTDS2_YTDB4_R_FV_42f34b52efc14701904e2bd69b949ebb_729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729"},"_vena_YTDS2_YTDB4_R_FV_42f34b52efc14701904e2bd69b949ebb_730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730"},"_vena_YTDS2_YTDB4_R_FV_42f34b52efc14701904e2bd69b949ebb_731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731"},"_vena_YTDS2_YTDB4_R_FV_42f34b52efc14701904e2bd69b949ebb_732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732"},"_vena_YTDS2_YTDB4_R_FV_42f34b52efc14701904e2bd69b949ebb_733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733"},"_vena_YTDS2_YTDB4_R_FV_42f34b52efc14701904e2bd69b949ebb_734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734"},"_vena_YTDS2_YTDB4_R_FV_42f34b52efc14701904e2bd69b949ebb_735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735"},"_vena_YTDS2_YTDB4_R_FV_42f34b52efc14701904e2bd69b949ebb_736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736"},"_vena_YTDS2_YTDB4_R_FV_42f34b52efc14701904e2bd69b949ebb_737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737"},"_vena_YTDS2_YTDB4_R_FV_42f34b52efc14701904e2bd69b949ebb_738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738"},"_vena_YTDS2_YTDB4_R_FV_42f34b52efc14701904e2bd69b949ebb_739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739"},"_vena_YTDS2_YTDB4_R_FV_42f34b52efc14701904e2bd69b949ebb_740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740"},"_vena_YTDS2_YTDB4_R_FV_42f34b52efc14701904e2bd69b949ebb_741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741"},"_vena_YTDS2_YTDB4_R_FV_42f34b52efc14701904e2bd69b949ebb_742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742"},"_vena_YTDS2_YTDB4_R_FV_42f34b52efc14701904e2bd69b949ebb_743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743"},"_vena_YTDS2_YTDB4_R_FV_42f34b52efc14701904e2bd69b949ebb_744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744"},"_vena_YTDS2_YTDB4_R_FV_42f34b52efc14701904e2bd69b949ebb_745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745"},"_vena_YTDS2_YTDB4_R_FV_42f34b52efc14701904e2bd69b949ebb_746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746"},"_vena_YTDS2_YTDB4_R_FV_42f34b52efc14701904e2bd69b949ebb_747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747"},"_vena_YTDS2_YTDB4_R_FV_42f34b52efc14701904e2bd69b949ebb_748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748"},"_vena_YTDS2_YTDB4_R_FV_42f34b52efc14701904e2bd69b949ebb_749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749"},"_vena_YTDS2_YTDB4_R_FV_42f34b52efc14701904e2bd69b949ebb_750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750"},"_vena_YTDS2_YTDB4_R_FV_42f34b52efc14701904e2bd69b949ebb_751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751"},"_vena_YTDS2_YTDB4_R_FV_42f34b52efc14701904e2bd69b949ebb_752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752"},"_vena_YTDS2_YTDB4_R_FV_42f34b52efc14701904e2bd69b949ebb_753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753"},"_vena_YTDS2_YTDB4_R_FV_42f34b52efc14701904e2bd69b949ebb_754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754"},"_vena_YTDS2_YTDB4_R_FV_42f34b52efc14701904e2bd69b949ebb_755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755"},"_vena_YTDS2_YTDB4_R_FV_42f34b52efc14701904e2bd69b949ebb_756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756"},"_vena_YTDS2_YTDB4_R_FV_42f34b52efc14701904e2bd69b949ebb_757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757"},"_vena_YTDS2_YTDB4_R_FV_42f34b52efc14701904e2bd69b949ebb_758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758"},"_vena_YTDS2_YTDB4_R_FV_42f34b52efc14701904e2bd69b949ebb_759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759"},"_vena_YTDS2_YTDB4_R_FV_42f34b52efc14701904e2bd69b949ebb_760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760"},"_vena_YTDS2_YTDB4_R_FV_42f34b52efc14701904e2bd69b949ebb_761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761"},"_vena_YTDS2_YTDB4_R_FV_42f34b52efc14701904e2bd69b949ebb_762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762"},"_vena_YTDS2_YTDB4_R_FV_42f34b52efc14701904e2bd69b949ebb_763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763"},"_vena_YTDS2_YTDB4_R_FV_42f34b52efc14701904e2bd69b949ebb_764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764"},"_vena_YTDS2_YTDB4_R_FV_42f34b52efc14701904e2bd69b949ebb_765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765"},"_vena_YTDS2_YTDB4_R_FV_42f34b52efc14701904e2bd69b949ebb_766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766"},"_vena_YTDS2_YTDB4_R_FV_42f34b52efc14701904e2bd69b949ebb_767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767"},"_vena_YTDS2_YTDB4_R_FV_42f34b52efc14701904e2bd69b949ebb_768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768"},"_vena_YTDS2_YTDB4_R_FV_42f34b52efc14701904e2bd69b949ebb_769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769"},"_vena_YTDS2_YTDB4_R_FV_42f34b52efc14701904e2bd69b949ebb_770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770"},"_vena_YTDS2_YTDB4_R_FV_42f34b52efc14701904e2bd69b949ebb_771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771"},"_vena_YTDS2_YTDB4_R_FV_42f34b52efc14701904e2bd69b949ebb_772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772"},"_vena_YTDS2_YTDB4_R_FV_42f34b52efc14701904e2bd69b949ebb_773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773"},"_vena_YTDS2_YTDB4_R_FV_42f34b52efc14701904e2bd69b949ebb_774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774"},"_vena_YTDS2_YTDB4_R_FV_42f34b52efc14701904e2bd69b949ebb_775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775"},"_vena_YTDS2_YTDB4_R_FV_42f34b52efc14701904e2bd69b949ebb_776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776"},"_vena_YTDS2_YTDB4_R_FV_42f34b52efc14701904e2bd69b949ebb_777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777"},"_vena_YTDS2_YTDB4_R_FV_42f34b52efc14701904e2bd69b949ebb_778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778"},"_vena_YTDS2_YTDB4_R_FV_42f34b52efc14701904e2bd69b949ebb_779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779"},"_vena_YTDS2_YTDB4_R_FV_42f34b52efc14701904e2bd69b949ebb_780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780"},"_vena_YTDS2_YTDB4_R_FV_42f34b52efc14701904e2bd69b949ebb_781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781"},"_vena_YTDS2_YTDB4_R_FV_42f34b52efc14701904e2bd69b949ebb_782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782"},"_vena_YTDS2_YTDB4_R_FV_42f34b52efc14701904e2bd69b949ebb_783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783"},"_vena_YTDS2_YTDB4_R_FV_42f34b52efc14701904e2bd69b949ebb_784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784"},"_vena_YTDS2_YTDB4_R_FV_42f34b52efc14701904e2bd69b949ebb_785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785"},"_vena_YTDS2_YTDB4_R_FV_42f34b52efc14701904e2bd69b949ebb_786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786"},"_vena_YTDS2_YTDB4_R_FV_42f34b52efc14701904e2bd69b949ebb_787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787"},"_vena_YTDS2_YTDB4_R_FV_42f34b52efc14701904e2bd69b949ebb_788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788"},"_vena_YTDS2_YTDB4_R_FV_42f34b52efc14701904e2bd69b949ebb_789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789"},"_vena_YTDS2_YTDB4_R_FV_42f34b52efc14701904e2bd69b949ebb_790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790"},"_vena_YTDS2_YTDB4_R_FV_42f34b52efc14701904e2bd69b949ebb_791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791"},"_vena_YTDS2_YTDB4_R_FV_42f34b52efc14701904e2bd69b949ebb_792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792"},"_vena_YTDS2_YTDB4_R_FV_42f34b52efc14701904e2bd69b949ebb_793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793"},"_vena_YTDS2_YTDB4_R_FV_42f34b52efc14701904e2bd69b949ebb_794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794"},"_vena_YTDS2_YTDB4_R_FV_42f34b52efc14701904e2bd69b949ebb_795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795"},"_vena_YTDS2_YTDB4_R_FV_42f34b52efc14701904e2bd69b949ebb_796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796"},"_vena_YTDS2_YTDB4_R_FV_42f34b52efc14701904e2bd69b949ebb_797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797"},"_vena_YTDS2_YTDB4_R_FV_42f34b52efc14701904e2bd69b949ebb_798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798"},"_vena_YTDS2_YTDB4_R_FV_42f34b52efc14701904e2bd69b949ebb_799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799"},"_vena_YTDS2_YTDB4_R_FV_42f34b52efc14701904e2bd69b949ebb_800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800"},"_vena_YTDS2_YTDB4_R_FV_42f34b52efc14701904e2bd69b949ebb_801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801"},"_vena_YTDS2_YTDB4_R_FV_42f34b52efc14701904e2bd69b949ebb_802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802"},"_vena_YTDS2_YTDB4_R_FV_42f34b52efc14701904e2bd69b949ebb_803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803"},"_vena_YTDS2_YTDB4_R_FV_42f34b52efc14701904e2bd69b949ebb_804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804"},"_vena_YTDS2_YTDB4_R_FV_42f34b52efc14701904e2bd69b949ebb_805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805"},"_vena_YTDS2_YTDB4_R_FV_42f34b52efc14701904e2bd69b949ebb_806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806"},"_vena_YTDS2_YTDB4_R_FV_42f34b52efc14701904e2bd69b949ebb_807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807"},"_vena_YTDS2_YTDB4_R_FV_42f34b52efc14701904e2bd69b949ebb_808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808"},"_vena_YTDS2_YTDB4_R_FV_42f34b52efc14701904e2bd69b949ebb_809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809"},"_vena_YTDS2_YTDB4_R_FV_42f34b52efc14701904e2bd69b949ebb_810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810"},"_vena_YTDS2_YTDB4_R_FV_42f34b52efc14701904e2bd69b949ebb_811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811"},"_vena_YTDS2_YTDB4_R_FV_42f34b52efc14701904e2bd69b949ebb_812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812"},"_vena_YTDS2_YTDB4_R_FV_42f34b52efc14701904e2bd69b949ebb_813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813"},"_vena_YTDS2_YTDB4_R_FV_42f34b52efc14701904e2bd69b949ebb_814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814"},"_vena_YTDS2_YTDB4_R_FV_42f34b52efc14701904e2bd69b949ebb_815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815"},"_vena_YTDS2_YTDB4_R_FV_42f34b52efc14701904e2bd69b949ebb_816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816"},"_vena_YTDS2_YTDB4_R_FV_42f34b52efc14701904e2bd69b949ebb_817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817"},"_vena_YTDS2_YTDB4_R_FV_42f34b52efc14701904e2bd69b949ebb_818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818"},"_vena_YTDS2_YTDB4_R_FV_42f34b52efc14701904e2bd69b949ebb_819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819"},"_vena_YTDS2_YTDB4_R_FV_42f34b52efc14701904e2bd69b949ebb_820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820"},"_vena_YTDS2_YTDB4_R_FV_42f34b52efc14701904e2bd69b949ebb_821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821"},"_vena_YTDS2_YTDB4_R_FV_42f34b52efc14701904e2bd69b949ebb_822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822"},"_vena_YTDS2_YTDB4_R_FV_42f34b52efc14701904e2bd69b949ebb_823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823"},"_vena_YTDS2_YTDB4_R_FV_42f34b52efc14701904e2bd69b949ebb_824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824"},"_vena_YTDS2_YTDB4_R_FV_42f34b52efc14701904e2bd69b949ebb_825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825"},"_vena_YTDS2_YTDB4_R_FV_42f34b52efc14701904e2bd69b949ebb_826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826"},"_vena_YTDS2_YTDB4_R_FV_42f34b52efc14701904e2bd69b949ebb_827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827"},"_vena_YTDS2_YTDB4_R_FV_42f34b52efc14701904e2bd69b949ebb_828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828"},"_vena_YTDS2_YTDB4_R_FV_42f34b52efc14701904e2bd69b949ebb_829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829"},"_vena_YTDS2_YTDB4_R_FV_42f34b52efc14701904e2bd69b949ebb_830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830"},"_vena_YTDS2_YTDB4_R_FV_42f34b52efc14701904e2bd69b949ebb_831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831"},"_vena_YTDS2_YTDB4_R_FV_42f34b52efc14701904e2bd69b949ebb_832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832"},"_vena_YTDS2_YTDB4_R_FV_42f34b52efc14701904e2bd69b949ebb_833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833"},"_vena_YTDS2_YTDB4_R_FV_42f34b52efc14701904e2bd69b949ebb_834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834"},"_vena_YTDS2_YTDB4_R_FV_42f34b52efc14701904e2bd69b949ebb_835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835"},"_vena_YTDS2_YTDB4_R_FV_42f34b52efc14701904e2bd69b949ebb_836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836"},"_vena_YTDS2_YTDB4_R_FV_42f34b52efc14701904e2bd69b949ebb_837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837"},"_vena_YTDS2_YTDB4_R_FV_42f34b52efc14701904e2bd69b949ebb_838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838"},"_vena_YTDS2_YTDB4_R_FV_42f34b52efc14701904e2bd69b949ebb_839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839"},"_vena_YTDS2_YTDB4_R_FV_42f34b52efc14701904e2bd69b949ebb_840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840"},"_vena_YTDS2_YTDB4_R_FV_42f34b52efc14701904e2bd69b949ebb_841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841"},"_vena_YTDS2_YTDB4_R_FV_42f34b52efc14701904e2bd69b949ebb_842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842"},"_vena_YTDS2_YTDB4_R_FV_42f34b52efc14701904e2bd69b949ebb_843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843"},"_vena_YTDS2_YTDB4_R_FV_42f34b52efc14701904e2bd69b949ebb_844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844"},"_vena_YTDS2_YTDB4_R_FV_42f34b52efc14701904e2bd69b949ebb_845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845"},"_vena_YTDS2_YTDB4_R_FV_42f34b52efc14701904e2bd69b949ebb_846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846"},"_vena_YTDS2_YTDB4_R_FV_42f34b52efc14701904e2bd69b949ebb_847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847"},"_vena_YTDS2_YTDB4_R_FV_42f34b52efc14701904e2bd69b949ebb_848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848"},"_vena_YTDS2_YTDB4_R_FV_42f34b52efc14701904e2bd69b949ebb_849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849"},"_vena_YTDS2_YTDB4_R_FV_42f34b52efc14701904e2bd69b949ebb_850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850"},"_vena_YTDS2_YTDB4_R_FV_42f34b52efc14701904e2bd69b949ebb_851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851"},"_vena_YTDS2_YTDB4_R_FV_42f34b52efc14701904e2bd69b949ebb_852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852"},"_vena_YTDS2_YTDB4_R_FV_42f34b52efc14701904e2bd69b949ebb_853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853"},"_vena_YTDS2_YTDB4_R_FV_42f34b52efc14701904e2bd69b949ebb_854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854"},"_vena_YTDS2_YTDB4_R_FV_42f34b52efc14701904e2bd69b949ebb_855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855"},"_vena_YTDS2_YTDB4_R_FV_42f34b52efc14701904e2bd69b949ebb_856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856"},"_vena_YTDS2_YTDB4_R_FV_42f34b52efc14701904e2bd69b949ebb_857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857"},"_vena_YTDS2_YTDB4_R_FV_42f34b52efc14701904e2bd69b949ebb_858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858"},"_vena_YTDS2_YTDB4_R_FV_42f34b52efc14701904e2bd69b949ebb_859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859"},"_vena_YTDS2_YTDB4_R_FV_42f34b52efc14701904e2bd69b949ebb_860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860"},"_vena_YTDS2_YTDB4_R_FV_42f34b52efc14701904e2bd69b949ebb_861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861"},"_vena_YTDS2_YTDB4_R_FV_42f34b52efc14701904e2bd69b949ebb_862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862"},"_vena_YTDS2_YTDB4_R_FV_42f34b52efc14701904e2bd69b949ebb_863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863"},"_vena_YTDS2_YTDB4_R_FV_42f34b52efc14701904e2bd69b949ebb_864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864"},"_vena_YTDS2_YTDB4_R_FV_42f34b52efc14701904e2bd69b949ebb_865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865"},"_vena_YTDS2_YTDB4_R_FV_42f34b52efc14701904e2bd69b949ebb_866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866"},"_vena_YTDS2_YTDB4_R_FV_42f34b52efc14701904e2bd69b949ebb_867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867"},"_vena_YTDS2_YTDB4_R_FV_42f34b52efc14701904e2bd69b949ebb_868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868"},"_vena_YTDS2_YTDB4_R_FV_42f34b52efc14701904e2bd69b949ebb_869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869"},"_vena_YTDS2_YTDB4_R_FV_42f34b52efc14701904e2bd69b949ebb_870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870"},"_vena_YTDS2_YTDB4_R_FV_42f34b52efc14701904e2bd69b949ebb_871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871"},"_vena_YTDS2_YTDB4_R_FV_42f34b52efc14701904e2bd69b949ebb_872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872"},"_vena_YTDS2_YTDB4_R_FV_42f34b52efc14701904e2bd69b949ebb_873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873"},"_vena_YTDS2_YTDB4_R_FV_42f34b52efc14701904e2bd69b949ebb_874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874"},"_vena_YTDS2_YTDB4_R_FV_42f34b52efc14701904e2bd69b949ebb_875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875"},"_vena_YTDS2_YTDB4_R_FV_42f34b52efc14701904e2bd69b949ebb_876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876"},"_vena_YTDS2_YTDB4_R_FV_42f34b52efc14701904e2bd69b949ebb_877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877"},"_vena_YTDS2_YTDB4_R_FV_42f34b52efc14701904e2bd69b949ebb_878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878"},"_vena_YTDS2_YTDB4_R_FV_42f34b52efc14701904e2bd69b949ebb_879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879"},"_vena_YTDS2_YTDB4_R_FV_42f34b52efc14701904e2bd69b949ebb_880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880"},"_vena_YTDS2_YTDB4_R_FV_42f34b52efc14701904e2bd69b949ebb_881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881"},"_vena_YTDS2_YTDB4_R_FV_42f34b52efc14701904e2bd69b949ebb_882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882"},"_vena_YTDS2_YTDB4_R_FV_42f34b52efc14701904e2bd69b949ebb_883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883"},"_vena_YTDS2_YTDB4_R_FV_42f34b52efc14701904e2bd69b949ebb_884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884"},"_vena_YTDS2_YTDB4_R_FV_42f34b52efc14701904e2bd69b949ebb_885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885"},"_vena_YTDS2_YTDB4_R_FV_42f34b52efc14701904e2bd69b949ebb_886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886"},"_vena_YTDS2_YTDB4_R_FV_42f34b52efc14701904e2bd69b949ebb_887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887"},"_vena_YTDS2_YTDB4_R_FV_42f34b52efc14701904e2bd69b949ebb_888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888"},"_vena_YTDS2_YTDB4_R_FV_42f34b52efc14701904e2bd69b949ebb_889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889"},"_vena_YTDS2_YTDB4_R_FV_42f34b52efc14701904e2bd69b949ebb_890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890"},"_vena_YTDS2_YTDB4_R_FV_42f34b52efc14701904e2bd69b949ebb_891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891"},"_vena_YTDS2_YTDB4_R_FV_42f34b52efc14701904e2bd69b949ebb_892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892"},"_vena_YTDS2_YTDB4_R_FV_42f34b52efc14701904e2bd69b949ebb_893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893"},"_vena_YTDS2_YTDB4_R_FV_42f34b52efc14701904e2bd69b949ebb_894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894"},"_vena_YTDS2_YTDB4_R_FV_42f34b52efc14701904e2bd69b949ebb_895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895"},"_vena_YTDS2_YTDB4_R_FV_42f34b52efc14701904e2bd69b949ebb_896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896"},"_vena_YTDS2_YTDB4_R_FV_42f34b52efc14701904e2bd69b949ebb_897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897"},"_vena_YTDS2_YTDB4_R_FV_42f34b52efc14701904e2bd69b949ebb_898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898"},"_vena_YTDS2_YTDB4_R_FV_42f34b52efc14701904e2bd69b949ebb_899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899"},"_vena_YTDS2_YTDB4_R_FV_42f34b52efc14701904e2bd69b949ebb_900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YTDS2","BlockName":"YTDB4","VenaRangeType":1,"DimensionIdStr":"FV","MemberIdStr":"42f34b52efc14701904e2bd69b949ebb","DimensionId":-1,"MemberId":-1,"Inc":"900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b0da5de":{"guid":"db0da5de","dimension":4,"member":672582955431886848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272859d1":{"guid":"272859d1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QU7DMBD8y56DlLqJi3OryCUSLQgQF8Rh22yFpY0T2Rugqvp3bJJKPfS24xnP7M4JXN9SgOrjBBvqduSbFqq7RQY1CVqGSi9VnpfL3JhCrZTWpY6c7ZJMZbAW8XY3CiWstVmuikVpcqOKwqj7PIOngTxK7yfTC1p7K8fp6YGYX+hAntyettgRVADZvEzCr4R+//V2HCITDbdx3xQ2j88YP0rjWvpNfufPDBiDXKlC74XieEAOFHf3lrnuf9yUEC5Xxw7cyHwleCT8phu87cgF27u5ghoFNzGO/yu40dY78piuatwwCpz/AP0i3+FzAQAA","DynamicExpressionObject":{"nodes":[{"MemberId":-1,"Detail":632005309942726656,"DimId":2,"AttributeId":669374159092449280,"Operator":-1,"OperatorArity":-1,"CellReferenceName":"","MemberNameSearchType":0,"NodeId":0,"NodeParentIndex":-1}],"lastNodeId":0,"sorted":false,"DrillDownMembersMemberIds":null,"DrillDownLeavesMemberIds":null,"DimensionId":2,"DataModelId":632005309942726656,"Value":"Input"},"staticPageMembers":[632005310802558978]},"d5911ea3":{"guid":"d5911ea3","dimension":2,"member":632005310773198848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[632005310802558978]},"ae36ad84":{"guid":"ae36ad84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QU7DMBD8y56DlLqJi3OryCUSLQgQF8Rh22yFpY0T2Rugqvp3bJJKPfS24xnP7M4JXN9SgOrjBBvqduSbFqq7RQY1CVqGSi9VnpfL3JhCrZTWpY6c7ZJMZbAW8XY3CiWstVmuikVpcqOKwqj7PIOngTxK7yfTC1p7K8fp6YGYX+hAntyettgRVADZvEzCr4R+//V2HCITDbdx3xQ2j88YP0rjWvpNfufPDBiDXKlC74XieEAOFHf3lrnuf9yUEC5Xxw7cyHwleCT8phu87cgF27u5ghoFNzGO/yu40dY78piuatwwCpz/AP0i3+FzAQAA","DynamicExpressionObject":{"nodes":[{"MemberId":-1,"Detail":632005309942726656,"DimId":2,"AttributeId":669374159092449280,"Operator":-1,"OperatorArity":-1,"CellReferenceName":"","MemberNameSearchType":0,"NodeId":0,"NodeParentIndex":-1}],"lastNodeId":0,"sorted":false,"DrillDownMembersMemberIds":null,"DrillDownLeavesMemberIds":null,"DimensionId":2,"DataModelId":632005309942726656,"Value":"Input"},"staticPageMembers":[]},"292a4c57":{"guid":"292a4c57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wU7DMAz9F5+D1LU0XXub1sskNhAgLoiDt3oikptMiQtM0/6dhHZoh53iZ7/Y770TWNdRgOb9BGvqt+RXHTR3MwUtCRqGRhd5lpVFVtf3eZVrXeo4M32i5QoWIt5sB6GEdZWX82oWn0rPy7qoI+HxQB7F+XHpBS28kePYWhLzM+3Jk93RBnuCBkBNYhJ+IfS7z9fjIU4yBZuoNx2byieMH2VlO/pJ+84fChiDXLGC80Kx3CMHitq9YW7dtx0vhIvrmIEdmK8ID4RfdGNuerLBODtF0KLgOp7jvwhupPWGPCRX/y7h/As4S17PdwEAAA==","DynamicExpressionObject":{"nodes":[{"MemberId":-1,"Detail":632005309942726656,"DimId":2,"AttributeId":672587167276859392,"Operator":-1,"OperatorArity":-1,"CellReferenceName":"","MemberNameSearchType":0,"NodeId":0,"NodeParentIndex":-1}],"lastNodeId":0,"sorted":false,"DrillDownMembersMemberIds":null,"DrillDownLeavesMemberIds":null,"DimensionId":2,"DataModelId":632005309942726656,"Value":"Reference"},"staticPageMembers":[]},"3ff53baf":{"guid":"3ff53baf","dimension":2,"member":632005310773198848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dedaf819":{"guid":"dedaf819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QU7DMBD8y56DlLqJi3OryCUSLQgQF8Rh22yFpY0T2Rugqvp3bJJKPfS24xnP7M4JXN9SgOrjBBvqduSbFqq7RQY1CVqGSi9VnpfL3JhCrZTWpY6c7ZJMZbAW8XY3CiWstVmuikVpcqOKwqj7PIOngTxK7yfTC1p7K8fp6YGYX+hAntyettgRVADZvEzCr4R+//V2HCITDbdx3xQ2j88YP0rjWvpNfufPDBiDXKlC74XieEAOFHf3lrnuf9yUEC5Xxw7cyHwleCT8phu87cgF27u5ghoFNzGO/yu40dY78piuatwwCpz/AP0i3+FzAQAA","DynamicExpressionObject":{"nodes":[{"MemberId":-1,"Detail":632005309942726656,"DimId":2,"AttributeId":669374159092449280,"Operator":-1,"OperatorArity":-1,"CellReferenceName":"","MemberNameSearchType":0,"NodeId":0,"NodeParentIndex":-1}],"lastNodeId":0,"sorted":false,"DrillDownMembersMemberIds":null,"DrillDownLeavesMemberIds":null,"DimensionId":2,"DataModelId":632005309942726656,"Value":"Input"},"staticPageMembers":[632005310785781764,632005310802558978]},"3fd64f36":{"guid":"3fd64f36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wU7DMAz9F5+D1LU0XXub1sskNhAgLoiDt3oikptMiQtM0/6dhHZoh53iZ7/Y770TWNdRgOb9BGvqt+RXHTR3MwUtCRqGRhd5lpVFVtf3eZVrXeo4M32i5QoWIt5sB6GEdZWX82oWn0rPy7qoI+HxQB7F+XHpBS28kePYWhLzM+3Jk93RBnuCBkBNYhJ+IfS7z9fjIU4yBZuoNx2byieMH2VlO/pJ+84fChiDXLGC80Kx3CMHitq9YW7dtx0vhIvrmIEdmK8ID4RfdGNuerLBODtF0KLgOp7jvwhupPWGPCRX/y7h/As4S17PdwEAAA==","DynamicExpressionObject":{"nodes":[{"MemberId":-1,"Detail":632005309942726656,"DimId":2,"AttributeId":672587167276859392,"Operator":-1,"OperatorArity":-1,"CellReferenceName":"","MemberNameSearchType":0,"NodeId":0,"NodeParentIndex":-1}],"lastNodeId":0,"sorted":false,"DrillDownMembersMemberIds":null,"DrillDownLeavesMemberIds":null,"DimensionId":2,"DataModelId":632005309942726656,"Value":"Reference"},"staticPageMembers":[632005310785781764,632005310802558978]},"62d67b17":{"guid":"62d67b17","dimension":2,"member":632005310773198848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[632005310785781764,632005310802558978]},"4303609":{"guid":"4303609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2vCQBDFv8ueFFJYo0bMTU0OQv4UDV5KKRsz0oXJRnY3bYPku3e3Rgwlvdnbzsybfb8HcyGiKkAR/+VCYihzkNuC+E8ThwSgGUfie1OX0vmULpczd+F63twzM15amVGttJY8rzXc1tIzSKYraaaU0nu9klw3P02HbABxByeQII6QsBKIT4jT+dt6D0we37PmbCZGnxhE+3/3fGZmUW9FAV/Ws3Uejj6j7mPJvQFy+g/g/arjtq0h7H2dK15wJpuktgx/xpjcYywGYnjtq0OQKd0TqUpqMM8TQwUGXXLEoPoUVwN1C23OTtSIPUEE7AMG5rwEoXgluisImGaxsUNbXyUHhrWNtU6zLI2j8BBGoziM1+HubRNG0eh3XN/GTAU24zFpvwGEuM/lBg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6,"NodeParentIndex":0},{"MemberId":-1,"Detail":632005309942726656,"DimId":1,"AttributeId":-1,"Operator":-1,"OperatorArity":-1,"CellReferenceName":"SubsidiaryNumber","MemberNameSearchType":1,"NodeId":7,"NodeParentIndex":6}],"lastNodeId":7,"sorted":false,"DrillDownMembersMemberIds":null,"DrillDownLeavesMemberIds":null,"DimensionId":0,"DataModelId":null,"Value":"BOTTOMLEVEL(MEMBER_CELL(SubsidiaryNumber:NameOnly))"},"staticPageMembers":null},"23bcc667":{"guid":"23bcc667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81XMTU0OQj6KipciZWJGurDZyO6mbRD/e3erYijpzd7m452Z5132RERToSLR64lkWJcolxWJniYOiVED4yQKPZfSwKPTqe8+u2EYhKbHaiszqpnWkpWtxttYcUQJupGmSym95zPJdPdTdMgCOV/hASWKPeZQI4kIca73bb5GkPv3TXc0HaPPDaLd713CFzCDeikq/LI3z87D0X3qPpbcHyD3/gG8n125bWkIe92WilUMZJe3luFPG5O7jWDAhn/eOYSD0j2RaqRGEx6AKzToknEeN5/ickDdTJtvJ1rOe4IU4QMH+qxGoVgj7H7zrDFoyMw5bvOLZAu8tbbmxWZTZGmyTdJRlmTzZPW2SNJ09NtuZG0WgnfjMTl/A1/Ghj4GAwAA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4,"NodeParentIndex":3},{"MemberId":-1,"Detail":632005309942726656,"DimId":1,"AttributeId":-1,"Operator":-1,"OperatorArity":-1,"CellReferenceName":"SubsidiaryNumber","MemberNameSearchType":1,"NodeId":5,"NodeParentIndex":4}],"lastNodeId":5,"sorted":false,"DrillDownMembersMemberIds":null,"DrillDownLeavesMemberIds":null,"DimensionId":0,"DataModelId":null,"Value":"BOTTOMLEVEL(MEMBER_CELL(SubsidiaryNumber:NameOnly))"},"staticPageMembers":null},"a3be3c09":{"guid":"a3be3c09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81XMTU0OQj6KipciZWJGurDZyO6mbRD/e3erYijpzd7m452Z5132RERToSLR64lkWJcolxWJniYOiVED4yQKPZfSwKPTqe8+u2EYhKbHaiszqpnWkpWtxttYcUQJupGmSym95zPJdPdTdMgCOV/hASWKPeZQI4kIca73bb5GkPv3TXc0HaPPDaLd713CFzCDeikq/LI3z87D0X3qPpbcHyD3/gG8n125bWkIe92WilUMZJe3luFPG5O7jWDAhn/eOYSD0j2RaqRGEx6AKzToknEeN5/ickDdTJtvJ1rOe4IU4QMH+qxGoVgj7H7zrDFoyMw5bvOLZAu8tbbmxWZTZGmyTdJRlmTzZPW2SNJ09NtuZG0WgnfjMTl/A1/Ghj4GAwAA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4,"NodeParentIndex":3},{"MemberId":-1,"Detail":632005309942726656,"DimId":1,"AttributeId":-1,"Operator":-1,"OperatorArity":-1,"CellReferenceName":"SubsidiaryNumber","MemberNameSearchType":1,"NodeId":5,"NodeParentIndex":4}],"lastNodeId":5,"sorted":false,"DrillDownMembersMemberIds":null,"DrillDownLeavesMemberIds":null,"DimensionId":0,"DataModelId":null,"Value":"BOTTOMLEVEL(MEMBER_CELL(SubsidiaryNumber:NameOnly))"},"staticPageMembers":null},"eb2a44e5":{"guid":"eb2a44e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PW/CMBCG/0rkiUip5AQSSDYKqEICUkHEUnUwcBRLjo3ONi1C/PfaNKgZmKpu9/H67n3OFyLVDjQp3i5kDvUGcLojxVMckTEYxgUpsm5Cadqled5L+kmWpZnr8drL0ogMjUG+sQbuz8ojIDMKSRFTSn/zIXJzvhUjMgIhlrAHBLmFBauBFIREzX6fr4Dh9lCdj67j9Atn0c9vwlfmHpqp3MGX33mN2tazwSDtZ7Fzncdp3uunyT+gtLMGxJf+yhE/4KDX94gIpk1LpBUacKFBC84pciHG6lP+zNd3Zvd50grREsyAneBBn9cgNVeyAR4zw+Zum7jd7cFt1kxYz7Qql1Xnuayqcj6brCezzhJOIC0EL6jsMYiDzujA8AN0sFcYjCx6rmAFeOJb0GEYkus3uMCnQWg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 (Charges for Current Services)))"},"staticPageMembers":null},"d164a04b":{"guid":"d164a04b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7CMAyGX6XyCaROSlMaSm9soAmp0AkqLtMOgXoiUpqgNGVDqO++lBXRA6dpN9v/H9ufcwGlC6wgeb/AEssdmkUByVPgwwwtFxISFlJCopBMJiM6poxFzGmibG2RD1NrjdjVFm/PsiMabrWBJCCE3POpEfZ8LfrwglKu8RMNqj2ueImQAPjd/DbfIDf7Q34+OsX5V27Ftn8XvnH30C5Ugd/tzMbvr87iOBozGlI2jhkNgnj0Dyj9rANpS3/lCB5wkObDB8kr2zNV2lh0oTU1uk2NkHKmv9Rv/+rG7D5P1VL2DCnyEz7QRYmqElp1wDNu+dJNk9e7PbjNlsu6Zdpk63zwnOV5tkzn23k6WOMJVY3eq9H10aPeILMHNF6q91x6nVgNh0NofgBY+bauYAIAAA=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 (Other Local Revenues)))"},"staticPageMembers":null},"4d09c066":{"guid":"4d09c066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2vCQBDFv0qYk0IKm8REzc1WKYKaosFL6WHVJ13Y7MpmYyvid+/GRszBU+lt/rydeb/ZMym9Q0np+5nmKDYw0x2lT4FPY1guJKVJFDIWR2w47IX9MEnixPVEUctin0bWGrGpLG7PsgMMt9pQGjDG7vnICHu6Fn16gZRL7GGgtljwApQS+c3+Ol+Bm+1nfjq4jtMvnMV6fhO+cffQTtUO3/XOi9+2ngwGcT+JGAt7zm8QsN4/oLSzBqQu/ZUjeMDBLh8+SV7alqjUxsKF1lRwTo2Qcqy/1O/88sbsPk9VUrYEM/AjHvRFAVUKrRrgMbd87rbJ690e3GbNZVUzrbJl3nnO8jybzybryayzxBGqgvdqdHXwIq+zstzC03svh1IoS6Db7dLlB/+D8GNeAgAA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 (State of Tennessee)))"},"staticPageMembers":null},"36730e11":{"guid":"36730e11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G/NpbraxIhhTNHgpPaxmShc2u2GzsRXJf+/GRppDTqW3+Xh33nlmryBkgTXEr1dIsTyiWhcQPzg2JKgp4xAH7owQ3yXzuTcLZ0HgB6bHyk7m27DQWrFjo/H+LKtQUS0VxA4h5DdfKKYvt6INT8j5Dt9RoTjhlpYIMYDd+3f5Hqk6feSXynSMfmtW7Ob34Qs1D/VaFPjVebb2cPUgivwwcEPiRy5xnNCL/gFlmPUgXemvHM4IB2nfbOC01gNRLZVGE2rVoNlUMc4T+Sl+5td3ZvN5ouF8INggPeNIn5UoaiZFD5xQTVPjxm93G7nNgfKmY9pnu3zymOV5lm6Wh+VmssMzigatlZJNZXnW5BkLcx1ureQZlTA2ejqdQvsNm+ZX1V4CAAA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 (Federal Government)))"},"staticPageMembers":null},"d2ee324d":{"guid":"d2ee324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8oyJ4UIm8SsMTdbpQhqigYvpYfVTHFhsyubXVsR/3s3NtIcPJXe5uOdj2fmAkqXWEP2doElVjs08xKyQRjAFC0XEjIWR5QmMR2Ph9EoYixhPieqRpYEMLHWiJ2zeC/Lj2i41QaykFL660+MsOdbMIBnlHKNH2hQ7XHFK4QMIGjnN/4GudkfivPRZ7x+5Vds+rfmK/eFdq5K/GpmXoPu6ixNkxEbRknMaBSlLB3+A0rXa0Ga0F85wgcc9PoegOS17YhqbSx60xqHflMjpJzqT/XTv74z++cpJ2VHsEB+wgd5UaGqhVYt8JRbvvTT5O1uD26z5dI1TJt8XfSe8qLIl4vZdrborfGEyiF5MdodSUJ6uT2gIRvtzB5rMiArrUgr6vf7cP0GVsMeYmcCAAA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 (Other Sources - Non Revenue)))"},"staticPageMembers":null},"eedaad30":{"guid":"eedaad30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UBW4GaFNCYqjRIvTQ8rTtNNll2yLFZj/O9dLKYcPDW9zce7M+8zewGpDthA8naBFVZ71IsDJE+eCykaxgUkNPAJCQMSxxN/6lMaUtvjVScLXZgZo/m+NXh/lteomVEaEo8Q8pvPNDfnW9GFOQqxwQ/UKEtcswohAXD7/V2+RabLz+Jc247Vr63Fbn4fvjL70CzkAU/dzqs7tE6jKJzSiNKAenEQRP7kH1CGWQ/Slf7K4T3gINd3FwRrzEDUKG3Qhka3aJ1qLkSqvuTP/ObObD9PtkIMBEtkR3zQ5xXKhivZA6fMsJXdJm53e3CbHRNtx7TNN8XoOS+KfLXMdtlylJ1qOwmdF63a2gmc0VxJo1lp3Tpb1EdeYjMej+H6DQ+5fWtfAgAA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 (Contracted Services)))"},"staticPageMembers":null},"7eaec168":{"guid":"7eaec168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RFW4KaFNCYojRIvTQ+rjukmyy5ZllZj+O9dLKYcPDW9zcc7H8/MFaQ6Yg3x2xVWWO5RL48QP01cSNAwLiCmU4+QYEqiyPdmHqUBtTledrLAhbkxmu8bg/eyvELNjNIQTwghv/5cc3O5BV14RiE2eEKN8oBrViLEAG4/v/O3yPTho7hUNmP1a7ti1783X5ktNEt5xHM3s3WHq9MwDGZ0FlKfRp7nh4H/DyhDrwfpQn/lmDzgIO27C4LVZiCqlTZoTaMbtJtqLkSivuRP//rObJ8nGyEGggzZJz7I8xJlzZXsgRNm2MpOE7e7PbjNjommY9rmm2K0yIsiX2XpLs1G6bmyndB50aqpHM8ZpWUl1AXRWaDEEzf1eDyG9hvyVItvXQIAAA=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 (Employee Benefits)))"},"staticPageMembers":null},"483c9ff1":{"guid":"483c9ff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U4QUNp/G3GwTihCNmOCl9LDqlC5sdsNmYxXxv3djI83BU+ltPt6deZ/ZCwh5wBaStwsssd6hWhwgeXIdSFFTxiGJfI+Q0CezWeBNvSgKI9NjdS8LHZhrrdiu03h/VjSoqJYKEpcQ8pvPFdPnW9GBF+R8gx+oUOxxRWuEBMAZ9vd5iVTtP6tzYzpGvzIW+/lDuKbmoV6IA576nVdnbD2K43AaTf04cINZ6AVB/A8o42wA6Ut/5XAfcJDruwOctnokaqXSaEKtOjROFeM8lV/iZ357ZzafJzrOR4Ic6REf9FmNomVSDMAp1XRptvHb3R7cZkt51zOVxaayn4uqKpZ5ts1yOzs1ZhJar0p2jeVa9tr4kYJyq0R1ZHtsJ5MJXL8BWRLxk10CAAA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 (Personal Services)))"},"staticPageMembers":null},"be80c48f":{"guid":"be80c48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QyMJTRYUEG62mMZEpBHipelh1Wm6ybKQ3aXVGP97dxVTDp6a3ubj3Zn3mT2BaPaoIH07QY71FuViD+mj70GGmjIOaTQOCAnHJEkmQRxEURiZHqutLPRgprVk207j7VnRoqS6kZD6hJDffCaZPl6KHjwj52v8QIlihytaI6QAXr/f5iVSufusjq3pGP3KWLTz+/CVmod6IfZ4sDvP3tB6NJ2GcZT4sTUbxklA/gFlmPUgtvRXDv8OBzm/e8Cp0gORaqRGE2rZoXEqGedZ8y2u89WN2Xye6DgfCJZIv/BOn9UoFGtED5xRTXOzjV/uduc2G8o7y1QW62r0VFRVkS/nm/lyND+0ZhI6L7LpWmfijMqubTlD5Tw4OdUoGeXKdV04/wCiAzi/YA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 (Supplies &amp; Materials)))"},"staticPageMembers":null},"64613313":{"guid":"64613313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bCswM2KaUxUGiVemh5WndZNloUMS6sx/vcuFlMOnJre5uOdj2fmAro4YAXx6wWWmO+Q5geIHzwXEjRCKoj5yGcsGLEoevTHPucBtzmZN7LAhYkxJHe1wXtZWiIJUxDEHmPs15+QNOdb0IUpKrXGdyTUe1yJHCEGcNv5jb9BQftjdi5txupXdsWmf2u+CFto5vqAp2bm1e2uzsMwGPOIj3jkMZ/5YfgPKF2vBWlCf+XwejjY9c0FJSrTEVUFGbSmoRrtpiSVSoov/dO/ujPb5+laqY5ggeITe/IyR13JQrfAiTBiaaep2916brMVqm6YNuk6GzylWZYuF7PtbDGYnUrbCZ1nKurSCZxBao5IzvQo6AOr4XAI12859Kv9W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 (Other Charges)))"},"staticPageMembers":null},"da0e1e2":{"guid":"da0e1e2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4rMKYKF1dT1cUtrKAGNJZFcSg9rMqUL6yrrmiYEv3vX1FAPOZXe5vGfx2/mArI+YAvx2wUyrEpUqwPED64DCWrGBcR07hHiz0kUPXqBR6lPTY5Xg8x3YKG14mWn8VaWN6iYrhXELiHk118ors/XoAPPKMQGP1Ch3OOaVQgxgDPOH/wtMrX/LM6NyRj92qw49B/NV2YK9Uoe8DTM7J3p6jQM/SAgHgn9yPU8l87/AWXqjSBD6K8c7h0O0r87IFirJ6K2VhqNqVWHZlPFhUjqL/nTv70xm+fJToiJIEV2xDt5XqFseS1H4IRplplp4nq3O7fZMdENTNt8U8ye8qLIs3S5W6az5akxndB6UXXXWNSaJVhqa4vqyPdo2zb03zeeQitYAgAA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 (Debt Service)))"},"staticPageMembers":null},"592ec4c":{"guid":"592ec4c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m9UkmptVKYKaYoOX0sOoU7qw2YTNpFXE/96NjTQHT6W3+Xjn45k5gykOVEHyeoYV5TuyiwMkD4EPM2JUGpJoIIUIB2I8HspYRlEYuZzKG1now4TZql3NdCtLS7LIhYUkEEL8+hOr+HQN+jAlrTf0TpbMntaYEyQAfju/8V8I7f4jO5Uu4/Rrt2LTvzWf0RXywhzo2My8+N3Vo9EojGMxCmUQhVLKofgHlK7XgjShv3IEdzjE5c0HjRV3RFVhmZzJtia3qVVaz4ov89O/ujG755la645gSfhJd/IqJ1OpwrTAM2RcuWn6erc7t9mirhuml3ST9R7TLEtXy/l2vuzNj6XrRN6TLerSi73eFEvFqL20Zo2nfr8Pl2870njAWgIAAA=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 (Capital Outlay)))"},"staticPageMembers":null},"81241c3d":{"guid":"81241c3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PW/CMBCG/0rkiUip5AQSSDYKqEICUkHEUnUwcBRLjo3ONi1C/PfaNKgZmKpu9/H67n3OFyLVDjQp3i5kDvUGcLojxVMckTEYxgUpsm5Cadqled5L+kmWpZnr8drL0ogMjUG+sQbuz8ojIDMKSRFTSn/zIXJzvhUjMgIhlrAHBLmFBauBFIREzX6fr4Dh9lCdj67j9Atn0c9vwlfmHpqp3MGX33mN2tazwSDtZ7Fzncdp3uunyT+gtLMGxJf+yhE/4KDX94gIpk1LpBUacKFBC84pciHG6lP+zNd3Zvd50grREsyAneBBn9cgNVeyAR4zw+Zum7jd7cFt1kxYz7Qql1Xnuayqcj6brCezzhJOIC0EL6jsMYiDzujA8AN0sFcYjCx6rmAFeOJb0GEYkus3uMCnQWg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 (Charges for Current Services)))"},"staticPageMembers":null},"9e6c5adb":{"guid":"9e6c5adb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7CMAyGX6XyCaROSlMaSm9soAmp0AkqLtMOgXoiUpqgNGVDqO++lBXRA6dpN9v/H9ufcwGlC6wgeb/AEssdmkUByVPgwwwtFxISFlJCopBMJiM6poxFzGmibG2RD1NrjdjVFm/PsiMabrWBJCCE3POpEfZ8LfrwglKu8RMNqj2ueImQAPjd/DbfIDf7Q34+OsX5V27Ftn8XvnH30C5Ugd/tzMbvr87iOBozGlI2jhkNgnj0Dyj9rANpS3/lCB5wkObDB8kr2zNV2lh0oTU1uk2NkHKmv9Rv/+rG7D5P1VL2DCnyEz7QRYmqElp1wDNu+dJNk9e7PbjNlsu6Zdpk63zwnOV5tkzn23k6WOMJVY3eq9H10aPeILMHNF6q91x6nVgNh0NofgBY+bauYAIAAA=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 (Other Local Revenues)))"},"staticPageMembers":null},"f5783ada":{"guid":"f5783ada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2vCQBDFv0qYk0IKm8REzc1WKYKaosFL6WHVJ13Y7MpmYyvid+/GRszBU+lt/rydeb/ZMym9Q0np+5nmKDYw0x2lT4FPY1guJKVJFDIWR2w47IX9MEnixPVEUctin0bWGrGpLG7PsgMMt9pQGjDG7vnICHu6Fn16gZRL7GGgtljwApQS+c3+Ol+Bm+1nfjq4jtMvnMV6fhO+cffQTtUO3/XOi9+2ngwGcT+JGAt7zm8QsN4/oLSzBqQu/ZUjeMDBLh8+SV7alqjUxsKF1lRwTo2Qcqy/1O/88sbsPk9VUrYEM/AjHvRFAVUKrRrgMbd87rbJ690e3GbNZVUzrbJl3nnO8jybzybryayzxBGqgvdqdHXwIq+zstzC03svh1IoS6Db7dLlB/+D8GNeAgAA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 (State of Tennessee)))"},"staticPageMembers":null},"c0e15d78":{"guid":"c0e15d78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G/NpbraxIhhTNHgpPaxmShc2u2GzsRXJf+/GRppDTqW3+Xh33nlmryBkgTXEr1dIsTyiWhcQPzg2JKgp4xAH7owQ3yXzuTcLZ0HgB6bHyk7m27DQWrFjo/H+LKtQUS0VxA4h5DdfKKYvt6INT8j5Dt9RoTjhlpYIMYDd+3f5Hqk6feSXynSMfmtW7Ob34Qs1D/VaFPjVebb2cPUgivwwcEPiRy5xnNCL/gFlmPUgXemvHM4IB2nfbOC01gNRLZVGE2rVoNlUMc4T+Sl+5td3ZvN5ouF8INggPeNIn5UoaiZFD5xQTVPjxm93G7nNgfKmY9pnu3zymOV5lm6Wh+VmssMzigatlZJNZXnW5BkLcx1ureQZlTA2ejqdQvsNm+ZX1V4CAAA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 (Federal Government)))"},"staticPageMembers":null},"d4ee05f4":{"guid":"d4ee05f4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8oyJ4UIm8SsMTdbpQhqigYvpYfVTHFhsyubXVsR/3s3NtIcPJXe5uOdj2fmAkqXWEP2doElVjs08xKyQRjAFC0XEjIWR5QmMR2Ph9EoYixhPieqRpYEMLHWiJ2zeC/Lj2i41QaykFL660+MsOdbMIBnlHKNH2hQ7XHFK4QMIGjnN/4GudkfivPRZ7x+5Vds+rfmK/eFdq5K/GpmXoPu6ixNkxEbRknMaBSlLB3+A0rXa0Ga0F85wgcc9PoegOS17YhqbSx60xqHflMjpJzqT/XTv74z++cpJ2VHsEB+wgd5UaGqhVYt8JRbvvTT5O1uD26z5dI1TJt8XfSe8qLIl4vZdrborfGEyiF5MdodSUJ6uT2gIRvtzB5rMiArrUgr6vf7cP0GVsMeYmcCAAA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 (Other Sources - Non Revenue)))"},"staticPageMembers":null},"8e87ec5d":{"guid":"8e87ec5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U4QUNp/G3GwTihCNmOCl9LDqlC5sdsNmYxXxv3djI83BU+ltPt6deZ/ZCwh5wBaStwsssd6hWhwgeXIdSFFTxiGJfI+Q0CezWeBNvSgKI9NjdS8LHZhrrdiu03h/VjSoqJYKEpcQ8pvPFdPnW9GBF+R8gx+oUOxxRWuEBMAZ9vd5iVTtP6tzYzpGvzIW+/lDuKbmoV6IA576nVdnbD2K43AaTf04cINZ6AVB/A8o42wA6Ut/5XAfcJDruwOctnokaqXSaEKtOjROFeM8lV/iZ357ZzafJzrOR4Ic6REf9FmNomVSDMAp1XRptvHb3R7cZkt51zOVxaayn4uqKpZ5ts1yOzs1ZhJar0p2jeVa9tr4kYJyq0R1ZHtsJ5MJXL8BWRLxk10CAAA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 (Personal Services)))"},"staticPageMembers":null},"3bb403b5":{"guid":"3bb403b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RFW4KaFNCYojRIvTQ+rjukmyy5ZllZj+O9dLKYcPDW9zcc7H8/MFaQ6Yg3x2xVWWO5RL48QP01cSNAwLiCmU4+QYEqiyPdmHqUBtTledrLAhbkxmu8bg/eyvELNjNIQTwghv/5cc3O5BV14RiE2eEKN8oBrViLEAG4/v/O3yPTho7hUNmP1a7ti1783X5ktNEt5xHM3s3WHq9MwDGZ0FlKfRp7nh4H/DyhDrwfpQn/lmDzgIO27C4LVZiCqlTZoTaMbtJtqLkSivuRP//rObJ8nGyEGggzZJz7I8xJlzZXsgRNm2MpOE7e7PbjNjommY9rmm2K0yIsiX2XpLs1G6bmyndB50aqpHM8ZpWUl1AXRWaDEEzf1eDyG9hvyVItvXQIAAA=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 (Employee Benefits)))"},"staticPageMembers":null},"e710791e":{"guid":"e710791e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UBW4GaFNCYqjRIvTQ8rTtNNll2yLFZj/O9dLKYcPDW9zce7M+8zewGpDthA8naBFVZ71IsDJE+eCykaxgUkNPAJCQMSxxN/6lMaUtvjVScLXZgZo/m+NXh/lteomVEaEo8Q8pvPNDfnW9GFOQqxwQ/UKEtcswohAXD7/V2+RabLz+Jc247Vr63Fbn4fvjL70CzkAU/dzqs7tE6jKJzSiNKAenEQRP7kH1CGWQ/Slf7K4T3gINd3FwRrzEDUKG3Qhka3aJ1qLkSqvuTP/ObObD9PtkIMBEtkR3zQ5xXKhivZA6fMsJXdJm53e3CbHRNtx7TNN8XoOS+KfLXMdtlylJ1qOwmdF63a2gmc0VxJo1lp3Tpb1EdeYjMej+H6DQ+5fWtfAgAA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 (Contracted Services)))"},"staticPageMembers":null},"9e60b136":{"guid":"9e60b136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qDQBCGX0XmUCJYWDWaxFtacwhoLFFyKT1s4pQurKvsrm1D8N27toZY8FR625n5Z+b/Zi8g6hIVRM8XSLE6otyWEN27DsSoKeMQhb5HSOCT1WruLbwwDEJTY1UvCxxYay3ZsdV4bcsalFTXEiKXEHKL15Lp83fSgUfkfI+vKFGccEcrhAjAGfb3cY5Unt6Kc2MqRr8zFvv5w/OJmka9FSV+9js7Z2x9sOu6i+XS88jc8/8BZRwNIH3qrxzuBAfpXhzgVOmRSNVSo3lq2aJxKhnncf0hfuarK7P5PNFyPhIkSN9xos4qFIrVYgCOqaap2cZHd/t1mwPlbc+UZ/ti9pAVRZYmm8MmmeVt03CGyrqzUqpRMsqVNZm1bRu6L9OQhg9lAgAA","DynamicExpressionObject":{"nodes":[{"MemberId":-1,"Detail":632005309942726656,"DimId":5,"AttributeId":-1,"Operator":1000,"OperatorArity":100,"CellReferenceName":"","MemberNameSearchType":0,"NodeId":0,"NodeParentIndex":-1},{"MemberId":632005311788220423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Supplies &amp; Materials (Supplies &amp; Materials)))"},"staticPageMembers":null},"b5daa923":{"guid":"b5daa923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bCswM2KaUxUGiVemh5WndZNloUMS6sx/vcuFlMOnJre5uOdj2fmAro4YAXx6wWWmO+Q5geIHzwXEjRCKoj5yGcsGLEoevTHPucBtzmZN7LAhYkxJHe1wXtZWiIJUxDEHmPs15+QNOdb0IUpKrXGdyTUe1yJHCEGcNv5jb9BQftjdi5txupXdsWmf2u+CFto5vqAp2bm1e2uzsMwGPOIj3jkMZ/5YfgPKF2vBWlCf+XwejjY9c0FJSrTEVUFGbSmoRrtpiSVSoov/dO/ujPb5+laqY5ggeITe/IyR13JQrfAiTBiaaep2916brMVqm6YNuk6GzylWZYuF7PtbDGYnUrbCZ1nKurSCZxBao5IzvQo6AOr4XAI12859Kv9W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 (Other Charges)))"},"staticPageMembers":null},"945738ba":{"guid":"945738ba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4rMKYKF1dT1cUtrKAGNJZFcSg9rMqUL6yrrmiYEv3vX1FAPOZXe5vGfx2/mArI+YAvx2wUyrEpUqwPED64DCWrGBcR07hHiz0kUPXqBR6lPTY5Xg8x3YKG14mWn8VaWN6iYrhXELiHk118ors/XoAPPKMQGP1Ch3OOaVQgxgDPOH/wtMrX/LM6NyRj92qw49B/NV2YK9Uoe8DTM7J3p6jQM/SAgHgn9yPU8l87/AWXqjSBD6K8c7h0O0r87IFirJ6K2VhqNqVWHZlPFhUjqL/nTv70xm+fJToiJIEV2xDt5XqFseS1H4IRplplp4nq3O7fZMdENTNt8U8ye8qLIs3S5W6az5akxndB6UXXXWNSaJVhqa4vqyPdo2zb03zeeQitYAgAA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 (Debt Service)))"},"staticPageMembers":null},"85b54005":{"guid":"85b54005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m9UkmptVKYKaYoOX0sOoU7qw2YTNpFXE/96NjTQHT6W3+Xjn45k5gykOVEHyeoYV5TuyiwMkD4EPM2JUGpJoIIUIB2I8HspYRlEYuZzKG1now4TZql3NdCtLS7LIhYUkEEL8+hOr+HQN+jAlrTf0TpbMntaYEyQAfju/8V8I7f4jO5Uu4/Rrt2LTvzWf0RXywhzo2My8+N3Vo9EojGMxCmUQhVLKofgHlK7XgjShv3IEdzjE5c0HjRV3RFVhmZzJtia3qVVaz4ov89O/ujG755la645gSfhJd/IqJ1OpwrTAM2RcuWn6erc7t9mirhuml3ST9R7TLEtXy/l2vuzNj6XrRN6TLerSi73eFEvFqL20Zo2nfr8Pl2870njAWgIAAA=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 (Capital Outlay)))"},"staticPageMembers":null},"8450d788":{"guid":"8450d788","dimension":1,"member":677324916521828352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a86268b":{"guid":"a86268b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1c8414b2":{"guid":"1c8414b2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6014d2d3":{"guid":"6014d2d3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5d647d27":{"guid":"5d647d27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ac256d86":{"guid":"ac256d86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bcab9865":{"guid":"bcab9865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8cc72ae2":{"guid":"8cc72ae2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17c0dd53":{"guid":"17c0dd53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cc0b7026":{"guid":"cc0b7026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4ac6858f":{"guid":"4ac6858f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ef756f52":{"guid":"ef756f52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ea0c4fb9":{"guid":"ea0c4fb9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3ab1b5ea":{"guid":"3ab1b5ea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38fb2cb2":{"guid":"38fb2cb2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a55a3c65":{"guid":"a55a3c65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4d54fde5":{"guid":"4d54fde5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2420fe25":{"guid":"2420fe25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84ebaad0":{"guid":"84ebaad0","dimension":1,"member":677050335633866752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ed3caf4b":{"guid":"ed3caf4b","dimension":1,"member":677325209804734464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42013679":{"guid":"42013679","dimension":1,"member":677325240737857536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6ab52ee4":{"guid":"6ab52ee4","dimension":1,"member":677325291941658624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7276b238":{"guid":"7276b238","dimension":1,"member":677325331846397952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e29bf523":{"guid":"e29bf523","dimension":1,"member":677325366411526144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b564a98":{"guid":"b564a98","dimension":1,"member":677325408362692608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efd622e4":{"guid":"efd622e4","dimension":1,"member":677325468177661952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ae5e393":{"guid":"ae5e393","dimension":1,"member":677325526767894528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305d10bc":{"guid":"305d10bc","dimension":1,"member":677325569604976640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b7ac3ba5":{"guid":"b7ac3ba5","dimension":1,"member":677325617536827392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[632005310370545664,632005310110498820,632382508893863937,632382508927418369,632382508931612673]},"194fd4e9":{"guid":"194fd4e9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G/NpbraxIhhTNHgpPaxmShc2u2GzsRXJf+/GRppDTqW3+Xh33nlmryBkgTXEr1dIsTyiWhcQPzg2JKgp4xAH7owQ3yXzuTcLZ0HgB6bHyk7m27DQWrFjo/H+LKtQUS0VxA4h5DdfKKYvt6INT8j5Dt9RoTjhlpYIMYDd+3f5Hqk6feSXynSMfmtW7Ob34Qs1D/VaFPjVebb2cPUgivwwcEPiRy5xnNCL/gFlmPUgXemvHM4IB2nfbOC01gNRLZVGE2rVoNlUMc4T+Sl+5td3ZvN5ouF8INggPeNIn5UoaiZFD5xQTVPjxm93G7nNgfKmY9pnu3zymOV5lm6Wh+VmssMzigatlZJNZXnW5BkLcx1ureQZlTA2ejqdQvsNm+ZX1V4CAAA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 (Federal Government)))"},"staticPageMembers":null},"266f8788":{"guid":"266f8788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U4QUNp/G3GwTihCNmOCl9LDqlC5sdsNmYxXxv3djI83BU+ltPt6deZ/ZCwh5wBaStwsssd6hWhwgeXIdSFFTxiGJfI+Q0CezWeBNvSgKI9NjdS8LHZhrrdiu03h/VjSoqJYKEpcQ8pvPFdPnW9GBF+R8gx+oUOxxRWuEBMAZ9vd5iVTtP6tzYzpGvzIW+/lDuKbmoV6IA576nVdnbD2K43AaTf04cINZ6AVB/A8o42wA6Ut/5XAfcJDruwOctnokaqXSaEKtOjROFeM8lV/iZ357ZzafJzrOR4Ic6REf9FmNomVSDMAp1XRptvHb3R7cZkt51zOVxaayn4uqKpZ5ts1yOzs1ZhJar0p2jeVa9tr4kYJyq0R1ZHtsJ5MJXL8BWRLxk10CAAA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 (Personal Services)))"},"staticPageMembers":null},"3fa3b844":{"guid":"3fa3b844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2vCQBDFv0qYk0IKm8REzc1WKYKaosFL6WHVJ13Y7MpmYyvid+/GRszBU+lt/rydeb/ZMym9Q0np+5nmKDYw0x2lT4FPY1guJKVJFDIWR2w47IX9MEnixPVEUctin0bWGrGpLG7PsgMMt9pQGjDG7vnICHu6Fn16gZRL7GGgtljwApQS+c3+Ol+Bm+1nfjq4jtMvnMV6fhO+cffQTtUO3/XOi9+2ngwGcT+JGAt7zm8QsN4/oLSzBqQu/ZUjeMDBLh8+SV7alqjUxsKF1lRwTo2Qcqy/1O/88sbsPk9VUrYEM/AjHvRFAVUKrRrgMbd87rbJ690e3GbNZVUzrbJl3nnO8jybzybryayzxBGqgvdqdHXwIq+zstzC03svh1IoS6Db7dLlB/+D8GNeAgAA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 (State of Tennessee)))"},"staticPageMembers":null},"6a4e24ff":{"guid":"6a4e24f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m9UkmptVKYKaYoOX0sOoU7qw2YTNpFXE/96NjTQHT6W3+Xjn45k5gykOVEHyeoYV5TuyiwMkD4EPM2JUGpJoIIUIB2I8HspYRlEYuZzKG1now4TZql3NdCtLS7LIhYUkEEL8+hOr+HQN+jAlrTf0TpbMntaYEyQAfju/8V8I7f4jO5Uu4/Rrt2LTvzWf0RXywhzo2My8+N3Vo9EojGMxCmUQhVLKofgHlK7XgjShv3IEdzjE5c0HjRV3RFVhmZzJtia3qVVaz4ov89O/ujG755la645gSfhJd/IqJ1OpwrTAM2RcuWn6erc7t9mirhuml3ST9R7TLEtXy/l2vuzNj6XrRN6TLerSi73eFEvFqL20Zo2nfr8Pl2870njAWgIAAA=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 (Capital Outlay)))"},"staticPageMembers":null},"7408074c":{"guid":"7408074c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bCswM2KaUxUGiVemh5WndZNloUMS6sx/vcuFlMOnJre5uOdj2fmAro4YAXx6wWWmO+Q5geIHzwXEjRCKoj5yGcsGLEoevTHPucBtzmZN7LAhYkxJHe1wXtZWiIJUxDEHmPs15+QNOdb0IUpKrXGdyTUe1yJHCEGcNv5jb9BQftjdi5txupXdsWmf2u+CFto5vqAp2bm1e2uzsMwGPOIj3jkMZ/5YfgPKF2vBWlCf+XwejjY9c0FJSrTEVUFGbSmoRrtpiSVSoov/dO/ujPb5+laqY5ggeITe/IyR13JQrfAiTBiaaep2916brMVqm6YNuk6GzylWZYuF7PtbDGYnUrbCZ1nKurSCZxBao5IzvQo6AOr4XAI12859Kv9W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 (Other Charges)))"},"staticPageMembers":null},"d8128116":{"guid":"d8128116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RFW4KaFNCYojRIvTQ+rjukmyy5ZllZj+O9dLKYcPDW9zcc7H8/MFaQ6Yg3x2xVWWO5RL48QP01cSNAwLiCmU4+QYEqiyPdmHqUBtTledrLAhbkxmu8bg/eyvELNjNIQTwghv/5cc3O5BV14RiE2eEKN8oBrViLEAG4/v/O3yPTho7hUNmP1a7ti1783X5ktNEt5xHM3s3WHq9MwDGZ0FlKfRp7nh4H/DyhDrwfpQn/lmDzgIO27C4LVZiCqlTZoTaMbtJtqLkSivuRP//rObJ8nGyEGggzZJz7I8xJlzZXsgRNm2MpOE7e7PbjNjommY9rmm2K0yIsiX2XpLs1G6bmyndB50aqpHM8ZpWUl1AXRWaDEEzf1eDyG9hvyVItvXQIAAA=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 (Employee Benefits)))"},"staticPageMembers":null},"b03ade0b":{"guid":"b03ade0b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QyMJTRYUEG62mMZEpBHipelh1Wm6ybKQ3aXVGP97dxVTDp6a3ubj3Zn3mT2BaPaoIH07QY71FuViD+mj70GGmjIOaTQOCAnHJEkmQRxEURiZHqutLPRgprVk207j7VnRoqS6kZD6hJDffCaZPl6KHjwj52v8QIlihytaI6QAXr/f5iVSufusjq3pGP3KWLTz+/CVmod6IfZ4sDvP3tB6NJ2GcZT4sTUbxklA/gFlmPUgtvRXDv8OBzm/e8Cp0gORaqRGE2rZoXEqGedZ8y2u89WN2Xye6DgfCJZIv/BOn9UoFGtED5xRTXOzjV/uduc2G8o7y1QW62r0VFRVkS/nm/lyND+0ZhI6L7LpWmfijMqubTlD5Tw4OdUoGeXKdV04/wCiAzi/YA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 (Supplies &amp; Materials)))"},"staticPageMembers":null},"7e2623ad":{"guid":"7e2623a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7CMAyGX6XyCaROSlMaSm9soAmp0AkqLtMOgXoiUpqgNGVDqO++lBXRA6dpN9v/H9ufcwGlC6wgeb/AEssdmkUByVPgwwwtFxISFlJCopBMJiM6poxFzGmibG2RD1NrjdjVFm/PsiMabrWBJCCE3POpEfZ8LfrwglKu8RMNqj2ueImQAPjd/DbfIDf7Q34+OsX5V27Ftn8XvnH30C5Ugd/tzMbvr87iOBozGlI2jhkNgnj0Dyj9rANpS3/lCB5wkObDB8kr2zNV2lh0oTU1uk2NkHKmv9Rv/+rG7D5P1VL2DCnyEz7QRYmqElp1wDNu+dJNk9e7PbjNlsu6Zdpk63zwnOV5tkzn23k6WOMJVY3eq9H10aPeILMHNF6q91x6nVgNh0NofgBY+bauYAIAAA=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 (Other Local Revenues)))"},"staticPageMembers":null},"c4033c0e":{"guid":"c4033c0e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8oyJ4UIm8SsMTdbpQhqigYvpYfVTHFhsyubXVsR/3s3NtIcPJXe5uOdj2fmAkqXWEP2doElVjs08xKyQRjAFC0XEjIWR5QmMR2Ph9EoYixhPieqRpYEMLHWiJ2zeC/Lj2i41QaykFL660+MsOdbMIBnlHKNH2hQ7XHFK4QMIGjnN/4GudkfivPRZ7x+5Vds+rfmK/eFdq5K/GpmXoPu6ixNkxEbRknMaBSlLB3+A0rXa0Ga0F85wgcc9PoegOS17YhqbSx60xqHflMjpJzqT/XTv74z++cpJ2VHsEB+wgd5UaGqhVYt8JRbvvTT5O1uD26z5dI1TJt8XfSe8qLIl4vZdrborfGEyiF5MdodSUJ6uT2gIRvtzB5rMiArrUgr6vf7cP0GVsMeYmcCAAA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 (Other Sources - Non Revenue)))"},"staticPageMembers":null},"ea886f16":{"guid":"ea886f16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4rMKYKF1dT1cUtrKAGNJZFcSg9rMqUL6yrrmiYEv3vX1FAPOZXe5vGfx2/mArI+YAvx2wUyrEpUqwPED64DCWrGBcR07hHiz0kUPXqBR6lPTY5Xg8x3YKG14mWn8VaWN6iYrhXELiHk118ors/XoAPPKMQGP1Ch3OOaVQgxgDPOH/wtMrX/LM6NyRj92qw49B/NV2YK9Uoe8DTM7J3p6jQM/SAgHgn9yPU8l87/AWXqjSBD6K8c7h0O0r87IFirJ6K2VhqNqVWHZlPFhUjqL/nTv70xm+fJToiJIEV2xDt5XqFseS1H4IRplplp4nq3O7fZMdENTNt8U8ye8qLIs3S5W6az5akxndB6UXXXWNSaJVhqa4vqyPdo2zb03zeeQitYAgAA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 (Debt Service)))"},"staticPageMembers":null},"4cc55e1":{"guid":"4cc55e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PW/CMBCG/0rkiUip5AQSSDYKqEICUkHEUnUwcBRLjo3ONi1C/PfaNKgZmKpu9/H67n3OFyLVDjQp3i5kDvUGcLojxVMckTEYxgUpsm5Cadqled5L+kmWpZnr8drL0ogMjUG+sQbuz8ojIDMKSRFTSn/zIXJzvhUjMgIhlrAHBLmFBauBFIREzX6fr4Dh9lCdj67j9Atn0c9vwlfmHpqp3MGX33mN2tazwSDtZ7Fzncdp3uunyT+gtLMGxJf+yhE/4KDX94gIpk1LpBUacKFBC84pciHG6lP+zNd3Zvd50grREsyAneBBn9cgNVeyAR4zw+Zum7jd7cFt1kxYz7Qql1Xnuayqcj6brCezzhJOIC0EL6jsMYiDzujA8AN0sFcYjCx6rmAFeOJb0GEYkus3uMCnQWg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 (Charges for Current Services)))"},"staticPageMembers":null},"15b75723":{"guid":"15b75723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UBW4GaFNCYqjRIvTQ8rTtNNll2yLFZj/O9dLKYcPDW9zce7M+8zewGpDthA8naBFVZ71IsDJE+eCykaxgUkNPAJCQMSxxN/6lMaUtvjVScLXZgZo/m+NXh/lteomVEaEo8Q8pvPNDfnW9GFOQqxwQ/UKEtcswohAXD7/V2+RabLz+Jc247Vr63Fbn4fvjL70CzkAU/dzqs7tE6jKJzSiNKAenEQRP7kH1CGWQ/Slf7K4T3gINd3FwRrzEDUKG3Qhka3aJ1qLkSqvuTP/ObObD9PtkIMBEtkR3zQ5xXKhivZA6fMsJXdJm53e3CbHRNtx7TNN8XoOS+KfLXMdtlylJ1qOwmdF63a2gmc0VxJo1lp3Tpb1EdeYjMej+H6DQ+5fWtfAgAA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 (Contracted Services)))"},"staticPageMembers":null},"99232b2a":{"guid":"99232b2a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G/NpbraxIhhTNHgpPaxmShc2u2GzsRXJf+/GRppDTqW3+Xh33nlmryBkgTXEr1dIsTyiWhcQPzg2JKgp4xAH7owQ3yXzuTcLZ0HgB6bHyk7m27DQWrFjo/H+LKtQUS0VxA4h5DdfKKYvt6INT8j5Dt9RoTjhlpYIMYDd+3f5Hqk6feSXynSMfmtW7Ob34Qs1D/VaFPjVebb2cPUgivwwcEPiRy5xnNCL/gFlmPUgXemvHM4IB2nfbOC01gNRLZVGE2rVoNlUMc4T+Sl+5td3ZvN5ouF8INggPeNIn5UoaiZFD5xQTVPjxm93G7nNgfKmY9pnu3zymOV5lm6Wh+VmssMzigatlZJNZXnW5BkLcx1ureQZlTA2ejqdQvsNm+ZX1V4CAAA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 (Federal Government)))"},"staticPageMembers":null},"69dd7d30":{"guid":"69dd7d30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U4QUNp/G3GwTihCNmOCl9LDqlC5sdsNmYxXxv3djI83BU+ltPt6deZ/ZCwh5wBaStwsssd6hWhwgeXIdSFFTxiGJfI+Q0CezWeBNvSgKI9NjdS8LHZhrrdiu03h/VjSoqJYKEpcQ8pvPFdPnW9GBF+R8gx+oUOxxRWuEBMAZ9vd5iVTtP6tzYzpGvzIW+/lDuKbmoV6IA576nVdnbD2K43AaTf04cINZ6AVB/A8o42wA6Ut/5XAfcJDruwOctnokaqXSaEKtOjROFeM8lV/iZ357ZzafJzrOR4Ic6REf9FmNomVSDMAp1XRptvHb3R7cZkt51zOVxaayn4uqKpZ5ts1yOzs1ZhJar0p2jeVa9tr4kYJyq0R1ZHtsJ5MJXL8BWRLxk10CAAA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 (Personal Services)))"},"staticPageMembers":null},"7bf59b59":{"guid":"7bf59b59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2vCQBDFv0qYk0IKm8REzc1WKYKaosFL6WHVJ13Y7MpmYyvid+/GRszBU+lt/rydeb/ZMym9Q0np+5nmKDYw0x2lT4FPY1guJKVJFDIWR2w47IX9MEnixPVEUctin0bWGrGpLG7PsgMMt9pQGjDG7vnICHu6Fn16gZRL7GGgtljwApQS+c3+Ol+Bm+1nfjq4jtMvnMV6fhO+cffQTtUO3/XOi9+2ngwGcT+JGAt7zm8QsN4/oLSzBqQu/ZUjeMDBLh8+SV7alqjUxsKF1lRwTo2Qcqy/1O/88sbsPk9VUrYEM/AjHvRFAVUKrRrgMbd87rbJ690e3GbNZVUzrbJl3nnO8jybzybryayzxBGqgvdqdHXwIq+zstzC03svh1IoS6Db7dLlB/+D8GNeAgAA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 (State of Tennessee)))"},"staticPageMembers":null},"2b96016":{"guid":"2b96016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m9UkmptVKYKaYoOX0sOoU7qw2YTNpFXE/96NjTQHT6W3+Xjn45k5gykOVEHyeoYV5TuyiwMkD4EPM2JUGpJoIIUIB2I8HspYRlEYuZzKG1now4TZql3NdCtLS7LIhYUkEEL8+hOr+HQN+jAlrTf0TpbMntaYEyQAfju/8V8I7f4jO5Uu4/Rrt2LTvzWf0RXywhzo2My8+N3Vo9EojGMxCmUQhVLKofgHlK7XgjShv3IEdzjE5c0HjRV3RFVhmZzJtia3qVVaz4ov89O/ujG755la645gSfhJd/IqJ1OpwrTAM2RcuWn6erc7t9mirhuml3ST9R7TLEtXy/l2vuzNj6XrRN6TLerSi73eFEvFqL20Zo2nfr8Pl2870njAWgIAAA=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 (Capital Outlay)))"},"staticPageMembers":null},"c0b2bbf7":{"guid":"c0b2bbf7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bCswM2KaUxUGiVemh5WndZNloUMS6sx/vcuFlMOnJre5uOdj2fmAro4YAXx6wWWmO+Q5geIHzwXEjRCKoj5yGcsGLEoevTHPucBtzmZN7LAhYkxJHe1wXtZWiIJUxDEHmPs15+QNOdb0IUpKrXGdyTUe1yJHCEGcNv5jb9BQftjdi5txupXdsWmf2u+CFto5vqAp2bm1e2uzsMwGPOIj3jkMZ/5YfgPKF2vBWlCf+XwejjY9c0FJSrTEVUFGbSmoRrtpiSVSoov/dO/ujPb5+laqY5ggeITe/IyR13JQrfAiTBiaaep2916brMVqm6YNuk6GzylWZYuF7PtbDGYnUrbCZ1nKurSCZxBao5IzvQo6AOr4XAI12859Kv9W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 (Other Charges)))"},"staticPageMembers":null},"66b77af2":{"guid":"66b77af2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RFW4KaFNCYojRIvTQ+rjukmyy5ZllZj+O9dLKYcPDW9zcc7H8/MFaQ6Yg3x2xVWWO5RL48QP01cSNAwLiCmU4+QYEqiyPdmHqUBtTledrLAhbkxmu8bg/eyvELNjNIQTwghv/5cc3O5BV14RiE2eEKN8oBrViLEAG4/v/O3yPTho7hUNmP1a7ti1783X5ktNEt5xHM3s3WHq9MwDGZ0FlKfRp7nh4H/DyhDrwfpQn/lmDzgIO27C4LVZiCqlTZoTaMbtJtqLkSivuRP//rObJ8nGyEGggzZJz7I8xJlzZXsgRNm2MpOE7e7PbjNjommY9rmm2K0yIsiX2XpLs1G6bmyndB50aqpHM8ZpWUl1AXRWaDEEzf1eDyG9hvyVItvXQIAAA=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 (Employee Benefits)))"},"staticPageMembers":null},"e93b3571":{"guid":"e93b3571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QyMJTRYUEG62mMZEpBHipelh1Wm6ybKQ3aXVGP97dxVTDp6a3ubj3Zn3mT2BaPaoIH07QY71FuViD+mj70GGmjIOaTQOCAnHJEkmQRxEURiZHqutLPRgprVk207j7VnRoqS6kZD6hJDffCaZPl6KHjwj52v8QIlihytaI6QAXr/f5iVSufusjq3pGP3KWLTz+/CVmod6IfZ4sDvP3tB6NJ2GcZT4sTUbxklA/gFlmPUgtvRXDv8OBzm/e8Cp0gORaqRGE2rZoXEqGedZ8y2u89WN2Xye6DgfCJZIv/BOn9UoFGtED5xRTXOzjV/uduc2G8o7y1QW62r0VFRVkS/nm/lyND+0ZhI6L7LpWmfijMqubTlD5Tw4OdUoGeXKdV04/wCiAzi/YA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 (Supplies &amp; Materials)))"},"staticPageMembers":null},"e8c012f3":{"guid":"e8c012f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7CMAyGX6XyCaROSlMaSm9soAmp0AkqLtMOgXoiUpqgNGVDqO++lBXRA6dpN9v/H9ufcwGlC6wgeb/AEssdmkUByVPgwwwtFxISFlJCopBMJiM6poxFzGmibG2RD1NrjdjVFm/PsiMabrWBJCCE3POpEfZ8LfrwglKu8RMNqj2ueImQAPjd/DbfIDf7Q34+OsX5V27Ftn8XvnH30C5Ugd/tzMbvr87iOBozGlI2jhkNgnj0Dyj9rANpS3/lCB5wkObDB8kr2zNV2lh0oTU1uk2NkHKmv9Rv/+rG7D5P1VL2DCnyEz7QRYmqElp1wDNu+dJNk9e7PbjNlsu6Zdpk63zwnOV5tkzn23k6WOMJVY3eq9H10aPeILMHNF6q91x6nVgNh0NofgBY+bauYAIAAA=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 (Other Local Revenues)))"},"staticPageMembers":null},"6c9f0908":{"guid":"6c9f0908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8oyJ4UIm8SsMTdbpQhqigYvpYfVTHFhsyubXVsR/3s3NtIcPJXe5uOdj2fmAkqXWEP2doElVjs08xKyQRjAFC0XEjIWR5QmMR2Ph9EoYixhPieqRpYEMLHWiJ2zeC/Lj2i41QaykFL660+MsOdbMIBnlHKNH2hQ7XHFK4QMIGjnN/4GudkfivPRZ7x+5Vds+rfmK/eFdq5K/GpmXoPu6ixNkxEbRknMaBSlLB3+A0rXa0Ga0F85wgcc9PoegOS17YhqbSx60xqHflMjpJzqT/XTv74z++cpJ2VHsEB+wgd5UaGqhVYt8JRbvvTT5O1uD26z5dI1TJt8XfSe8qLIl4vZdrborfGEyiF5MdodSUJ6uT2gIRvtzB5rMiArrUgr6vf7cP0GVsMeYmcCAAA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 (Other Sources - Non Revenue)))"},"staticPageMembers":null},"76d1b361":{"guid":"76d1b361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4rMKYKF1dT1cUtrKAGNJZFcSg9rMqUL6yrrmiYEv3vX1FAPOZXe5vGfx2/mArI+YAvx2wUyrEpUqwPED64DCWrGBcR07hHiz0kUPXqBR6lPTY5Xg8x3YKG14mWn8VaWN6iYrhXELiHk118ors/XoAPPKMQGP1Ch3OOaVQgxgDPOH/wtMrX/LM6NyRj92qw49B/NV2YK9Uoe8DTM7J3p6jQM/SAgHgn9yPU8l87/AWXqjSBD6K8c7h0O0r87IFirJ6K2VhqNqVWHZlPFhUjqL/nTv70xm+fJToiJIEV2xDt5XqFseS1H4IRplplp4nq3O7fZMdENTNt8U8ye8qLIs3S5W6az5akxndB6UXXXWNSaJVhqa4vqyPdo2zb03zeeQitYAgAA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 (Debt Service)))"},"staticPageMembers":null},"c6eb12a5":{"guid":"c6eb12a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PW/CMBCG/0rkiUip5AQSSDYKqEICUkHEUnUwcBRLjo3ONi1C/PfaNKgZmKpu9/H67n3OFyLVDjQp3i5kDvUGcLojxVMckTEYxgUpsm5Cadqled5L+kmWpZnr8drL0ogMjUG+sQbuz8ojIDMKSRFTSn/zIXJzvhUjMgIhlrAHBLmFBauBFIREzX6fr4Dh9lCdj67j9Atn0c9vwlfmHpqp3MGX33mN2tazwSDtZ7Fzncdp3uunyT+gtLMGxJf+yhE/4KDX94gIpk1LpBUacKFBC84pciHG6lP+zNd3Zvd50grREsyAneBBn9cgNVeyAR4zw+Zum7jd7cFt1kxYz7Qql1Xnuayqcj6brCezzhJOIC0EL6jsMYiDzujA8AN0sFcYjCx6rmAFeOJb0GEYkus3uMCnQWg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 (Charges for Current Services)))"},"staticPageMembers":null},"17028a4e":{"guid":"17028a4e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UBW4GaFNCYqjRIvTQ8rTtNNll2yLFZj/O9dLKYcPDW9zce7M+8zewGpDthA8naBFVZ71IsDJE+eCykaxgUkNPAJCQMSxxN/6lMaUtvjVScLXZgZo/m+NXh/lteomVEaEo8Q8pvPNDfnW9GFOQqxwQ/UKEtcswohAXD7/V2+RabLz+Jc247Vr63Fbn4fvjL70CzkAU/dzqs7tE6jKJzSiNKAenEQRP7kH1CGWQ/Slf7K4T3gINd3FwRrzEDUKG3Qhka3aJ1qLkSqvuTP/ObObD9PtkIMBEtkR3zQ5xXKhivZA6fMsJXdJm53e3CbHRNtx7TNN8XoOS+KfLXMdtlylJ1qOwmdF63a2gmc0VxJo1lp3Tpb1EdeYjMej+H6DQ+5fWtfAgAA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 (Contracted Services)))"},"staticPageMembers":null},"78852bdd":{"guid":"78852bd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G/NpbraxIhhTNHgpPaxmShc2u2GzsRXJf+/GRppDTqW3+Xh33nlmryBkgTXEr1dIsTyiWhcQPzg2JKgp4xAH7owQ3yXzuTcLZ0HgB6bHyk7m27DQWrFjo/H+LKtQUS0VxA4h5DdfKKYvt6INT8j5Dt9RoTjhlpYIMYDd+3f5Hqk6feSXynSMfmtW7Ob34Qs1D/VaFPjVebb2cPUgivwwcEPiRy5xnNCL/gFlmPUgXemvHM4IB2nfbOC01gNRLZVGE2rVoNlUMc4T+Sl+5td3ZvN5ouF8INggPeNIn5UoaiZFD5xQTVPjxm93G7nNgfKmY9pnu3zymOV5lm6Wh+VmssMzigatlZJNZXnW5BkLcx1ureQZlTA2ejqdQvsNm+ZX1V4CAAA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 (Federal Government)))"},"staticPageMembers":null},"ce52263e":{"guid":"ce52263e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U4QUNp/G3GwTihCNmOCl9LDqlC5sdsNmYxXxv3djI83BU+ltPt6deZ/ZCwh5wBaStwsssd6hWhwgeXIdSFFTxiGJfI+Q0CezWeBNvSgKI9NjdS8LHZhrrdiu03h/VjSoqJYKEpcQ8pvPFdPnW9GBF+R8gx+oUOxxRWuEBMAZ9vd5iVTtP6tzYzpGvzIW+/lDuKbmoV6IA576nVdnbD2K43AaTf04cINZ6AVB/A8o42wA6Ut/5XAfcJDruwOctnokaqXSaEKtOjROFeM8lV/iZ357ZzafJzrOR4Ic6REf9FmNomVSDMAp1XRptvHb3R7cZkt51zOVxaayn4uqKpZ5ts1yOzs1ZhJar0p2jeVa9tr4kYJyq0R1ZHtsJ5MJXL8BWRLxk10CAAA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 (Personal Services)))"},"staticPageMembers":null},"30807055":{"guid":"30807055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2vCQBDFv0qYk0IKm8REzc1WKYKaosFL6WHVJ13Y7MpmYyvid+/GRszBU+lt/rydeb/ZMym9Q0np+5nmKDYw0x2lT4FPY1guJKVJFDIWR2w47IX9MEnixPVEUctin0bWGrGpLG7PsgMMt9pQGjDG7vnICHu6Fn16gZRL7GGgtljwApQS+c3+Ol+Bm+1nfjq4jtMvnMV6fhO+cffQTtUO3/XOi9+2ngwGcT+JGAt7zm8QsN4/oLSzBqQu/ZUjeMDBLh8+SV7alqjUxsKF1lRwTo2Qcqy/1O/88sbsPk9VUrYEM/AjHvRFAVUKrRrgMbd87rbJ690e3GbNZVUzrbJl3nnO8jybzybryayzxBGqgvdqdHXwIq+zstzC03svh1IoS6Db7dLlB/+D8GNeAgAA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 (State of Tennessee)))"},"staticPageMembers":null},"c5653933":{"guid":"c5653933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m9UkmptVKYKaYoOX0sOoU7qw2YTNpFXE/96NjTQHT6W3+Xjn45k5gykOVEHyeoYV5TuyiwMkD4EPM2JUGpJoIIUIB2I8HspYRlEYuZzKG1now4TZql3NdCtLS7LIhYUkEEL8+hOr+HQN+jAlrTf0TpbMntaYEyQAfju/8V8I7f4jO5Uu4/Rrt2LTvzWf0RXywhzo2My8+N3Vo9EojGMxCmUQhVLKofgHlK7XgjShv3IEdzjE5c0HjRV3RFVhmZzJtia3qVVaz4ov89O/ujG755la645gSfhJd/IqJ1OpwrTAM2RcuWn6erc7t9mirhuml3ST9R7TLEtXy/l2vuzNj6XrRN6TLerSi73eFEvFqL20Zo2nfr8Pl2870njAWgIAAA=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 (Capital Outlay)))"},"staticPageMembers":null},"b2068747":{"guid":"b2068747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bCswM2KaUxUGiVemh5WndZNloUMS6sx/vcuFlMOnJre5uOdj2fmAro4YAXx6wWWmO+Q5geIHzwXEjRCKoj5yGcsGLEoevTHPucBtzmZN7LAhYkxJHe1wXtZWiIJUxDEHmPs15+QNOdb0IUpKrXGdyTUe1yJHCEGcNv5jb9BQftjdi5txupXdsWmf2u+CFto5vqAp2bm1e2uzsMwGPOIj3jkMZ/5YfgPKF2vBWlCf+XwejjY9c0FJSrTEVUFGbSmoRrtpiSVSoov/dO/ujPb5+laqY5ggeITe/IyR13JQrfAiTBiaaep2916brMVqm6YNuk6GzylWZYuF7PtbDGYnUrbCZ1nKurSCZxBao5IzvQo6AOr4XAI12859Kv9W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 (Other Charges)))"},"staticPageMembers":null},"485d2c71":{"guid":"485d2c71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RFW4KaFNCYojRIvTQ+rjukmyy5ZllZj+O9dLKYcPDW9zcc7H8/MFaQ6Yg3x2xVWWO5RL48QP01cSNAwLiCmU4+QYEqiyPdmHqUBtTledrLAhbkxmu8bg/eyvELNjNIQTwghv/5cc3O5BV14RiE2eEKN8oBrViLEAG4/v/O3yPTho7hUNmP1a7ti1783X5ktNEt5xHM3s3WHq9MwDGZ0FlKfRp7nh4H/DyhDrwfpQn/lmDzgIO27C4LVZiCqlTZoTaMbtJtqLkSivuRP//rObJ8nGyEGggzZJz7I8xJlzZXsgRNm2MpOE7e7PbjNjommY9rmm2K0yIsiX2XpLs1G6bmyndB50aqpHM8ZpWUl1AXRWaDEEzf1eDyG9hvyVItvXQIAAA=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 (Employee Benefits)))"},"staticPageMembers":null},"98152152":{"guid":"98152152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QyMJTRYUEG62mMZEpBHipelh1Wm6ybKQ3aXVGP97dxVTDp6a3ubj3Zn3mT2BaPaoIH07QY71FuViD+mj70GGmjIOaTQOCAnHJEkmQRxEURiZHqutLPRgprVk207j7VnRoqS6kZD6hJDffCaZPl6KHjwj52v8QIlihytaI6QAXr/f5iVSufusjq3pGP3KWLTz+/CVmod6IfZ4sDvP3tB6NJ2GcZT4sTUbxklA/gFlmPUgtvRXDv8OBzm/e8Cp0gORaqRGE2rZoXEqGedZ8y2u89WN2Xye6DgfCJZIv/BOn9UoFGtED5xRTXOzjV/uduc2G8o7y1QW62r0VFRVkS/nm/lyND+0ZhI6L7LpWmfijMqubTlD5Tw4OdUoGeXKdV04/wCiAzi/YA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 (Supplies &amp; Materials)))"},"staticPageMembers":null},"2ba78728":{"guid":"2ba78728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7CMAyGX6XyCaROSlMaSm9soAmp0AkqLtMOgXoiUpqgNGVDqO++lBXRA6dpN9v/H9ufcwGlC6wgeb/AEssdmkUByVPgwwwtFxISFlJCopBMJiM6poxFzGmibG2RD1NrjdjVFm/PsiMabrWBJCCE3POpEfZ8LfrwglKu8RMNqj2ueImQAPjd/DbfIDf7Q34+OsX5V27Ftn8XvnH30C5Ugd/tzMbvr87iOBozGlI2jhkNgnj0Dyj9rANpS3/lCB5wkObDB8kr2zNV2lh0oTU1uk2NkHKmv9Rv/+rG7D5P1VL2DCnyEz7QRYmqElp1wDNu+dJNk9e7PbjNlsu6Zdpk63zwnOV5tkzn23k6WOMJVY3eq9H10aPeILMHNF6q91x6nVgNh0NofgBY+bauYAIAAA=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 (Other Local Revenues)))"},"staticPageMembers":null},"5f2b2d6d":{"guid":"5f2b2d6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8oyJ4UIm8SsMTdbpQhqigYvpYfVTHFhsyubXVsR/3s3NtIcPJXe5uOdj2fmAkqXWEP2doElVjs08xKyQRjAFC0XEjIWR5QmMR2Ph9EoYixhPieqRpYEMLHWiJ2zeC/Lj2i41QaykFL660+MsOdbMIBnlHKNH2hQ7XHFK4QMIGjnN/4GudkfivPRZ7x+5Vds+rfmK/eFdq5K/GpmXoPu6ixNkxEbRknMaBSlLB3+A0rXa0Ga0F85wgcc9PoegOS17YhqbSx60xqHflMjpJzqT/XTv74z++cpJ2VHsEB+wgd5UaGqhVYt8JRbvvTT5O1uD26z5dI1TJt8XfSe8qLIl4vZdrborfGEyiF5MdodSUJ6uT2gIRvtzB5rMiArrUgr6vf7cP0GVsMeYmcCAAA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 (Other Sources - Non Revenue)))"},"staticPageMembers":null},"f4038497":{"guid":"f4038497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4rMKYKF1dT1cUtrKAGNJZFcSg9rMqUL6yrrmiYEv3vX1FAPOZXe5vGfx2/mArI+YAvx2wUyrEpUqwPED64DCWrGBcR07hHiz0kUPXqBR6lPTY5Xg8x3YKG14mWn8VaWN6iYrhXELiHk118ors/XoAPPKMQGP1Ch3OOaVQgxgDPOH/wtMrX/LM6NyRj92qw49B/NV2YK9Uoe8DTM7J3p6jQM/SAgHgn9yPU8l87/AWXqjSBD6K8c7h0O0r87IFirJ6K2VhqNqVWHZlPFhUjqL/nTv70xm+fJToiJIEV2xDt5XqFseS1H4IRplplp4nq3O7fZMdENTNt8U8ye8qLIs3S5W6az5akxndB6UXXXWNSaJVhqa4vqyPdo2zb03zeeQitYAgAA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 (Debt Service)))"},"staticPageMembers":null},"7f93a56f":{"guid":"7f93a56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PW/CMBCG/0rkiUip5AQSSDYKqEICUkHEUnUwcBRLjo3ONi1C/PfaNKgZmKpu9/H67n3OFyLVDjQp3i5kDvUGcLojxVMckTEYxgUpsm5Cadqled5L+kmWpZnr8drL0ogMjUG+sQbuz8ojIDMKSRFTSn/zIXJzvhUjMgIhlrAHBLmFBauBFIREzX6fr4Dh9lCdj67j9Atn0c9vwlfmHpqp3MGX33mN2tazwSDtZ7Fzncdp3uunyT+gtLMGxJf+yhE/4KDX94gIpk1LpBUacKFBC84pciHG6lP+zNd3Zvd50grREsyAneBBn9cgNVeyAR4zw+Zum7jd7cFt1kxYz7Qql1Xnuayqcj6brCezzhJOIC0EL6jsMYiDzujA8AN0sFcYjCx6rmAFeOJb0GEYkus3uMCnQWg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 (Charges for Current Services)))"},"staticPageMembers":null},"942d93c5":{"guid":"942d93c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UBW4GaFNCYqjRIvTQ8rTtNNll2yLFZj/O9dLKYcPDW9zce7M+8zewGpDthA8naBFVZ71IsDJE+eCykaxgUkNPAJCQMSxxN/6lMaUtvjVScLXZgZo/m+NXh/lteomVEaEo8Q8pvPNDfnW9GFOQqxwQ/UKEtcswohAXD7/V2+RabLz+Jc247Vr63Fbn4fvjL70CzkAU/dzqs7tE6jKJzSiNKAenEQRP7kH1CGWQ/Slf7K4T3gINd3FwRrzEDUKG3Qhka3aJ1qLkSqvuTP/ObObD9PtkIMBEtkR3zQ5xXKhivZA6fMsJXdJm53e3CbHRNtx7TNN8XoOS+KfLXMdtlylJ1qOwmdF63a2gmc0VxJo1lp3Tpb1EdeYjMej+H6DQ+5fWtfAgAA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 (Contracted Services)))"},"staticPageMembers":null}},"FormVariables":{"GroupMembers":{},"Groups":{"e3545e3d-cc52-420a-84dc-dae3a23a4597":{"Name":"*fvScenario","DynamicMemberType":6,"DynamicMatchField":3,"DynamicMemberDimensionId":2,"DynamicMemberDimensionMemberId":632005310769004550,"DataModelId":632005309942726656,"Id":"e3545e3d-cc52-420a-84dc-dae3a23a4597"},"a398e917-565c-475b-8f0c-5e9ebb5e002d":{"Name":"*fvPeriod","DynamicMemberType":6,"DynamicMatchField":3,"DynamicMemberDimensionId":3,"DynamicMemberDimensionMemberId":632005310026612740,"DataModelId":632005309942726656,"Id":"a398e917-565c-475b-8f0c-5e9ebb5e002d"},"e1c3a244-dc3d-4f14-9ecd-f7d748811086":{"Name":"*fvYear","DynamicMemberType":6,"DynamicMatchField":3,"DynamicMemberDimensionId":4,"DynamicMemberDimensionMemberId":632005309972086786,"DataModelId":632005309942726656,"Id":"e1c3a244-dc3d-4f14-9ecd-f7d748811086"},"42f34b52-efc1-4701-904e-2bd69b949ebb":{"Name":"*fvAccount","DynamicMemberType":6,"DynamicMatchField":3,"DynamicMemberDimensionId":5,"DynamicMemberDimensionMemberId":632005311846940676,"DataModelId":632005309942726656,"Id":"42f34b52-efc1-4701-904e-2bd69b949ebb"},"ef23d2b3-9fcb-45a7-9097-ef2da4b3400e":{"Name":"*fvResource","DynamicMemberType":6,"DynamicMatchField":3,"DynamicMemberDimensionId":6,"DynamicMemberDimensionMemberId":632005313059094533,"DataModelId":632005309942726656,"Id":"ef23d2b3-9fcb-45a7-9097-ef2da4b3400e"},"b530dfa8-c0ca-4d07-b43c-3eef40a6b100":{"Name":"*fvFunction","DynamicMemberType":6,"DynamicMatchField":3,"DynamicMemberDimensionId":7,"DynamicMemberDimensionMemberId":632005313260421126,"DataModelId":632005309942726656,"Id":"b530dfa8-c0ca-4d07-b43c-3eef40a6b100"},"a7015286-194d-4cc6-a0af-6b4fcbd8ce6b":{"Name":"*fvMeasure","DynamicMemberType":6,"DynamicMatchField":3,"DynamicMemberDimensionId":8,"DynamicMemberDimensionMemberId":632005313679851520,"DataModelId":632005309942726656,"Id":"a7015286-194d-4cc6-a0af-6b4fcbd8ce6b"},"9b0abd75-78fb-4201-8b1b-a18b8b26d3ae":{"Name":"*fvSubsidiary-Location","DynamicMemberType":6,"DynamicMatchField":3,"DynamicMemberDimensionId":1,"DynamicMemberDimensionMemberId":632005310437654536,"DataModelId":632005309942726656,"Id":"9b0abd75-78fb-4201-8b1b-a18b8b26d3ae"}}},"LoadedDataModels":[632005309942726656],"DefaultDataModel":632005309942726656,"DynamicBindingStoreDataList":{"BindList":[{"TaskID":632008535145055087,"DynIDs":["a86268b"]},{"TaskID":632008535145054559,"DynIDs":["1c8414b2"]},{"TaskID":632008535145054981,"DynIDs":["6014d2d3"]},{"TaskID":632008535145055081,"DynIDs":["ea0c4fb9"]},{"TaskID":632008535145055178,"DynIDs":["5d647d27"]},{"TaskID":632008535145054443,"DynIDs":["ac256d86"]},{"TaskID":632008535145055356,"DynIDs":["bcab9865"]},{"TaskID":632008535145054626,"DynIDs":["8cc72ae2"]},{"TaskID":632008535145054405,"DynIDs":["17c0dd53"]},{"TaskID":632008535145055157,"DynIDs":["cc0b7026"]},{"TaskID":632443441007689728,"DynIDs":["4ac6858f"]},{"TaskID":632008535145054933,"DynIDs":["ef756f52"]},{"TaskID":632008535145055256,"DynIDs":["3ab1b5ea"]},{"TaskID":632443232046940160,"DynIDs":["38fb2cb2"]},{"TaskID":632008535145054468,"DynIDs":["a55a3c65"]},{"TaskID":632008535145054420,"DynIDs":["2420fe25"]},{"TaskID":632008535145054871,"DynIDs":["4d54fde5"]},{"TaskID":632443251420692480,"DynIDs":["84ebaad0"]},{"TaskID":632444423891976192,"DynIDs":["ed3caf4b"]},{"TaskID":685813553617305600,"DynIDs":["b7ac3ba5"]},{"TaskID":685813065316958209,"DynIDs":["42013679"]},{"TaskID":685813196279513089,"DynIDs":["6ab52ee4"]},{"TaskID":685813237987803137,"DynIDs":["7276b238"]},{"TaskID":685813272808652801,"DynIDs":["e29bf523"]},{"TaskID":685813305746391041,"DynIDs":["b564a98"]},{"TaskID":685813333152497664,"DynIDs":["efd622e4"]},{"TaskID":685813366140698625,"DynIDs":["ae5e393"]},{"TaskID":685813514111549441,"DynIDs":["305d10bc"]},{"TaskID":632008535145054522,"DynIDs":["8450d788"]},{"TaskID":632008535145054983,"DynIDs":["8450d788"]},{"TaskID":632008535145055092,"DynIDs":["8450d788"]},{"TaskID":632008535145055155,"DynIDs":["8450d788"]},{"TaskID":632008535145055267,"DynIDs":["8450d788"]}]},"LineItemEnabledSectionBlockPairs":[{"section":"CapExS2","block":"CapExB2"}],"LineItemDetailsRowMap":{},"VenaWorkbookSettings":{"PerBlockRefreshNodes":{"RefreshButton":{"NodeFlags":null,"Text":null,"Description":null,"Type":null,"Command":null,"Children":[{"NodeFlags":"NodeTypeCommand|Editable|ShowAddRightClickMenu|ShowDeleteRightClickMenu","Text":"Refresh: ClosedMonthS1 :: ClosedMonthB1","Description":"","Type":"Command","Command":{"Command":"RefreshBlock","Args":["ClosedMonthS1","ClosedMonthB1"]},"Children":[]}]},"Unused":{"NodeFlags":null,"Text":null,"Description":null,"Type":null,"Command":null,"Children":[]}},"FullRefreshAfterPerBlockList":tru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tru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entry","CollapseChooseBoxMembers":false,"UISettings":{"ManagerMappingScreenSize":"1000,600","ManagerMappingBlock":null,"ManagerMappingSection":null}},"VenaSqlQueries":null}</venadatastore>
</file>

<file path=customXml/item7.xml><?xml version="1.0" encoding="utf-8"?>
<venadatastore xmlns="http://venasolutions.com/VenaSPMAddin/ExcelCustomMultiDynamicCollectionStore_V1">[]</venadatastore>
</file>

<file path=customXml/item8.xml><?xml version="1.0" encoding="utf-8"?>
<venadatastore xmlns="http://venasolutions.com/VenaSPMAddin/DefaultDataModel_V1">632005309942726656</venadatastore>
</file>

<file path=customXml/itemProps1.xml><?xml version="1.0" encoding="utf-8"?>
<ds:datastoreItem xmlns:ds="http://schemas.openxmlformats.org/officeDocument/2006/customXml" ds:itemID="{ABB88A13-E2D4-4FAA-95F7-C8B7F3C541AC}">
  <ds:schemaRefs>
    <ds:schemaRef ds:uri="http://venasolutions.com/VenaSPMAddin/DrillThroughTableInfo_V1"/>
  </ds:schemaRefs>
</ds:datastoreItem>
</file>

<file path=customXml/itemProps2.xml><?xml version="1.0" encoding="utf-8"?>
<ds:datastoreItem xmlns:ds="http://schemas.openxmlformats.org/officeDocument/2006/customXml" ds:itemID="{AE6D56BA-9C78-4BEE-9FDE-74144F3C5330}">
  <ds:schemaRefs>
    <ds:schemaRef ds:uri="http://venasolutions.com/VenaSPMAddin/ServerSideBlobV2"/>
  </ds:schemaRefs>
</ds:datastoreItem>
</file>

<file path=customXml/itemProps3.xml><?xml version="1.0" encoding="utf-8"?>
<ds:datastoreItem xmlns:ds="http://schemas.openxmlformats.org/officeDocument/2006/customXml" ds:itemID="{6F1CE069-DF04-4FC2-8C43-D69B77BEA9AD}">
  <ds:schemaRefs>
    <ds:schemaRef ds:uri="http://venasolutions.com/VenaTemplate/SolutionPackageMetadata/V1"/>
  </ds:schemaRefs>
</ds:datastoreItem>
</file>

<file path=customXml/itemProps4.xml><?xml version="1.0" encoding="utf-8"?>
<ds:datastoreItem xmlns:ds="http://schemas.openxmlformats.org/officeDocument/2006/customXml" ds:itemID="{D9B0F234-051C-4FA2-B86F-9A71FD6E6F3F}">
  <ds:schemaRefs>
    <ds:schemaRef ds:uri="http://venasolutions.com/VenaSPMAddin/VenaWorkbookProperties"/>
  </ds:schemaRefs>
</ds:datastoreItem>
</file>

<file path=customXml/itemProps5.xml><?xml version="1.0" encoding="utf-8"?>
<ds:datastoreItem xmlns:ds="http://schemas.openxmlformats.org/officeDocument/2006/customXml" ds:itemID="{4C5003AF-38B4-4087-A7FD-A15FE057AC1F}">
  <ds:schemaRefs>
    <ds:schemaRef ds:uri="http://venasolutions.com/VenaSPMAddin/DataModelSectionStore_V1"/>
  </ds:schemaRefs>
</ds:datastoreItem>
</file>

<file path=customXml/itemProps6.xml><?xml version="1.0" encoding="utf-8"?>
<ds:datastoreItem xmlns:ds="http://schemas.openxmlformats.org/officeDocument/2006/customXml" ds:itemID="{156834FF-FF66-4995-B985-2B14561D865E}">
  <ds:schemaRefs>
    <ds:schemaRef ds:uri="http://venasolutions.com/VenaSPMAddin/ServerSideBlobV1"/>
  </ds:schemaRefs>
</ds:datastoreItem>
</file>

<file path=customXml/itemProps7.xml><?xml version="1.0" encoding="utf-8"?>
<ds:datastoreItem xmlns:ds="http://schemas.openxmlformats.org/officeDocument/2006/customXml" ds:itemID="{AF2CEBD8-8848-480E-839C-C635EF159F18}">
  <ds:schemaRefs>
    <ds:schemaRef ds:uri="http://venasolutions.com/VenaSPMAddin/ExcelCustomMultiDynamicCollectionStore_V1"/>
  </ds:schemaRefs>
</ds:datastoreItem>
</file>

<file path=customXml/itemProps8.xml><?xml version="1.0" encoding="utf-8"?>
<ds:datastoreItem xmlns:ds="http://schemas.openxmlformats.org/officeDocument/2006/customXml" ds:itemID="{30C1ABCE-D607-47F1-980A-7B732597AFF3}">
  <ds:schemaRefs>
    <ds:schemaRef ds:uri="http://venasolutions.com/VenaSPMAddin/DefaultDataModel_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YTD</vt:lpstr>
      <vt:lpstr>Cash Flow</vt:lpstr>
      <vt:lpstr>Balance Sheet</vt:lpstr>
      <vt:lpstr>CapEx</vt:lpstr>
      <vt:lpstr>Graphs</vt:lpstr>
      <vt:lpstr>'Cash Flow'!Print_Area</vt:lpstr>
      <vt:lpstr>YTD!Print_Area</vt:lpstr>
      <vt:lpstr>'Cash Flow'!Print_Titles</vt:lpstr>
      <vt:lpstr>YTD!Print_Titles</vt:lpstr>
      <vt:lpstr>Table1_Dropdown1</vt:lpstr>
      <vt:lpstr>Table1_Dropdown2</vt:lpstr>
      <vt:lpstr>Waterfall_Dropdown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Wrobel</dc:creator>
  <cp:lastModifiedBy>Darren Armstrong</cp:lastModifiedBy>
  <cp:lastPrinted>2019-04-09T07:24:21Z</cp:lastPrinted>
  <dcterms:created xsi:type="dcterms:W3CDTF">2017-01-06T19:00:00Z</dcterms:created>
  <dcterms:modified xsi:type="dcterms:W3CDTF">2021-02-16T19:24:24Z</dcterms:modified>
</cp:coreProperties>
</file>