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sherwood\Documents\"/>
    </mc:Choice>
  </mc:AlternateContent>
  <bookViews>
    <workbookView xWindow="120" yWindow="135" windowWidth="22200" windowHeight="7230"/>
  </bookViews>
  <sheets>
    <sheet name="Summary Budget" sheetId="3" r:id="rId1"/>
  </sheets>
  <calcPr calcId="152511"/>
</workbook>
</file>

<file path=xl/calcChain.xml><?xml version="1.0" encoding="utf-8"?>
<calcChain xmlns="http://schemas.openxmlformats.org/spreadsheetml/2006/main">
  <c r="E21" i="3" l="1"/>
  <c r="E17" i="3"/>
  <c r="E16" i="3" l="1"/>
  <c r="E20" i="3" s="1"/>
  <c r="E6" i="3"/>
  <c r="E22" i="3" l="1"/>
  <c r="E61" i="3" l="1"/>
  <c r="E67" i="3"/>
  <c r="E75" i="3"/>
  <c r="E18" i="3"/>
  <c r="E14" i="3"/>
  <c r="E71" i="3"/>
  <c r="C6" i="3"/>
  <c r="E68" i="3" l="1"/>
  <c r="E76" i="3" s="1"/>
  <c r="D39" i="3"/>
  <c r="D38" i="3"/>
  <c r="D37" i="3"/>
  <c r="D36" i="3"/>
  <c r="D56" i="3"/>
  <c r="D57" i="3"/>
  <c r="D58" i="3"/>
  <c r="D60" i="3"/>
  <c r="D63" i="3"/>
  <c r="D61" i="3"/>
  <c r="D18" i="3"/>
  <c r="D17" i="3"/>
  <c r="D59" i="3"/>
  <c r="D71" i="3"/>
  <c r="D13" i="3"/>
  <c r="D12" i="3"/>
  <c r="D75" i="3"/>
  <c r="C75" i="3"/>
  <c r="C65" i="3"/>
  <c r="D65" i="3" s="1"/>
  <c r="C16" i="3"/>
  <c r="C67" i="3" s="1"/>
  <c r="C10" i="3"/>
  <c r="C14" i="3"/>
  <c r="C68" i="3" s="1"/>
  <c r="C76" i="3" s="1"/>
  <c r="D14" i="3" l="1"/>
  <c r="D16" i="3"/>
  <c r="D67" i="3"/>
  <c r="D68" i="3" l="1"/>
  <c r="D76" i="3" s="1"/>
</calcChain>
</file>

<file path=xl/comments1.xml><?xml version="1.0" encoding="utf-8"?>
<comments xmlns="http://schemas.openxmlformats.org/spreadsheetml/2006/main">
  <authors>
    <author>BCS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day svc for 9 months 21 people, 20 days per month, $88 per day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wages as current plus 9 months of day svc, 7 staff 20 days/month, 7 hr day, $11 per hour.
Also plus 100,000 for raises/inefficiencies
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 xml:space="preserve">includes 6500 bad debts at 4/30/20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<sst xmlns="http://schemas.openxmlformats.org/spreadsheetml/2006/main" count="78" uniqueCount="78">
  <si>
    <t>New Horizons Corporation</t>
  </si>
  <si>
    <t>Budget</t>
  </si>
  <si>
    <t>DIDDS</t>
  </si>
  <si>
    <t>Vocational Rehab</t>
  </si>
  <si>
    <t>Grant Revenue</t>
  </si>
  <si>
    <t>Private Pay Services</t>
  </si>
  <si>
    <t>Interest Income</t>
  </si>
  <si>
    <t>Coffee Sales</t>
  </si>
  <si>
    <t>Workshop Contracts</t>
  </si>
  <si>
    <t>CMRA Contract Revenue</t>
  </si>
  <si>
    <t>Overtime</t>
  </si>
  <si>
    <t>Family Model Contracts</t>
  </si>
  <si>
    <t>Training-Enclaves</t>
  </si>
  <si>
    <t>FICA</t>
  </si>
  <si>
    <t>Health &amp; Life Insurance</t>
  </si>
  <si>
    <t>Workers' Comp Insurance</t>
  </si>
  <si>
    <t>401k</t>
  </si>
  <si>
    <t>Unemployment Insurance</t>
  </si>
  <si>
    <t>Telephone</t>
  </si>
  <si>
    <t>Postage</t>
  </si>
  <si>
    <t>Freight</t>
  </si>
  <si>
    <t>Cable</t>
  </si>
  <si>
    <t>Electric</t>
  </si>
  <si>
    <t>Water</t>
  </si>
  <si>
    <t>Gas</t>
  </si>
  <si>
    <t>Waste Removal</t>
  </si>
  <si>
    <t>Pest Control</t>
  </si>
  <si>
    <t>Rent</t>
  </si>
  <si>
    <t>Maintenance Building</t>
  </si>
  <si>
    <t>Maintenance Grounds</t>
  </si>
  <si>
    <t>Repairs &amp; Maintenance</t>
  </si>
  <si>
    <t>Fuel</t>
  </si>
  <si>
    <t>Insurance-Prop/Liability</t>
  </si>
  <si>
    <t>Insruance D &amp; O</t>
  </si>
  <si>
    <t>Director's Fund</t>
  </si>
  <si>
    <t>Office Supplies</t>
  </si>
  <si>
    <t>Supplies</t>
  </si>
  <si>
    <t>Warehouse Supplies</t>
  </si>
  <si>
    <t>Travel supported persons</t>
  </si>
  <si>
    <t>Travel agency</t>
  </si>
  <si>
    <t>Miscellaneous</t>
  </si>
  <si>
    <t>Memberships</t>
  </si>
  <si>
    <t>Professional Services</t>
  </si>
  <si>
    <t>Health/Wellness</t>
  </si>
  <si>
    <t xml:space="preserve">Training  </t>
  </si>
  <si>
    <t>Bank Fees</t>
  </si>
  <si>
    <t>Payroll Services</t>
  </si>
  <si>
    <t>Audit Fees</t>
  </si>
  <si>
    <t>Computer Services</t>
  </si>
  <si>
    <t>Licenses</t>
  </si>
  <si>
    <t>Recruiting/Retention</t>
  </si>
  <si>
    <t>Depreciation</t>
  </si>
  <si>
    <t>Food</t>
  </si>
  <si>
    <t>Day service over 243 limit for year</t>
  </si>
  <si>
    <t>Contributions</t>
  </si>
  <si>
    <t>Grants</t>
  </si>
  <si>
    <t xml:space="preserve">  Total Income</t>
  </si>
  <si>
    <t>Mission Based-Scholarships</t>
  </si>
  <si>
    <t>Mission-Based Expense Support</t>
  </si>
  <si>
    <t xml:space="preserve">  Total Expense</t>
  </si>
  <si>
    <t xml:space="preserve">  Total Other Income</t>
  </si>
  <si>
    <t xml:space="preserve">  Net Income</t>
  </si>
  <si>
    <t xml:space="preserve">   Net Income Operations</t>
  </si>
  <si>
    <t>Equipment Leases</t>
  </si>
  <si>
    <t>Salaries and Wages</t>
  </si>
  <si>
    <t>2019/2020</t>
  </si>
  <si>
    <t>YTD 4/30/20</t>
  </si>
  <si>
    <t>Printing</t>
  </si>
  <si>
    <t>Interest Expense</t>
  </si>
  <si>
    <t>Late Fees</t>
  </si>
  <si>
    <t>Gain on asset sale</t>
  </si>
  <si>
    <t>Rental Income</t>
  </si>
  <si>
    <t>Original</t>
  </si>
  <si>
    <t xml:space="preserve"> 6/30/20</t>
  </si>
  <si>
    <t>Income:</t>
  </si>
  <si>
    <t>Expenses:</t>
  </si>
  <si>
    <t>Other Income: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</si>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</sst>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 Black"/>
      <family val="2"/>
    </font>
    <font>
      <sz val="11"/>
      <color theme="1"/>
      <name val="Arial Black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4" fontId="0" fillId="0" borderId="0" xfId="0" applyNumberFormat="1" applyAlignment="1">
      <alignment horizontal="left"/>
    </xf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2" xfId="1" applyNumberFormat="1" applyFont="1" applyBorder="1"/>
    <xf numFmtId="0" fontId="0" fillId="0" borderId="1" xfId="0" applyBorder="1" applyAlignment="1">
      <alignment horizontal="center"/>
    </xf>
    <xf numFmtId="164" fontId="0" fillId="0" borderId="3" xfId="1" applyNumberFormat="1" applyFon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14" fontId="0" fillId="0" borderId="1" xfId="0" applyNumberFormat="1" applyBorder="1"/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activeCell="E18" sqref="E18"/>
    </sheetView>
  </sheetViews>
  <sheetFormatPr defaultRowHeight="18.75" x14ac:dyDescent="0.4"/>
  <cols>
    <col min="1" max="1" width="28.796875" customWidth="1"/>
    <col min="2" max="2" width="12.3984375" customWidth="1"/>
    <col min="3" max="3" width="13.69921875" customWidth="1"/>
    <col min="4" max="4" width="11" customWidth="1"/>
    <col min="5" max="5" width="13.69921875" bestFit="1" customWidth="1"/>
  </cols>
  <sheetData>
    <row r="1" spans="1:5" x14ac:dyDescent="0.4">
      <c r="A1" t="s">
        <v>0</v>
      </c>
    </row>
    <row r="2" spans="1:5" x14ac:dyDescent="0.4">
      <c r="A2" t="s">
        <v>1</v>
      </c>
      <c r="D2" s="10">
        <v>44001</v>
      </c>
    </row>
    <row r="3" spans="1:5" x14ac:dyDescent="0.4">
      <c r="A3" s="2">
        <v>44012</v>
      </c>
      <c r="B3" s="9" t="s">
        <v>72</v>
      </c>
      <c r="D3" s="9" t="s">
        <v>77</v>
      </c>
    </row>
    <row r="4" spans="1:5" x14ac:dyDescent="0.4">
      <c r="A4" s="2"/>
      <c r="B4" s="9"/>
    </row>
    <row r="5" spans="1:5" x14ac:dyDescent="0.4">
      <c r="A5" t="s">
        <v>74</v>
      </c>
      <c r="B5" s="7" t="s">
        <v>65</v>
      </c>
      <c r="C5" s="7" t="s">
        <v>66</v>
      </c>
      <c r="D5" s="7" t="s">
        <v>73</v>
      </c>
      <c r="E5" s="12">
        <v>44377</v>
      </c>
    </row>
    <row r="6" spans="1:5" x14ac:dyDescent="0.4">
      <c r="A6" t="s">
        <v>2</v>
      </c>
      <c r="B6" s="1">
        <v>4388461.1999999993</v>
      </c>
      <c r="C6" s="1">
        <f>3398187+2147</f>
        <v>3400334</v>
      </c>
      <c r="D6" s="1">
        <v>4000334</v>
      </c>
      <c r="E6" s="1">
        <f>(300000*9*1.05+300000*3)+(30000*9)</f>
        <v>4005000</v>
      </c>
    </row>
    <row r="7" spans="1:5" x14ac:dyDescent="0.4">
      <c r="A7" t="s">
        <v>3</v>
      </c>
      <c r="B7" s="1">
        <v>30000</v>
      </c>
      <c r="C7" s="1">
        <v>11500</v>
      </c>
      <c r="D7" s="1">
        <v>12000</v>
      </c>
      <c r="E7" s="1">
        <v>5000</v>
      </c>
    </row>
    <row r="8" spans="1:5" x14ac:dyDescent="0.4">
      <c r="A8" t="s">
        <v>4</v>
      </c>
      <c r="B8" s="1">
        <v>120440</v>
      </c>
      <c r="C8" s="1">
        <v>110874</v>
      </c>
      <c r="D8" s="1">
        <v>110874</v>
      </c>
      <c r="E8" s="1">
        <v>0</v>
      </c>
    </row>
    <row r="9" spans="1:5" x14ac:dyDescent="0.4">
      <c r="A9" t="s">
        <v>5</v>
      </c>
      <c r="B9" s="1">
        <v>25320</v>
      </c>
      <c r="C9" s="1">
        <v>8340</v>
      </c>
      <c r="D9" s="1">
        <v>8340</v>
      </c>
      <c r="E9" s="1"/>
    </row>
    <row r="10" spans="1:5" x14ac:dyDescent="0.4">
      <c r="A10" t="s">
        <v>6</v>
      </c>
      <c r="B10" s="1">
        <v>3600</v>
      </c>
      <c r="C10" s="1">
        <f>2108+23633</f>
        <v>25741</v>
      </c>
      <c r="D10" s="1">
        <v>15000</v>
      </c>
      <c r="E10" s="1">
        <v>12000</v>
      </c>
    </row>
    <row r="11" spans="1:5" x14ac:dyDescent="0.4">
      <c r="A11" t="s">
        <v>7</v>
      </c>
      <c r="B11" s="1">
        <v>3600</v>
      </c>
      <c r="C11" s="1">
        <v>2480</v>
      </c>
      <c r="D11" s="1">
        <v>3080</v>
      </c>
      <c r="E11" s="1">
        <v>3000</v>
      </c>
    </row>
    <row r="12" spans="1:5" x14ac:dyDescent="0.4">
      <c r="A12" t="s">
        <v>8</v>
      </c>
      <c r="B12" s="1">
        <v>267470</v>
      </c>
      <c r="C12" s="1">
        <v>296472</v>
      </c>
      <c r="D12" s="1">
        <f>C12+45000</f>
        <v>341472</v>
      </c>
      <c r="E12" s="1">
        <v>240000</v>
      </c>
    </row>
    <row r="13" spans="1:5" x14ac:dyDescent="0.4">
      <c r="A13" t="s">
        <v>9</v>
      </c>
      <c r="B13" s="3">
        <v>1813175.0149944148</v>
      </c>
      <c r="C13" s="3">
        <v>1533175</v>
      </c>
      <c r="D13" s="3">
        <f>C13+300000</f>
        <v>1833175</v>
      </c>
      <c r="E13" s="3">
        <v>1900000</v>
      </c>
    </row>
    <row r="14" spans="1:5" x14ac:dyDescent="0.4">
      <c r="A14" t="s">
        <v>56</v>
      </c>
      <c r="B14" s="1">
        <v>6652066.2149944138</v>
      </c>
      <c r="C14" s="1">
        <f>SUM(C6:C13)</f>
        <v>5388916</v>
      </c>
      <c r="D14" s="1">
        <f>SUM(D6:D13)</f>
        <v>6324275</v>
      </c>
      <c r="E14" s="1">
        <f>SUM(E6:E13)</f>
        <v>6165000</v>
      </c>
    </row>
    <row r="15" spans="1:5" x14ac:dyDescent="0.4">
      <c r="A15" t="s">
        <v>75</v>
      </c>
      <c r="B15" s="1"/>
      <c r="C15" s="1"/>
      <c r="D15" s="1"/>
      <c r="E15" s="1"/>
    </row>
    <row r="16" spans="1:5" x14ac:dyDescent="0.4">
      <c r="A16" t="s">
        <v>64</v>
      </c>
      <c r="B16" s="1">
        <v>3501546</v>
      </c>
      <c r="C16" s="1">
        <f>2625386+58797+381+161933+2138</f>
        <v>2848635</v>
      </c>
      <c r="D16" s="1">
        <f>C16+520000</f>
        <v>3368635</v>
      </c>
      <c r="E16" s="1">
        <f>((230000+5800+15030)*12+(11000*9))+100000</f>
        <v>3208960</v>
      </c>
    </row>
    <row r="17" spans="1:8" x14ac:dyDescent="0.4">
      <c r="A17" t="s">
        <v>10</v>
      </c>
      <c r="B17" s="1">
        <v>488550.14126000012</v>
      </c>
      <c r="C17" s="1">
        <v>384849</v>
      </c>
      <c r="D17" s="1">
        <f>C17+64000</f>
        <v>448849</v>
      </c>
      <c r="E17" s="1">
        <f>32000*12</f>
        <v>384000</v>
      </c>
    </row>
    <row r="18" spans="1:8" x14ac:dyDescent="0.4">
      <c r="A18" t="s">
        <v>11</v>
      </c>
      <c r="B18" s="1">
        <v>1008577.6599999999</v>
      </c>
      <c r="C18" s="1">
        <v>805170</v>
      </c>
      <c r="D18" s="1">
        <f>C18+86000+86000</f>
        <v>977170</v>
      </c>
      <c r="E18" s="1">
        <f>2867*360</f>
        <v>1032120</v>
      </c>
    </row>
    <row r="19" spans="1:8" x14ac:dyDescent="0.4">
      <c r="A19" t="s">
        <v>12</v>
      </c>
      <c r="B19" s="1">
        <v>41184</v>
      </c>
      <c r="C19" s="1">
        <v>29502</v>
      </c>
      <c r="D19" s="1">
        <v>32000</v>
      </c>
      <c r="E19" s="1">
        <v>0</v>
      </c>
      <c r="H19" s="1"/>
    </row>
    <row r="20" spans="1:8" x14ac:dyDescent="0.4">
      <c r="A20" t="s">
        <v>13</v>
      </c>
      <c r="B20" s="1">
        <v>305242.35480639001</v>
      </c>
      <c r="C20" s="1">
        <v>234398</v>
      </c>
      <c r="D20" s="1">
        <v>285000</v>
      </c>
      <c r="E20" s="1">
        <f>(E16+E17)*0.0765</f>
        <v>274861.44</v>
      </c>
      <c r="H20" s="11"/>
    </row>
    <row r="21" spans="1:8" x14ac:dyDescent="0.4">
      <c r="A21" t="s">
        <v>14</v>
      </c>
      <c r="B21" s="1">
        <v>159732</v>
      </c>
      <c r="C21" s="1">
        <v>119181</v>
      </c>
      <c r="D21" s="1">
        <v>145000</v>
      </c>
      <c r="E21" s="1">
        <f>11500*1.25*12</f>
        <v>172500</v>
      </c>
    </row>
    <row r="22" spans="1:8" x14ac:dyDescent="0.4">
      <c r="A22" t="s">
        <v>15</v>
      </c>
      <c r="B22" s="1">
        <v>45120</v>
      </c>
      <c r="C22" s="1">
        <v>38684</v>
      </c>
      <c r="D22" s="1">
        <v>45120</v>
      </c>
      <c r="E22" s="1">
        <f>3500*12</f>
        <v>42000</v>
      </c>
    </row>
    <row r="23" spans="1:8" x14ac:dyDescent="0.4">
      <c r="A23" t="s">
        <v>16</v>
      </c>
      <c r="B23" s="1">
        <v>38400</v>
      </c>
      <c r="C23" s="1">
        <v>36037</v>
      </c>
      <c r="D23" s="1">
        <v>42037</v>
      </c>
      <c r="E23" s="1">
        <v>42000</v>
      </c>
    </row>
    <row r="24" spans="1:8" x14ac:dyDescent="0.4">
      <c r="A24" t="s">
        <v>17</v>
      </c>
      <c r="B24" s="1">
        <v>11200</v>
      </c>
      <c r="C24" s="1">
        <v>3384</v>
      </c>
      <c r="D24" s="1">
        <v>3600</v>
      </c>
      <c r="E24" s="1">
        <v>3600</v>
      </c>
    </row>
    <row r="25" spans="1:8" x14ac:dyDescent="0.4">
      <c r="A25" t="s">
        <v>18</v>
      </c>
      <c r="B25" s="1">
        <v>21600</v>
      </c>
      <c r="C25" s="1">
        <v>14822</v>
      </c>
      <c r="D25" s="1">
        <v>18500</v>
      </c>
      <c r="E25" s="1">
        <v>18500</v>
      </c>
    </row>
    <row r="26" spans="1:8" x14ac:dyDescent="0.4">
      <c r="A26" t="s">
        <v>19</v>
      </c>
      <c r="B26" s="1">
        <v>2084</v>
      </c>
      <c r="C26" s="1">
        <v>2919</v>
      </c>
      <c r="D26" s="1">
        <v>3400</v>
      </c>
      <c r="E26" s="1">
        <v>3400</v>
      </c>
    </row>
    <row r="27" spans="1:8" x14ac:dyDescent="0.4">
      <c r="A27" t="s">
        <v>20</v>
      </c>
      <c r="B27" s="1">
        <v>840</v>
      </c>
      <c r="C27" s="1">
        <v>663</v>
      </c>
      <c r="D27" s="1">
        <v>840</v>
      </c>
      <c r="E27" s="1">
        <v>840</v>
      </c>
    </row>
    <row r="28" spans="1:8" x14ac:dyDescent="0.4">
      <c r="A28" t="s">
        <v>21</v>
      </c>
      <c r="B28" s="1">
        <v>20400</v>
      </c>
      <c r="C28" s="1">
        <v>18062</v>
      </c>
      <c r="D28" s="1">
        <v>20400</v>
      </c>
      <c r="E28" s="1">
        <v>20400</v>
      </c>
    </row>
    <row r="29" spans="1:8" x14ac:dyDescent="0.4">
      <c r="A29" t="s">
        <v>67</v>
      </c>
      <c r="B29" s="1"/>
      <c r="C29" s="1">
        <v>4735</v>
      </c>
      <c r="D29" s="1">
        <v>6000</v>
      </c>
      <c r="E29" s="1">
        <v>4800</v>
      </c>
    </row>
    <row r="30" spans="1:8" x14ac:dyDescent="0.4">
      <c r="A30" t="s">
        <v>22</v>
      </c>
      <c r="B30" s="1">
        <v>48000</v>
      </c>
      <c r="C30" s="1">
        <v>33755</v>
      </c>
      <c r="D30" s="1">
        <v>38755</v>
      </c>
      <c r="E30" s="1">
        <v>38000</v>
      </c>
    </row>
    <row r="31" spans="1:8" x14ac:dyDescent="0.4">
      <c r="A31" t="s">
        <v>23</v>
      </c>
      <c r="B31" s="1">
        <v>7800</v>
      </c>
      <c r="C31" s="1">
        <v>7675</v>
      </c>
      <c r="D31" s="1">
        <v>9500</v>
      </c>
      <c r="E31" s="1">
        <v>9500</v>
      </c>
    </row>
    <row r="32" spans="1:8" x14ac:dyDescent="0.4">
      <c r="A32" t="s">
        <v>24</v>
      </c>
      <c r="B32" s="1">
        <v>6875</v>
      </c>
      <c r="C32" s="1">
        <v>4878</v>
      </c>
      <c r="D32" s="1">
        <v>6000</v>
      </c>
      <c r="E32" s="1">
        <v>6000</v>
      </c>
    </row>
    <row r="33" spans="1:5" x14ac:dyDescent="0.4">
      <c r="A33" t="s">
        <v>25</v>
      </c>
      <c r="B33" s="1">
        <v>11976</v>
      </c>
      <c r="C33" s="1">
        <v>6121</v>
      </c>
      <c r="D33" s="1">
        <v>8000</v>
      </c>
      <c r="E33" s="1">
        <v>9000</v>
      </c>
    </row>
    <row r="34" spans="1:5" x14ac:dyDescent="0.4">
      <c r="A34" t="s">
        <v>26</v>
      </c>
      <c r="B34" s="1">
        <v>2100</v>
      </c>
      <c r="C34" s="1">
        <v>1628</v>
      </c>
      <c r="D34" s="1">
        <v>2100</v>
      </c>
      <c r="E34" s="1">
        <v>2100</v>
      </c>
    </row>
    <row r="35" spans="1:5" x14ac:dyDescent="0.4">
      <c r="A35" t="s">
        <v>27</v>
      </c>
      <c r="B35" s="1">
        <v>34032</v>
      </c>
      <c r="C35" s="1">
        <v>21976</v>
      </c>
      <c r="D35" s="1">
        <v>27500</v>
      </c>
      <c r="E35" s="1">
        <v>30000</v>
      </c>
    </row>
    <row r="36" spans="1:5" x14ac:dyDescent="0.4">
      <c r="A36" t="s">
        <v>28</v>
      </c>
      <c r="B36" s="1">
        <v>2400</v>
      </c>
      <c r="C36" s="1">
        <v>6348</v>
      </c>
      <c r="D36" s="1">
        <f>C36+700</f>
        <v>7048</v>
      </c>
      <c r="E36" s="1">
        <v>7000</v>
      </c>
    </row>
    <row r="37" spans="1:5" x14ac:dyDescent="0.4">
      <c r="A37" t="s">
        <v>29</v>
      </c>
      <c r="B37" s="1">
        <v>7900</v>
      </c>
      <c r="C37" s="1">
        <v>7792</v>
      </c>
      <c r="D37" s="1">
        <f>C37+3000</f>
        <v>10792</v>
      </c>
      <c r="E37" s="1">
        <v>11000</v>
      </c>
    </row>
    <row r="38" spans="1:5" x14ac:dyDescent="0.4">
      <c r="A38" t="s">
        <v>30</v>
      </c>
      <c r="B38" s="1">
        <v>33000</v>
      </c>
      <c r="C38" s="1">
        <v>42911</v>
      </c>
      <c r="D38" s="1">
        <f>C38+2000</f>
        <v>44911</v>
      </c>
      <c r="E38" s="1">
        <v>44000</v>
      </c>
    </row>
    <row r="39" spans="1:5" x14ac:dyDescent="0.4">
      <c r="A39" t="s">
        <v>31</v>
      </c>
      <c r="B39" s="1">
        <v>91300</v>
      </c>
      <c r="C39" s="1">
        <v>54958</v>
      </c>
      <c r="D39" s="1">
        <f>C39+8000</f>
        <v>62958</v>
      </c>
      <c r="E39" s="1">
        <v>65000</v>
      </c>
    </row>
    <row r="40" spans="1:5" x14ac:dyDescent="0.4">
      <c r="A40" t="s">
        <v>32</v>
      </c>
      <c r="B40" s="1">
        <v>84252</v>
      </c>
      <c r="C40" s="1">
        <v>80184</v>
      </c>
      <c r="D40" s="1">
        <v>84252</v>
      </c>
      <c r="E40" s="1">
        <v>84252</v>
      </c>
    </row>
    <row r="41" spans="1:5" x14ac:dyDescent="0.4">
      <c r="A41" t="s">
        <v>33</v>
      </c>
      <c r="B41" s="1">
        <v>14520</v>
      </c>
      <c r="C41" s="1">
        <v>12100</v>
      </c>
      <c r="D41" s="1">
        <v>14520</v>
      </c>
      <c r="E41" s="1">
        <v>14520</v>
      </c>
    </row>
    <row r="42" spans="1:5" x14ac:dyDescent="0.4">
      <c r="A42" t="s">
        <v>34</v>
      </c>
      <c r="B42" s="1">
        <v>17000</v>
      </c>
      <c r="C42" s="1">
        <v>2815</v>
      </c>
      <c r="D42" s="1">
        <v>8000</v>
      </c>
      <c r="E42" s="1">
        <v>17000</v>
      </c>
    </row>
    <row r="43" spans="1:5" x14ac:dyDescent="0.4">
      <c r="A43" t="s">
        <v>35</v>
      </c>
      <c r="B43" s="1">
        <v>9600</v>
      </c>
      <c r="C43" s="1">
        <v>10314</v>
      </c>
      <c r="D43" s="1">
        <v>12000</v>
      </c>
      <c r="E43" s="1">
        <v>12000</v>
      </c>
    </row>
    <row r="44" spans="1:5" x14ac:dyDescent="0.4">
      <c r="A44" t="s">
        <v>36</v>
      </c>
      <c r="B44" s="1">
        <v>180000</v>
      </c>
      <c r="C44" s="1">
        <v>149001</v>
      </c>
      <c r="D44" s="1">
        <v>175000</v>
      </c>
      <c r="E44" s="1">
        <v>180000</v>
      </c>
    </row>
    <row r="45" spans="1:5" x14ac:dyDescent="0.4">
      <c r="A45" t="s">
        <v>37</v>
      </c>
      <c r="B45" s="1">
        <v>9600</v>
      </c>
      <c r="C45" s="1">
        <v>6304</v>
      </c>
      <c r="D45" s="1">
        <v>9600</v>
      </c>
      <c r="E45" s="1">
        <v>7500</v>
      </c>
    </row>
    <row r="46" spans="1:5" x14ac:dyDescent="0.4">
      <c r="A46" t="s">
        <v>38</v>
      </c>
      <c r="B46" s="1">
        <v>54000</v>
      </c>
      <c r="C46" s="1">
        <v>29162</v>
      </c>
      <c r="D46" s="1">
        <v>35000</v>
      </c>
      <c r="E46" s="1">
        <v>35000</v>
      </c>
    </row>
    <row r="47" spans="1:5" x14ac:dyDescent="0.4">
      <c r="A47" t="s">
        <v>39</v>
      </c>
      <c r="B47" s="1">
        <v>36000</v>
      </c>
      <c r="C47" s="1">
        <v>22225</v>
      </c>
      <c r="D47" s="1">
        <v>24000</v>
      </c>
      <c r="E47" s="1">
        <v>24000</v>
      </c>
    </row>
    <row r="48" spans="1:5" x14ac:dyDescent="0.4">
      <c r="A48" t="s">
        <v>40</v>
      </c>
      <c r="B48" s="1">
        <v>17000</v>
      </c>
      <c r="C48" s="1">
        <v>8338</v>
      </c>
      <c r="D48" s="1">
        <v>9000</v>
      </c>
      <c r="E48" s="1">
        <v>15000</v>
      </c>
    </row>
    <row r="49" spans="1:5" x14ac:dyDescent="0.4">
      <c r="A49" t="s">
        <v>41</v>
      </c>
      <c r="B49" s="1">
        <v>5604.5</v>
      </c>
      <c r="C49" s="1">
        <v>4527</v>
      </c>
      <c r="D49" s="1">
        <v>5500</v>
      </c>
      <c r="E49" s="1">
        <v>5500</v>
      </c>
    </row>
    <row r="50" spans="1:5" x14ac:dyDescent="0.4">
      <c r="A50" t="s">
        <v>42</v>
      </c>
      <c r="B50" s="1">
        <v>25004</v>
      </c>
      <c r="C50" s="1">
        <v>41404</v>
      </c>
      <c r="D50" s="1">
        <v>43000</v>
      </c>
      <c r="E50" s="1">
        <v>30000</v>
      </c>
    </row>
    <row r="51" spans="1:5" x14ac:dyDescent="0.4">
      <c r="A51" t="s">
        <v>43</v>
      </c>
      <c r="B51" s="1">
        <v>20400</v>
      </c>
      <c r="C51" s="1">
        <v>14220</v>
      </c>
      <c r="D51" s="1">
        <v>16000</v>
      </c>
      <c r="E51" s="1">
        <v>20000</v>
      </c>
    </row>
    <row r="52" spans="1:5" x14ac:dyDescent="0.4">
      <c r="A52" t="s">
        <v>44</v>
      </c>
      <c r="B52" s="1">
        <v>5000</v>
      </c>
      <c r="C52" s="1">
        <v>1973</v>
      </c>
      <c r="D52" s="1">
        <v>2500</v>
      </c>
      <c r="E52" s="1">
        <v>3000</v>
      </c>
    </row>
    <row r="53" spans="1:5" x14ac:dyDescent="0.4">
      <c r="A53" t="s">
        <v>45</v>
      </c>
      <c r="B53" s="1">
        <v>1440</v>
      </c>
      <c r="C53" s="1">
        <v>1421</v>
      </c>
      <c r="D53" s="1">
        <v>1721</v>
      </c>
      <c r="E53" s="1">
        <v>1500</v>
      </c>
    </row>
    <row r="54" spans="1:5" x14ac:dyDescent="0.4">
      <c r="A54" t="s">
        <v>46</v>
      </c>
      <c r="B54" s="1">
        <v>25200</v>
      </c>
      <c r="C54" s="1">
        <v>22626</v>
      </c>
      <c r="D54" s="1">
        <v>26600</v>
      </c>
      <c r="E54" s="1">
        <v>26600</v>
      </c>
    </row>
    <row r="55" spans="1:5" x14ac:dyDescent="0.4">
      <c r="A55" t="s">
        <v>47</v>
      </c>
      <c r="B55" s="1">
        <v>15996</v>
      </c>
      <c r="C55" s="1">
        <v>13334</v>
      </c>
      <c r="D55" s="1">
        <v>15996</v>
      </c>
      <c r="E55" s="1">
        <v>16000</v>
      </c>
    </row>
    <row r="56" spans="1:5" x14ac:dyDescent="0.4">
      <c r="A56" t="s">
        <v>48</v>
      </c>
      <c r="B56" s="1">
        <v>38400</v>
      </c>
      <c r="C56" s="1">
        <v>32681</v>
      </c>
      <c r="D56" s="1">
        <f>C56+6000</f>
        <v>38681</v>
      </c>
      <c r="E56" s="1">
        <v>39000</v>
      </c>
    </row>
    <row r="57" spans="1:5" x14ac:dyDescent="0.4">
      <c r="A57" t="s">
        <v>49</v>
      </c>
      <c r="B57" s="1">
        <v>840</v>
      </c>
      <c r="C57" s="1">
        <v>3262</v>
      </c>
      <c r="D57" s="1">
        <f>C57+1000</f>
        <v>4262</v>
      </c>
      <c r="E57" s="1">
        <v>4000</v>
      </c>
    </row>
    <row r="58" spans="1:5" x14ac:dyDescent="0.4">
      <c r="A58" t="s">
        <v>50</v>
      </c>
      <c r="B58" s="1">
        <v>2004</v>
      </c>
      <c r="C58" s="1">
        <v>3111</v>
      </c>
      <c r="D58" s="1">
        <f>C58+500</f>
        <v>3611</v>
      </c>
      <c r="E58" s="1">
        <v>3000</v>
      </c>
    </row>
    <row r="59" spans="1:5" x14ac:dyDescent="0.4">
      <c r="A59" t="s">
        <v>51</v>
      </c>
      <c r="B59" s="1">
        <v>152987.39630447328</v>
      </c>
      <c r="C59" s="1">
        <v>141091</v>
      </c>
      <c r="D59" s="1">
        <f>141091+28700</f>
        <v>169791</v>
      </c>
      <c r="E59" s="1">
        <v>165000</v>
      </c>
    </row>
    <row r="60" spans="1:5" x14ac:dyDescent="0.4">
      <c r="A60" t="s">
        <v>52</v>
      </c>
      <c r="B60" s="1">
        <v>4400</v>
      </c>
      <c r="C60" s="1">
        <v>4867</v>
      </c>
      <c r="D60" s="1">
        <f>C60+1500</f>
        <v>6367</v>
      </c>
      <c r="E60" s="1">
        <v>5000</v>
      </c>
    </row>
    <row r="61" spans="1:5" x14ac:dyDescent="0.4">
      <c r="A61" t="s">
        <v>68</v>
      </c>
      <c r="B61" s="1"/>
      <c r="C61" s="1">
        <v>723</v>
      </c>
      <c r="D61" s="1">
        <f>C61+1450</f>
        <v>2173</v>
      </c>
      <c r="E61" s="1">
        <f>700*12</f>
        <v>8400</v>
      </c>
    </row>
    <row r="62" spans="1:5" x14ac:dyDescent="0.4">
      <c r="A62" t="s">
        <v>69</v>
      </c>
      <c r="B62" s="1"/>
      <c r="C62" s="1">
        <v>93</v>
      </c>
      <c r="D62" s="1">
        <v>93</v>
      </c>
      <c r="E62" s="1">
        <v>0</v>
      </c>
    </row>
    <row r="63" spans="1:5" x14ac:dyDescent="0.4">
      <c r="A63" t="s">
        <v>63</v>
      </c>
      <c r="B63" s="1">
        <v>5364</v>
      </c>
      <c r="C63" s="1">
        <v>4422</v>
      </c>
      <c r="D63" s="1">
        <f>C63+800</f>
        <v>5222</v>
      </c>
      <c r="E63" s="1">
        <v>5000</v>
      </c>
    </row>
    <row r="64" spans="1:5" x14ac:dyDescent="0.4">
      <c r="A64" t="s">
        <v>57</v>
      </c>
      <c r="B64" s="1">
        <v>17400</v>
      </c>
      <c r="C64" s="1">
        <v>11363</v>
      </c>
      <c r="D64" s="1">
        <v>11363</v>
      </c>
      <c r="E64" s="1">
        <v>2000</v>
      </c>
    </row>
    <row r="65" spans="1:5" x14ac:dyDescent="0.4">
      <c r="A65" t="s">
        <v>58</v>
      </c>
      <c r="B65" s="4">
        <v>12000</v>
      </c>
      <c r="C65" s="1">
        <f>5074+6500</f>
        <v>11574</v>
      </c>
      <c r="D65" s="1">
        <f>C65+5000</f>
        <v>16574</v>
      </c>
      <c r="E65" s="1">
        <v>24000</v>
      </c>
    </row>
    <row r="66" spans="1:5" x14ac:dyDescent="0.4">
      <c r="A66" t="s">
        <v>53</v>
      </c>
      <c r="B66" s="3">
        <v>17000</v>
      </c>
      <c r="C66" s="3"/>
      <c r="D66" s="3">
        <v>0</v>
      </c>
      <c r="E66" s="3">
        <v>17000</v>
      </c>
    </row>
    <row r="67" spans="1:5" x14ac:dyDescent="0.4">
      <c r="A67" t="s">
        <v>59</v>
      </c>
      <c r="B67" s="1">
        <v>6660871.0523708649</v>
      </c>
      <c r="C67" s="1">
        <f>SUM(C16:C66)</f>
        <v>5362218</v>
      </c>
      <c r="D67" s="1">
        <f>SUM(D16:D66)</f>
        <v>6354941</v>
      </c>
      <c r="E67" s="1">
        <f>SUM(E16:E66)</f>
        <v>6193853.4400000004</v>
      </c>
    </row>
    <row r="68" spans="1:5" x14ac:dyDescent="0.4">
      <c r="A68" t="s">
        <v>62</v>
      </c>
      <c r="B68" s="1">
        <v>-8804.8373764502467</v>
      </c>
      <c r="C68" s="1">
        <f>C14-C67</f>
        <v>26698</v>
      </c>
      <c r="D68" s="1">
        <f>D14-D67</f>
        <v>-30666</v>
      </c>
      <c r="E68" s="1">
        <f>E14-E67</f>
        <v>-28853.44000000041</v>
      </c>
    </row>
    <row r="69" spans="1:5" x14ac:dyDescent="0.4">
      <c r="B69" s="1"/>
    </row>
    <row r="70" spans="1:5" x14ac:dyDescent="0.4">
      <c r="A70" t="s">
        <v>76</v>
      </c>
      <c r="B70" s="1"/>
    </row>
    <row r="71" spans="1:5" x14ac:dyDescent="0.4">
      <c r="A71" t="s">
        <v>71</v>
      </c>
      <c r="B71" s="1"/>
      <c r="C71" s="1">
        <v>6603</v>
      </c>
      <c r="D71" s="1">
        <f>C71+1400</f>
        <v>8003</v>
      </c>
      <c r="E71" s="1">
        <f>467*2*12</f>
        <v>11208</v>
      </c>
    </row>
    <row r="72" spans="1:5" x14ac:dyDescent="0.4">
      <c r="A72" t="s">
        <v>70</v>
      </c>
      <c r="B72" s="1"/>
      <c r="C72" s="1">
        <v>6834</v>
      </c>
      <c r="D72" s="1">
        <v>6834</v>
      </c>
      <c r="E72" s="1">
        <v>0</v>
      </c>
    </row>
    <row r="73" spans="1:5" x14ac:dyDescent="0.4">
      <c r="A73" t="s">
        <v>54</v>
      </c>
      <c r="B73" s="1">
        <v>20000</v>
      </c>
      <c r="C73" s="1">
        <v>41425</v>
      </c>
      <c r="D73" s="1">
        <v>39500</v>
      </c>
      <c r="E73" s="1">
        <v>60000</v>
      </c>
    </row>
    <row r="74" spans="1:5" x14ac:dyDescent="0.4">
      <c r="A74" t="s">
        <v>55</v>
      </c>
      <c r="B74" s="3">
        <v>20000</v>
      </c>
      <c r="C74" s="1">
        <v>5000</v>
      </c>
      <c r="D74" s="1">
        <v>5000</v>
      </c>
      <c r="E74" s="1">
        <v>20000</v>
      </c>
    </row>
    <row r="75" spans="1:5" x14ac:dyDescent="0.4">
      <c r="A75" t="s">
        <v>60</v>
      </c>
      <c r="B75" s="1">
        <v>40000</v>
      </c>
      <c r="C75" s="8">
        <f>SUM(C71:C74)</f>
        <v>59862</v>
      </c>
      <c r="D75" s="8">
        <f>SUM(D71:D74)</f>
        <v>59337</v>
      </c>
      <c r="E75" s="8">
        <f>SUM(E71:E74)</f>
        <v>91208</v>
      </c>
    </row>
    <row r="76" spans="1:5" ht="19.5" thickBot="1" x14ac:dyDescent="0.45">
      <c r="A76" t="s">
        <v>61</v>
      </c>
      <c r="B76" s="6">
        <v>31195.162623549753</v>
      </c>
      <c r="C76" s="6">
        <f>C68+C75</f>
        <v>86560</v>
      </c>
      <c r="D76" s="6">
        <f>D68+D75</f>
        <v>28671</v>
      </c>
      <c r="E76" s="6">
        <f>E68+E75</f>
        <v>62354.55999999959</v>
      </c>
    </row>
    <row r="77" spans="1:5" ht="19.5" thickTop="1" x14ac:dyDescent="0.4"/>
    <row r="81" spans="1:1" x14ac:dyDescent="0.4">
      <c r="A81" s="5"/>
    </row>
    <row r="82" spans="1:1" x14ac:dyDescent="0.4">
      <c r="A82" s="5"/>
    </row>
    <row r="83" spans="1:1" x14ac:dyDescent="0.4">
      <c r="A83" s="5"/>
    </row>
    <row r="84" spans="1:1" x14ac:dyDescent="0.4">
      <c r="A84" s="5"/>
    </row>
    <row r="85" spans="1:1" x14ac:dyDescent="0.4">
      <c r="A85" s="5"/>
    </row>
    <row r="86" spans="1:1" x14ac:dyDescent="0.4">
      <c r="A86" s="5"/>
    </row>
    <row r="87" spans="1:1" x14ac:dyDescent="0.4">
      <c r="A87" s="5"/>
    </row>
  </sheetData>
  <pageMargins left="0.7" right="0.7" top="0.75" bottom="0.75" header="0.3" footer="0.3"/>
  <pageSetup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Budget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BCS</dc:creator>
  <cp:lastModifiedBy>BCS</cp:lastModifiedBy>
  <cp:lastPrinted>2020-05-27T18:57:37Z</cp:lastPrinted>
  <dcterms:created xsi:type="dcterms:W3CDTF">2019-07-30T15:38:01Z</dcterms:created>
  <dcterms:modified xsi:type="dcterms:W3CDTF">2020-06-24T21:53:20Z</dcterms:modified>
</cp:coreProperties>
</file>