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ewishnashville-my.sharepoint.com/personal/becky_jewishnashville_org/Documents/"/>
    </mc:Choice>
  </mc:AlternateContent>
  <xr:revisionPtr revIDLastSave="0" documentId="8_{50190416-F4FA-4BE7-BD61-D6744EA4F960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22-23" sheetId="5" r:id="rId1"/>
  </sheets>
  <definedNames>
    <definedName name="_fed1" localSheetId="0">#REF!</definedName>
    <definedName name="_fed1">#REF!</definedName>
    <definedName name="a" localSheetId="0">#REF!</definedName>
    <definedName name="a">#REF!</definedName>
    <definedName name="ANC" localSheetId="0">#REF!</definedName>
    <definedName name="ANC">#REF!</definedName>
    <definedName name="CAMP" localSheetId="0">#REF!</definedName>
    <definedName name="CAMP">#REF!</definedName>
    <definedName name="FED" localSheetId="0">#REF!</definedName>
    <definedName name="FED">#REF!</definedName>
    <definedName name="inv" localSheetId="0">#REF!</definedName>
    <definedName name="inv">#REF!</definedName>
    <definedName name="_xlnm.Print_Area" localSheetId="0">'22-23'!$A$1:$AG$55</definedName>
    <definedName name="SUMMARY" localSheetId="0">#REF!</definedName>
    <definedName name="SUMMARY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16" i="5" l="1"/>
  <c r="AF18" i="5" s="1"/>
  <c r="AE16" i="5" l="1"/>
  <c r="AA16" i="5"/>
  <c r="AG48" i="5"/>
  <c r="AG26" i="5"/>
  <c r="AG50" i="5" s="1"/>
  <c r="AG53" i="5" s="1"/>
  <c r="AG18" i="5"/>
  <c r="O41" i="5"/>
  <c r="O40" i="5"/>
  <c r="M31" i="5" l="1"/>
  <c r="AE21" i="5"/>
  <c r="AE22" i="5"/>
  <c r="AE23" i="5"/>
  <c r="AE24" i="5"/>
  <c r="AE25" i="5"/>
  <c r="AE27" i="5"/>
  <c r="AE28" i="5"/>
  <c r="AE29" i="5"/>
  <c r="AE30" i="5"/>
  <c r="AE32" i="5"/>
  <c r="AE33" i="5"/>
  <c r="AE34" i="5"/>
  <c r="AE35" i="5"/>
  <c r="AE36" i="5"/>
  <c r="AE38" i="5"/>
  <c r="AE39" i="5"/>
  <c r="AE40" i="5"/>
  <c r="AE41" i="5"/>
  <c r="AE42" i="5"/>
  <c r="AE43" i="5"/>
  <c r="AE44" i="5"/>
  <c r="AE45" i="5"/>
  <c r="AE46" i="5"/>
  <c r="AE7" i="5"/>
  <c r="AE10" i="5"/>
  <c r="AE20" i="5" l="1"/>
  <c r="AE8" i="5"/>
  <c r="AE9" i="5"/>
  <c r="AE11" i="5"/>
  <c r="AE12" i="5"/>
  <c r="AE13" i="5"/>
  <c r="AE14" i="5"/>
  <c r="AE15" i="5"/>
  <c r="V46" i="5" l="1"/>
  <c r="V42" i="5"/>
  <c r="V41" i="5"/>
  <c r="V40" i="5"/>
  <c r="V39" i="5"/>
  <c r="V35" i="5"/>
  <c r="V34" i="5"/>
  <c r="V33" i="5"/>
  <c r="V32" i="5"/>
  <c r="V23" i="5"/>
  <c r="V22" i="5"/>
  <c r="V21" i="5"/>
  <c r="V20" i="5"/>
  <c r="U26" i="5"/>
  <c r="U18" i="5"/>
  <c r="V14" i="5"/>
  <c r="V8" i="5"/>
  <c r="P45" i="5"/>
  <c r="P42" i="5"/>
  <c r="P41" i="5"/>
  <c r="P40" i="5"/>
  <c r="P39" i="5"/>
  <c r="P38" i="5"/>
  <c r="P34" i="5"/>
  <c r="P33" i="5"/>
  <c r="O48" i="5"/>
  <c r="P30" i="5"/>
  <c r="P29" i="5"/>
  <c r="P28" i="5"/>
  <c r="P24" i="5"/>
  <c r="P23" i="5"/>
  <c r="P22" i="5"/>
  <c r="P21" i="5"/>
  <c r="P20" i="5"/>
  <c r="O26" i="5"/>
  <c r="P8" i="5"/>
  <c r="P6" i="5"/>
  <c r="O18" i="5"/>
  <c r="J42" i="5"/>
  <c r="J41" i="5"/>
  <c r="J40" i="5"/>
  <c r="J39" i="5"/>
  <c r="J38" i="5"/>
  <c r="J34" i="5"/>
  <c r="J33" i="5"/>
  <c r="J31" i="5"/>
  <c r="I48" i="5"/>
  <c r="J23" i="5"/>
  <c r="J22" i="5"/>
  <c r="J21" i="5"/>
  <c r="J20" i="5"/>
  <c r="I26" i="5"/>
  <c r="I18" i="5"/>
  <c r="J15" i="5"/>
  <c r="J13" i="5"/>
  <c r="J12" i="5"/>
  <c r="J11" i="5"/>
  <c r="J8" i="5"/>
  <c r="J7" i="5"/>
  <c r="D46" i="5"/>
  <c r="D44" i="5"/>
  <c r="D43" i="5"/>
  <c r="D42" i="5"/>
  <c r="D41" i="5"/>
  <c r="D40" i="5"/>
  <c r="D39" i="5"/>
  <c r="D38" i="5"/>
  <c r="D37" i="5"/>
  <c r="D36" i="5"/>
  <c r="C48" i="5"/>
  <c r="D34" i="5"/>
  <c r="D33" i="5"/>
  <c r="C26" i="5"/>
  <c r="D24" i="5"/>
  <c r="D23" i="5"/>
  <c r="D22" i="5"/>
  <c r="D21" i="5"/>
  <c r="D20" i="5"/>
  <c r="C18" i="5"/>
  <c r="D10" i="5"/>
  <c r="D9" i="5"/>
  <c r="D8" i="5"/>
  <c r="P18" i="5" l="1"/>
  <c r="V18" i="5"/>
  <c r="D48" i="5"/>
  <c r="J26" i="5"/>
  <c r="D18" i="5"/>
  <c r="C50" i="5"/>
  <c r="J48" i="5"/>
  <c r="J50" i="5" s="1"/>
  <c r="V26" i="5"/>
  <c r="P26" i="5"/>
  <c r="D26" i="5"/>
  <c r="J18" i="5"/>
  <c r="O50" i="5"/>
  <c r="O53" i="5" s="1"/>
  <c r="I50" i="5"/>
  <c r="I53" i="5" s="1"/>
  <c r="D50" i="5" l="1"/>
  <c r="J53" i="5"/>
  <c r="X26" i="5"/>
  <c r="X18" i="5"/>
  <c r="R31" i="5"/>
  <c r="P31" i="5" s="1"/>
  <c r="P48" i="5" s="1"/>
  <c r="P50" i="5" s="1"/>
  <c r="P53" i="5" s="1"/>
  <c r="R26" i="5"/>
  <c r="R18" i="5"/>
  <c r="L26" i="5"/>
  <c r="L18" i="5"/>
  <c r="F48" i="5"/>
  <c r="F26" i="5"/>
  <c r="F18" i="5"/>
  <c r="F50" i="5" l="1"/>
  <c r="F53" i="5" s="1"/>
  <c r="L48" i="5"/>
  <c r="L50" i="5" s="1"/>
  <c r="L53" i="5" s="1"/>
  <c r="R48" i="5"/>
  <c r="R50" i="5" s="1"/>
  <c r="R53" i="5" s="1"/>
  <c r="X48" i="5"/>
  <c r="X50" i="5" s="1"/>
  <c r="X53" i="5" s="1"/>
  <c r="S31" i="5" l="1"/>
  <c r="AE31" i="5" s="1"/>
  <c r="Y48" i="5" l="1"/>
  <c r="S48" i="5"/>
  <c r="M48" i="5"/>
  <c r="G48" i="5"/>
  <c r="AD46" i="5"/>
  <c r="AB46" i="5"/>
  <c r="AA46" i="5"/>
  <c r="AC46" i="5" l="1"/>
  <c r="AF46" i="5"/>
  <c r="Y26" i="5"/>
  <c r="Y50" i="5" s="1"/>
  <c r="Y18" i="5"/>
  <c r="S26" i="5"/>
  <c r="S18" i="5"/>
  <c r="M26" i="5"/>
  <c r="M50" i="5" s="1"/>
  <c r="M18" i="5"/>
  <c r="G18" i="5"/>
  <c r="G26" i="5"/>
  <c r="AE6" i="5"/>
  <c r="AE18" i="5" s="1"/>
  <c r="AE26" i="5" l="1"/>
  <c r="G50" i="5"/>
  <c r="G53" i="5" s="1"/>
  <c r="Y53" i="5"/>
  <c r="AE48" i="5"/>
  <c r="M53" i="5"/>
  <c r="S50" i="5"/>
  <c r="S53" i="5" s="1"/>
  <c r="AE50" i="5" l="1"/>
  <c r="AE53" i="5" s="1"/>
  <c r="K7" i="5"/>
  <c r="U48" i="5" l="1"/>
  <c r="V48" i="5" l="1"/>
  <c r="W14" i="5" l="1"/>
  <c r="K15" i="5" l="1"/>
  <c r="AA14" i="5"/>
  <c r="AB14" i="5"/>
  <c r="AD14" i="5"/>
  <c r="AF14" i="5" s="1"/>
  <c r="AA15" i="5"/>
  <c r="AB15" i="5"/>
  <c r="AD15" i="5"/>
  <c r="AF15" i="5" s="1"/>
  <c r="AC15" i="5" l="1"/>
  <c r="AC14" i="5"/>
  <c r="W8" i="5" l="1"/>
  <c r="Q8" i="5"/>
  <c r="K8" i="5"/>
  <c r="AA33" i="5" l="1"/>
  <c r="AD33" i="5"/>
  <c r="AF33" i="5" s="1"/>
  <c r="AD34" i="5"/>
  <c r="AF34" i="5" s="1"/>
  <c r="Q24" i="5" l="1"/>
  <c r="AA13" i="5"/>
  <c r="AD13" i="5"/>
  <c r="AF13" i="5" s="1"/>
  <c r="K13" i="5"/>
  <c r="AB13" i="5" l="1"/>
  <c r="AC13" i="5" s="1"/>
  <c r="AB33" i="5"/>
  <c r="AC33" i="5" s="1"/>
  <c r="K31" i="5"/>
  <c r="K12" i="5" l="1"/>
  <c r="AB12" i="5"/>
  <c r="AA12" i="5"/>
  <c r="AC12" i="5" l="1"/>
  <c r="AB42" i="5" l="1"/>
  <c r="Q41" i="5" l="1"/>
  <c r="W40" i="5"/>
  <c r="W41" i="5"/>
  <c r="W39" i="5"/>
  <c r="Q42" i="5"/>
  <c r="Q40" i="5"/>
  <c r="Q39" i="5"/>
  <c r="Q38" i="5"/>
  <c r="Q34" i="5"/>
  <c r="Q31" i="5"/>
  <c r="Q30" i="5"/>
  <c r="K41" i="5"/>
  <c r="K40" i="5"/>
  <c r="K39" i="5"/>
  <c r="E41" i="5"/>
  <c r="E40" i="5"/>
  <c r="E39" i="5"/>
  <c r="AD45" i="5"/>
  <c r="AF45" i="5" s="1"/>
  <c r="AD44" i="5"/>
  <c r="AF44" i="5" s="1"/>
  <c r="AD43" i="5"/>
  <c r="AF43" i="5" s="1"/>
  <c r="AD42" i="5"/>
  <c r="AD41" i="5"/>
  <c r="AF41" i="5" s="1"/>
  <c r="AD40" i="5"/>
  <c r="AF40" i="5" s="1"/>
  <c r="AD39" i="5"/>
  <c r="AF39" i="5" s="1"/>
  <c r="AD38" i="5"/>
  <c r="AF38" i="5" s="1"/>
  <c r="AD37" i="5"/>
  <c r="AF37" i="5" s="1"/>
  <c r="AD36" i="5"/>
  <c r="AF36" i="5" s="1"/>
  <c r="AD35" i="5"/>
  <c r="AF35" i="5" s="1"/>
  <c r="AD32" i="5"/>
  <c r="AF32" i="5" s="1"/>
  <c r="AD31" i="5"/>
  <c r="AF31" i="5" s="1"/>
  <c r="AD30" i="5"/>
  <c r="AF30" i="5" s="1"/>
  <c r="AD29" i="5"/>
  <c r="AF29" i="5" s="1"/>
  <c r="AD28" i="5"/>
  <c r="AD25" i="5"/>
  <c r="AD24" i="5"/>
  <c r="AF24" i="5" s="1"/>
  <c r="AD23" i="5"/>
  <c r="AF23" i="5" s="1"/>
  <c r="AD22" i="5"/>
  <c r="AF22" i="5" s="1"/>
  <c r="AD21" i="5"/>
  <c r="AF21" i="5" s="1"/>
  <c r="AD20" i="5"/>
  <c r="AF20" i="5" s="1"/>
  <c r="AD12" i="5"/>
  <c r="AF12" i="5" s="1"/>
  <c r="AD10" i="5"/>
  <c r="AF10" i="5" s="1"/>
  <c r="AD9" i="5"/>
  <c r="AF9" i="5" s="1"/>
  <c r="AD8" i="5"/>
  <c r="AF8" i="5" s="1"/>
  <c r="AD7" i="5"/>
  <c r="AF7" i="5" s="1"/>
  <c r="AD6" i="5"/>
  <c r="AF6" i="5" s="1"/>
  <c r="Q33" i="5"/>
  <c r="Q45" i="5"/>
  <c r="AF42" i="5" l="1"/>
  <c r="AD48" i="5"/>
  <c r="AF28" i="5"/>
  <c r="AF26" i="5"/>
  <c r="AD11" i="5"/>
  <c r="AF48" i="5" l="1"/>
  <c r="AF50" i="5" s="1"/>
  <c r="AD18" i="5"/>
  <c r="AF11" i="5"/>
  <c r="AA45" i="5"/>
  <c r="AA44" i="5"/>
  <c r="AA43" i="5"/>
  <c r="AB43" i="5"/>
  <c r="AA42" i="5"/>
  <c r="AC42" i="5" s="1"/>
  <c r="W42" i="5"/>
  <c r="K42" i="5"/>
  <c r="E42" i="5"/>
  <c r="AA41" i="5"/>
  <c r="AA40" i="5"/>
  <c r="AA39" i="5"/>
  <c r="AA38" i="5"/>
  <c r="K38" i="5"/>
  <c r="E38" i="5"/>
  <c r="AA37" i="5"/>
  <c r="AA36" i="5"/>
  <c r="E36" i="5"/>
  <c r="AA35" i="5"/>
  <c r="AA34" i="5"/>
  <c r="W34" i="5"/>
  <c r="K34" i="5"/>
  <c r="E34" i="5"/>
  <c r="W33" i="5"/>
  <c r="AA32" i="5"/>
  <c r="AB32" i="5"/>
  <c r="AA31" i="5"/>
  <c r="AB31" i="5"/>
  <c r="AA30" i="5"/>
  <c r="AB30" i="5"/>
  <c r="AA29" i="5"/>
  <c r="Q29" i="5"/>
  <c r="AA28" i="5"/>
  <c r="Q28" i="5"/>
  <c r="AA24" i="5"/>
  <c r="E24" i="5"/>
  <c r="AA23" i="5"/>
  <c r="W23" i="5"/>
  <c r="Q23" i="5"/>
  <c r="K23" i="5"/>
  <c r="E23" i="5"/>
  <c r="AA22" i="5"/>
  <c r="W22" i="5"/>
  <c r="Q22" i="5"/>
  <c r="K22" i="5"/>
  <c r="E22" i="5"/>
  <c r="AA21" i="5"/>
  <c r="Q21" i="5"/>
  <c r="K21" i="5"/>
  <c r="E21" i="5"/>
  <c r="AA20" i="5"/>
  <c r="K20" i="5"/>
  <c r="AA11" i="5"/>
  <c r="AB10" i="5"/>
  <c r="AA10" i="5"/>
  <c r="E10" i="5"/>
  <c r="AB9" i="5"/>
  <c r="AA9" i="5"/>
  <c r="E9" i="5"/>
  <c r="AA8" i="5"/>
  <c r="AA7" i="5"/>
  <c r="AA6" i="5"/>
  <c r="AA48" i="5" l="1"/>
  <c r="AF53" i="5"/>
  <c r="AA18" i="5"/>
  <c r="AC30" i="5"/>
  <c r="E18" i="5"/>
  <c r="K18" i="5"/>
  <c r="AA26" i="5"/>
  <c r="AC32" i="5"/>
  <c r="Q18" i="5"/>
  <c r="AB6" i="5"/>
  <c r="AC6" i="5" s="1"/>
  <c r="Q26" i="5"/>
  <c r="AB22" i="5"/>
  <c r="AC43" i="5"/>
  <c r="AC9" i="5"/>
  <c r="AC10" i="5"/>
  <c r="AB41" i="5"/>
  <c r="AC41" i="5" s="1"/>
  <c r="K48" i="5"/>
  <c r="AB34" i="5"/>
  <c r="K11" i="5"/>
  <c r="W18" i="5"/>
  <c r="W20" i="5"/>
  <c r="AB29" i="5"/>
  <c r="W32" i="5"/>
  <c r="AB39" i="5"/>
  <c r="AC39" i="5" s="1"/>
  <c r="W35" i="5"/>
  <c r="AB37" i="5"/>
  <c r="AB45" i="5"/>
  <c r="U50" i="5"/>
  <c r="AB11" i="5"/>
  <c r="Q6" i="5"/>
  <c r="AB40" i="5"/>
  <c r="AC40" i="5" s="1"/>
  <c r="AB38" i="5"/>
  <c r="E26" i="5"/>
  <c r="E8" i="5"/>
  <c r="AD26" i="5"/>
  <c r="AB24" i="5"/>
  <c r="E44" i="5"/>
  <c r="AB44" i="5"/>
  <c r="AC31" i="5"/>
  <c r="AB7" i="5"/>
  <c r="AB8" i="5"/>
  <c r="E20" i="5"/>
  <c r="Q20" i="5"/>
  <c r="AB23" i="5"/>
  <c r="AB28" i="5"/>
  <c r="E33" i="5"/>
  <c r="AB36" i="5"/>
  <c r="E43" i="5"/>
  <c r="K26" i="5"/>
  <c r="AB35" i="5"/>
  <c r="W48" i="5"/>
  <c r="AB20" i="5"/>
  <c r="K33" i="5"/>
  <c r="AB48" i="5" l="1"/>
  <c r="AB18" i="5"/>
  <c r="U53" i="5"/>
  <c r="C53" i="5"/>
  <c r="AA50" i="5"/>
  <c r="AA53" i="5" s="1"/>
  <c r="AC37" i="5"/>
  <c r="AC35" i="5"/>
  <c r="AC11" i="5"/>
  <c r="AC8" i="5"/>
  <c r="AC29" i="5"/>
  <c r="AC22" i="5"/>
  <c r="AC7" i="5"/>
  <c r="AC45" i="5"/>
  <c r="E48" i="5"/>
  <c r="AC24" i="5"/>
  <c r="AC34" i="5"/>
  <c r="AC38" i="5"/>
  <c r="AC20" i="5"/>
  <c r="AD50" i="5"/>
  <c r="AC23" i="5"/>
  <c r="Q48" i="5"/>
  <c r="AC28" i="5"/>
  <c r="W21" i="5"/>
  <c r="AB21" i="5"/>
  <c r="AC36" i="5"/>
  <c r="AC44" i="5"/>
  <c r="W26" i="5"/>
  <c r="Q53" i="5" l="1"/>
  <c r="D53" i="5"/>
  <c r="E53" i="5" s="1"/>
  <c r="AB26" i="5"/>
  <c r="AC26" i="5" s="1"/>
  <c r="AC18" i="5"/>
  <c r="E50" i="5"/>
  <c r="AD53" i="5"/>
  <c r="V50" i="5"/>
  <c r="K53" i="5"/>
  <c r="K50" i="5"/>
  <c r="AC48" i="5"/>
  <c r="Q50" i="5"/>
  <c r="AC21" i="5"/>
  <c r="AB50" i="5" l="1"/>
  <c r="AB53" i="5" s="1"/>
  <c r="V53" i="5"/>
  <c r="W53" i="5" s="1"/>
  <c r="W50" i="5"/>
  <c r="AC50" i="5" l="1"/>
  <c r="AB54" i="5"/>
  <c r="AC53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Michelle Faulkner</author>
    <author>Chris Moore</author>
    <author>Becky Gunn</author>
  </authors>
  <commentList>
    <comment ref="B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Observer - all income (Program)</t>
        </r>
      </text>
    </comment>
    <comment ref="B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other types of income</t>
        </r>
      </text>
    </comment>
    <comment ref="B8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admin fee income</t>
        </r>
      </text>
    </comment>
    <comment ref="C8" authorId="0" shapeId="0" xr:uid="{BE9FE3BF-858B-4A10-9E9F-54C2F1024351}">
      <text>
        <r>
          <rPr>
            <b/>
            <sz val="9"/>
            <color indexed="81"/>
            <rFont val="Tahoma"/>
            <family val="2"/>
          </rPr>
          <t xml:space="preserve">Admin Fees booked
</t>
        </r>
      </text>
    </comment>
    <comment ref="I8" authorId="0" shapeId="0" xr:uid="{D7DA8921-F0B8-4445-97C1-57B608BBCEED}">
      <text>
        <r>
          <rPr>
            <b/>
            <sz val="9"/>
            <color indexed="81"/>
            <rFont val="Tahoma"/>
            <family val="2"/>
          </rPr>
          <t xml:space="preserve">Admin Fees booked
</t>
        </r>
      </text>
    </comment>
    <comment ref="O8" authorId="0" shapeId="0" xr:uid="{73077F53-12B6-4825-84E5-9B124846AC5D}">
      <text>
        <r>
          <rPr>
            <b/>
            <sz val="9"/>
            <color indexed="81"/>
            <rFont val="Tahoma"/>
            <family val="2"/>
          </rPr>
          <t xml:space="preserve">Admin Fees booked
</t>
        </r>
      </text>
    </comment>
    <comment ref="U8" authorId="0" shapeId="0" xr:uid="{D64896B2-2463-43C5-BDEF-4839CAA95130}">
      <text>
        <r>
          <rPr>
            <b/>
            <sz val="9"/>
            <color indexed="81"/>
            <rFont val="Tahoma"/>
            <family val="2"/>
          </rPr>
          <t xml:space="preserve">Admin Fees booked
</t>
        </r>
      </text>
    </comment>
    <comment ref="B9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Akiva bookkeeping fee income
</t>
        </r>
      </text>
    </comment>
    <comment ref="B10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Federation investment income</t>
        </r>
      </text>
    </comment>
    <comment ref="I11" authorId="0" shapeId="0" xr:uid="{CEBB8241-1278-4DDE-8A2A-487147EFCC1B}">
      <text>
        <r>
          <rPr>
            <b/>
            <sz val="12"/>
            <color indexed="81"/>
            <rFont val="Tahoma"/>
            <family val="2"/>
          </rPr>
          <t>FRD-total goes here for the month. It's Risa's salary and expenses combined. There is no budget, it is what it is.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1" authorId="0" shapeId="0" xr:uid="{173EFB32-54BA-4538-8D03-117C70491AB0}">
      <text>
        <r>
          <rPr>
            <b/>
            <sz val="12"/>
            <color indexed="81"/>
            <rFont val="Tahoma"/>
            <family val="2"/>
          </rPr>
          <t>unrestricted endow fund 4%spending policy recommendations FY on grants committee w/s
For 13-14, $4500 less then on w/s, and $4500 gets allocated to Planning &amp; Community Affairs
take total YTD budget amount and divide by months in FY * number of months passed in FY - payout in total at the end of the FY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B11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 xml:space="preserve">unrestricted endow fund 4%spending policy recommendations FY on grants committee w/s
For 13-14, $4500 less then on w/s, and $4500 gets allocated to Planning &amp; Community Affairs
</t>
        </r>
      </text>
    </comment>
    <comment ref="B12" authorId="0" shapeId="0" xr:uid="{00000000-0006-0000-0000-00000F000000}">
      <text>
        <r>
          <rPr>
            <b/>
            <sz val="8"/>
            <color indexed="81"/>
            <rFont val="Tahoma"/>
            <family val="2"/>
          </rPr>
          <t>Michelle Faulkner: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$ to assist with conversion expenses</t>
        </r>
      </text>
    </comment>
    <comment ref="J12" authorId="0" shapeId="0" xr:uid="{F6D30C5E-DC2C-44BA-9EE3-5487878F23C9}">
      <text>
        <r>
          <rPr>
            <b/>
            <sz val="12"/>
            <color indexed="81"/>
            <rFont val="Tahoma"/>
            <family val="2"/>
          </rPr>
          <t>unrestricted endow fund 4%spending policy recommendations FY on grants committee w/s
For 13-14, $4500 less then on w/s, and $4500 gets allocated to Planning &amp; Community Affairs
take total YTD budget amount and divide by months in FY * number of months passed in FY - payout in total at the end of the FY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B20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sort payroll 66000 by class</t>
        </r>
      </text>
    </comment>
    <comment ref="B22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 xml:space="preserve">all benefits including WC ins
includes $1k per participating employee H.S.A. benefit </t>
        </r>
      </text>
    </comment>
    <comment ref="B24" authorId="0" shapeId="0" xr:uid="{00000000-0006-0000-0000-000013000000}">
      <text>
        <r>
          <rPr>
            <sz val="9"/>
            <color indexed="81"/>
            <rFont val="Tahoma"/>
            <family val="2"/>
          </rPr>
          <t xml:space="preserve">Marks benefits:
$100 Cell Phone per month
$3500 Car Allowance annually
$4,700 for the year
Alan's cell phone reimbursement
</t>
        </r>
      </text>
    </comment>
    <comment ref="C24" authorId="0" shapeId="0" xr:uid="{30FF5718-1BFA-42D0-B0A9-F33F0EB832EE}">
      <text>
        <r>
          <rPr>
            <b/>
            <sz val="9"/>
            <color indexed="81"/>
            <rFont val="Tahoma"/>
            <family val="2"/>
          </rPr>
          <t xml:space="preserve">Mark's benefits:
Cell Phone reimbursement
</t>
        </r>
      </text>
    </comment>
    <comment ref="B29" authorId="0" shapeId="0" xr:uid="{00000000-0006-0000-0000-000015000000}">
      <text>
        <r>
          <rPr>
            <sz val="9"/>
            <color indexed="81"/>
            <rFont val="Tahoma"/>
            <family val="2"/>
          </rPr>
          <t>Advertising Discounts
Layout
Printing 
Copying
Graphic Design
Website (Observer)</t>
        </r>
      </text>
    </comment>
    <comment ref="O29" authorId="0" shapeId="0" xr:uid="{467A140E-F97D-4827-B407-8193D933078C}">
      <text>
        <r>
          <rPr>
            <sz val="9"/>
            <color indexed="81"/>
            <rFont val="Tahoma"/>
            <family val="2"/>
          </rPr>
          <t xml:space="preserve">$75 graphic design
$6,802.83 Discounts
$1,301.32 
Printing/Publicity - Observer website
$4,794 
Printing/Publicity - Observer layout
$10,694.51 
Printing/Publicity - Observer other
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$304.45
Copying - Observer </t>
        </r>
      </text>
    </comment>
    <comment ref="B31" authorId="0" shapeId="0" xr:uid="{00000000-0006-0000-0000-000017000000}">
      <text>
        <r>
          <rPr>
            <sz val="9"/>
            <color indexed="81"/>
            <rFont val="Tahoma"/>
            <family val="2"/>
          </rPr>
          <t xml:space="preserve">marketing/programming except annual meeting - goes under Organization Development
</t>
        </r>
      </text>
    </comment>
    <comment ref="O31" authorId="0" shapeId="0" xr:uid="{319B9ADF-A9D6-42C3-9616-6FBFB47542C2}">
      <text>
        <r>
          <rPr>
            <sz val="11"/>
            <color indexed="81"/>
            <rFont val="Tahoma"/>
            <family val="2"/>
          </rPr>
          <t>All mktg &amp; programming minus annual mtg, which falls under meetings
also includes printing/publicity other for marketing (which was originally budgeted under Observer) - $3170.36 
this is Observer advertising for Federation and printing</t>
        </r>
      </text>
    </comment>
    <comment ref="U32" authorId="0" shapeId="0" xr:uid="{FD45D806-B692-4185-BF53-C47F2CEF2440}">
      <text>
        <r>
          <rPr>
            <sz val="9"/>
            <color indexed="81"/>
            <rFont val="Tahoma"/>
            <family val="2"/>
          </rPr>
          <t>includes all of the classes under mission expense account (2047.25 Campaign Director's)</t>
        </r>
      </text>
    </comment>
    <comment ref="B33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Conference / Meeting fees</t>
        </r>
      </text>
    </comment>
    <comment ref="B34" authorId="0" shapeId="0" xr:uid="{00000000-0006-0000-0000-00001B000000}">
      <text>
        <r>
          <rPr>
            <sz val="9"/>
            <color indexed="81"/>
            <rFont val="Tahoma"/>
            <family val="2"/>
          </rPr>
          <t>Annual Meeting
Travel Expenses including air, auto, meals, lodging
Local Expenses including meals, auto</t>
        </r>
      </text>
    </comment>
    <comment ref="C34" authorId="0" shapeId="0" xr:uid="{EB947321-8E47-4584-8BC9-9A43A9AE539E}">
      <text>
        <r>
          <rPr>
            <sz val="9"/>
            <color indexed="81"/>
            <rFont val="Tahoma"/>
            <family val="2"/>
          </rPr>
          <t>FMA - travel &amp; mtgs $1812.19
$1064.33 mtgs</t>
        </r>
      </text>
    </comment>
    <comment ref="I34" authorId="0" shapeId="0" xr:uid="{0F0D650C-79DF-4720-871B-768BCF9D29D4}">
      <text>
        <r>
          <rPr>
            <sz val="9"/>
            <color indexed="81"/>
            <rFont val="Tahoma"/>
            <family val="2"/>
          </rPr>
          <t>campaign FRD - $1305.18 travel &amp; mtgs
Develop Exp FRD Devel - $885.89
mtgs $220.24 campaign</t>
        </r>
      </text>
    </comment>
    <comment ref="O34" authorId="0" shapeId="0" xr:uid="{4B761471-8581-4E15-9A3A-1D4590B46238}">
      <text>
        <r>
          <rPr>
            <b/>
            <sz val="9"/>
            <color indexed="81"/>
            <rFont val="Tahoma"/>
            <family val="2"/>
          </rPr>
          <t xml:space="preserve">Annual Mtg $
Observer 203.00
Mktg 40.00
</t>
        </r>
      </text>
    </comment>
    <comment ref="U34" authorId="0" shapeId="0" xr:uid="{B05CE820-1C09-48C7-A56A-097FBE762755}">
      <text>
        <r>
          <rPr>
            <sz val="9"/>
            <color indexed="81"/>
            <rFont val="Tahoma"/>
            <family val="2"/>
          </rPr>
          <t xml:space="preserve">$ - travel and mtgs
 mtgs
</t>
        </r>
      </text>
    </comment>
    <comment ref="C35" authorId="0" shapeId="0" xr:uid="{C5282A97-DB37-4824-A642-FB811D036DED}">
      <text>
        <r>
          <rPr>
            <b/>
            <sz val="9"/>
            <color indexed="81"/>
            <rFont val="Tahoma"/>
            <family val="2"/>
          </rPr>
          <t>Michelle Faulkner:</t>
        </r>
        <r>
          <rPr>
            <sz val="9"/>
            <color indexed="81"/>
            <rFont val="Tahoma"/>
            <family val="2"/>
          </rPr>
          <t xml:space="preserve">
security for Israel  rally</t>
        </r>
      </text>
    </comment>
    <comment ref="U35" authorId="1" shapeId="0" xr:uid="{A663094D-D451-4D1E-B048-F1F0A39AC29F}">
      <text>
        <r>
          <rPr>
            <b/>
            <sz val="9"/>
            <color indexed="81"/>
            <rFont val="Tahoma"/>
            <family val="2"/>
          </rPr>
          <t>Chris Moore:</t>
        </r>
        <r>
          <rPr>
            <sz val="9"/>
            <color indexed="81"/>
            <rFont val="Tahoma"/>
            <family val="2"/>
          </rPr>
          <t xml:space="preserve">
Archives</t>
        </r>
      </text>
    </comment>
    <comment ref="O37" authorId="0" shapeId="0" xr:uid="{1DDDCE44-6E0A-45C3-8038-68160E297D4F}">
      <text>
        <r>
          <rPr>
            <sz val="12"/>
            <color indexed="81"/>
            <rFont val="Tahoma"/>
            <family val="2"/>
          </rPr>
          <t>Equip Rental/Maint
$342 (water rental)
Equip Rental for Storage off site</t>
        </r>
      </text>
    </comment>
    <comment ref="O38" authorId="0" shapeId="0" xr:uid="{9FC5591D-2831-4FD0-87AB-3B630C9D9396}">
      <text>
        <r>
          <rPr>
            <sz val="9"/>
            <color indexed="81"/>
            <rFont val="Tahoma"/>
            <family val="2"/>
          </rPr>
          <t xml:space="preserve">only mktg other, not including Observer. Observer above w/no budget. </t>
        </r>
      </text>
    </comment>
    <comment ref="I39" authorId="0" shapeId="0" xr:uid="{4452023A-E2D7-4C46-8C14-9F7C18905818}">
      <text>
        <r>
          <rPr>
            <sz val="9"/>
            <color indexed="81"/>
            <rFont val="Tahoma"/>
            <family val="2"/>
          </rPr>
          <t>$602.63 Campaign
$10.70 - Development
$282.12 - FRD other (combine)</t>
        </r>
      </text>
    </comment>
    <comment ref="O39" authorId="0" shapeId="0" xr:uid="{7816C05A-B9D8-4B1C-841E-9000070F2C58}">
      <text>
        <r>
          <rPr>
            <sz val="9"/>
            <color indexed="81"/>
            <rFont val="Tahoma"/>
            <family val="2"/>
          </rPr>
          <t xml:space="preserve">Only Mktg, Observer above in production/printing
</t>
        </r>
      </text>
    </comment>
    <comment ref="B41" authorId="0" shapeId="0" xr:uid="{00000000-0006-0000-0000-000026000000}">
      <text>
        <r>
          <rPr>
            <sz val="9"/>
            <color indexed="81"/>
            <rFont val="Tahoma"/>
            <family val="2"/>
          </rPr>
          <t>Federation: website, hosting, storage and backup (Observer separate)</t>
        </r>
      </text>
    </comment>
    <comment ref="C41" authorId="0" shapeId="0" xr:uid="{EBBA8E71-B44D-4478-8677-D2EEA46E8114}">
      <text>
        <r>
          <rPr>
            <sz val="9"/>
            <color indexed="81"/>
            <rFont val="Tahoma"/>
            <family val="2"/>
          </rPr>
          <t xml:space="preserve">Technology - $308
Storage/Backup $556.41
</t>
        </r>
      </text>
    </comment>
    <comment ref="I41" authorId="0" shapeId="0" xr:uid="{2B9402F8-9BDB-4A57-9EC3-1D17A6FDFCAB}">
      <text>
        <r>
          <rPr>
            <sz val="9"/>
            <color indexed="81"/>
            <rFont val="Tahoma"/>
            <family val="2"/>
          </rPr>
          <t xml:space="preserve">Technology - $157.50
Storage/Backup $609.63
</t>
        </r>
      </text>
    </comment>
    <comment ref="O41" authorId="0" shapeId="0" xr:uid="{7FB49866-58B6-498A-87CF-403009EE48CB}">
      <text>
        <r>
          <rPr>
            <sz val="9"/>
            <color indexed="81"/>
            <rFont val="Tahoma"/>
            <family val="2"/>
          </rPr>
          <t xml:space="preserve">Technology - $2188.45
Storage/Backup $197.58
Website (JFNA/Constant Contact) only - </t>
        </r>
      </text>
    </comment>
    <comment ref="U41" authorId="0" shapeId="0" xr:uid="{682D3588-ED34-43E0-9CB2-D5AA399580DC}">
      <text>
        <r>
          <rPr>
            <sz val="9"/>
            <color indexed="81"/>
            <rFont val="Tahoma"/>
            <family val="2"/>
          </rPr>
          <t xml:space="preserve">Technology - $356.62
Storage/Backup $0
</t>
        </r>
      </text>
    </comment>
    <comment ref="B43" authorId="0" shapeId="0" xr:uid="{00000000-0006-0000-0000-00002B000000}">
      <text>
        <r>
          <rPr>
            <b/>
            <sz val="9"/>
            <color indexed="81"/>
            <rFont val="Tahoma"/>
            <family val="2"/>
          </rPr>
          <t>credit card and other</t>
        </r>
      </text>
    </comment>
    <comment ref="L46" authorId="2" shapeId="0" xr:uid="{98A28671-8859-41E3-AE4C-7004428E3590}">
      <text>
        <r>
          <rPr>
            <b/>
            <sz val="9"/>
            <color indexed="81"/>
            <rFont val="Tahoma"/>
            <family val="2"/>
          </rPr>
          <t>Becky Gunn:</t>
        </r>
        <r>
          <rPr>
            <sz val="9"/>
            <color indexed="81"/>
            <rFont val="Tahoma"/>
            <family val="2"/>
          </rPr>
          <t xml:space="preserve">
President's Award
</t>
        </r>
      </text>
    </comment>
    <comment ref="M46" authorId="2" shapeId="0" xr:uid="{00000000-0006-0000-0000-00002C000000}">
      <text>
        <r>
          <rPr>
            <b/>
            <sz val="9"/>
            <color indexed="81"/>
            <rFont val="Tahoma"/>
            <family val="2"/>
          </rPr>
          <t>Becky Gunn:</t>
        </r>
        <r>
          <rPr>
            <sz val="9"/>
            <color indexed="81"/>
            <rFont val="Tahoma"/>
            <family val="2"/>
          </rPr>
          <t xml:space="preserve">
President's Award
</t>
        </r>
      </text>
    </comment>
  </commentList>
</comments>
</file>

<file path=xl/sharedStrings.xml><?xml version="1.0" encoding="utf-8"?>
<sst xmlns="http://schemas.openxmlformats.org/spreadsheetml/2006/main" count="75" uniqueCount="54">
  <si>
    <t>Financial Management &amp; Administration</t>
  </si>
  <si>
    <t>Financial Resource Development</t>
  </si>
  <si>
    <t>Marketing, Communications &amp; Technology</t>
  </si>
  <si>
    <t>Planning &amp; Community Affairs</t>
  </si>
  <si>
    <t>FY 22-23 YTD (through 1/31/22)</t>
  </si>
  <si>
    <t>FY21-22             YTD Actuals</t>
  </si>
  <si>
    <t>FY21-22       YTD Budget</t>
  </si>
  <si>
    <t>Variance</t>
  </si>
  <si>
    <t>FY21-22    Approved Budget</t>
  </si>
  <si>
    <t>FY 22-23 Proposed Budget</t>
  </si>
  <si>
    <t>FY 20-21 Actuals</t>
  </si>
  <si>
    <t>Direct Income</t>
  </si>
  <si>
    <t>Observer Income</t>
  </si>
  <si>
    <t>Sponsorships/Event Income</t>
  </si>
  <si>
    <t>Endowment Admin Fee Income</t>
  </si>
  <si>
    <t>Bookkeeping Income</t>
  </si>
  <si>
    <t>Investment Income</t>
  </si>
  <si>
    <t>Tohrner Memorial Fund Income</t>
  </si>
  <si>
    <t>Technology Fund</t>
  </si>
  <si>
    <t>Grinspoon Life and Legacy Grant</t>
  </si>
  <si>
    <t>Mission Income</t>
  </si>
  <si>
    <t>Kraft Pac Fund Income</t>
  </si>
  <si>
    <t>Strategic Engagement Offset</t>
  </si>
  <si>
    <t>Total Income</t>
  </si>
  <si>
    <t>Staff Costs</t>
  </si>
  <si>
    <t>Salaries</t>
  </si>
  <si>
    <t>Payroll Taxes</t>
  </si>
  <si>
    <t>Employee Insurance</t>
  </si>
  <si>
    <t>Retirement Plan Expense</t>
  </si>
  <si>
    <t>Employee Benefits</t>
  </si>
  <si>
    <t>Total Staff Costs</t>
  </si>
  <si>
    <t>Operating Costs</t>
  </si>
  <si>
    <t xml:space="preserve">Observer Publication:Advertising Commission </t>
  </si>
  <si>
    <t>Observer Publication: Production / Printing</t>
  </si>
  <si>
    <t>Observer Publication: Postage</t>
  </si>
  <si>
    <t>FRD: Marketing &amp; Programming</t>
  </si>
  <si>
    <t>FRD: Missions</t>
  </si>
  <si>
    <t xml:space="preserve">Staff Development </t>
  </si>
  <si>
    <t>Development Expenses</t>
  </si>
  <si>
    <t>Contract Services (1099)</t>
  </si>
  <si>
    <t>Accounting Services</t>
  </si>
  <si>
    <t>Equipment Contracts</t>
  </si>
  <si>
    <t>Postage</t>
  </si>
  <si>
    <t>Printing (Copying)</t>
  </si>
  <si>
    <t>Telephone</t>
  </si>
  <si>
    <t>Technology</t>
  </si>
  <si>
    <t>Office Supplies</t>
  </si>
  <si>
    <t>Credit Card fees</t>
  </si>
  <si>
    <t>Insurance (D&amp;O, Umbrella)</t>
  </si>
  <si>
    <t>Memberships &amp; Subscriptions</t>
  </si>
  <si>
    <t>Non FRD Meetings/Meals</t>
  </si>
  <si>
    <t>Total Operating Costs</t>
  </si>
  <si>
    <t>Total Costs</t>
  </si>
  <si>
    <t>Total Net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</si>
</sst>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2"/>
      <color indexed="81"/>
      <name val="Tahoma"/>
      <family val="2"/>
    </font>
    <font>
      <sz val="11"/>
      <color indexed="81"/>
      <name val="Tahoma"/>
      <family val="2"/>
    </font>
    <font>
      <sz val="12"/>
      <color indexed="81"/>
      <name val="Tahoma"/>
      <family val="2"/>
    </font>
    <font>
      <b/>
      <sz val="12.5"/>
      <color theme="1"/>
      <name val="Tahoma"/>
      <family val="2"/>
    </font>
    <font>
      <sz val="12.5"/>
      <color theme="1"/>
      <name val="Tahoma"/>
      <family val="2"/>
    </font>
    <font>
      <sz val="12.5"/>
      <name val="Tahoma"/>
      <family val="2"/>
    </font>
    <font>
      <b/>
      <sz val="12.5"/>
      <color rgb="FFFF0000"/>
      <name val="Tahoma"/>
      <family val="2"/>
    </font>
    <font>
      <b/>
      <sz val="12.5"/>
      <name val="Tahoma"/>
      <family val="2"/>
    </font>
    <font>
      <b/>
      <sz val="13.5"/>
      <color theme="1"/>
      <name val="Tahoma"/>
      <family val="2"/>
    </font>
    <font>
      <sz val="13.5"/>
      <color theme="1"/>
      <name val="Tahoma"/>
      <family val="2"/>
    </font>
    <font>
      <sz val="13.5"/>
      <name val="Tahoma"/>
      <family val="2"/>
    </font>
    <font>
      <b/>
      <sz val="13.5"/>
      <name val="Tahoma"/>
      <family val="2"/>
    </font>
    <font>
      <b/>
      <sz val="12.5"/>
      <color theme="1"/>
      <name val="Calibri"/>
      <family val="2"/>
      <scheme val="minor"/>
    </font>
    <font>
      <sz val="12.5"/>
      <color theme="1"/>
      <name val="Calibri"/>
      <family val="2"/>
      <scheme val="minor"/>
    </font>
    <font>
      <sz val="12.5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8" applyNumberFormat="0" applyAlignment="0" applyProtection="0"/>
    <xf numFmtId="0" fontId="9" fillId="17" borderId="9" applyNumberFormat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0" borderId="13" applyNumberFormat="0" applyFill="0" applyAlignment="0" applyProtection="0"/>
    <xf numFmtId="0" fontId="17" fillId="7" borderId="0" applyNumberFormat="0" applyBorder="0" applyAlignment="0" applyProtection="0"/>
    <xf numFmtId="0" fontId="1" fillId="0" borderId="0"/>
    <xf numFmtId="0" fontId="2" fillId="4" borderId="14" applyNumberFormat="0" applyFont="0" applyAlignment="0" applyProtection="0"/>
    <xf numFmtId="0" fontId="18" fillId="16" borderId="15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6" applyNumberFormat="0" applyFill="0" applyAlignment="0" applyProtection="0"/>
    <xf numFmtId="0" fontId="16" fillId="0" borderId="0" applyNumberFormat="0" applyFill="0" applyBorder="0" applyAlignment="0" applyProtection="0"/>
    <xf numFmtId="9" fontId="38" fillId="0" borderId="0" applyFont="0" applyFill="0" applyBorder="0" applyAlignment="0" applyProtection="0"/>
  </cellStyleXfs>
  <cellXfs count="134">
    <xf numFmtId="0" fontId="0" fillId="0" borderId="0" xfId="0"/>
    <xf numFmtId="0" fontId="24" fillId="0" borderId="0" xfId="4" applyFont="1" applyAlignment="1">
      <alignment horizontal="center"/>
    </xf>
    <xf numFmtId="0" fontId="25" fillId="0" borderId="0" xfId="4" quotePrefix="1" applyFont="1"/>
    <xf numFmtId="0" fontId="24" fillId="0" borderId="0" xfId="4" applyFont="1"/>
    <xf numFmtId="0" fontId="25" fillId="0" borderId="0" xfId="4" applyFont="1"/>
    <xf numFmtId="0" fontId="25" fillId="0" borderId="0" xfId="4" applyFont="1" applyAlignment="1">
      <alignment horizontal="center"/>
    </xf>
    <xf numFmtId="0" fontId="26" fillId="0" borderId="0" xfId="4" applyFont="1"/>
    <xf numFmtId="9" fontId="25" fillId="0" borderId="0" xfId="2" applyFont="1" applyFill="1" applyAlignment="1">
      <alignment horizontal="center"/>
    </xf>
    <xf numFmtId="0" fontId="27" fillId="0" borderId="4" xfId="4" applyFont="1" applyBorder="1" applyAlignment="1">
      <alignment horizontal="center" vertical="center" wrapText="1"/>
    </xf>
    <xf numFmtId="164" fontId="24" fillId="21" borderId="18" xfId="1" applyNumberFormat="1" applyFont="1" applyFill="1" applyBorder="1" applyAlignment="1">
      <alignment horizontal="center" vertical="center" wrapText="1"/>
    </xf>
    <xf numFmtId="164" fontId="24" fillId="0" borderId="17" xfId="1" applyNumberFormat="1" applyFont="1" applyFill="1" applyBorder="1" applyAlignment="1">
      <alignment vertical="center" wrapText="1"/>
    </xf>
    <xf numFmtId="164" fontId="24" fillId="0" borderId="18" xfId="1" applyNumberFormat="1" applyFont="1" applyFill="1" applyBorder="1" applyAlignment="1">
      <alignment vertical="center" wrapText="1"/>
    </xf>
    <xf numFmtId="14" fontId="27" fillId="0" borderId="6" xfId="4" applyNumberFormat="1" applyFont="1" applyBorder="1"/>
    <xf numFmtId="164" fontId="24" fillId="18" borderId="7" xfId="1" applyNumberFormat="1" applyFont="1" applyFill="1" applyBorder="1" applyAlignment="1">
      <alignment horizontal="center" vertical="top" wrapText="1"/>
    </xf>
    <xf numFmtId="164" fontId="24" fillId="19" borderId="7" xfId="1" applyNumberFormat="1" applyFont="1" applyFill="1" applyBorder="1" applyAlignment="1">
      <alignment horizontal="center" vertical="top" wrapText="1"/>
    </xf>
    <xf numFmtId="164" fontId="24" fillId="20" borderId="7" xfId="1" applyNumberFormat="1" applyFont="1" applyFill="1" applyBorder="1" applyAlignment="1">
      <alignment horizontal="center" vertical="top" wrapText="1"/>
    </xf>
    <xf numFmtId="164" fontId="28" fillId="0" borderId="7" xfId="1" applyNumberFormat="1" applyFont="1" applyFill="1" applyBorder="1" applyAlignment="1">
      <alignment horizontal="center" vertical="top" wrapText="1"/>
    </xf>
    <xf numFmtId="164" fontId="28" fillId="21" borderId="7" xfId="1" applyNumberFormat="1" applyFont="1" applyFill="1" applyBorder="1" applyAlignment="1">
      <alignment horizontal="center" vertical="top" wrapText="1"/>
    </xf>
    <xf numFmtId="0" fontId="29" fillId="0" borderId="0" xfId="4" applyFont="1" applyAlignment="1">
      <alignment horizontal="center"/>
    </xf>
    <xf numFmtId="0" fontId="29" fillId="0" borderId="3" xfId="4" applyFont="1" applyBorder="1"/>
    <xf numFmtId="165" fontId="29" fillId="18" borderId="19" xfId="3" applyNumberFormat="1" applyFont="1" applyFill="1" applyBorder="1"/>
    <xf numFmtId="165" fontId="30" fillId="19" borderId="20" xfId="3" applyNumberFormat="1" applyFont="1" applyFill="1" applyBorder="1"/>
    <xf numFmtId="9" fontId="30" fillId="20" borderId="21" xfId="2" applyFont="1" applyFill="1" applyBorder="1" applyAlignment="1">
      <alignment horizontal="center"/>
    </xf>
    <xf numFmtId="165" fontId="31" fillId="21" borderId="36" xfId="3" applyNumberFormat="1" applyFont="1" applyFill="1" applyBorder="1"/>
    <xf numFmtId="0" fontId="30" fillId="20" borderId="21" xfId="4" applyFont="1" applyFill="1" applyBorder="1" applyAlignment="1">
      <alignment horizontal="center"/>
    </xf>
    <xf numFmtId="0" fontId="31" fillId="0" borderId="20" xfId="4" applyFont="1" applyBorder="1"/>
    <xf numFmtId="165" fontId="31" fillId="0" borderId="21" xfId="3" applyNumberFormat="1" applyFont="1" applyFill="1" applyBorder="1"/>
    <xf numFmtId="0" fontId="31" fillId="0" borderId="21" xfId="4" applyFont="1" applyBorder="1"/>
    <xf numFmtId="0" fontId="29" fillId="18" borderId="22" xfId="4" applyFont="1" applyFill="1" applyBorder="1"/>
    <xf numFmtId="0" fontId="30" fillId="19" borderId="23" xfId="4" applyFont="1" applyFill="1" applyBorder="1"/>
    <xf numFmtId="9" fontId="30" fillId="20" borderId="24" xfId="2" applyFont="1" applyFill="1" applyBorder="1" applyAlignment="1">
      <alignment horizontal="center"/>
    </xf>
    <xf numFmtId="0" fontId="30" fillId="0" borderId="25" xfId="4" applyFont="1" applyBorder="1"/>
    <xf numFmtId="165" fontId="29" fillId="18" borderId="26" xfId="3" applyNumberFormat="1" applyFont="1" applyFill="1" applyBorder="1"/>
    <xf numFmtId="165" fontId="30" fillId="19" borderId="27" xfId="3" applyNumberFormat="1" applyFont="1" applyFill="1" applyBorder="1"/>
    <xf numFmtId="9" fontId="30" fillId="20" borderId="28" xfId="2" applyFont="1" applyFill="1" applyBorder="1" applyAlignment="1">
      <alignment horizontal="center"/>
    </xf>
    <xf numFmtId="165" fontId="31" fillId="21" borderId="37" xfId="3" applyNumberFormat="1" applyFont="1" applyFill="1" applyBorder="1"/>
    <xf numFmtId="0" fontId="30" fillId="20" borderId="28" xfId="2" applyNumberFormat="1" applyFont="1" applyFill="1" applyBorder="1" applyAlignment="1">
      <alignment horizontal="center"/>
    </xf>
    <xf numFmtId="165" fontId="31" fillId="0" borderId="27" xfId="3" applyNumberFormat="1" applyFont="1" applyFill="1" applyBorder="1"/>
    <xf numFmtId="165" fontId="31" fillId="0" borderId="28" xfId="3" applyNumberFormat="1" applyFont="1" applyFill="1" applyBorder="1"/>
    <xf numFmtId="164" fontId="30" fillId="20" borderId="28" xfId="1" applyNumberFormat="1" applyFont="1" applyFill="1" applyBorder="1" applyAlignment="1">
      <alignment horizontal="center"/>
    </xf>
    <xf numFmtId="0" fontId="29" fillId="0" borderId="5" xfId="4" applyFont="1" applyBorder="1" applyAlignment="1">
      <alignment horizontal="right"/>
    </xf>
    <xf numFmtId="165" fontId="29" fillId="18" borderId="30" xfId="3" applyNumberFormat="1" applyFont="1" applyFill="1" applyBorder="1"/>
    <xf numFmtId="9" fontId="29" fillId="20" borderId="32" xfId="2" applyFont="1" applyFill="1" applyBorder="1" applyAlignment="1">
      <alignment horizontal="center"/>
    </xf>
    <xf numFmtId="165" fontId="32" fillId="21" borderId="38" xfId="3" applyNumberFormat="1" applyFont="1" applyFill="1" applyBorder="1"/>
    <xf numFmtId="165" fontId="29" fillId="19" borderId="31" xfId="3" applyNumberFormat="1" applyFont="1" applyFill="1" applyBorder="1"/>
    <xf numFmtId="165" fontId="32" fillId="0" borderId="32" xfId="3" applyNumberFormat="1" applyFont="1" applyFill="1" applyBorder="1"/>
    <xf numFmtId="165" fontId="29" fillId="18" borderId="22" xfId="3" applyNumberFormat="1" applyFont="1" applyFill="1" applyBorder="1"/>
    <xf numFmtId="165" fontId="29" fillId="19" borderId="23" xfId="3" applyNumberFormat="1" applyFont="1" applyFill="1" applyBorder="1"/>
    <xf numFmtId="9" fontId="29" fillId="20" borderId="24" xfId="2" applyFont="1" applyFill="1" applyBorder="1" applyAlignment="1">
      <alignment horizontal="center"/>
    </xf>
    <xf numFmtId="165" fontId="31" fillId="21" borderId="2" xfId="3" applyNumberFormat="1" applyFont="1" applyFill="1" applyBorder="1"/>
    <xf numFmtId="165" fontId="30" fillId="19" borderId="23" xfId="3" applyNumberFormat="1" applyFont="1" applyFill="1" applyBorder="1"/>
    <xf numFmtId="164" fontId="30" fillId="20" borderId="24" xfId="1" applyNumberFormat="1" applyFont="1" applyFill="1" applyBorder="1" applyAlignment="1">
      <alignment horizontal="center"/>
    </xf>
    <xf numFmtId="165" fontId="31" fillId="21" borderId="38" xfId="3" applyNumberFormat="1" applyFont="1" applyFill="1" applyBorder="1"/>
    <xf numFmtId="165" fontId="29" fillId="19" borderId="20" xfId="3" applyNumberFormat="1" applyFont="1" applyFill="1" applyBorder="1"/>
    <xf numFmtId="9" fontId="29" fillId="20" borderId="21" xfId="2" applyFont="1" applyFill="1" applyBorder="1" applyAlignment="1">
      <alignment horizontal="center"/>
    </xf>
    <xf numFmtId="165" fontId="32" fillId="21" borderId="36" xfId="3" applyNumberFormat="1" applyFont="1" applyFill="1" applyBorder="1"/>
    <xf numFmtId="0" fontId="29" fillId="20" borderId="21" xfId="4" applyFont="1" applyFill="1" applyBorder="1" applyAlignment="1">
      <alignment horizontal="center"/>
    </xf>
    <xf numFmtId="0" fontId="29" fillId="0" borderId="3" xfId="4" applyFont="1" applyBorder="1" applyAlignment="1">
      <alignment horizontal="right"/>
    </xf>
    <xf numFmtId="165" fontId="29" fillId="19" borderId="27" xfId="3" applyNumberFormat="1" applyFont="1" applyFill="1" applyBorder="1"/>
    <xf numFmtId="9" fontId="29" fillId="20" borderId="28" xfId="2" applyFont="1" applyFill="1" applyBorder="1" applyAlignment="1">
      <alignment horizontal="center"/>
    </xf>
    <xf numFmtId="165" fontId="32" fillId="21" borderId="37" xfId="3" applyNumberFormat="1" applyFont="1" applyFill="1" applyBorder="1"/>
    <xf numFmtId="165" fontId="32" fillId="0" borderId="28" xfId="3" applyNumberFormat="1" applyFont="1" applyFill="1" applyBorder="1"/>
    <xf numFmtId="0" fontId="29" fillId="0" borderId="5" xfId="4" applyFont="1" applyBorder="1"/>
    <xf numFmtId="0" fontId="29" fillId="20" borderId="32" xfId="4" applyFont="1" applyFill="1" applyBorder="1" applyAlignment="1">
      <alignment horizontal="center"/>
    </xf>
    <xf numFmtId="0" fontId="24" fillId="0" borderId="0" xfId="4" applyFont="1" applyAlignment="1">
      <alignment horizontal="right"/>
    </xf>
    <xf numFmtId="164" fontId="24" fillId="0" borderId="0" xfId="4" applyNumberFormat="1" applyFont="1"/>
    <xf numFmtId="9" fontId="24" fillId="0" borderId="0" xfId="2" applyFont="1" applyFill="1" applyBorder="1" applyAlignment="1">
      <alignment horizontal="center"/>
    </xf>
    <xf numFmtId="164" fontId="25" fillId="0" borderId="0" xfId="4" applyNumberFormat="1" applyFont="1"/>
    <xf numFmtId="164" fontId="26" fillId="0" borderId="0" xfId="4" applyNumberFormat="1" applyFont="1"/>
    <xf numFmtId="9" fontId="25" fillId="0" borderId="0" xfId="2" applyFont="1" applyFill="1" applyBorder="1" applyAlignment="1">
      <alignment horizontal="center"/>
    </xf>
    <xf numFmtId="0" fontId="33" fillId="0" borderId="0" xfId="4" applyFont="1" applyAlignment="1">
      <alignment horizontal="center"/>
    </xf>
    <xf numFmtId="0" fontId="34" fillId="0" borderId="0" xfId="4" applyFont="1"/>
    <xf numFmtId="0" fontId="33" fillId="0" borderId="0" xfId="4" applyFont="1"/>
    <xf numFmtId="0" fontId="34" fillId="0" borderId="0" xfId="4" applyFont="1" applyAlignment="1">
      <alignment horizontal="center"/>
    </xf>
    <xf numFmtId="0" fontId="35" fillId="0" borderId="0" xfId="4" applyFont="1"/>
    <xf numFmtId="9" fontId="34" fillId="0" borderId="0" xfId="2" applyFont="1" applyFill="1" applyAlignment="1">
      <alignment horizontal="center"/>
    </xf>
    <xf numFmtId="165" fontId="31" fillId="22" borderId="34" xfId="3" applyNumberFormat="1" applyFont="1" applyFill="1" applyBorder="1"/>
    <xf numFmtId="165" fontId="32" fillId="22" borderId="35" xfId="3" applyNumberFormat="1" applyFont="1" applyFill="1" applyBorder="1"/>
    <xf numFmtId="165" fontId="31" fillId="22" borderId="33" xfId="3" applyNumberFormat="1" applyFont="1" applyFill="1" applyBorder="1"/>
    <xf numFmtId="165" fontId="32" fillId="22" borderId="33" xfId="3" applyNumberFormat="1" applyFont="1" applyFill="1" applyBorder="1"/>
    <xf numFmtId="165" fontId="32" fillId="22" borderId="34" xfId="3" applyNumberFormat="1" applyFont="1" applyFill="1" applyBorder="1"/>
    <xf numFmtId="165" fontId="29" fillId="18" borderId="39" xfId="3" applyNumberFormat="1" applyFont="1" applyFill="1" applyBorder="1"/>
    <xf numFmtId="165" fontId="29" fillId="18" borderId="40" xfId="3" applyNumberFormat="1" applyFont="1" applyFill="1" applyBorder="1"/>
    <xf numFmtId="165" fontId="29" fillId="18" borderId="41" xfId="3" applyNumberFormat="1" applyFont="1" applyFill="1" applyBorder="1"/>
    <xf numFmtId="0" fontId="30" fillId="0" borderId="27" xfId="4" applyFont="1" applyBorder="1"/>
    <xf numFmtId="0" fontId="29" fillId="0" borderId="27" xfId="4" applyFont="1" applyBorder="1" applyAlignment="1">
      <alignment horizontal="right"/>
    </xf>
    <xf numFmtId="0" fontId="29" fillId="0" borderId="27" xfId="4" applyFont="1" applyBorder="1"/>
    <xf numFmtId="0" fontId="30" fillId="0" borderId="42" xfId="4" applyFont="1" applyBorder="1"/>
    <xf numFmtId="9" fontId="25" fillId="0" borderId="0" xfId="52" applyFont="1" applyFill="1"/>
    <xf numFmtId="164" fontId="25" fillId="0" borderId="0" xfId="1" applyNumberFormat="1" applyFont="1" applyFill="1"/>
    <xf numFmtId="165" fontId="31" fillId="21" borderId="0" xfId="3" applyNumberFormat="1" applyFont="1" applyFill="1" applyBorder="1"/>
    <xf numFmtId="165" fontId="29" fillId="18" borderId="43" xfId="3" applyNumberFormat="1" applyFont="1" applyFill="1" applyBorder="1"/>
    <xf numFmtId="165" fontId="29" fillId="19" borderId="44" xfId="3" applyNumberFormat="1" applyFont="1" applyFill="1" applyBorder="1"/>
    <xf numFmtId="9" fontId="29" fillId="20" borderId="45" xfId="2" applyFont="1" applyFill="1" applyBorder="1" applyAlignment="1">
      <alignment horizontal="center"/>
    </xf>
    <xf numFmtId="165" fontId="32" fillId="0" borderId="45" xfId="3" applyNumberFormat="1" applyFont="1" applyFill="1" applyBorder="1"/>
    <xf numFmtId="165" fontId="32" fillId="22" borderId="1" xfId="3" applyNumberFormat="1" applyFont="1" applyFill="1" applyBorder="1"/>
    <xf numFmtId="165" fontId="29" fillId="18" borderId="27" xfId="3" applyNumberFormat="1" applyFont="1" applyFill="1" applyBorder="1"/>
    <xf numFmtId="9" fontId="30" fillId="20" borderId="27" xfId="2" applyFont="1" applyFill="1" applyBorder="1" applyAlignment="1">
      <alignment horizontal="center"/>
    </xf>
    <xf numFmtId="165" fontId="31" fillId="22" borderId="27" xfId="3" applyNumberFormat="1" applyFont="1" applyFill="1" applyBorder="1"/>
    <xf numFmtId="165" fontId="32" fillId="21" borderId="6" xfId="3" applyNumberFormat="1" applyFont="1" applyFill="1" applyBorder="1"/>
    <xf numFmtId="164" fontId="30" fillId="20" borderId="27" xfId="1" applyNumberFormat="1" applyFont="1" applyFill="1" applyBorder="1" applyAlignment="1">
      <alignment horizontal="center"/>
    </xf>
    <xf numFmtId="0" fontId="30" fillId="0" borderId="29" xfId="4" applyFont="1" applyBorder="1"/>
    <xf numFmtId="165" fontId="31" fillId="21" borderId="39" xfId="3" applyNumberFormat="1" applyFont="1" applyFill="1" applyBorder="1"/>
    <xf numFmtId="165" fontId="31" fillId="22" borderId="28" xfId="3" applyNumberFormat="1" applyFont="1" applyFill="1" applyBorder="1"/>
    <xf numFmtId="165" fontId="31" fillId="0" borderId="36" xfId="3" applyNumberFormat="1" applyFont="1" applyFill="1" applyBorder="1"/>
    <xf numFmtId="165" fontId="31" fillId="0" borderId="37" xfId="3" applyNumberFormat="1" applyFont="1" applyFill="1" applyBorder="1"/>
    <xf numFmtId="165" fontId="31" fillId="22" borderId="37" xfId="3" applyNumberFormat="1" applyFont="1" applyFill="1" applyBorder="1"/>
    <xf numFmtId="165" fontId="32" fillId="22" borderId="38" xfId="3" applyNumberFormat="1" applyFont="1" applyFill="1" applyBorder="1"/>
    <xf numFmtId="165" fontId="31" fillId="22" borderId="2" xfId="3" applyNumberFormat="1" applyFont="1" applyFill="1" applyBorder="1"/>
    <xf numFmtId="165" fontId="32" fillId="22" borderId="36" xfId="3" applyNumberFormat="1" applyFont="1" applyFill="1" applyBorder="1"/>
    <xf numFmtId="0" fontId="31" fillId="0" borderId="36" xfId="4" applyFont="1" applyBorder="1"/>
    <xf numFmtId="165" fontId="31" fillId="0" borderId="2" xfId="3" applyNumberFormat="1" applyFont="1" applyFill="1" applyBorder="1"/>
    <xf numFmtId="165" fontId="32" fillId="0" borderId="38" xfId="3" applyNumberFormat="1" applyFont="1" applyFill="1" applyBorder="1"/>
    <xf numFmtId="165" fontId="32" fillId="0" borderId="36" xfId="3" applyNumberFormat="1" applyFont="1" applyFill="1" applyBorder="1"/>
    <xf numFmtId="165" fontId="31" fillId="22" borderId="36" xfId="3" applyNumberFormat="1" applyFont="1" applyFill="1" applyBorder="1"/>
    <xf numFmtId="165" fontId="31" fillId="22" borderId="39" xfId="3" applyNumberFormat="1" applyFont="1" applyFill="1" applyBorder="1"/>
    <xf numFmtId="165" fontId="32" fillId="22" borderId="40" xfId="3" applyNumberFormat="1" applyFont="1" applyFill="1" applyBorder="1"/>
    <xf numFmtId="165" fontId="31" fillId="22" borderId="41" xfId="3" applyNumberFormat="1" applyFont="1" applyFill="1" applyBorder="1"/>
    <xf numFmtId="165" fontId="32" fillId="22" borderId="46" xfId="3" applyNumberFormat="1" applyFont="1" applyFill="1" applyBorder="1"/>
    <xf numFmtId="165" fontId="31" fillId="22" borderId="42" xfId="3" applyNumberFormat="1" applyFont="1" applyFill="1" applyBorder="1"/>
    <xf numFmtId="165" fontId="31" fillId="22" borderId="29" xfId="3" applyNumberFormat="1" applyFont="1" applyFill="1" applyBorder="1"/>
    <xf numFmtId="165" fontId="32" fillId="22" borderId="31" xfId="3" applyNumberFormat="1" applyFont="1" applyFill="1" applyBorder="1"/>
    <xf numFmtId="165" fontId="31" fillId="22" borderId="23" xfId="3" applyNumberFormat="1" applyFont="1" applyFill="1" applyBorder="1"/>
    <xf numFmtId="165" fontId="32" fillId="22" borderId="20" xfId="3" applyNumberFormat="1" applyFont="1" applyFill="1" applyBorder="1"/>
    <xf numFmtId="165" fontId="31" fillId="0" borderId="19" xfId="3" applyNumberFormat="1" applyFont="1" applyFill="1" applyBorder="1"/>
    <xf numFmtId="165" fontId="31" fillId="0" borderId="26" xfId="3" applyNumberFormat="1" applyFont="1" applyFill="1" applyBorder="1"/>
    <xf numFmtId="165" fontId="32" fillId="18" borderId="35" xfId="3" applyNumberFormat="1" applyFont="1" applyFill="1" applyBorder="1"/>
    <xf numFmtId="165" fontId="32" fillId="19" borderId="35" xfId="3" applyNumberFormat="1" applyFont="1" applyFill="1" applyBorder="1"/>
    <xf numFmtId="165" fontId="29" fillId="18" borderId="47" xfId="3" applyNumberFormat="1" applyFont="1" applyFill="1" applyBorder="1"/>
    <xf numFmtId="165" fontId="29" fillId="0" borderId="30" xfId="3" applyNumberFormat="1" applyFont="1" applyFill="1" applyBorder="1"/>
    <xf numFmtId="165" fontId="30" fillId="19" borderId="48" xfId="3" applyNumberFormat="1" applyFont="1" applyFill="1" applyBorder="1"/>
    <xf numFmtId="164" fontId="24" fillId="0" borderId="18" xfId="1" applyNumberFormat="1" applyFont="1" applyFill="1" applyBorder="1" applyAlignment="1">
      <alignment horizontal="center" vertical="center" wrapText="1"/>
    </xf>
    <xf numFmtId="164" fontId="24" fillId="0" borderId="17" xfId="1" applyNumberFormat="1" applyFont="1" applyFill="1" applyBorder="1" applyAlignment="1">
      <alignment horizontal="center" vertical="center" wrapText="1"/>
    </xf>
    <xf numFmtId="164" fontId="24" fillId="0" borderId="18" xfId="1" applyNumberFormat="1" applyFont="1" applyFill="1" applyBorder="1" applyAlignment="1">
      <alignment horizontal="center" vertical="center" wrapText="1"/>
    </xf>
  </cellXfs>
  <cellStyles count="53">
    <cellStyle name="20% - Accent1 2" xfId="6" xr:uid="{00000000-0005-0000-0000-000000000000}"/>
    <cellStyle name="20% - Accent2 2" xfId="7" xr:uid="{00000000-0005-0000-0000-000001000000}"/>
    <cellStyle name="20% - Accent3 2" xfId="8" xr:uid="{00000000-0005-0000-0000-000002000000}"/>
    <cellStyle name="20% - Accent4 2" xfId="9" xr:uid="{00000000-0005-0000-0000-000003000000}"/>
    <cellStyle name="20% - Accent5 2" xfId="10" xr:uid="{00000000-0005-0000-0000-000004000000}"/>
    <cellStyle name="20% - Accent6 2" xfId="11" xr:uid="{00000000-0005-0000-0000-000005000000}"/>
    <cellStyle name="40% - Accent1 2" xfId="12" xr:uid="{00000000-0005-0000-0000-000006000000}"/>
    <cellStyle name="40% - Accent2 2" xfId="13" xr:uid="{00000000-0005-0000-0000-000007000000}"/>
    <cellStyle name="40% - Accent3 2" xfId="14" xr:uid="{00000000-0005-0000-0000-000008000000}"/>
    <cellStyle name="40% - Accent4 2" xfId="15" xr:uid="{00000000-0005-0000-0000-000009000000}"/>
    <cellStyle name="40% - Accent5 2" xfId="16" xr:uid="{00000000-0005-0000-0000-00000A000000}"/>
    <cellStyle name="40% - Accent6 2" xfId="17" xr:uid="{00000000-0005-0000-0000-00000B000000}"/>
    <cellStyle name="60% - Accent1 2" xfId="18" xr:uid="{00000000-0005-0000-0000-00000C000000}"/>
    <cellStyle name="60% - Accent2 2" xfId="19" xr:uid="{00000000-0005-0000-0000-00000D000000}"/>
    <cellStyle name="60% - Accent3 2" xfId="20" xr:uid="{00000000-0005-0000-0000-00000E000000}"/>
    <cellStyle name="60% - Accent4 2" xfId="21" xr:uid="{00000000-0005-0000-0000-00000F000000}"/>
    <cellStyle name="60% - Accent5 2" xfId="22" xr:uid="{00000000-0005-0000-0000-000010000000}"/>
    <cellStyle name="60% - Accent6 2" xfId="23" xr:uid="{00000000-0005-0000-0000-000011000000}"/>
    <cellStyle name="Accent1 2" xfId="24" xr:uid="{00000000-0005-0000-0000-000012000000}"/>
    <cellStyle name="Accent2 2" xfId="25" xr:uid="{00000000-0005-0000-0000-000013000000}"/>
    <cellStyle name="Accent3 2" xfId="26" xr:uid="{00000000-0005-0000-0000-000014000000}"/>
    <cellStyle name="Accent4 2" xfId="27" xr:uid="{00000000-0005-0000-0000-000015000000}"/>
    <cellStyle name="Accent5 2" xfId="28" xr:uid="{00000000-0005-0000-0000-000016000000}"/>
    <cellStyle name="Accent6 2" xfId="29" xr:uid="{00000000-0005-0000-0000-000017000000}"/>
    <cellStyle name="Bad 2" xfId="30" xr:uid="{00000000-0005-0000-0000-000018000000}"/>
    <cellStyle name="Calculation 2" xfId="31" xr:uid="{00000000-0005-0000-0000-000019000000}"/>
    <cellStyle name="Check Cell 2" xfId="32" xr:uid="{00000000-0005-0000-0000-00001A000000}"/>
    <cellStyle name="Comma 2" xfId="3" xr:uid="{00000000-0005-0000-0000-00001B000000}"/>
    <cellStyle name="Comma 3" xfId="33" xr:uid="{00000000-0005-0000-0000-00001C000000}"/>
    <cellStyle name="Currency" xfId="1" builtinId="4"/>
    <cellStyle name="Currency 2" xfId="5" xr:uid="{00000000-0005-0000-0000-00001E000000}"/>
    <cellStyle name="Currency 2 2" xfId="34" xr:uid="{00000000-0005-0000-0000-00001F000000}"/>
    <cellStyle name="Currency 3" xfId="35" xr:uid="{00000000-0005-0000-0000-000020000000}"/>
    <cellStyle name="Explanatory Text 2" xfId="36" xr:uid="{00000000-0005-0000-0000-000021000000}"/>
    <cellStyle name="Good 2" xfId="37" xr:uid="{00000000-0005-0000-0000-000022000000}"/>
    <cellStyle name="Heading 1 2" xfId="38" xr:uid="{00000000-0005-0000-0000-000023000000}"/>
    <cellStyle name="Heading 2 2" xfId="39" xr:uid="{00000000-0005-0000-0000-000024000000}"/>
    <cellStyle name="Heading 3 2" xfId="40" xr:uid="{00000000-0005-0000-0000-000025000000}"/>
    <cellStyle name="Heading 4 2" xfId="41" xr:uid="{00000000-0005-0000-0000-000026000000}"/>
    <cellStyle name="Input 2" xfId="42" xr:uid="{00000000-0005-0000-0000-000027000000}"/>
    <cellStyle name="Linked Cell 2" xfId="43" xr:uid="{00000000-0005-0000-0000-000028000000}"/>
    <cellStyle name="Neutral 2" xfId="44" xr:uid="{00000000-0005-0000-0000-000029000000}"/>
    <cellStyle name="Normal" xfId="0" builtinId="0"/>
    <cellStyle name="Normal 2" xfId="4" xr:uid="{00000000-0005-0000-0000-00002B000000}"/>
    <cellStyle name="Normal 3" xfId="45" xr:uid="{00000000-0005-0000-0000-00002C000000}"/>
    <cellStyle name="Note 2" xfId="46" xr:uid="{00000000-0005-0000-0000-00002D000000}"/>
    <cellStyle name="Output 2" xfId="47" xr:uid="{00000000-0005-0000-0000-00002E000000}"/>
    <cellStyle name="Percent" xfId="52" builtinId="5"/>
    <cellStyle name="Percent 2" xfId="2" xr:uid="{00000000-0005-0000-0000-000030000000}"/>
    <cellStyle name="Percent 3" xfId="48" xr:uid="{00000000-0005-0000-0000-000031000000}"/>
    <cellStyle name="Title 2" xfId="49" xr:uid="{00000000-0005-0000-0000-000032000000}"/>
    <cellStyle name="Total 2" xfId="50" xr:uid="{00000000-0005-0000-0000-000033000000}"/>
    <cellStyle name="Warning Text 2" xfId="51" xr:uid="{00000000-0005-0000-0000-00003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2:AH79"/>
  <sheetViews>
    <sheetView tabSelected="1" zoomScale="70" zoomScaleNormal="70" workbookViewId="0">
      <pane xSplit="2" ySplit="4" topLeftCell="T9" activePane="bottomRight" state="frozen"/>
      <selection pane="topRight" sqref="A1:H1"/>
      <selection pane="bottomLeft" sqref="A1:H1"/>
      <selection pane="bottomRight" activeCell="AE18" sqref="AE18"/>
    </sheetView>
  </sheetViews>
  <sheetFormatPr defaultColWidth="9.140625" defaultRowHeight="16.5" x14ac:dyDescent="0.25"/>
  <cols>
    <col min="1" max="1" width="9.140625" style="1" customWidth="1"/>
    <col min="2" max="2" width="52.7109375" style="4" customWidth="1"/>
    <col min="3" max="3" width="14.5703125" style="3" customWidth="1"/>
    <col min="4" max="4" width="18.42578125" style="4" customWidth="1"/>
    <col min="5" max="5" width="13.7109375" style="4" bestFit="1" customWidth="1"/>
    <col min="6" max="6" width="14.28515625" style="4" customWidth="1"/>
    <col min="7" max="7" width="16.28515625" style="4" customWidth="1"/>
    <col min="8" max="8" width="1" style="4" customWidth="1"/>
    <col min="9" max="9" width="14.7109375" style="3" customWidth="1"/>
    <col min="10" max="10" width="14.7109375" style="4" customWidth="1"/>
    <col min="11" max="11" width="16.140625" style="5" bestFit="1" customWidth="1"/>
    <col min="12" max="13" width="15.140625" style="6" customWidth="1"/>
    <col min="14" max="14" width="1" style="4" customWidth="1"/>
    <col min="15" max="15" width="14.7109375" style="3" customWidth="1"/>
    <col min="16" max="16" width="16.5703125" style="4" customWidth="1"/>
    <col min="17" max="17" width="13.7109375" style="4" bestFit="1" customWidth="1"/>
    <col min="18" max="19" width="14.7109375" style="6" customWidth="1"/>
    <col min="20" max="20" width="1" style="4" customWidth="1"/>
    <col min="21" max="21" width="14.28515625" style="3" customWidth="1"/>
    <col min="22" max="22" width="16.42578125" style="4" customWidth="1"/>
    <col min="23" max="23" width="13.7109375" style="4" bestFit="1" customWidth="1"/>
    <col min="24" max="25" width="14.85546875" style="6" customWidth="1"/>
    <col min="26" max="26" width="1" style="4" customWidth="1"/>
    <col min="27" max="27" width="17.140625" style="3" customWidth="1"/>
    <col min="28" max="28" width="17.85546875" style="4" customWidth="1"/>
    <col min="29" max="29" width="14.7109375" style="7" customWidth="1"/>
    <col min="30" max="33" width="17" style="4" customWidth="1"/>
    <col min="34" max="34" width="1" style="4" customWidth="1"/>
    <col min="35" max="257" width="9.140625" style="4"/>
    <col min="258" max="258" width="9.140625" style="4" customWidth="1"/>
    <col min="259" max="259" width="52.7109375" style="4" customWidth="1"/>
    <col min="260" max="260" width="14.5703125" style="4" customWidth="1"/>
    <col min="261" max="261" width="14.7109375" style="4" customWidth="1"/>
    <col min="262" max="262" width="13.7109375" style="4" bestFit="1" customWidth="1"/>
    <col min="263" max="263" width="14.28515625" style="4" customWidth="1"/>
    <col min="264" max="264" width="14.42578125" style="4" customWidth="1"/>
    <col min="265" max="265" width="1" style="4" customWidth="1"/>
    <col min="266" max="267" width="14.7109375" style="4" customWidth="1"/>
    <col min="268" max="268" width="12.5703125" style="4" bestFit="1" customWidth="1"/>
    <col min="269" max="269" width="15.140625" style="4" customWidth="1"/>
    <col min="270" max="270" width="15.28515625" style="4" customWidth="1"/>
    <col min="271" max="271" width="1" style="4" customWidth="1"/>
    <col min="272" max="273" width="14.7109375" style="4" customWidth="1"/>
    <col min="274" max="274" width="13.7109375" style="4" bestFit="1" customWidth="1"/>
    <col min="275" max="275" width="14.7109375" style="4" customWidth="1"/>
    <col min="276" max="276" width="14.85546875" style="4" customWidth="1"/>
    <col min="277" max="277" width="1" style="4" customWidth="1"/>
    <col min="278" max="278" width="14.28515625" style="4" customWidth="1"/>
    <col min="279" max="279" width="14.42578125" style="4" customWidth="1"/>
    <col min="280" max="280" width="13.7109375" style="4" bestFit="1" customWidth="1"/>
    <col min="281" max="281" width="14.85546875" style="4" customWidth="1"/>
    <col min="282" max="282" width="15.85546875" style="4" customWidth="1"/>
    <col min="283" max="283" width="1" style="4" customWidth="1"/>
    <col min="284" max="284" width="15.140625" style="4" customWidth="1"/>
    <col min="285" max="285" width="17.85546875" style="4" customWidth="1"/>
    <col min="286" max="286" width="14.7109375" style="4" customWidth="1"/>
    <col min="287" max="287" width="17" style="4" customWidth="1"/>
    <col min="288" max="288" width="14.7109375" style="4" customWidth="1"/>
    <col min="289" max="289" width="17.140625" style="4" customWidth="1"/>
    <col min="290" max="290" width="1" style="4" customWidth="1"/>
    <col min="291" max="513" width="9.140625" style="4"/>
    <col min="514" max="514" width="9.140625" style="4" customWidth="1"/>
    <col min="515" max="515" width="52.7109375" style="4" customWidth="1"/>
    <col min="516" max="516" width="14.5703125" style="4" customWidth="1"/>
    <col min="517" max="517" width="14.7109375" style="4" customWidth="1"/>
    <col min="518" max="518" width="13.7109375" style="4" bestFit="1" customWidth="1"/>
    <col min="519" max="519" width="14.28515625" style="4" customWidth="1"/>
    <col min="520" max="520" width="14.42578125" style="4" customWidth="1"/>
    <col min="521" max="521" width="1" style="4" customWidth="1"/>
    <col min="522" max="523" width="14.7109375" style="4" customWidth="1"/>
    <col min="524" max="524" width="12.5703125" style="4" bestFit="1" customWidth="1"/>
    <col min="525" max="525" width="15.140625" style="4" customWidth="1"/>
    <col min="526" max="526" width="15.28515625" style="4" customWidth="1"/>
    <col min="527" max="527" width="1" style="4" customWidth="1"/>
    <col min="528" max="529" width="14.7109375" style="4" customWidth="1"/>
    <col min="530" max="530" width="13.7109375" style="4" bestFit="1" customWidth="1"/>
    <col min="531" max="531" width="14.7109375" style="4" customWidth="1"/>
    <col min="532" max="532" width="14.85546875" style="4" customWidth="1"/>
    <col min="533" max="533" width="1" style="4" customWidth="1"/>
    <col min="534" max="534" width="14.28515625" style="4" customWidth="1"/>
    <col min="535" max="535" width="14.42578125" style="4" customWidth="1"/>
    <col min="536" max="536" width="13.7109375" style="4" bestFit="1" customWidth="1"/>
    <col min="537" max="537" width="14.85546875" style="4" customWidth="1"/>
    <col min="538" max="538" width="15.85546875" style="4" customWidth="1"/>
    <col min="539" max="539" width="1" style="4" customWidth="1"/>
    <col min="540" max="540" width="15.140625" style="4" customWidth="1"/>
    <col min="541" max="541" width="17.85546875" style="4" customWidth="1"/>
    <col min="542" max="542" width="14.7109375" style="4" customWidth="1"/>
    <col min="543" max="543" width="17" style="4" customWidth="1"/>
    <col min="544" max="544" width="14.7109375" style="4" customWidth="1"/>
    <col min="545" max="545" width="17.140625" style="4" customWidth="1"/>
    <col min="546" max="546" width="1" style="4" customWidth="1"/>
    <col min="547" max="769" width="9.140625" style="4"/>
    <col min="770" max="770" width="9.140625" style="4" customWidth="1"/>
    <col min="771" max="771" width="52.7109375" style="4" customWidth="1"/>
    <col min="772" max="772" width="14.5703125" style="4" customWidth="1"/>
    <col min="773" max="773" width="14.7109375" style="4" customWidth="1"/>
    <col min="774" max="774" width="13.7109375" style="4" bestFit="1" customWidth="1"/>
    <col min="775" max="775" width="14.28515625" style="4" customWidth="1"/>
    <col min="776" max="776" width="14.42578125" style="4" customWidth="1"/>
    <col min="777" max="777" width="1" style="4" customWidth="1"/>
    <col min="778" max="779" width="14.7109375" style="4" customWidth="1"/>
    <col min="780" max="780" width="12.5703125" style="4" bestFit="1" customWidth="1"/>
    <col min="781" max="781" width="15.140625" style="4" customWidth="1"/>
    <col min="782" max="782" width="15.28515625" style="4" customWidth="1"/>
    <col min="783" max="783" width="1" style="4" customWidth="1"/>
    <col min="784" max="785" width="14.7109375" style="4" customWidth="1"/>
    <col min="786" max="786" width="13.7109375" style="4" bestFit="1" customWidth="1"/>
    <col min="787" max="787" width="14.7109375" style="4" customWidth="1"/>
    <col min="788" max="788" width="14.85546875" style="4" customWidth="1"/>
    <col min="789" max="789" width="1" style="4" customWidth="1"/>
    <col min="790" max="790" width="14.28515625" style="4" customWidth="1"/>
    <col min="791" max="791" width="14.42578125" style="4" customWidth="1"/>
    <col min="792" max="792" width="13.7109375" style="4" bestFit="1" customWidth="1"/>
    <col min="793" max="793" width="14.85546875" style="4" customWidth="1"/>
    <col min="794" max="794" width="15.85546875" style="4" customWidth="1"/>
    <col min="795" max="795" width="1" style="4" customWidth="1"/>
    <col min="796" max="796" width="15.140625" style="4" customWidth="1"/>
    <col min="797" max="797" width="17.85546875" style="4" customWidth="1"/>
    <col min="798" max="798" width="14.7109375" style="4" customWidth="1"/>
    <col min="799" max="799" width="17" style="4" customWidth="1"/>
    <col min="800" max="800" width="14.7109375" style="4" customWidth="1"/>
    <col min="801" max="801" width="17.140625" style="4" customWidth="1"/>
    <col min="802" max="802" width="1" style="4" customWidth="1"/>
    <col min="803" max="1025" width="9.140625" style="4"/>
    <col min="1026" max="1026" width="9.140625" style="4" customWidth="1"/>
    <col min="1027" max="1027" width="52.7109375" style="4" customWidth="1"/>
    <col min="1028" max="1028" width="14.5703125" style="4" customWidth="1"/>
    <col min="1029" max="1029" width="14.7109375" style="4" customWidth="1"/>
    <col min="1030" max="1030" width="13.7109375" style="4" bestFit="1" customWidth="1"/>
    <col min="1031" max="1031" width="14.28515625" style="4" customWidth="1"/>
    <col min="1032" max="1032" width="14.42578125" style="4" customWidth="1"/>
    <col min="1033" max="1033" width="1" style="4" customWidth="1"/>
    <col min="1034" max="1035" width="14.7109375" style="4" customWidth="1"/>
    <col min="1036" max="1036" width="12.5703125" style="4" bestFit="1" customWidth="1"/>
    <col min="1037" max="1037" width="15.140625" style="4" customWidth="1"/>
    <col min="1038" max="1038" width="15.28515625" style="4" customWidth="1"/>
    <col min="1039" max="1039" width="1" style="4" customWidth="1"/>
    <col min="1040" max="1041" width="14.7109375" style="4" customWidth="1"/>
    <col min="1042" max="1042" width="13.7109375" style="4" bestFit="1" customWidth="1"/>
    <col min="1043" max="1043" width="14.7109375" style="4" customWidth="1"/>
    <col min="1044" max="1044" width="14.85546875" style="4" customWidth="1"/>
    <col min="1045" max="1045" width="1" style="4" customWidth="1"/>
    <col min="1046" max="1046" width="14.28515625" style="4" customWidth="1"/>
    <col min="1047" max="1047" width="14.42578125" style="4" customWidth="1"/>
    <col min="1048" max="1048" width="13.7109375" style="4" bestFit="1" customWidth="1"/>
    <col min="1049" max="1049" width="14.85546875" style="4" customWidth="1"/>
    <col min="1050" max="1050" width="15.85546875" style="4" customWidth="1"/>
    <col min="1051" max="1051" width="1" style="4" customWidth="1"/>
    <col min="1052" max="1052" width="15.140625" style="4" customWidth="1"/>
    <col min="1053" max="1053" width="17.85546875" style="4" customWidth="1"/>
    <col min="1054" max="1054" width="14.7109375" style="4" customWidth="1"/>
    <col min="1055" max="1055" width="17" style="4" customWidth="1"/>
    <col min="1056" max="1056" width="14.7109375" style="4" customWidth="1"/>
    <col min="1057" max="1057" width="17.140625" style="4" customWidth="1"/>
    <col min="1058" max="1058" width="1" style="4" customWidth="1"/>
    <col min="1059" max="1281" width="9.140625" style="4"/>
    <col min="1282" max="1282" width="9.140625" style="4" customWidth="1"/>
    <col min="1283" max="1283" width="52.7109375" style="4" customWidth="1"/>
    <col min="1284" max="1284" width="14.5703125" style="4" customWidth="1"/>
    <col min="1285" max="1285" width="14.7109375" style="4" customWidth="1"/>
    <col min="1286" max="1286" width="13.7109375" style="4" bestFit="1" customWidth="1"/>
    <col min="1287" max="1287" width="14.28515625" style="4" customWidth="1"/>
    <col min="1288" max="1288" width="14.42578125" style="4" customWidth="1"/>
    <col min="1289" max="1289" width="1" style="4" customWidth="1"/>
    <col min="1290" max="1291" width="14.7109375" style="4" customWidth="1"/>
    <col min="1292" max="1292" width="12.5703125" style="4" bestFit="1" customWidth="1"/>
    <col min="1293" max="1293" width="15.140625" style="4" customWidth="1"/>
    <col min="1294" max="1294" width="15.28515625" style="4" customWidth="1"/>
    <col min="1295" max="1295" width="1" style="4" customWidth="1"/>
    <col min="1296" max="1297" width="14.7109375" style="4" customWidth="1"/>
    <col min="1298" max="1298" width="13.7109375" style="4" bestFit="1" customWidth="1"/>
    <col min="1299" max="1299" width="14.7109375" style="4" customWidth="1"/>
    <col min="1300" max="1300" width="14.85546875" style="4" customWidth="1"/>
    <col min="1301" max="1301" width="1" style="4" customWidth="1"/>
    <col min="1302" max="1302" width="14.28515625" style="4" customWidth="1"/>
    <col min="1303" max="1303" width="14.42578125" style="4" customWidth="1"/>
    <col min="1304" max="1304" width="13.7109375" style="4" bestFit="1" customWidth="1"/>
    <col min="1305" max="1305" width="14.85546875" style="4" customWidth="1"/>
    <col min="1306" max="1306" width="15.85546875" style="4" customWidth="1"/>
    <col min="1307" max="1307" width="1" style="4" customWidth="1"/>
    <col min="1308" max="1308" width="15.140625" style="4" customWidth="1"/>
    <col min="1309" max="1309" width="17.85546875" style="4" customWidth="1"/>
    <col min="1310" max="1310" width="14.7109375" style="4" customWidth="1"/>
    <col min="1311" max="1311" width="17" style="4" customWidth="1"/>
    <col min="1312" max="1312" width="14.7109375" style="4" customWidth="1"/>
    <col min="1313" max="1313" width="17.140625" style="4" customWidth="1"/>
    <col min="1314" max="1314" width="1" style="4" customWidth="1"/>
    <col min="1315" max="1537" width="9.140625" style="4"/>
    <col min="1538" max="1538" width="9.140625" style="4" customWidth="1"/>
    <col min="1539" max="1539" width="52.7109375" style="4" customWidth="1"/>
    <col min="1540" max="1540" width="14.5703125" style="4" customWidth="1"/>
    <col min="1541" max="1541" width="14.7109375" style="4" customWidth="1"/>
    <col min="1542" max="1542" width="13.7109375" style="4" bestFit="1" customWidth="1"/>
    <col min="1543" max="1543" width="14.28515625" style="4" customWidth="1"/>
    <col min="1544" max="1544" width="14.42578125" style="4" customWidth="1"/>
    <col min="1545" max="1545" width="1" style="4" customWidth="1"/>
    <col min="1546" max="1547" width="14.7109375" style="4" customWidth="1"/>
    <col min="1548" max="1548" width="12.5703125" style="4" bestFit="1" customWidth="1"/>
    <col min="1549" max="1549" width="15.140625" style="4" customWidth="1"/>
    <col min="1550" max="1550" width="15.28515625" style="4" customWidth="1"/>
    <col min="1551" max="1551" width="1" style="4" customWidth="1"/>
    <col min="1552" max="1553" width="14.7109375" style="4" customWidth="1"/>
    <col min="1554" max="1554" width="13.7109375" style="4" bestFit="1" customWidth="1"/>
    <col min="1555" max="1555" width="14.7109375" style="4" customWidth="1"/>
    <col min="1556" max="1556" width="14.85546875" style="4" customWidth="1"/>
    <col min="1557" max="1557" width="1" style="4" customWidth="1"/>
    <col min="1558" max="1558" width="14.28515625" style="4" customWidth="1"/>
    <col min="1559" max="1559" width="14.42578125" style="4" customWidth="1"/>
    <col min="1560" max="1560" width="13.7109375" style="4" bestFit="1" customWidth="1"/>
    <col min="1561" max="1561" width="14.85546875" style="4" customWidth="1"/>
    <col min="1562" max="1562" width="15.85546875" style="4" customWidth="1"/>
    <col min="1563" max="1563" width="1" style="4" customWidth="1"/>
    <col min="1564" max="1564" width="15.140625" style="4" customWidth="1"/>
    <col min="1565" max="1565" width="17.85546875" style="4" customWidth="1"/>
    <col min="1566" max="1566" width="14.7109375" style="4" customWidth="1"/>
    <col min="1567" max="1567" width="17" style="4" customWidth="1"/>
    <col min="1568" max="1568" width="14.7109375" style="4" customWidth="1"/>
    <col min="1569" max="1569" width="17.140625" style="4" customWidth="1"/>
    <col min="1570" max="1570" width="1" style="4" customWidth="1"/>
    <col min="1571" max="1793" width="9.140625" style="4"/>
    <col min="1794" max="1794" width="9.140625" style="4" customWidth="1"/>
    <col min="1795" max="1795" width="52.7109375" style="4" customWidth="1"/>
    <col min="1796" max="1796" width="14.5703125" style="4" customWidth="1"/>
    <col min="1797" max="1797" width="14.7109375" style="4" customWidth="1"/>
    <col min="1798" max="1798" width="13.7109375" style="4" bestFit="1" customWidth="1"/>
    <col min="1799" max="1799" width="14.28515625" style="4" customWidth="1"/>
    <col min="1800" max="1800" width="14.42578125" style="4" customWidth="1"/>
    <col min="1801" max="1801" width="1" style="4" customWidth="1"/>
    <col min="1802" max="1803" width="14.7109375" style="4" customWidth="1"/>
    <col min="1804" max="1804" width="12.5703125" style="4" bestFit="1" customWidth="1"/>
    <col min="1805" max="1805" width="15.140625" style="4" customWidth="1"/>
    <col min="1806" max="1806" width="15.28515625" style="4" customWidth="1"/>
    <col min="1807" max="1807" width="1" style="4" customWidth="1"/>
    <col min="1808" max="1809" width="14.7109375" style="4" customWidth="1"/>
    <col min="1810" max="1810" width="13.7109375" style="4" bestFit="1" customWidth="1"/>
    <col min="1811" max="1811" width="14.7109375" style="4" customWidth="1"/>
    <col min="1812" max="1812" width="14.85546875" style="4" customWidth="1"/>
    <col min="1813" max="1813" width="1" style="4" customWidth="1"/>
    <col min="1814" max="1814" width="14.28515625" style="4" customWidth="1"/>
    <col min="1815" max="1815" width="14.42578125" style="4" customWidth="1"/>
    <col min="1816" max="1816" width="13.7109375" style="4" bestFit="1" customWidth="1"/>
    <col min="1817" max="1817" width="14.85546875" style="4" customWidth="1"/>
    <col min="1818" max="1818" width="15.85546875" style="4" customWidth="1"/>
    <col min="1819" max="1819" width="1" style="4" customWidth="1"/>
    <col min="1820" max="1820" width="15.140625" style="4" customWidth="1"/>
    <col min="1821" max="1821" width="17.85546875" style="4" customWidth="1"/>
    <col min="1822" max="1822" width="14.7109375" style="4" customWidth="1"/>
    <col min="1823" max="1823" width="17" style="4" customWidth="1"/>
    <col min="1824" max="1824" width="14.7109375" style="4" customWidth="1"/>
    <col min="1825" max="1825" width="17.140625" style="4" customWidth="1"/>
    <col min="1826" max="1826" width="1" style="4" customWidth="1"/>
    <col min="1827" max="2049" width="9.140625" style="4"/>
    <col min="2050" max="2050" width="9.140625" style="4" customWidth="1"/>
    <col min="2051" max="2051" width="52.7109375" style="4" customWidth="1"/>
    <col min="2052" max="2052" width="14.5703125" style="4" customWidth="1"/>
    <col min="2053" max="2053" width="14.7109375" style="4" customWidth="1"/>
    <col min="2054" max="2054" width="13.7109375" style="4" bestFit="1" customWidth="1"/>
    <col min="2055" max="2055" width="14.28515625" style="4" customWidth="1"/>
    <col min="2056" max="2056" width="14.42578125" style="4" customWidth="1"/>
    <col min="2057" max="2057" width="1" style="4" customWidth="1"/>
    <col min="2058" max="2059" width="14.7109375" style="4" customWidth="1"/>
    <col min="2060" max="2060" width="12.5703125" style="4" bestFit="1" customWidth="1"/>
    <col min="2061" max="2061" width="15.140625" style="4" customWidth="1"/>
    <col min="2062" max="2062" width="15.28515625" style="4" customWidth="1"/>
    <col min="2063" max="2063" width="1" style="4" customWidth="1"/>
    <col min="2064" max="2065" width="14.7109375" style="4" customWidth="1"/>
    <col min="2066" max="2066" width="13.7109375" style="4" bestFit="1" customWidth="1"/>
    <col min="2067" max="2067" width="14.7109375" style="4" customWidth="1"/>
    <col min="2068" max="2068" width="14.85546875" style="4" customWidth="1"/>
    <col min="2069" max="2069" width="1" style="4" customWidth="1"/>
    <col min="2070" max="2070" width="14.28515625" style="4" customWidth="1"/>
    <col min="2071" max="2071" width="14.42578125" style="4" customWidth="1"/>
    <col min="2072" max="2072" width="13.7109375" style="4" bestFit="1" customWidth="1"/>
    <col min="2073" max="2073" width="14.85546875" style="4" customWidth="1"/>
    <col min="2074" max="2074" width="15.85546875" style="4" customWidth="1"/>
    <col min="2075" max="2075" width="1" style="4" customWidth="1"/>
    <col min="2076" max="2076" width="15.140625" style="4" customWidth="1"/>
    <col min="2077" max="2077" width="17.85546875" style="4" customWidth="1"/>
    <col min="2078" max="2078" width="14.7109375" style="4" customWidth="1"/>
    <col min="2079" max="2079" width="17" style="4" customWidth="1"/>
    <col min="2080" max="2080" width="14.7109375" style="4" customWidth="1"/>
    <col min="2081" max="2081" width="17.140625" style="4" customWidth="1"/>
    <col min="2082" max="2082" width="1" style="4" customWidth="1"/>
    <col min="2083" max="2305" width="9.140625" style="4"/>
    <col min="2306" max="2306" width="9.140625" style="4" customWidth="1"/>
    <col min="2307" max="2307" width="52.7109375" style="4" customWidth="1"/>
    <col min="2308" max="2308" width="14.5703125" style="4" customWidth="1"/>
    <col min="2309" max="2309" width="14.7109375" style="4" customWidth="1"/>
    <col min="2310" max="2310" width="13.7109375" style="4" bestFit="1" customWidth="1"/>
    <col min="2311" max="2311" width="14.28515625" style="4" customWidth="1"/>
    <col min="2312" max="2312" width="14.42578125" style="4" customWidth="1"/>
    <col min="2313" max="2313" width="1" style="4" customWidth="1"/>
    <col min="2314" max="2315" width="14.7109375" style="4" customWidth="1"/>
    <col min="2316" max="2316" width="12.5703125" style="4" bestFit="1" customWidth="1"/>
    <col min="2317" max="2317" width="15.140625" style="4" customWidth="1"/>
    <col min="2318" max="2318" width="15.28515625" style="4" customWidth="1"/>
    <col min="2319" max="2319" width="1" style="4" customWidth="1"/>
    <col min="2320" max="2321" width="14.7109375" style="4" customWidth="1"/>
    <col min="2322" max="2322" width="13.7109375" style="4" bestFit="1" customWidth="1"/>
    <col min="2323" max="2323" width="14.7109375" style="4" customWidth="1"/>
    <col min="2324" max="2324" width="14.85546875" style="4" customWidth="1"/>
    <col min="2325" max="2325" width="1" style="4" customWidth="1"/>
    <col min="2326" max="2326" width="14.28515625" style="4" customWidth="1"/>
    <col min="2327" max="2327" width="14.42578125" style="4" customWidth="1"/>
    <col min="2328" max="2328" width="13.7109375" style="4" bestFit="1" customWidth="1"/>
    <col min="2329" max="2329" width="14.85546875" style="4" customWidth="1"/>
    <col min="2330" max="2330" width="15.85546875" style="4" customWidth="1"/>
    <col min="2331" max="2331" width="1" style="4" customWidth="1"/>
    <col min="2332" max="2332" width="15.140625" style="4" customWidth="1"/>
    <col min="2333" max="2333" width="17.85546875" style="4" customWidth="1"/>
    <col min="2334" max="2334" width="14.7109375" style="4" customWidth="1"/>
    <col min="2335" max="2335" width="17" style="4" customWidth="1"/>
    <col min="2336" max="2336" width="14.7109375" style="4" customWidth="1"/>
    <col min="2337" max="2337" width="17.140625" style="4" customWidth="1"/>
    <col min="2338" max="2338" width="1" style="4" customWidth="1"/>
    <col min="2339" max="2561" width="9.140625" style="4"/>
    <col min="2562" max="2562" width="9.140625" style="4" customWidth="1"/>
    <col min="2563" max="2563" width="52.7109375" style="4" customWidth="1"/>
    <col min="2564" max="2564" width="14.5703125" style="4" customWidth="1"/>
    <col min="2565" max="2565" width="14.7109375" style="4" customWidth="1"/>
    <col min="2566" max="2566" width="13.7109375" style="4" bestFit="1" customWidth="1"/>
    <col min="2567" max="2567" width="14.28515625" style="4" customWidth="1"/>
    <col min="2568" max="2568" width="14.42578125" style="4" customWidth="1"/>
    <col min="2569" max="2569" width="1" style="4" customWidth="1"/>
    <col min="2570" max="2571" width="14.7109375" style="4" customWidth="1"/>
    <col min="2572" max="2572" width="12.5703125" style="4" bestFit="1" customWidth="1"/>
    <col min="2573" max="2573" width="15.140625" style="4" customWidth="1"/>
    <col min="2574" max="2574" width="15.28515625" style="4" customWidth="1"/>
    <col min="2575" max="2575" width="1" style="4" customWidth="1"/>
    <col min="2576" max="2577" width="14.7109375" style="4" customWidth="1"/>
    <col min="2578" max="2578" width="13.7109375" style="4" bestFit="1" customWidth="1"/>
    <col min="2579" max="2579" width="14.7109375" style="4" customWidth="1"/>
    <col min="2580" max="2580" width="14.85546875" style="4" customWidth="1"/>
    <col min="2581" max="2581" width="1" style="4" customWidth="1"/>
    <col min="2582" max="2582" width="14.28515625" style="4" customWidth="1"/>
    <col min="2583" max="2583" width="14.42578125" style="4" customWidth="1"/>
    <col min="2584" max="2584" width="13.7109375" style="4" bestFit="1" customWidth="1"/>
    <col min="2585" max="2585" width="14.85546875" style="4" customWidth="1"/>
    <col min="2586" max="2586" width="15.85546875" style="4" customWidth="1"/>
    <col min="2587" max="2587" width="1" style="4" customWidth="1"/>
    <col min="2588" max="2588" width="15.140625" style="4" customWidth="1"/>
    <col min="2589" max="2589" width="17.85546875" style="4" customWidth="1"/>
    <col min="2590" max="2590" width="14.7109375" style="4" customWidth="1"/>
    <col min="2591" max="2591" width="17" style="4" customWidth="1"/>
    <col min="2592" max="2592" width="14.7109375" style="4" customWidth="1"/>
    <col min="2593" max="2593" width="17.140625" style="4" customWidth="1"/>
    <col min="2594" max="2594" width="1" style="4" customWidth="1"/>
    <col min="2595" max="2817" width="9.140625" style="4"/>
    <col min="2818" max="2818" width="9.140625" style="4" customWidth="1"/>
    <col min="2819" max="2819" width="52.7109375" style="4" customWidth="1"/>
    <col min="2820" max="2820" width="14.5703125" style="4" customWidth="1"/>
    <col min="2821" max="2821" width="14.7109375" style="4" customWidth="1"/>
    <col min="2822" max="2822" width="13.7109375" style="4" bestFit="1" customWidth="1"/>
    <col min="2823" max="2823" width="14.28515625" style="4" customWidth="1"/>
    <col min="2824" max="2824" width="14.42578125" style="4" customWidth="1"/>
    <col min="2825" max="2825" width="1" style="4" customWidth="1"/>
    <col min="2826" max="2827" width="14.7109375" style="4" customWidth="1"/>
    <col min="2828" max="2828" width="12.5703125" style="4" bestFit="1" customWidth="1"/>
    <col min="2829" max="2829" width="15.140625" style="4" customWidth="1"/>
    <col min="2830" max="2830" width="15.28515625" style="4" customWidth="1"/>
    <col min="2831" max="2831" width="1" style="4" customWidth="1"/>
    <col min="2832" max="2833" width="14.7109375" style="4" customWidth="1"/>
    <col min="2834" max="2834" width="13.7109375" style="4" bestFit="1" customWidth="1"/>
    <col min="2835" max="2835" width="14.7109375" style="4" customWidth="1"/>
    <col min="2836" max="2836" width="14.85546875" style="4" customWidth="1"/>
    <col min="2837" max="2837" width="1" style="4" customWidth="1"/>
    <col min="2838" max="2838" width="14.28515625" style="4" customWidth="1"/>
    <col min="2839" max="2839" width="14.42578125" style="4" customWidth="1"/>
    <col min="2840" max="2840" width="13.7109375" style="4" bestFit="1" customWidth="1"/>
    <col min="2841" max="2841" width="14.85546875" style="4" customWidth="1"/>
    <col min="2842" max="2842" width="15.85546875" style="4" customWidth="1"/>
    <col min="2843" max="2843" width="1" style="4" customWidth="1"/>
    <col min="2844" max="2844" width="15.140625" style="4" customWidth="1"/>
    <col min="2845" max="2845" width="17.85546875" style="4" customWidth="1"/>
    <col min="2846" max="2846" width="14.7109375" style="4" customWidth="1"/>
    <col min="2847" max="2847" width="17" style="4" customWidth="1"/>
    <col min="2848" max="2848" width="14.7109375" style="4" customWidth="1"/>
    <col min="2849" max="2849" width="17.140625" style="4" customWidth="1"/>
    <col min="2850" max="2850" width="1" style="4" customWidth="1"/>
    <col min="2851" max="3073" width="9.140625" style="4"/>
    <col min="3074" max="3074" width="9.140625" style="4" customWidth="1"/>
    <col min="3075" max="3075" width="52.7109375" style="4" customWidth="1"/>
    <col min="3076" max="3076" width="14.5703125" style="4" customWidth="1"/>
    <col min="3077" max="3077" width="14.7109375" style="4" customWidth="1"/>
    <col min="3078" max="3078" width="13.7109375" style="4" bestFit="1" customWidth="1"/>
    <col min="3079" max="3079" width="14.28515625" style="4" customWidth="1"/>
    <col min="3080" max="3080" width="14.42578125" style="4" customWidth="1"/>
    <col min="3081" max="3081" width="1" style="4" customWidth="1"/>
    <col min="3082" max="3083" width="14.7109375" style="4" customWidth="1"/>
    <col min="3084" max="3084" width="12.5703125" style="4" bestFit="1" customWidth="1"/>
    <col min="3085" max="3085" width="15.140625" style="4" customWidth="1"/>
    <col min="3086" max="3086" width="15.28515625" style="4" customWidth="1"/>
    <col min="3087" max="3087" width="1" style="4" customWidth="1"/>
    <col min="3088" max="3089" width="14.7109375" style="4" customWidth="1"/>
    <col min="3090" max="3090" width="13.7109375" style="4" bestFit="1" customWidth="1"/>
    <col min="3091" max="3091" width="14.7109375" style="4" customWidth="1"/>
    <col min="3092" max="3092" width="14.85546875" style="4" customWidth="1"/>
    <col min="3093" max="3093" width="1" style="4" customWidth="1"/>
    <col min="3094" max="3094" width="14.28515625" style="4" customWidth="1"/>
    <col min="3095" max="3095" width="14.42578125" style="4" customWidth="1"/>
    <col min="3096" max="3096" width="13.7109375" style="4" bestFit="1" customWidth="1"/>
    <col min="3097" max="3097" width="14.85546875" style="4" customWidth="1"/>
    <col min="3098" max="3098" width="15.85546875" style="4" customWidth="1"/>
    <col min="3099" max="3099" width="1" style="4" customWidth="1"/>
    <col min="3100" max="3100" width="15.140625" style="4" customWidth="1"/>
    <col min="3101" max="3101" width="17.85546875" style="4" customWidth="1"/>
    <col min="3102" max="3102" width="14.7109375" style="4" customWidth="1"/>
    <col min="3103" max="3103" width="17" style="4" customWidth="1"/>
    <col min="3104" max="3104" width="14.7109375" style="4" customWidth="1"/>
    <col min="3105" max="3105" width="17.140625" style="4" customWidth="1"/>
    <col min="3106" max="3106" width="1" style="4" customWidth="1"/>
    <col min="3107" max="3329" width="9.140625" style="4"/>
    <col min="3330" max="3330" width="9.140625" style="4" customWidth="1"/>
    <col min="3331" max="3331" width="52.7109375" style="4" customWidth="1"/>
    <col min="3332" max="3332" width="14.5703125" style="4" customWidth="1"/>
    <col min="3333" max="3333" width="14.7109375" style="4" customWidth="1"/>
    <col min="3334" max="3334" width="13.7109375" style="4" bestFit="1" customWidth="1"/>
    <col min="3335" max="3335" width="14.28515625" style="4" customWidth="1"/>
    <col min="3336" max="3336" width="14.42578125" style="4" customWidth="1"/>
    <col min="3337" max="3337" width="1" style="4" customWidth="1"/>
    <col min="3338" max="3339" width="14.7109375" style="4" customWidth="1"/>
    <col min="3340" max="3340" width="12.5703125" style="4" bestFit="1" customWidth="1"/>
    <col min="3341" max="3341" width="15.140625" style="4" customWidth="1"/>
    <col min="3342" max="3342" width="15.28515625" style="4" customWidth="1"/>
    <col min="3343" max="3343" width="1" style="4" customWidth="1"/>
    <col min="3344" max="3345" width="14.7109375" style="4" customWidth="1"/>
    <col min="3346" max="3346" width="13.7109375" style="4" bestFit="1" customWidth="1"/>
    <col min="3347" max="3347" width="14.7109375" style="4" customWidth="1"/>
    <col min="3348" max="3348" width="14.85546875" style="4" customWidth="1"/>
    <col min="3349" max="3349" width="1" style="4" customWidth="1"/>
    <col min="3350" max="3350" width="14.28515625" style="4" customWidth="1"/>
    <col min="3351" max="3351" width="14.42578125" style="4" customWidth="1"/>
    <col min="3352" max="3352" width="13.7109375" style="4" bestFit="1" customWidth="1"/>
    <col min="3353" max="3353" width="14.85546875" style="4" customWidth="1"/>
    <col min="3354" max="3354" width="15.85546875" style="4" customWidth="1"/>
    <col min="3355" max="3355" width="1" style="4" customWidth="1"/>
    <col min="3356" max="3356" width="15.140625" style="4" customWidth="1"/>
    <col min="3357" max="3357" width="17.85546875" style="4" customWidth="1"/>
    <col min="3358" max="3358" width="14.7109375" style="4" customWidth="1"/>
    <col min="3359" max="3359" width="17" style="4" customWidth="1"/>
    <col min="3360" max="3360" width="14.7109375" style="4" customWidth="1"/>
    <col min="3361" max="3361" width="17.140625" style="4" customWidth="1"/>
    <col min="3362" max="3362" width="1" style="4" customWidth="1"/>
    <col min="3363" max="3585" width="9.140625" style="4"/>
    <col min="3586" max="3586" width="9.140625" style="4" customWidth="1"/>
    <col min="3587" max="3587" width="52.7109375" style="4" customWidth="1"/>
    <col min="3588" max="3588" width="14.5703125" style="4" customWidth="1"/>
    <col min="3589" max="3589" width="14.7109375" style="4" customWidth="1"/>
    <col min="3590" max="3590" width="13.7109375" style="4" bestFit="1" customWidth="1"/>
    <col min="3591" max="3591" width="14.28515625" style="4" customWidth="1"/>
    <col min="3592" max="3592" width="14.42578125" style="4" customWidth="1"/>
    <col min="3593" max="3593" width="1" style="4" customWidth="1"/>
    <col min="3594" max="3595" width="14.7109375" style="4" customWidth="1"/>
    <col min="3596" max="3596" width="12.5703125" style="4" bestFit="1" customWidth="1"/>
    <col min="3597" max="3597" width="15.140625" style="4" customWidth="1"/>
    <col min="3598" max="3598" width="15.28515625" style="4" customWidth="1"/>
    <col min="3599" max="3599" width="1" style="4" customWidth="1"/>
    <col min="3600" max="3601" width="14.7109375" style="4" customWidth="1"/>
    <col min="3602" max="3602" width="13.7109375" style="4" bestFit="1" customWidth="1"/>
    <col min="3603" max="3603" width="14.7109375" style="4" customWidth="1"/>
    <col min="3604" max="3604" width="14.85546875" style="4" customWidth="1"/>
    <col min="3605" max="3605" width="1" style="4" customWidth="1"/>
    <col min="3606" max="3606" width="14.28515625" style="4" customWidth="1"/>
    <col min="3607" max="3607" width="14.42578125" style="4" customWidth="1"/>
    <col min="3608" max="3608" width="13.7109375" style="4" bestFit="1" customWidth="1"/>
    <col min="3609" max="3609" width="14.85546875" style="4" customWidth="1"/>
    <col min="3610" max="3610" width="15.85546875" style="4" customWidth="1"/>
    <col min="3611" max="3611" width="1" style="4" customWidth="1"/>
    <col min="3612" max="3612" width="15.140625" style="4" customWidth="1"/>
    <col min="3613" max="3613" width="17.85546875" style="4" customWidth="1"/>
    <col min="3614" max="3614" width="14.7109375" style="4" customWidth="1"/>
    <col min="3615" max="3615" width="17" style="4" customWidth="1"/>
    <col min="3616" max="3616" width="14.7109375" style="4" customWidth="1"/>
    <col min="3617" max="3617" width="17.140625" style="4" customWidth="1"/>
    <col min="3618" max="3618" width="1" style="4" customWidth="1"/>
    <col min="3619" max="3841" width="9.140625" style="4"/>
    <col min="3842" max="3842" width="9.140625" style="4" customWidth="1"/>
    <col min="3843" max="3843" width="52.7109375" style="4" customWidth="1"/>
    <col min="3844" max="3844" width="14.5703125" style="4" customWidth="1"/>
    <col min="3845" max="3845" width="14.7109375" style="4" customWidth="1"/>
    <col min="3846" max="3846" width="13.7109375" style="4" bestFit="1" customWidth="1"/>
    <col min="3847" max="3847" width="14.28515625" style="4" customWidth="1"/>
    <col min="3848" max="3848" width="14.42578125" style="4" customWidth="1"/>
    <col min="3849" max="3849" width="1" style="4" customWidth="1"/>
    <col min="3850" max="3851" width="14.7109375" style="4" customWidth="1"/>
    <col min="3852" max="3852" width="12.5703125" style="4" bestFit="1" customWidth="1"/>
    <col min="3853" max="3853" width="15.140625" style="4" customWidth="1"/>
    <col min="3854" max="3854" width="15.28515625" style="4" customWidth="1"/>
    <col min="3855" max="3855" width="1" style="4" customWidth="1"/>
    <col min="3856" max="3857" width="14.7109375" style="4" customWidth="1"/>
    <col min="3858" max="3858" width="13.7109375" style="4" bestFit="1" customWidth="1"/>
    <col min="3859" max="3859" width="14.7109375" style="4" customWidth="1"/>
    <col min="3860" max="3860" width="14.85546875" style="4" customWidth="1"/>
    <col min="3861" max="3861" width="1" style="4" customWidth="1"/>
    <col min="3862" max="3862" width="14.28515625" style="4" customWidth="1"/>
    <col min="3863" max="3863" width="14.42578125" style="4" customWidth="1"/>
    <col min="3864" max="3864" width="13.7109375" style="4" bestFit="1" customWidth="1"/>
    <col min="3865" max="3865" width="14.85546875" style="4" customWidth="1"/>
    <col min="3866" max="3866" width="15.85546875" style="4" customWidth="1"/>
    <col min="3867" max="3867" width="1" style="4" customWidth="1"/>
    <col min="3868" max="3868" width="15.140625" style="4" customWidth="1"/>
    <col min="3869" max="3869" width="17.85546875" style="4" customWidth="1"/>
    <col min="3870" max="3870" width="14.7109375" style="4" customWidth="1"/>
    <col min="3871" max="3871" width="17" style="4" customWidth="1"/>
    <col min="3872" max="3872" width="14.7109375" style="4" customWidth="1"/>
    <col min="3873" max="3873" width="17.140625" style="4" customWidth="1"/>
    <col min="3874" max="3874" width="1" style="4" customWidth="1"/>
    <col min="3875" max="4097" width="9.140625" style="4"/>
    <col min="4098" max="4098" width="9.140625" style="4" customWidth="1"/>
    <col min="4099" max="4099" width="52.7109375" style="4" customWidth="1"/>
    <col min="4100" max="4100" width="14.5703125" style="4" customWidth="1"/>
    <col min="4101" max="4101" width="14.7109375" style="4" customWidth="1"/>
    <col min="4102" max="4102" width="13.7109375" style="4" bestFit="1" customWidth="1"/>
    <col min="4103" max="4103" width="14.28515625" style="4" customWidth="1"/>
    <col min="4104" max="4104" width="14.42578125" style="4" customWidth="1"/>
    <col min="4105" max="4105" width="1" style="4" customWidth="1"/>
    <col min="4106" max="4107" width="14.7109375" style="4" customWidth="1"/>
    <col min="4108" max="4108" width="12.5703125" style="4" bestFit="1" customWidth="1"/>
    <col min="4109" max="4109" width="15.140625" style="4" customWidth="1"/>
    <col min="4110" max="4110" width="15.28515625" style="4" customWidth="1"/>
    <col min="4111" max="4111" width="1" style="4" customWidth="1"/>
    <col min="4112" max="4113" width="14.7109375" style="4" customWidth="1"/>
    <col min="4114" max="4114" width="13.7109375" style="4" bestFit="1" customWidth="1"/>
    <col min="4115" max="4115" width="14.7109375" style="4" customWidth="1"/>
    <col min="4116" max="4116" width="14.85546875" style="4" customWidth="1"/>
    <col min="4117" max="4117" width="1" style="4" customWidth="1"/>
    <col min="4118" max="4118" width="14.28515625" style="4" customWidth="1"/>
    <col min="4119" max="4119" width="14.42578125" style="4" customWidth="1"/>
    <col min="4120" max="4120" width="13.7109375" style="4" bestFit="1" customWidth="1"/>
    <col min="4121" max="4121" width="14.85546875" style="4" customWidth="1"/>
    <col min="4122" max="4122" width="15.85546875" style="4" customWidth="1"/>
    <col min="4123" max="4123" width="1" style="4" customWidth="1"/>
    <col min="4124" max="4124" width="15.140625" style="4" customWidth="1"/>
    <col min="4125" max="4125" width="17.85546875" style="4" customWidth="1"/>
    <col min="4126" max="4126" width="14.7109375" style="4" customWidth="1"/>
    <col min="4127" max="4127" width="17" style="4" customWidth="1"/>
    <col min="4128" max="4128" width="14.7109375" style="4" customWidth="1"/>
    <col min="4129" max="4129" width="17.140625" style="4" customWidth="1"/>
    <col min="4130" max="4130" width="1" style="4" customWidth="1"/>
    <col min="4131" max="4353" width="9.140625" style="4"/>
    <col min="4354" max="4354" width="9.140625" style="4" customWidth="1"/>
    <col min="4355" max="4355" width="52.7109375" style="4" customWidth="1"/>
    <col min="4356" max="4356" width="14.5703125" style="4" customWidth="1"/>
    <col min="4357" max="4357" width="14.7109375" style="4" customWidth="1"/>
    <col min="4358" max="4358" width="13.7109375" style="4" bestFit="1" customWidth="1"/>
    <col min="4359" max="4359" width="14.28515625" style="4" customWidth="1"/>
    <col min="4360" max="4360" width="14.42578125" style="4" customWidth="1"/>
    <col min="4361" max="4361" width="1" style="4" customWidth="1"/>
    <col min="4362" max="4363" width="14.7109375" style="4" customWidth="1"/>
    <col min="4364" max="4364" width="12.5703125" style="4" bestFit="1" customWidth="1"/>
    <col min="4365" max="4365" width="15.140625" style="4" customWidth="1"/>
    <col min="4366" max="4366" width="15.28515625" style="4" customWidth="1"/>
    <col min="4367" max="4367" width="1" style="4" customWidth="1"/>
    <col min="4368" max="4369" width="14.7109375" style="4" customWidth="1"/>
    <col min="4370" max="4370" width="13.7109375" style="4" bestFit="1" customWidth="1"/>
    <col min="4371" max="4371" width="14.7109375" style="4" customWidth="1"/>
    <col min="4372" max="4372" width="14.85546875" style="4" customWidth="1"/>
    <col min="4373" max="4373" width="1" style="4" customWidth="1"/>
    <col min="4374" max="4374" width="14.28515625" style="4" customWidth="1"/>
    <col min="4375" max="4375" width="14.42578125" style="4" customWidth="1"/>
    <col min="4376" max="4376" width="13.7109375" style="4" bestFit="1" customWidth="1"/>
    <col min="4377" max="4377" width="14.85546875" style="4" customWidth="1"/>
    <col min="4378" max="4378" width="15.85546875" style="4" customWidth="1"/>
    <col min="4379" max="4379" width="1" style="4" customWidth="1"/>
    <col min="4380" max="4380" width="15.140625" style="4" customWidth="1"/>
    <col min="4381" max="4381" width="17.85546875" style="4" customWidth="1"/>
    <col min="4382" max="4382" width="14.7109375" style="4" customWidth="1"/>
    <col min="4383" max="4383" width="17" style="4" customWidth="1"/>
    <col min="4384" max="4384" width="14.7109375" style="4" customWidth="1"/>
    <col min="4385" max="4385" width="17.140625" style="4" customWidth="1"/>
    <col min="4386" max="4386" width="1" style="4" customWidth="1"/>
    <col min="4387" max="4609" width="9.140625" style="4"/>
    <col min="4610" max="4610" width="9.140625" style="4" customWidth="1"/>
    <col min="4611" max="4611" width="52.7109375" style="4" customWidth="1"/>
    <col min="4612" max="4612" width="14.5703125" style="4" customWidth="1"/>
    <col min="4613" max="4613" width="14.7109375" style="4" customWidth="1"/>
    <col min="4614" max="4614" width="13.7109375" style="4" bestFit="1" customWidth="1"/>
    <col min="4615" max="4615" width="14.28515625" style="4" customWidth="1"/>
    <col min="4616" max="4616" width="14.42578125" style="4" customWidth="1"/>
    <col min="4617" max="4617" width="1" style="4" customWidth="1"/>
    <col min="4618" max="4619" width="14.7109375" style="4" customWidth="1"/>
    <col min="4620" max="4620" width="12.5703125" style="4" bestFit="1" customWidth="1"/>
    <col min="4621" max="4621" width="15.140625" style="4" customWidth="1"/>
    <col min="4622" max="4622" width="15.28515625" style="4" customWidth="1"/>
    <col min="4623" max="4623" width="1" style="4" customWidth="1"/>
    <col min="4624" max="4625" width="14.7109375" style="4" customWidth="1"/>
    <col min="4626" max="4626" width="13.7109375" style="4" bestFit="1" customWidth="1"/>
    <col min="4627" max="4627" width="14.7109375" style="4" customWidth="1"/>
    <col min="4628" max="4628" width="14.85546875" style="4" customWidth="1"/>
    <col min="4629" max="4629" width="1" style="4" customWidth="1"/>
    <col min="4630" max="4630" width="14.28515625" style="4" customWidth="1"/>
    <col min="4631" max="4631" width="14.42578125" style="4" customWidth="1"/>
    <col min="4632" max="4632" width="13.7109375" style="4" bestFit="1" customWidth="1"/>
    <col min="4633" max="4633" width="14.85546875" style="4" customWidth="1"/>
    <col min="4634" max="4634" width="15.85546875" style="4" customWidth="1"/>
    <col min="4635" max="4635" width="1" style="4" customWidth="1"/>
    <col min="4636" max="4636" width="15.140625" style="4" customWidth="1"/>
    <col min="4637" max="4637" width="17.85546875" style="4" customWidth="1"/>
    <col min="4638" max="4638" width="14.7109375" style="4" customWidth="1"/>
    <col min="4639" max="4639" width="17" style="4" customWidth="1"/>
    <col min="4640" max="4640" width="14.7109375" style="4" customWidth="1"/>
    <col min="4641" max="4641" width="17.140625" style="4" customWidth="1"/>
    <col min="4642" max="4642" width="1" style="4" customWidth="1"/>
    <col min="4643" max="4865" width="9.140625" style="4"/>
    <col min="4866" max="4866" width="9.140625" style="4" customWidth="1"/>
    <col min="4867" max="4867" width="52.7109375" style="4" customWidth="1"/>
    <col min="4868" max="4868" width="14.5703125" style="4" customWidth="1"/>
    <col min="4869" max="4869" width="14.7109375" style="4" customWidth="1"/>
    <col min="4870" max="4870" width="13.7109375" style="4" bestFit="1" customWidth="1"/>
    <col min="4871" max="4871" width="14.28515625" style="4" customWidth="1"/>
    <col min="4872" max="4872" width="14.42578125" style="4" customWidth="1"/>
    <col min="4873" max="4873" width="1" style="4" customWidth="1"/>
    <col min="4874" max="4875" width="14.7109375" style="4" customWidth="1"/>
    <col min="4876" max="4876" width="12.5703125" style="4" bestFit="1" customWidth="1"/>
    <col min="4877" max="4877" width="15.140625" style="4" customWidth="1"/>
    <col min="4878" max="4878" width="15.28515625" style="4" customWidth="1"/>
    <col min="4879" max="4879" width="1" style="4" customWidth="1"/>
    <col min="4880" max="4881" width="14.7109375" style="4" customWidth="1"/>
    <col min="4882" max="4882" width="13.7109375" style="4" bestFit="1" customWidth="1"/>
    <col min="4883" max="4883" width="14.7109375" style="4" customWidth="1"/>
    <col min="4884" max="4884" width="14.85546875" style="4" customWidth="1"/>
    <col min="4885" max="4885" width="1" style="4" customWidth="1"/>
    <col min="4886" max="4886" width="14.28515625" style="4" customWidth="1"/>
    <col min="4887" max="4887" width="14.42578125" style="4" customWidth="1"/>
    <col min="4888" max="4888" width="13.7109375" style="4" bestFit="1" customWidth="1"/>
    <col min="4889" max="4889" width="14.85546875" style="4" customWidth="1"/>
    <col min="4890" max="4890" width="15.85546875" style="4" customWidth="1"/>
    <col min="4891" max="4891" width="1" style="4" customWidth="1"/>
    <col min="4892" max="4892" width="15.140625" style="4" customWidth="1"/>
    <col min="4893" max="4893" width="17.85546875" style="4" customWidth="1"/>
    <col min="4894" max="4894" width="14.7109375" style="4" customWidth="1"/>
    <col min="4895" max="4895" width="17" style="4" customWidth="1"/>
    <col min="4896" max="4896" width="14.7109375" style="4" customWidth="1"/>
    <col min="4897" max="4897" width="17.140625" style="4" customWidth="1"/>
    <col min="4898" max="4898" width="1" style="4" customWidth="1"/>
    <col min="4899" max="5121" width="9.140625" style="4"/>
    <col min="5122" max="5122" width="9.140625" style="4" customWidth="1"/>
    <col min="5123" max="5123" width="52.7109375" style="4" customWidth="1"/>
    <col min="5124" max="5124" width="14.5703125" style="4" customWidth="1"/>
    <col min="5125" max="5125" width="14.7109375" style="4" customWidth="1"/>
    <col min="5126" max="5126" width="13.7109375" style="4" bestFit="1" customWidth="1"/>
    <col min="5127" max="5127" width="14.28515625" style="4" customWidth="1"/>
    <col min="5128" max="5128" width="14.42578125" style="4" customWidth="1"/>
    <col min="5129" max="5129" width="1" style="4" customWidth="1"/>
    <col min="5130" max="5131" width="14.7109375" style="4" customWidth="1"/>
    <col min="5132" max="5132" width="12.5703125" style="4" bestFit="1" customWidth="1"/>
    <col min="5133" max="5133" width="15.140625" style="4" customWidth="1"/>
    <col min="5134" max="5134" width="15.28515625" style="4" customWidth="1"/>
    <col min="5135" max="5135" width="1" style="4" customWidth="1"/>
    <col min="5136" max="5137" width="14.7109375" style="4" customWidth="1"/>
    <col min="5138" max="5138" width="13.7109375" style="4" bestFit="1" customWidth="1"/>
    <col min="5139" max="5139" width="14.7109375" style="4" customWidth="1"/>
    <col min="5140" max="5140" width="14.85546875" style="4" customWidth="1"/>
    <col min="5141" max="5141" width="1" style="4" customWidth="1"/>
    <col min="5142" max="5142" width="14.28515625" style="4" customWidth="1"/>
    <col min="5143" max="5143" width="14.42578125" style="4" customWidth="1"/>
    <col min="5144" max="5144" width="13.7109375" style="4" bestFit="1" customWidth="1"/>
    <col min="5145" max="5145" width="14.85546875" style="4" customWidth="1"/>
    <col min="5146" max="5146" width="15.85546875" style="4" customWidth="1"/>
    <col min="5147" max="5147" width="1" style="4" customWidth="1"/>
    <col min="5148" max="5148" width="15.140625" style="4" customWidth="1"/>
    <col min="5149" max="5149" width="17.85546875" style="4" customWidth="1"/>
    <col min="5150" max="5150" width="14.7109375" style="4" customWidth="1"/>
    <col min="5151" max="5151" width="17" style="4" customWidth="1"/>
    <col min="5152" max="5152" width="14.7109375" style="4" customWidth="1"/>
    <col min="5153" max="5153" width="17.140625" style="4" customWidth="1"/>
    <col min="5154" max="5154" width="1" style="4" customWidth="1"/>
    <col min="5155" max="5377" width="9.140625" style="4"/>
    <col min="5378" max="5378" width="9.140625" style="4" customWidth="1"/>
    <col min="5379" max="5379" width="52.7109375" style="4" customWidth="1"/>
    <col min="5380" max="5380" width="14.5703125" style="4" customWidth="1"/>
    <col min="5381" max="5381" width="14.7109375" style="4" customWidth="1"/>
    <col min="5382" max="5382" width="13.7109375" style="4" bestFit="1" customWidth="1"/>
    <col min="5383" max="5383" width="14.28515625" style="4" customWidth="1"/>
    <col min="5384" max="5384" width="14.42578125" style="4" customWidth="1"/>
    <col min="5385" max="5385" width="1" style="4" customWidth="1"/>
    <col min="5386" max="5387" width="14.7109375" style="4" customWidth="1"/>
    <col min="5388" max="5388" width="12.5703125" style="4" bestFit="1" customWidth="1"/>
    <col min="5389" max="5389" width="15.140625" style="4" customWidth="1"/>
    <col min="5390" max="5390" width="15.28515625" style="4" customWidth="1"/>
    <col min="5391" max="5391" width="1" style="4" customWidth="1"/>
    <col min="5392" max="5393" width="14.7109375" style="4" customWidth="1"/>
    <col min="5394" max="5394" width="13.7109375" style="4" bestFit="1" customWidth="1"/>
    <col min="5395" max="5395" width="14.7109375" style="4" customWidth="1"/>
    <col min="5396" max="5396" width="14.85546875" style="4" customWidth="1"/>
    <col min="5397" max="5397" width="1" style="4" customWidth="1"/>
    <col min="5398" max="5398" width="14.28515625" style="4" customWidth="1"/>
    <col min="5399" max="5399" width="14.42578125" style="4" customWidth="1"/>
    <col min="5400" max="5400" width="13.7109375" style="4" bestFit="1" customWidth="1"/>
    <col min="5401" max="5401" width="14.85546875" style="4" customWidth="1"/>
    <col min="5402" max="5402" width="15.85546875" style="4" customWidth="1"/>
    <col min="5403" max="5403" width="1" style="4" customWidth="1"/>
    <col min="5404" max="5404" width="15.140625" style="4" customWidth="1"/>
    <col min="5405" max="5405" width="17.85546875" style="4" customWidth="1"/>
    <col min="5406" max="5406" width="14.7109375" style="4" customWidth="1"/>
    <col min="5407" max="5407" width="17" style="4" customWidth="1"/>
    <col min="5408" max="5408" width="14.7109375" style="4" customWidth="1"/>
    <col min="5409" max="5409" width="17.140625" style="4" customWidth="1"/>
    <col min="5410" max="5410" width="1" style="4" customWidth="1"/>
    <col min="5411" max="5633" width="9.140625" style="4"/>
    <col min="5634" max="5634" width="9.140625" style="4" customWidth="1"/>
    <col min="5635" max="5635" width="52.7109375" style="4" customWidth="1"/>
    <col min="5636" max="5636" width="14.5703125" style="4" customWidth="1"/>
    <col min="5637" max="5637" width="14.7109375" style="4" customWidth="1"/>
    <col min="5638" max="5638" width="13.7109375" style="4" bestFit="1" customWidth="1"/>
    <col min="5639" max="5639" width="14.28515625" style="4" customWidth="1"/>
    <col min="5640" max="5640" width="14.42578125" style="4" customWidth="1"/>
    <col min="5641" max="5641" width="1" style="4" customWidth="1"/>
    <col min="5642" max="5643" width="14.7109375" style="4" customWidth="1"/>
    <col min="5644" max="5644" width="12.5703125" style="4" bestFit="1" customWidth="1"/>
    <col min="5645" max="5645" width="15.140625" style="4" customWidth="1"/>
    <col min="5646" max="5646" width="15.28515625" style="4" customWidth="1"/>
    <col min="5647" max="5647" width="1" style="4" customWidth="1"/>
    <col min="5648" max="5649" width="14.7109375" style="4" customWidth="1"/>
    <col min="5650" max="5650" width="13.7109375" style="4" bestFit="1" customWidth="1"/>
    <col min="5651" max="5651" width="14.7109375" style="4" customWidth="1"/>
    <col min="5652" max="5652" width="14.85546875" style="4" customWidth="1"/>
    <col min="5653" max="5653" width="1" style="4" customWidth="1"/>
    <col min="5654" max="5654" width="14.28515625" style="4" customWidth="1"/>
    <col min="5655" max="5655" width="14.42578125" style="4" customWidth="1"/>
    <col min="5656" max="5656" width="13.7109375" style="4" bestFit="1" customWidth="1"/>
    <col min="5657" max="5657" width="14.85546875" style="4" customWidth="1"/>
    <col min="5658" max="5658" width="15.85546875" style="4" customWidth="1"/>
    <col min="5659" max="5659" width="1" style="4" customWidth="1"/>
    <col min="5660" max="5660" width="15.140625" style="4" customWidth="1"/>
    <col min="5661" max="5661" width="17.85546875" style="4" customWidth="1"/>
    <col min="5662" max="5662" width="14.7109375" style="4" customWidth="1"/>
    <col min="5663" max="5663" width="17" style="4" customWidth="1"/>
    <col min="5664" max="5664" width="14.7109375" style="4" customWidth="1"/>
    <col min="5665" max="5665" width="17.140625" style="4" customWidth="1"/>
    <col min="5666" max="5666" width="1" style="4" customWidth="1"/>
    <col min="5667" max="5889" width="9.140625" style="4"/>
    <col min="5890" max="5890" width="9.140625" style="4" customWidth="1"/>
    <col min="5891" max="5891" width="52.7109375" style="4" customWidth="1"/>
    <col min="5892" max="5892" width="14.5703125" style="4" customWidth="1"/>
    <col min="5893" max="5893" width="14.7109375" style="4" customWidth="1"/>
    <col min="5894" max="5894" width="13.7109375" style="4" bestFit="1" customWidth="1"/>
    <col min="5895" max="5895" width="14.28515625" style="4" customWidth="1"/>
    <col min="5896" max="5896" width="14.42578125" style="4" customWidth="1"/>
    <col min="5897" max="5897" width="1" style="4" customWidth="1"/>
    <col min="5898" max="5899" width="14.7109375" style="4" customWidth="1"/>
    <col min="5900" max="5900" width="12.5703125" style="4" bestFit="1" customWidth="1"/>
    <col min="5901" max="5901" width="15.140625" style="4" customWidth="1"/>
    <col min="5902" max="5902" width="15.28515625" style="4" customWidth="1"/>
    <col min="5903" max="5903" width="1" style="4" customWidth="1"/>
    <col min="5904" max="5905" width="14.7109375" style="4" customWidth="1"/>
    <col min="5906" max="5906" width="13.7109375" style="4" bestFit="1" customWidth="1"/>
    <col min="5907" max="5907" width="14.7109375" style="4" customWidth="1"/>
    <col min="5908" max="5908" width="14.85546875" style="4" customWidth="1"/>
    <col min="5909" max="5909" width="1" style="4" customWidth="1"/>
    <col min="5910" max="5910" width="14.28515625" style="4" customWidth="1"/>
    <col min="5911" max="5911" width="14.42578125" style="4" customWidth="1"/>
    <col min="5912" max="5912" width="13.7109375" style="4" bestFit="1" customWidth="1"/>
    <col min="5913" max="5913" width="14.85546875" style="4" customWidth="1"/>
    <col min="5914" max="5914" width="15.85546875" style="4" customWidth="1"/>
    <col min="5915" max="5915" width="1" style="4" customWidth="1"/>
    <col min="5916" max="5916" width="15.140625" style="4" customWidth="1"/>
    <col min="5917" max="5917" width="17.85546875" style="4" customWidth="1"/>
    <col min="5918" max="5918" width="14.7109375" style="4" customWidth="1"/>
    <col min="5919" max="5919" width="17" style="4" customWidth="1"/>
    <col min="5920" max="5920" width="14.7109375" style="4" customWidth="1"/>
    <col min="5921" max="5921" width="17.140625" style="4" customWidth="1"/>
    <col min="5922" max="5922" width="1" style="4" customWidth="1"/>
    <col min="5923" max="6145" width="9.140625" style="4"/>
    <col min="6146" max="6146" width="9.140625" style="4" customWidth="1"/>
    <col min="6147" max="6147" width="52.7109375" style="4" customWidth="1"/>
    <col min="6148" max="6148" width="14.5703125" style="4" customWidth="1"/>
    <col min="6149" max="6149" width="14.7109375" style="4" customWidth="1"/>
    <col min="6150" max="6150" width="13.7109375" style="4" bestFit="1" customWidth="1"/>
    <col min="6151" max="6151" width="14.28515625" style="4" customWidth="1"/>
    <col min="6152" max="6152" width="14.42578125" style="4" customWidth="1"/>
    <col min="6153" max="6153" width="1" style="4" customWidth="1"/>
    <col min="6154" max="6155" width="14.7109375" style="4" customWidth="1"/>
    <col min="6156" max="6156" width="12.5703125" style="4" bestFit="1" customWidth="1"/>
    <col min="6157" max="6157" width="15.140625" style="4" customWidth="1"/>
    <col min="6158" max="6158" width="15.28515625" style="4" customWidth="1"/>
    <col min="6159" max="6159" width="1" style="4" customWidth="1"/>
    <col min="6160" max="6161" width="14.7109375" style="4" customWidth="1"/>
    <col min="6162" max="6162" width="13.7109375" style="4" bestFit="1" customWidth="1"/>
    <col min="6163" max="6163" width="14.7109375" style="4" customWidth="1"/>
    <col min="6164" max="6164" width="14.85546875" style="4" customWidth="1"/>
    <col min="6165" max="6165" width="1" style="4" customWidth="1"/>
    <col min="6166" max="6166" width="14.28515625" style="4" customWidth="1"/>
    <col min="6167" max="6167" width="14.42578125" style="4" customWidth="1"/>
    <col min="6168" max="6168" width="13.7109375" style="4" bestFit="1" customWidth="1"/>
    <col min="6169" max="6169" width="14.85546875" style="4" customWidth="1"/>
    <col min="6170" max="6170" width="15.85546875" style="4" customWidth="1"/>
    <col min="6171" max="6171" width="1" style="4" customWidth="1"/>
    <col min="6172" max="6172" width="15.140625" style="4" customWidth="1"/>
    <col min="6173" max="6173" width="17.85546875" style="4" customWidth="1"/>
    <col min="6174" max="6174" width="14.7109375" style="4" customWidth="1"/>
    <col min="6175" max="6175" width="17" style="4" customWidth="1"/>
    <col min="6176" max="6176" width="14.7109375" style="4" customWidth="1"/>
    <col min="6177" max="6177" width="17.140625" style="4" customWidth="1"/>
    <col min="6178" max="6178" width="1" style="4" customWidth="1"/>
    <col min="6179" max="6401" width="9.140625" style="4"/>
    <col min="6402" max="6402" width="9.140625" style="4" customWidth="1"/>
    <col min="6403" max="6403" width="52.7109375" style="4" customWidth="1"/>
    <col min="6404" max="6404" width="14.5703125" style="4" customWidth="1"/>
    <col min="6405" max="6405" width="14.7109375" style="4" customWidth="1"/>
    <col min="6406" max="6406" width="13.7109375" style="4" bestFit="1" customWidth="1"/>
    <col min="6407" max="6407" width="14.28515625" style="4" customWidth="1"/>
    <col min="6408" max="6408" width="14.42578125" style="4" customWidth="1"/>
    <col min="6409" max="6409" width="1" style="4" customWidth="1"/>
    <col min="6410" max="6411" width="14.7109375" style="4" customWidth="1"/>
    <col min="6412" max="6412" width="12.5703125" style="4" bestFit="1" customWidth="1"/>
    <col min="6413" max="6413" width="15.140625" style="4" customWidth="1"/>
    <col min="6414" max="6414" width="15.28515625" style="4" customWidth="1"/>
    <col min="6415" max="6415" width="1" style="4" customWidth="1"/>
    <col min="6416" max="6417" width="14.7109375" style="4" customWidth="1"/>
    <col min="6418" max="6418" width="13.7109375" style="4" bestFit="1" customWidth="1"/>
    <col min="6419" max="6419" width="14.7109375" style="4" customWidth="1"/>
    <col min="6420" max="6420" width="14.85546875" style="4" customWidth="1"/>
    <col min="6421" max="6421" width="1" style="4" customWidth="1"/>
    <col min="6422" max="6422" width="14.28515625" style="4" customWidth="1"/>
    <col min="6423" max="6423" width="14.42578125" style="4" customWidth="1"/>
    <col min="6424" max="6424" width="13.7109375" style="4" bestFit="1" customWidth="1"/>
    <col min="6425" max="6425" width="14.85546875" style="4" customWidth="1"/>
    <col min="6426" max="6426" width="15.85546875" style="4" customWidth="1"/>
    <col min="6427" max="6427" width="1" style="4" customWidth="1"/>
    <col min="6428" max="6428" width="15.140625" style="4" customWidth="1"/>
    <col min="6429" max="6429" width="17.85546875" style="4" customWidth="1"/>
    <col min="6430" max="6430" width="14.7109375" style="4" customWidth="1"/>
    <col min="6431" max="6431" width="17" style="4" customWidth="1"/>
    <col min="6432" max="6432" width="14.7109375" style="4" customWidth="1"/>
    <col min="6433" max="6433" width="17.140625" style="4" customWidth="1"/>
    <col min="6434" max="6434" width="1" style="4" customWidth="1"/>
    <col min="6435" max="6657" width="9.140625" style="4"/>
    <col min="6658" max="6658" width="9.140625" style="4" customWidth="1"/>
    <col min="6659" max="6659" width="52.7109375" style="4" customWidth="1"/>
    <col min="6660" max="6660" width="14.5703125" style="4" customWidth="1"/>
    <col min="6661" max="6661" width="14.7109375" style="4" customWidth="1"/>
    <col min="6662" max="6662" width="13.7109375" style="4" bestFit="1" customWidth="1"/>
    <col min="6663" max="6663" width="14.28515625" style="4" customWidth="1"/>
    <col min="6664" max="6664" width="14.42578125" style="4" customWidth="1"/>
    <col min="6665" max="6665" width="1" style="4" customWidth="1"/>
    <col min="6666" max="6667" width="14.7109375" style="4" customWidth="1"/>
    <col min="6668" max="6668" width="12.5703125" style="4" bestFit="1" customWidth="1"/>
    <col min="6669" max="6669" width="15.140625" style="4" customWidth="1"/>
    <col min="6670" max="6670" width="15.28515625" style="4" customWidth="1"/>
    <col min="6671" max="6671" width="1" style="4" customWidth="1"/>
    <col min="6672" max="6673" width="14.7109375" style="4" customWidth="1"/>
    <col min="6674" max="6674" width="13.7109375" style="4" bestFit="1" customWidth="1"/>
    <col min="6675" max="6675" width="14.7109375" style="4" customWidth="1"/>
    <col min="6676" max="6676" width="14.85546875" style="4" customWidth="1"/>
    <col min="6677" max="6677" width="1" style="4" customWidth="1"/>
    <col min="6678" max="6678" width="14.28515625" style="4" customWidth="1"/>
    <col min="6679" max="6679" width="14.42578125" style="4" customWidth="1"/>
    <col min="6680" max="6680" width="13.7109375" style="4" bestFit="1" customWidth="1"/>
    <col min="6681" max="6681" width="14.85546875" style="4" customWidth="1"/>
    <col min="6682" max="6682" width="15.85546875" style="4" customWidth="1"/>
    <col min="6683" max="6683" width="1" style="4" customWidth="1"/>
    <col min="6684" max="6684" width="15.140625" style="4" customWidth="1"/>
    <col min="6685" max="6685" width="17.85546875" style="4" customWidth="1"/>
    <col min="6686" max="6686" width="14.7109375" style="4" customWidth="1"/>
    <col min="6687" max="6687" width="17" style="4" customWidth="1"/>
    <col min="6688" max="6688" width="14.7109375" style="4" customWidth="1"/>
    <col min="6689" max="6689" width="17.140625" style="4" customWidth="1"/>
    <col min="6690" max="6690" width="1" style="4" customWidth="1"/>
    <col min="6691" max="6913" width="9.140625" style="4"/>
    <col min="6914" max="6914" width="9.140625" style="4" customWidth="1"/>
    <col min="6915" max="6915" width="52.7109375" style="4" customWidth="1"/>
    <col min="6916" max="6916" width="14.5703125" style="4" customWidth="1"/>
    <col min="6917" max="6917" width="14.7109375" style="4" customWidth="1"/>
    <col min="6918" max="6918" width="13.7109375" style="4" bestFit="1" customWidth="1"/>
    <col min="6919" max="6919" width="14.28515625" style="4" customWidth="1"/>
    <col min="6920" max="6920" width="14.42578125" style="4" customWidth="1"/>
    <col min="6921" max="6921" width="1" style="4" customWidth="1"/>
    <col min="6922" max="6923" width="14.7109375" style="4" customWidth="1"/>
    <col min="6924" max="6924" width="12.5703125" style="4" bestFit="1" customWidth="1"/>
    <col min="6925" max="6925" width="15.140625" style="4" customWidth="1"/>
    <col min="6926" max="6926" width="15.28515625" style="4" customWidth="1"/>
    <col min="6927" max="6927" width="1" style="4" customWidth="1"/>
    <col min="6928" max="6929" width="14.7109375" style="4" customWidth="1"/>
    <col min="6930" max="6930" width="13.7109375" style="4" bestFit="1" customWidth="1"/>
    <col min="6931" max="6931" width="14.7109375" style="4" customWidth="1"/>
    <col min="6932" max="6932" width="14.85546875" style="4" customWidth="1"/>
    <col min="6933" max="6933" width="1" style="4" customWidth="1"/>
    <col min="6934" max="6934" width="14.28515625" style="4" customWidth="1"/>
    <col min="6935" max="6935" width="14.42578125" style="4" customWidth="1"/>
    <col min="6936" max="6936" width="13.7109375" style="4" bestFit="1" customWidth="1"/>
    <col min="6937" max="6937" width="14.85546875" style="4" customWidth="1"/>
    <col min="6938" max="6938" width="15.85546875" style="4" customWidth="1"/>
    <col min="6939" max="6939" width="1" style="4" customWidth="1"/>
    <col min="6940" max="6940" width="15.140625" style="4" customWidth="1"/>
    <col min="6941" max="6941" width="17.85546875" style="4" customWidth="1"/>
    <col min="6942" max="6942" width="14.7109375" style="4" customWidth="1"/>
    <col min="6943" max="6943" width="17" style="4" customWidth="1"/>
    <col min="6944" max="6944" width="14.7109375" style="4" customWidth="1"/>
    <col min="6945" max="6945" width="17.140625" style="4" customWidth="1"/>
    <col min="6946" max="6946" width="1" style="4" customWidth="1"/>
    <col min="6947" max="7169" width="9.140625" style="4"/>
    <col min="7170" max="7170" width="9.140625" style="4" customWidth="1"/>
    <col min="7171" max="7171" width="52.7109375" style="4" customWidth="1"/>
    <col min="7172" max="7172" width="14.5703125" style="4" customWidth="1"/>
    <col min="7173" max="7173" width="14.7109375" style="4" customWidth="1"/>
    <col min="7174" max="7174" width="13.7109375" style="4" bestFit="1" customWidth="1"/>
    <col min="7175" max="7175" width="14.28515625" style="4" customWidth="1"/>
    <col min="7176" max="7176" width="14.42578125" style="4" customWidth="1"/>
    <col min="7177" max="7177" width="1" style="4" customWidth="1"/>
    <col min="7178" max="7179" width="14.7109375" style="4" customWidth="1"/>
    <col min="7180" max="7180" width="12.5703125" style="4" bestFit="1" customWidth="1"/>
    <col min="7181" max="7181" width="15.140625" style="4" customWidth="1"/>
    <col min="7182" max="7182" width="15.28515625" style="4" customWidth="1"/>
    <col min="7183" max="7183" width="1" style="4" customWidth="1"/>
    <col min="7184" max="7185" width="14.7109375" style="4" customWidth="1"/>
    <col min="7186" max="7186" width="13.7109375" style="4" bestFit="1" customWidth="1"/>
    <col min="7187" max="7187" width="14.7109375" style="4" customWidth="1"/>
    <col min="7188" max="7188" width="14.85546875" style="4" customWidth="1"/>
    <col min="7189" max="7189" width="1" style="4" customWidth="1"/>
    <col min="7190" max="7190" width="14.28515625" style="4" customWidth="1"/>
    <col min="7191" max="7191" width="14.42578125" style="4" customWidth="1"/>
    <col min="7192" max="7192" width="13.7109375" style="4" bestFit="1" customWidth="1"/>
    <col min="7193" max="7193" width="14.85546875" style="4" customWidth="1"/>
    <col min="7194" max="7194" width="15.85546875" style="4" customWidth="1"/>
    <col min="7195" max="7195" width="1" style="4" customWidth="1"/>
    <col min="7196" max="7196" width="15.140625" style="4" customWidth="1"/>
    <col min="7197" max="7197" width="17.85546875" style="4" customWidth="1"/>
    <col min="7198" max="7198" width="14.7109375" style="4" customWidth="1"/>
    <col min="7199" max="7199" width="17" style="4" customWidth="1"/>
    <col min="7200" max="7200" width="14.7109375" style="4" customWidth="1"/>
    <col min="7201" max="7201" width="17.140625" style="4" customWidth="1"/>
    <col min="7202" max="7202" width="1" style="4" customWidth="1"/>
    <col min="7203" max="7425" width="9.140625" style="4"/>
    <col min="7426" max="7426" width="9.140625" style="4" customWidth="1"/>
    <col min="7427" max="7427" width="52.7109375" style="4" customWidth="1"/>
    <col min="7428" max="7428" width="14.5703125" style="4" customWidth="1"/>
    <col min="7429" max="7429" width="14.7109375" style="4" customWidth="1"/>
    <col min="7430" max="7430" width="13.7109375" style="4" bestFit="1" customWidth="1"/>
    <col min="7431" max="7431" width="14.28515625" style="4" customWidth="1"/>
    <col min="7432" max="7432" width="14.42578125" style="4" customWidth="1"/>
    <col min="7433" max="7433" width="1" style="4" customWidth="1"/>
    <col min="7434" max="7435" width="14.7109375" style="4" customWidth="1"/>
    <col min="7436" max="7436" width="12.5703125" style="4" bestFit="1" customWidth="1"/>
    <col min="7437" max="7437" width="15.140625" style="4" customWidth="1"/>
    <col min="7438" max="7438" width="15.28515625" style="4" customWidth="1"/>
    <col min="7439" max="7439" width="1" style="4" customWidth="1"/>
    <col min="7440" max="7441" width="14.7109375" style="4" customWidth="1"/>
    <col min="7442" max="7442" width="13.7109375" style="4" bestFit="1" customWidth="1"/>
    <col min="7443" max="7443" width="14.7109375" style="4" customWidth="1"/>
    <col min="7444" max="7444" width="14.85546875" style="4" customWidth="1"/>
    <col min="7445" max="7445" width="1" style="4" customWidth="1"/>
    <col min="7446" max="7446" width="14.28515625" style="4" customWidth="1"/>
    <col min="7447" max="7447" width="14.42578125" style="4" customWidth="1"/>
    <col min="7448" max="7448" width="13.7109375" style="4" bestFit="1" customWidth="1"/>
    <col min="7449" max="7449" width="14.85546875" style="4" customWidth="1"/>
    <col min="7450" max="7450" width="15.85546875" style="4" customWidth="1"/>
    <col min="7451" max="7451" width="1" style="4" customWidth="1"/>
    <col min="7452" max="7452" width="15.140625" style="4" customWidth="1"/>
    <col min="7453" max="7453" width="17.85546875" style="4" customWidth="1"/>
    <col min="7454" max="7454" width="14.7109375" style="4" customWidth="1"/>
    <col min="7455" max="7455" width="17" style="4" customWidth="1"/>
    <col min="7456" max="7456" width="14.7109375" style="4" customWidth="1"/>
    <col min="7457" max="7457" width="17.140625" style="4" customWidth="1"/>
    <col min="7458" max="7458" width="1" style="4" customWidth="1"/>
    <col min="7459" max="7681" width="9.140625" style="4"/>
    <col min="7682" max="7682" width="9.140625" style="4" customWidth="1"/>
    <col min="7683" max="7683" width="52.7109375" style="4" customWidth="1"/>
    <col min="7684" max="7684" width="14.5703125" style="4" customWidth="1"/>
    <col min="7685" max="7685" width="14.7109375" style="4" customWidth="1"/>
    <col min="7686" max="7686" width="13.7109375" style="4" bestFit="1" customWidth="1"/>
    <col min="7687" max="7687" width="14.28515625" style="4" customWidth="1"/>
    <col min="7688" max="7688" width="14.42578125" style="4" customWidth="1"/>
    <col min="7689" max="7689" width="1" style="4" customWidth="1"/>
    <col min="7690" max="7691" width="14.7109375" style="4" customWidth="1"/>
    <col min="7692" max="7692" width="12.5703125" style="4" bestFit="1" customWidth="1"/>
    <col min="7693" max="7693" width="15.140625" style="4" customWidth="1"/>
    <col min="7694" max="7694" width="15.28515625" style="4" customWidth="1"/>
    <col min="7695" max="7695" width="1" style="4" customWidth="1"/>
    <col min="7696" max="7697" width="14.7109375" style="4" customWidth="1"/>
    <col min="7698" max="7698" width="13.7109375" style="4" bestFit="1" customWidth="1"/>
    <col min="7699" max="7699" width="14.7109375" style="4" customWidth="1"/>
    <col min="7700" max="7700" width="14.85546875" style="4" customWidth="1"/>
    <col min="7701" max="7701" width="1" style="4" customWidth="1"/>
    <col min="7702" max="7702" width="14.28515625" style="4" customWidth="1"/>
    <col min="7703" max="7703" width="14.42578125" style="4" customWidth="1"/>
    <col min="7704" max="7704" width="13.7109375" style="4" bestFit="1" customWidth="1"/>
    <col min="7705" max="7705" width="14.85546875" style="4" customWidth="1"/>
    <col min="7706" max="7706" width="15.85546875" style="4" customWidth="1"/>
    <col min="7707" max="7707" width="1" style="4" customWidth="1"/>
    <col min="7708" max="7708" width="15.140625" style="4" customWidth="1"/>
    <col min="7709" max="7709" width="17.85546875" style="4" customWidth="1"/>
    <col min="7710" max="7710" width="14.7109375" style="4" customWidth="1"/>
    <col min="7711" max="7711" width="17" style="4" customWidth="1"/>
    <col min="7712" max="7712" width="14.7109375" style="4" customWidth="1"/>
    <col min="7713" max="7713" width="17.140625" style="4" customWidth="1"/>
    <col min="7714" max="7714" width="1" style="4" customWidth="1"/>
    <col min="7715" max="7937" width="9.140625" style="4"/>
    <col min="7938" max="7938" width="9.140625" style="4" customWidth="1"/>
    <col min="7939" max="7939" width="52.7109375" style="4" customWidth="1"/>
    <col min="7940" max="7940" width="14.5703125" style="4" customWidth="1"/>
    <col min="7941" max="7941" width="14.7109375" style="4" customWidth="1"/>
    <col min="7942" max="7942" width="13.7109375" style="4" bestFit="1" customWidth="1"/>
    <col min="7943" max="7943" width="14.28515625" style="4" customWidth="1"/>
    <col min="7944" max="7944" width="14.42578125" style="4" customWidth="1"/>
    <col min="7945" max="7945" width="1" style="4" customWidth="1"/>
    <col min="7946" max="7947" width="14.7109375" style="4" customWidth="1"/>
    <col min="7948" max="7948" width="12.5703125" style="4" bestFit="1" customWidth="1"/>
    <col min="7949" max="7949" width="15.140625" style="4" customWidth="1"/>
    <col min="7950" max="7950" width="15.28515625" style="4" customWidth="1"/>
    <col min="7951" max="7951" width="1" style="4" customWidth="1"/>
    <col min="7952" max="7953" width="14.7109375" style="4" customWidth="1"/>
    <col min="7954" max="7954" width="13.7109375" style="4" bestFit="1" customWidth="1"/>
    <col min="7955" max="7955" width="14.7109375" style="4" customWidth="1"/>
    <col min="7956" max="7956" width="14.85546875" style="4" customWidth="1"/>
    <col min="7957" max="7957" width="1" style="4" customWidth="1"/>
    <col min="7958" max="7958" width="14.28515625" style="4" customWidth="1"/>
    <col min="7959" max="7959" width="14.42578125" style="4" customWidth="1"/>
    <col min="7960" max="7960" width="13.7109375" style="4" bestFit="1" customWidth="1"/>
    <col min="7961" max="7961" width="14.85546875" style="4" customWidth="1"/>
    <col min="7962" max="7962" width="15.85546875" style="4" customWidth="1"/>
    <col min="7963" max="7963" width="1" style="4" customWidth="1"/>
    <col min="7964" max="7964" width="15.140625" style="4" customWidth="1"/>
    <col min="7965" max="7965" width="17.85546875" style="4" customWidth="1"/>
    <col min="7966" max="7966" width="14.7109375" style="4" customWidth="1"/>
    <col min="7967" max="7967" width="17" style="4" customWidth="1"/>
    <col min="7968" max="7968" width="14.7109375" style="4" customWidth="1"/>
    <col min="7969" max="7969" width="17.140625" style="4" customWidth="1"/>
    <col min="7970" max="7970" width="1" style="4" customWidth="1"/>
    <col min="7971" max="8193" width="9.140625" style="4"/>
    <col min="8194" max="8194" width="9.140625" style="4" customWidth="1"/>
    <col min="8195" max="8195" width="52.7109375" style="4" customWidth="1"/>
    <col min="8196" max="8196" width="14.5703125" style="4" customWidth="1"/>
    <col min="8197" max="8197" width="14.7109375" style="4" customWidth="1"/>
    <col min="8198" max="8198" width="13.7109375" style="4" bestFit="1" customWidth="1"/>
    <col min="8199" max="8199" width="14.28515625" style="4" customWidth="1"/>
    <col min="8200" max="8200" width="14.42578125" style="4" customWidth="1"/>
    <col min="8201" max="8201" width="1" style="4" customWidth="1"/>
    <col min="8202" max="8203" width="14.7109375" style="4" customWidth="1"/>
    <col min="8204" max="8204" width="12.5703125" style="4" bestFit="1" customWidth="1"/>
    <col min="8205" max="8205" width="15.140625" style="4" customWidth="1"/>
    <col min="8206" max="8206" width="15.28515625" style="4" customWidth="1"/>
    <col min="8207" max="8207" width="1" style="4" customWidth="1"/>
    <col min="8208" max="8209" width="14.7109375" style="4" customWidth="1"/>
    <col min="8210" max="8210" width="13.7109375" style="4" bestFit="1" customWidth="1"/>
    <col min="8211" max="8211" width="14.7109375" style="4" customWidth="1"/>
    <col min="8212" max="8212" width="14.85546875" style="4" customWidth="1"/>
    <col min="8213" max="8213" width="1" style="4" customWidth="1"/>
    <col min="8214" max="8214" width="14.28515625" style="4" customWidth="1"/>
    <col min="8215" max="8215" width="14.42578125" style="4" customWidth="1"/>
    <col min="8216" max="8216" width="13.7109375" style="4" bestFit="1" customWidth="1"/>
    <col min="8217" max="8217" width="14.85546875" style="4" customWidth="1"/>
    <col min="8218" max="8218" width="15.85546875" style="4" customWidth="1"/>
    <col min="8219" max="8219" width="1" style="4" customWidth="1"/>
    <col min="8220" max="8220" width="15.140625" style="4" customWidth="1"/>
    <col min="8221" max="8221" width="17.85546875" style="4" customWidth="1"/>
    <col min="8222" max="8222" width="14.7109375" style="4" customWidth="1"/>
    <col min="8223" max="8223" width="17" style="4" customWidth="1"/>
    <col min="8224" max="8224" width="14.7109375" style="4" customWidth="1"/>
    <col min="8225" max="8225" width="17.140625" style="4" customWidth="1"/>
    <col min="8226" max="8226" width="1" style="4" customWidth="1"/>
    <col min="8227" max="8449" width="9.140625" style="4"/>
    <col min="8450" max="8450" width="9.140625" style="4" customWidth="1"/>
    <col min="8451" max="8451" width="52.7109375" style="4" customWidth="1"/>
    <col min="8452" max="8452" width="14.5703125" style="4" customWidth="1"/>
    <col min="8453" max="8453" width="14.7109375" style="4" customWidth="1"/>
    <col min="8454" max="8454" width="13.7109375" style="4" bestFit="1" customWidth="1"/>
    <col min="8455" max="8455" width="14.28515625" style="4" customWidth="1"/>
    <col min="8456" max="8456" width="14.42578125" style="4" customWidth="1"/>
    <col min="8457" max="8457" width="1" style="4" customWidth="1"/>
    <col min="8458" max="8459" width="14.7109375" style="4" customWidth="1"/>
    <col min="8460" max="8460" width="12.5703125" style="4" bestFit="1" customWidth="1"/>
    <col min="8461" max="8461" width="15.140625" style="4" customWidth="1"/>
    <col min="8462" max="8462" width="15.28515625" style="4" customWidth="1"/>
    <col min="8463" max="8463" width="1" style="4" customWidth="1"/>
    <col min="8464" max="8465" width="14.7109375" style="4" customWidth="1"/>
    <col min="8466" max="8466" width="13.7109375" style="4" bestFit="1" customWidth="1"/>
    <col min="8467" max="8467" width="14.7109375" style="4" customWidth="1"/>
    <col min="8468" max="8468" width="14.85546875" style="4" customWidth="1"/>
    <col min="8469" max="8469" width="1" style="4" customWidth="1"/>
    <col min="8470" max="8470" width="14.28515625" style="4" customWidth="1"/>
    <col min="8471" max="8471" width="14.42578125" style="4" customWidth="1"/>
    <col min="8472" max="8472" width="13.7109375" style="4" bestFit="1" customWidth="1"/>
    <col min="8473" max="8473" width="14.85546875" style="4" customWidth="1"/>
    <col min="8474" max="8474" width="15.85546875" style="4" customWidth="1"/>
    <col min="8475" max="8475" width="1" style="4" customWidth="1"/>
    <col min="8476" max="8476" width="15.140625" style="4" customWidth="1"/>
    <col min="8477" max="8477" width="17.85546875" style="4" customWidth="1"/>
    <col min="8478" max="8478" width="14.7109375" style="4" customWidth="1"/>
    <col min="8479" max="8479" width="17" style="4" customWidth="1"/>
    <col min="8480" max="8480" width="14.7109375" style="4" customWidth="1"/>
    <col min="8481" max="8481" width="17.140625" style="4" customWidth="1"/>
    <col min="8482" max="8482" width="1" style="4" customWidth="1"/>
    <col min="8483" max="8705" width="9.140625" style="4"/>
    <col min="8706" max="8706" width="9.140625" style="4" customWidth="1"/>
    <col min="8707" max="8707" width="52.7109375" style="4" customWidth="1"/>
    <col min="8708" max="8708" width="14.5703125" style="4" customWidth="1"/>
    <col min="8709" max="8709" width="14.7109375" style="4" customWidth="1"/>
    <col min="8710" max="8710" width="13.7109375" style="4" bestFit="1" customWidth="1"/>
    <col min="8711" max="8711" width="14.28515625" style="4" customWidth="1"/>
    <col min="8712" max="8712" width="14.42578125" style="4" customWidth="1"/>
    <col min="8713" max="8713" width="1" style="4" customWidth="1"/>
    <col min="8714" max="8715" width="14.7109375" style="4" customWidth="1"/>
    <col min="8716" max="8716" width="12.5703125" style="4" bestFit="1" customWidth="1"/>
    <col min="8717" max="8717" width="15.140625" style="4" customWidth="1"/>
    <col min="8718" max="8718" width="15.28515625" style="4" customWidth="1"/>
    <col min="8719" max="8719" width="1" style="4" customWidth="1"/>
    <col min="8720" max="8721" width="14.7109375" style="4" customWidth="1"/>
    <col min="8722" max="8722" width="13.7109375" style="4" bestFit="1" customWidth="1"/>
    <col min="8723" max="8723" width="14.7109375" style="4" customWidth="1"/>
    <col min="8724" max="8724" width="14.85546875" style="4" customWidth="1"/>
    <col min="8725" max="8725" width="1" style="4" customWidth="1"/>
    <col min="8726" max="8726" width="14.28515625" style="4" customWidth="1"/>
    <col min="8727" max="8727" width="14.42578125" style="4" customWidth="1"/>
    <col min="8728" max="8728" width="13.7109375" style="4" bestFit="1" customWidth="1"/>
    <col min="8729" max="8729" width="14.85546875" style="4" customWidth="1"/>
    <col min="8730" max="8730" width="15.85546875" style="4" customWidth="1"/>
    <col min="8731" max="8731" width="1" style="4" customWidth="1"/>
    <col min="8732" max="8732" width="15.140625" style="4" customWidth="1"/>
    <col min="8733" max="8733" width="17.85546875" style="4" customWidth="1"/>
    <col min="8734" max="8734" width="14.7109375" style="4" customWidth="1"/>
    <col min="8735" max="8735" width="17" style="4" customWidth="1"/>
    <col min="8736" max="8736" width="14.7109375" style="4" customWidth="1"/>
    <col min="8737" max="8737" width="17.140625" style="4" customWidth="1"/>
    <col min="8738" max="8738" width="1" style="4" customWidth="1"/>
    <col min="8739" max="8961" width="9.140625" style="4"/>
    <col min="8962" max="8962" width="9.140625" style="4" customWidth="1"/>
    <col min="8963" max="8963" width="52.7109375" style="4" customWidth="1"/>
    <col min="8964" max="8964" width="14.5703125" style="4" customWidth="1"/>
    <col min="8965" max="8965" width="14.7109375" style="4" customWidth="1"/>
    <col min="8966" max="8966" width="13.7109375" style="4" bestFit="1" customWidth="1"/>
    <col min="8967" max="8967" width="14.28515625" style="4" customWidth="1"/>
    <col min="8968" max="8968" width="14.42578125" style="4" customWidth="1"/>
    <col min="8969" max="8969" width="1" style="4" customWidth="1"/>
    <col min="8970" max="8971" width="14.7109375" style="4" customWidth="1"/>
    <col min="8972" max="8972" width="12.5703125" style="4" bestFit="1" customWidth="1"/>
    <col min="8973" max="8973" width="15.140625" style="4" customWidth="1"/>
    <col min="8974" max="8974" width="15.28515625" style="4" customWidth="1"/>
    <col min="8975" max="8975" width="1" style="4" customWidth="1"/>
    <col min="8976" max="8977" width="14.7109375" style="4" customWidth="1"/>
    <col min="8978" max="8978" width="13.7109375" style="4" bestFit="1" customWidth="1"/>
    <col min="8979" max="8979" width="14.7109375" style="4" customWidth="1"/>
    <col min="8980" max="8980" width="14.85546875" style="4" customWidth="1"/>
    <col min="8981" max="8981" width="1" style="4" customWidth="1"/>
    <col min="8982" max="8982" width="14.28515625" style="4" customWidth="1"/>
    <col min="8983" max="8983" width="14.42578125" style="4" customWidth="1"/>
    <col min="8984" max="8984" width="13.7109375" style="4" bestFit="1" customWidth="1"/>
    <col min="8985" max="8985" width="14.85546875" style="4" customWidth="1"/>
    <col min="8986" max="8986" width="15.85546875" style="4" customWidth="1"/>
    <col min="8987" max="8987" width="1" style="4" customWidth="1"/>
    <col min="8988" max="8988" width="15.140625" style="4" customWidth="1"/>
    <col min="8989" max="8989" width="17.85546875" style="4" customWidth="1"/>
    <col min="8990" max="8990" width="14.7109375" style="4" customWidth="1"/>
    <col min="8991" max="8991" width="17" style="4" customWidth="1"/>
    <col min="8992" max="8992" width="14.7109375" style="4" customWidth="1"/>
    <col min="8993" max="8993" width="17.140625" style="4" customWidth="1"/>
    <col min="8994" max="8994" width="1" style="4" customWidth="1"/>
    <col min="8995" max="9217" width="9.140625" style="4"/>
    <col min="9218" max="9218" width="9.140625" style="4" customWidth="1"/>
    <col min="9219" max="9219" width="52.7109375" style="4" customWidth="1"/>
    <col min="9220" max="9220" width="14.5703125" style="4" customWidth="1"/>
    <col min="9221" max="9221" width="14.7109375" style="4" customWidth="1"/>
    <col min="9222" max="9222" width="13.7109375" style="4" bestFit="1" customWidth="1"/>
    <col min="9223" max="9223" width="14.28515625" style="4" customWidth="1"/>
    <col min="9224" max="9224" width="14.42578125" style="4" customWidth="1"/>
    <col min="9225" max="9225" width="1" style="4" customWidth="1"/>
    <col min="9226" max="9227" width="14.7109375" style="4" customWidth="1"/>
    <col min="9228" max="9228" width="12.5703125" style="4" bestFit="1" customWidth="1"/>
    <col min="9229" max="9229" width="15.140625" style="4" customWidth="1"/>
    <col min="9230" max="9230" width="15.28515625" style="4" customWidth="1"/>
    <col min="9231" max="9231" width="1" style="4" customWidth="1"/>
    <col min="9232" max="9233" width="14.7109375" style="4" customWidth="1"/>
    <col min="9234" max="9234" width="13.7109375" style="4" bestFit="1" customWidth="1"/>
    <col min="9235" max="9235" width="14.7109375" style="4" customWidth="1"/>
    <col min="9236" max="9236" width="14.85546875" style="4" customWidth="1"/>
    <col min="9237" max="9237" width="1" style="4" customWidth="1"/>
    <col min="9238" max="9238" width="14.28515625" style="4" customWidth="1"/>
    <col min="9239" max="9239" width="14.42578125" style="4" customWidth="1"/>
    <col min="9240" max="9240" width="13.7109375" style="4" bestFit="1" customWidth="1"/>
    <col min="9241" max="9241" width="14.85546875" style="4" customWidth="1"/>
    <col min="9242" max="9242" width="15.85546875" style="4" customWidth="1"/>
    <col min="9243" max="9243" width="1" style="4" customWidth="1"/>
    <col min="9244" max="9244" width="15.140625" style="4" customWidth="1"/>
    <col min="9245" max="9245" width="17.85546875" style="4" customWidth="1"/>
    <col min="9246" max="9246" width="14.7109375" style="4" customWidth="1"/>
    <col min="9247" max="9247" width="17" style="4" customWidth="1"/>
    <col min="9248" max="9248" width="14.7109375" style="4" customWidth="1"/>
    <col min="9249" max="9249" width="17.140625" style="4" customWidth="1"/>
    <col min="9250" max="9250" width="1" style="4" customWidth="1"/>
    <col min="9251" max="9473" width="9.140625" style="4"/>
    <col min="9474" max="9474" width="9.140625" style="4" customWidth="1"/>
    <col min="9475" max="9475" width="52.7109375" style="4" customWidth="1"/>
    <col min="9476" max="9476" width="14.5703125" style="4" customWidth="1"/>
    <col min="9477" max="9477" width="14.7109375" style="4" customWidth="1"/>
    <col min="9478" max="9478" width="13.7109375" style="4" bestFit="1" customWidth="1"/>
    <col min="9479" max="9479" width="14.28515625" style="4" customWidth="1"/>
    <col min="9480" max="9480" width="14.42578125" style="4" customWidth="1"/>
    <col min="9481" max="9481" width="1" style="4" customWidth="1"/>
    <col min="9482" max="9483" width="14.7109375" style="4" customWidth="1"/>
    <col min="9484" max="9484" width="12.5703125" style="4" bestFit="1" customWidth="1"/>
    <col min="9485" max="9485" width="15.140625" style="4" customWidth="1"/>
    <col min="9486" max="9486" width="15.28515625" style="4" customWidth="1"/>
    <col min="9487" max="9487" width="1" style="4" customWidth="1"/>
    <col min="9488" max="9489" width="14.7109375" style="4" customWidth="1"/>
    <col min="9490" max="9490" width="13.7109375" style="4" bestFit="1" customWidth="1"/>
    <col min="9491" max="9491" width="14.7109375" style="4" customWidth="1"/>
    <col min="9492" max="9492" width="14.85546875" style="4" customWidth="1"/>
    <col min="9493" max="9493" width="1" style="4" customWidth="1"/>
    <col min="9494" max="9494" width="14.28515625" style="4" customWidth="1"/>
    <col min="9495" max="9495" width="14.42578125" style="4" customWidth="1"/>
    <col min="9496" max="9496" width="13.7109375" style="4" bestFit="1" customWidth="1"/>
    <col min="9497" max="9497" width="14.85546875" style="4" customWidth="1"/>
    <col min="9498" max="9498" width="15.85546875" style="4" customWidth="1"/>
    <col min="9499" max="9499" width="1" style="4" customWidth="1"/>
    <col min="9500" max="9500" width="15.140625" style="4" customWidth="1"/>
    <col min="9501" max="9501" width="17.85546875" style="4" customWidth="1"/>
    <col min="9502" max="9502" width="14.7109375" style="4" customWidth="1"/>
    <col min="9503" max="9503" width="17" style="4" customWidth="1"/>
    <col min="9504" max="9504" width="14.7109375" style="4" customWidth="1"/>
    <col min="9505" max="9505" width="17.140625" style="4" customWidth="1"/>
    <col min="9506" max="9506" width="1" style="4" customWidth="1"/>
    <col min="9507" max="9729" width="9.140625" style="4"/>
    <col min="9730" max="9730" width="9.140625" style="4" customWidth="1"/>
    <col min="9731" max="9731" width="52.7109375" style="4" customWidth="1"/>
    <col min="9732" max="9732" width="14.5703125" style="4" customWidth="1"/>
    <col min="9733" max="9733" width="14.7109375" style="4" customWidth="1"/>
    <col min="9734" max="9734" width="13.7109375" style="4" bestFit="1" customWidth="1"/>
    <col min="9735" max="9735" width="14.28515625" style="4" customWidth="1"/>
    <col min="9736" max="9736" width="14.42578125" style="4" customWidth="1"/>
    <col min="9737" max="9737" width="1" style="4" customWidth="1"/>
    <col min="9738" max="9739" width="14.7109375" style="4" customWidth="1"/>
    <col min="9740" max="9740" width="12.5703125" style="4" bestFit="1" customWidth="1"/>
    <col min="9741" max="9741" width="15.140625" style="4" customWidth="1"/>
    <col min="9742" max="9742" width="15.28515625" style="4" customWidth="1"/>
    <col min="9743" max="9743" width="1" style="4" customWidth="1"/>
    <col min="9744" max="9745" width="14.7109375" style="4" customWidth="1"/>
    <col min="9746" max="9746" width="13.7109375" style="4" bestFit="1" customWidth="1"/>
    <col min="9747" max="9747" width="14.7109375" style="4" customWidth="1"/>
    <col min="9748" max="9748" width="14.85546875" style="4" customWidth="1"/>
    <col min="9749" max="9749" width="1" style="4" customWidth="1"/>
    <col min="9750" max="9750" width="14.28515625" style="4" customWidth="1"/>
    <col min="9751" max="9751" width="14.42578125" style="4" customWidth="1"/>
    <col min="9752" max="9752" width="13.7109375" style="4" bestFit="1" customWidth="1"/>
    <col min="9753" max="9753" width="14.85546875" style="4" customWidth="1"/>
    <col min="9754" max="9754" width="15.85546875" style="4" customWidth="1"/>
    <col min="9755" max="9755" width="1" style="4" customWidth="1"/>
    <col min="9756" max="9756" width="15.140625" style="4" customWidth="1"/>
    <col min="9757" max="9757" width="17.85546875" style="4" customWidth="1"/>
    <col min="9758" max="9758" width="14.7109375" style="4" customWidth="1"/>
    <col min="9759" max="9759" width="17" style="4" customWidth="1"/>
    <col min="9760" max="9760" width="14.7109375" style="4" customWidth="1"/>
    <col min="9761" max="9761" width="17.140625" style="4" customWidth="1"/>
    <col min="9762" max="9762" width="1" style="4" customWidth="1"/>
    <col min="9763" max="9985" width="9.140625" style="4"/>
    <col min="9986" max="9986" width="9.140625" style="4" customWidth="1"/>
    <col min="9987" max="9987" width="52.7109375" style="4" customWidth="1"/>
    <col min="9988" max="9988" width="14.5703125" style="4" customWidth="1"/>
    <col min="9989" max="9989" width="14.7109375" style="4" customWidth="1"/>
    <col min="9990" max="9990" width="13.7109375" style="4" bestFit="1" customWidth="1"/>
    <col min="9991" max="9991" width="14.28515625" style="4" customWidth="1"/>
    <col min="9992" max="9992" width="14.42578125" style="4" customWidth="1"/>
    <col min="9993" max="9993" width="1" style="4" customWidth="1"/>
    <col min="9994" max="9995" width="14.7109375" style="4" customWidth="1"/>
    <col min="9996" max="9996" width="12.5703125" style="4" bestFit="1" customWidth="1"/>
    <col min="9997" max="9997" width="15.140625" style="4" customWidth="1"/>
    <col min="9998" max="9998" width="15.28515625" style="4" customWidth="1"/>
    <col min="9999" max="9999" width="1" style="4" customWidth="1"/>
    <col min="10000" max="10001" width="14.7109375" style="4" customWidth="1"/>
    <col min="10002" max="10002" width="13.7109375" style="4" bestFit="1" customWidth="1"/>
    <col min="10003" max="10003" width="14.7109375" style="4" customWidth="1"/>
    <col min="10004" max="10004" width="14.85546875" style="4" customWidth="1"/>
    <col min="10005" max="10005" width="1" style="4" customWidth="1"/>
    <col min="10006" max="10006" width="14.28515625" style="4" customWidth="1"/>
    <col min="10007" max="10007" width="14.42578125" style="4" customWidth="1"/>
    <col min="10008" max="10008" width="13.7109375" style="4" bestFit="1" customWidth="1"/>
    <col min="10009" max="10009" width="14.85546875" style="4" customWidth="1"/>
    <col min="10010" max="10010" width="15.85546875" style="4" customWidth="1"/>
    <col min="10011" max="10011" width="1" style="4" customWidth="1"/>
    <col min="10012" max="10012" width="15.140625" style="4" customWidth="1"/>
    <col min="10013" max="10013" width="17.85546875" style="4" customWidth="1"/>
    <col min="10014" max="10014" width="14.7109375" style="4" customWidth="1"/>
    <col min="10015" max="10015" width="17" style="4" customWidth="1"/>
    <col min="10016" max="10016" width="14.7109375" style="4" customWidth="1"/>
    <col min="10017" max="10017" width="17.140625" style="4" customWidth="1"/>
    <col min="10018" max="10018" width="1" style="4" customWidth="1"/>
    <col min="10019" max="10241" width="9.140625" style="4"/>
    <col min="10242" max="10242" width="9.140625" style="4" customWidth="1"/>
    <col min="10243" max="10243" width="52.7109375" style="4" customWidth="1"/>
    <col min="10244" max="10244" width="14.5703125" style="4" customWidth="1"/>
    <col min="10245" max="10245" width="14.7109375" style="4" customWidth="1"/>
    <col min="10246" max="10246" width="13.7109375" style="4" bestFit="1" customWidth="1"/>
    <col min="10247" max="10247" width="14.28515625" style="4" customWidth="1"/>
    <col min="10248" max="10248" width="14.42578125" style="4" customWidth="1"/>
    <col min="10249" max="10249" width="1" style="4" customWidth="1"/>
    <col min="10250" max="10251" width="14.7109375" style="4" customWidth="1"/>
    <col min="10252" max="10252" width="12.5703125" style="4" bestFit="1" customWidth="1"/>
    <col min="10253" max="10253" width="15.140625" style="4" customWidth="1"/>
    <col min="10254" max="10254" width="15.28515625" style="4" customWidth="1"/>
    <col min="10255" max="10255" width="1" style="4" customWidth="1"/>
    <col min="10256" max="10257" width="14.7109375" style="4" customWidth="1"/>
    <col min="10258" max="10258" width="13.7109375" style="4" bestFit="1" customWidth="1"/>
    <col min="10259" max="10259" width="14.7109375" style="4" customWidth="1"/>
    <col min="10260" max="10260" width="14.85546875" style="4" customWidth="1"/>
    <col min="10261" max="10261" width="1" style="4" customWidth="1"/>
    <col min="10262" max="10262" width="14.28515625" style="4" customWidth="1"/>
    <col min="10263" max="10263" width="14.42578125" style="4" customWidth="1"/>
    <col min="10264" max="10264" width="13.7109375" style="4" bestFit="1" customWidth="1"/>
    <col min="10265" max="10265" width="14.85546875" style="4" customWidth="1"/>
    <col min="10266" max="10266" width="15.85546875" style="4" customWidth="1"/>
    <col min="10267" max="10267" width="1" style="4" customWidth="1"/>
    <col min="10268" max="10268" width="15.140625" style="4" customWidth="1"/>
    <col min="10269" max="10269" width="17.85546875" style="4" customWidth="1"/>
    <col min="10270" max="10270" width="14.7109375" style="4" customWidth="1"/>
    <col min="10271" max="10271" width="17" style="4" customWidth="1"/>
    <col min="10272" max="10272" width="14.7109375" style="4" customWidth="1"/>
    <col min="10273" max="10273" width="17.140625" style="4" customWidth="1"/>
    <col min="10274" max="10274" width="1" style="4" customWidth="1"/>
    <col min="10275" max="10497" width="9.140625" style="4"/>
    <col min="10498" max="10498" width="9.140625" style="4" customWidth="1"/>
    <col min="10499" max="10499" width="52.7109375" style="4" customWidth="1"/>
    <col min="10500" max="10500" width="14.5703125" style="4" customWidth="1"/>
    <col min="10501" max="10501" width="14.7109375" style="4" customWidth="1"/>
    <col min="10502" max="10502" width="13.7109375" style="4" bestFit="1" customWidth="1"/>
    <col min="10503" max="10503" width="14.28515625" style="4" customWidth="1"/>
    <col min="10504" max="10504" width="14.42578125" style="4" customWidth="1"/>
    <col min="10505" max="10505" width="1" style="4" customWidth="1"/>
    <col min="10506" max="10507" width="14.7109375" style="4" customWidth="1"/>
    <col min="10508" max="10508" width="12.5703125" style="4" bestFit="1" customWidth="1"/>
    <col min="10509" max="10509" width="15.140625" style="4" customWidth="1"/>
    <col min="10510" max="10510" width="15.28515625" style="4" customWidth="1"/>
    <col min="10511" max="10511" width="1" style="4" customWidth="1"/>
    <col min="10512" max="10513" width="14.7109375" style="4" customWidth="1"/>
    <col min="10514" max="10514" width="13.7109375" style="4" bestFit="1" customWidth="1"/>
    <col min="10515" max="10515" width="14.7109375" style="4" customWidth="1"/>
    <col min="10516" max="10516" width="14.85546875" style="4" customWidth="1"/>
    <col min="10517" max="10517" width="1" style="4" customWidth="1"/>
    <col min="10518" max="10518" width="14.28515625" style="4" customWidth="1"/>
    <col min="10519" max="10519" width="14.42578125" style="4" customWidth="1"/>
    <col min="10520" max="10520" width="13.7109375" style="4" bestFit="1" customWidth="1"/>
    <col min="10521" max="10521" width="14.85546875" style="4" customWidth="1"/>
    <col min="10522" max="10522" width="15.85546875" style="4" customWidth="1"/>
    <col min="10523" max="10523" width="1" style="4" customWidth="1"/>
    <col min="10524" max="10524" width="15.140625" style="4" customWidth="1"/>
    <col min="10525" max="10525" width="17.85546875" style="4" customWidth="1"/>
    <col min="10526" max="10526" width="14.7109375" style="4" customWidth="1"/>
    <col min="10527" max="10527" width="17" style="4" customWidth="1"/>
    <col min="10528" max="10528" width="14.7109375" style="4" customWidth="1"/>
    <col min="10529" max="10529" width="17.140625" style="4" customWidth="1"/>
    <col min="10530" max="10530" width="1" style="4" customWidth="1"/>
    <col min="10531" max="10753" width="9.140625" style="4"/>
    <col min="10754" max="10754" width="9.140625" style="4" customWidth="1"/>
    <col min="10755" max="10755" width="52.7109375" style="4" customWidth="1"/>
    <col min="10756" max="10756" width="14.5703125" style="4" customWidth="1"/>
    <col min="10757" max="10757" width="14.7109375" style="4" customWidth="1"/>
    <col min="10758" max="10758" width="13.7109375" style="4" bestFit="1" customWidth="1"/>
    <col min="10759" max="10759" width="14.28515625" style="4" customWidth="1"/>
    <col min="10760" max="10760" width="14.42578125" style="4" customWidth="1"/>
    <col min="10761" max="10761" width="1" style="4" customWidth="1"/>
    <col min="10762" max="10763" width="14.7109375" style="4" customWidth="1"/>
    <col min="10764" max="10764" width="12.5703125" style="4" bestFit="1" customWidth="1"/>
    <col min="10765" max="10765" width="15.140625" style="4" customWidth="1"/>
    <col min="10766" max="10766" width="15.28515625" style="4" customWidth="1"/>
    <col min="10767" max="10767" width="1" style="4" customWidth="1"/>
    <col min="10768" max="10769" width="14.7109375" style="4" customWidth="1"/>
    <col min="10770" max="10770" width="13.7109375" style="4" bestFit="1" customWidth="1"/>
    <col min="10771" max="10771" width="14.7109375" style="4" customWidth="1"/>
    <col min="10772" max="10772" width="14.85546875" style="4" customWidth="1"/>
    <col min="10773" max="10773" width="1" style="4" customWidth="1"/>
    <col min="10774" max="10774" width="14.28515625" style="4" customWidth="1"/>
    <col min="10775" max="10775" width="14.42578125" style="4" customWidth="1"/>
    <col min="10776" max="10776" width="13.7109375" style="4" bestFit="1" customWidth="1"/>
    <col min="10777" max="10777" width="14.85546875" style="4" customWidth="1"/>
    <col min="10778" max="10778" width="15.85546875" style="4" customWidth="1"/>
    <col min="10779" max="10779" width="1" style="4" customWidth="1"/>
    <col min="10780" max="10780" width="15.140625" style="4" customWidth="1"/>
    <col min="10781" max="10781" width="17.85546875" style="4" customWidth="1"/>
    <col min="10782" max="10782" width="14.7109375" style="4" customWidth="1"/>
    <col min="10783" max="10783" width="17" style="4" customWidth="1"/>
    <col min="10784" max="10784" width="14.7109375" style="4" customWidth="1"/>
    <col min="10785" max="10785" width="17.140625" style="4" customWidth="1"/>
    <col min="10786" max="10786" width="1" style="4" customWidth="1"/>
    <col min="10787" max="11009" width="9.140625" style="4"/>
    <col min="11010" max="11010" width="9.140625" style="4" customWidth="1"/>
    <col min="11011" max="11011" width="52.7109375" style="4" customWidth="1"/>
    <col min="11012" max="11012" width="14.5703125" style="4" customWidth="1"/>
    <col min="11013" max="11013" width="14.7109375" style="4" customWidth="1"/>
    <col min="11014" max="11014" width="13.7109375" style="4" bestFit="1" customWidth="1"/>
    <col min="11015" max="11015" width="14.28515625" style="4" customWidth="1"/>
    <col min="11016" max="11016" width="14.42578125" style="4" customWidth="1"/>
    <col min="11017" max="11017" width="1" style="4" customWidth="1"/>
    <col min="11018" max="11019" width="14.7109375" style="4" customWidth="1"/>
    <col min="11020" max="11020" width="12.5703125" style="4" bestFit="1" customWidth="1"/>
    <col min="11021" max="11021" width="15.140625" style="4" customWidth="1"/>
    <col min="11022" max="11022" width="15.28515625" style="4" customWidth="1"/>
    <col min="11023" max="11023" width="1" style="4" customWidth="1"/>
    <col min="11024" max="11025" width="14.7109375" style="4" customWidth="1"/>
    <col min="11026" max="11026" width="13.7109375" style="4" bestFit="1" customWidth="1"/>
    <col min="11027" max="11027" width="14.7109375" style="4" customWidth="1"/>
    <col min="11028" max="11028" width="14.85546875" style="4" customWidth="1"/>
    <col min="11029" max="11029" width="1" style="4" customWidth="1"/>
    <col min="11030" max="11030" width="14.28515625" style="4" customWidth="1"/>
    <col min="11031" max="11031" width="14.42578125" style="4" customWidth="1"/>
    <col min="11032" max="11032" width="13.7109375" style="4" bestFit="1" customWidth="1"/>
    <col min="11033" max="11033" width="14.85546875" style="4" customWidth="1"/>
    <col min="11034" max="11034" width="15.85546875" style="4" customWidth="1"/>
    <col min="11035" max="11035" width="1" style="4" customWidth="1"/>
    <col min="11036" max="11036" width="15.140625" style="4" customWidth="1"/>
    <col min="11037" max="11037" width="17.85546875" style="4" customWidth="1"/>
    <col min="11038" max="11038" width="14.7109375" style="4" customWidth="1"/>
    <col min="11039" max="11039" width="17" style="4" customWidth="1"/>
    <col min="11040" max="11040" width="14.7109375" style="4" customWidth="1"/>
    <col min="11041" max="11041" width="17.140625" style="4" customWidth="1"/>
    <col min="11042" max="11042" width="1" style="4" customWidth="1"/>
    <col min="11043" max="11265" width="9.140625" style="4"/>
    <col min="11266" max="11266" width="9.140625" style="4" customWidth="1"/>
    <col min="11267" max="11267" width="52.7109375" style="4" customWidth="1"/>
    <col min="11268" max="11268" width="14.5703125" style="4" customWidth="1"/>
    <col min="11269" max="11269" width="14.7109375" style="4" customWidth="1"/>
    <col min="11270" max="11270" width="13.7109375" style="4" bestFit="1" customWidth="1"/>
    <col min="11271" max="11271" width="14.28515625" style="4" customWidth="1"/>
    <col min="11272" max="11272" width="14.42578125" style="4" customWidth="1"/>
    <col min="11273" max="11273" width="1" style="4" customWidth="1"/>
    <col min="11274" max="11275" width="14.7109375" style="4" customWidth="1"/>
    <col min="11276" max="11276" width="12.5703125" style="4" bestFit="1" customWidth="1"/>
    <col min="11277" max="11277" width="15.140625" style="4" customWidth="1"/>
    <col min="11278" max="11278" width="15.28515625" style="4" customWidth="1"/>
    <col min="11279" max="11279" width="1" style="4" customWidth="1"/>
    <col min="11280" max="11281" width="14.7109375" style="4" customWidth="1"/>
    <col min="11282" max="11282" width="13.7109375" style="4" bestFit="1" customWidth="1"/>
    <col min="11283" max="11283" width="14.7109375" style="4" customWidth="1"/>
    <col min="11284" max="11284" width="14.85546875" style="4" customWidth="1"/>
    <col min="11285" max="11285" width="1" style="4" customWidth="1"/>
    <col min="11286" max="11286" width="14.28515625" style="4" customWidth="1"/>
    <col min="11287" max="11287" width="14.42578125" style="4" customWidth="1"/>
    <col min="11288" max="11288" width="13.7109375" style="4" bestFit="1" customWidth="1"/>
    <col min="11289" max="11289" width="14.85546875" style="4" customWidth="1"/>
    <col min="11290" max="11290" width="15.85546875" style="4" customWidth="1"/>
    <col min="11291" max="11291" width="1" style="4" customWidth="1"/>
    <col min="11292" max="11292" width="15.140625" style="4" customWidth="1"/>
    <col min="11293" max="11293" width="17.85546875" style="4" customWidth="1"/>
    <col min="11294" max="11294" width="14.7109375" style="4" customWidth="1"/>
    <col min="11295" max="11295" width="17" style="4" customWidth="1"/>
    <col min="11296" max="11296" width="14.7109375" style="4" customWidth="1"/>
    <col min="11297" max="11297" width="17.140625" style="4" customWidth="1"/>
    <col min="11298" max="11298" width="1" style="4" customWidth="1"/>
    <col min="11299" max="11521" width="9.140625" style="4"/>
    <col min="11522" max="11522" width="9.140625" style="4" customWidth="1"/>
    <col min="11523" max="11523" width="52.7109375" style="4" customWidth="1"/>
    <col min="11524" max="11524" width="14.5703125" style="4" customWidth="1"/>
    <col min="11525" max="11525" width="14.7109375" style="4" customWidth="1"/>
    <col min="11526" max="11526" width="13.7109375" style="4" bestFit="1" customWidth="1"/>
    <col min="11527" max="11527" width="14.28515625" style="4" customWidth="1"/>
    <col min="11528" max="11528" width="14.42578125" style="4" customWidth="1"/>
    <col min="11529" max="11529" width="1" style="4" customWidth="1"/>
    <col min="11530" max="11531" width="14.7109375" style="4" customWidth="1"/>
    <col min="11532" max="11532" width="12.5703125" style="4" bestFit="1" customWidth="1"/>
    <col min="11533" max="11533" width="15.140625" style="4" customWidth="1"/>
    <col min="11534" max="11534" width="15.28515625" style="4" customWidth="1"/>
    <col min="11535" max="11535" width="1" style="4" customWidth="1"/>
    <col min="11536" max="11537" width="14.7109375" style="4" customWidth="1"/>
    <col min="11538" max="11538" width="13.7109375" style="4" bestFit="1" customWidth="1"/>
    <col min="11539" max="11539" width="14.7109375" style="4" customWidth="1"/>
    <col min="11540" max="11540" width="14.85546875" style="4" customWidth="1"/>
    <col min="11541" max="11541" width="1" style="4" customWidth="1"/>
    <col min="11542" max="11542" width="14.28515625" style="4" customWidth="1"/>
    <col min="11543" max="11543" width="14.42578125" style="4" customWidth="1"/>
    <col min="11544" max="11544" width="13.7109375" style="4" bestFit="1" customWidth="1"/>
    <col min="11545" max="11545" width="14.85546875" style="4" customWidth="1"/>
    <col min="11546" max="11546" width="15.85546875" style="4" customWidth="1"/>
    <col min="11547" max="11547" width="1" style="4" customWidth="1"/>
    <col min="11548" max="11548" width="15.140625" style="4" customWidth="1"/>
    <col min="11549" max="11549" width="17.85546875" style="4" customWidth="1"/>
    <col min="11550" max="11550" width="14.7109375" style="4" customWidth="1"/>
    <col min="11551" max="11551" width="17" style="4" customWidth="1"/>
    <col min="11552" max="11552" width="14.7109375" style="4" customWidth="1"/>
    <col min="11553" max="11553" width="17.140625" style="4" customWidth="1"/>
    <col min="11554" max="11554" width="1" style="4" customWidth="1"/>
    <col min="11555" max="11777" width="9.140625" style="4"/>
    <col min="11778" max="11778" width="9.140625" style="4" customWidth="1"/>
    <col min="11779" max="11779" width="52.7109375" style="4" customWidth="1"/>
    <col min="11780" max="11780" width="14.5703125" style="4" customWidth="1"/>
    <col min="11781" max="11781" width="14.7109375" style="4" customWidth="1"/>
    <col min="11782" max="11782" width="13.7109375" style="4" bestFit="1" customWidth="1"/>
    <col min="11783" max="11783" width="14.28515625" style="4" customWidth="1"/>
    <col min="11784" max="11784" width="14.42578125" style="4" customWidth="1"/>
    <col min="11785" max="11785" width="1" style="4" customWidth="1"/>
    <col min="11786" max="11787" width="14.7109375" style="4" customWidth="1"/>
    <col min="11788" max="11788" width="12.5703125" style="4" bestFit="1" customWidth="1"/>
    <col min="11789" max="11789" width="15.140625" style="4" customWidth="1"/>
    <col min="11790" max="11790" width="15.28515625" style="4" customWidth="1"/>
    <col min="11791" max="11791" width="1" style="4" customWidth="1"/>
    <col min="11792" max="11793" width="14.7109375" style="4" customWidth="1"/>
    <col min="11794" max="11794" width="13.7109375" style="4" bestFit="1" customWidth="1"/>
    <col min="11795" max="11795" width="14.7109375" style="4" customWidth="1"/>
    <col min="11796" max="11796" width="14.85546875" style="4" customWidth="1"/>
    <col min="11797" max="11797" width="1" style="4" customWidth="1"/>
    <col min="11798" max="11798" width="14.28515625" style="4" customWidth="1"/>
    <col min="11799" max="11799" width="14.42578125" style="4" customWidth="1"/>
    <col min="11800" max="11800" width="13.7109375" style="4" bestFit="1" customWidth="1"/>
    <col min="11801" max="11801" width="14.85546875" style="4" customWidth="1"/>
    <col min="11802" max="11802" width="15.85546875" style="4" customWidth="1"/>
    <col min="11803" max="11803" width="1" style="4" customWidth="1"/>
    <col min="11804" max="11804" width="15.140625" style="4" customWidth="1"/>
    <col min="11805" max="11805" width="17.85546875" style="4" customWidth="1"/>
    <col min="11806" max="11806" width="14.7109375" style="4" customWidth="1"/>
    <col min="11807" max="11807" width="17" style="4" customWidth="1"/>
    <col min="11808" max="11808" width="14.7109375" style="4" customWidth="1"/>
    <col min="11809" max="11809" width="17.140625" style="4" customWidth="1"/>
    <col min="11810" max="11810" width="1" style="4" customWidth="1"/>
    <col min="11811" max="12033" width="9.140625" style="4"/>
    <col min="12034" max="12034" width="9.140625" style="4" customWidth="1"/>
    <col min="12035" max="12035" width="52.7109375" style="4" customWidth="1"/>
    <col min="12036" max="12036" width="14.5703125" style="4" customWidth="1"/>
    <col min="12037" max="12037" width="14.7109375" style="4" customWidth="1"/>
    <col min="12038" max="12038" width="13.7109375" style="4" bestFit="1" customWidth="1"/>
    <col min="12039" max="12039" width="14.28515625" style="4" customWidth="1"/>
    <col min="12040" max="12040" width="14.42578125" style="4" customWidth="1"/>
    <col min="12041" max="12041" width="1" style="4" customWidth="1"/>
    <col min="12042" max="12043" width="14.7109375" style="4" customWidth="1"/>
    <col min="12044" max="12044" width="12.5703125" style="4" bestFit="1" customWidth="1"/>
    <col min="12045" max="12045" width="15.140625" style="4" customWidth="1"/>
    <col min="12046" max="12046" width="15.28515625" style="4" customWidth="1"/>
    <col min="12047" max="12047" width="1" style="4" customWidth="1"/>
    <col min="12048" max="12049" width="14.7109375" style="4" customWidth="1"/>
    <col min="12050" max="12050" width="13.7109375" style="4" bestFit="1" customWidth="1"/>
    <col min="12051" max="12051" width="14.7109375" style="4" customWidth="1"/>
    <col min="12052" max="12052" width="14.85546875" style="4" customWidth="1"/>
    <col min="12053" max="12053" width="1" style="4" customWidth="1"/>
    <col min="12054" max="12054" width="14.28515625" style="4" customWidth="1"/>
    <col min="12055" max="12055" width="14.42578125" style="4" customWidth="1"/>
    <col min="12056" max="12056" width="13.7109375" style="4" bestFit="1" customWidth="1"/>
    <col min="12057" max="12057" width="14.85546875" style="4" customWidth="1"/>
    <col min="12058" max="12058" width="15.85546875" style="4" customWidth="1"/>
    <col min="12059" max="12059" width="1" style="4" customWidth="1"/>
    <col min="12060" max="12060" width="15.140625" style="4" customWidth="1"/>
    <col min="12061" max="12061" width="17.85546875" style="4" customWidth="1"/>
    <col min="12062" max="12062" width="14.7109375" style="4" customWidth="1"/>
    <col min="12063" max="12063" width="17" style="4" customWidth="1"/>
    <col min="12064" max="12064" width="14.7109375" style="4" customWidth="1"/>
    <col min="12065" max="12065" width="17.140625" style="4" customWidth="1"/>
    <col min="12066" max="12066" width="1" style="4" customWidth="1"/>
    <col min="12067" max="12289" width="9.140625" style="4"/>
    <col min="12290" max="12290" width="9.140625" style="4" customWidth="1"/>
    <col min="12291" max="12291" width="52.7109375" style="4" customWidth="1"/>
    <col min="12292" max="12292" width="14.5703125" style="4" customWidth="1"/>
    <col min="12293" max="12293" width="14.7109375" style="4" customWidth="1"/>
    <col min="12294" max="12294" width="13.7109375" style="4" bestFit="1" customWidth="1"/>
    <col min="12295" max="12295" width="14.28515625" style="4" customWidth="1"/>
    <col min="12296" max="12296" width="14.42578125" style="4" customWidth="1"/>
    <col min="12297" max="12297" width="1" style="4" customWidth="1"/>
    <col min="12298" max="12299" width="14.7109375" style="4" customWidth="1"/>
    <col min="12300" max="12300" width="12.5703125" style="4" bestFit="1" customWidth="1"/>
    <col min="12301" max="12301" width="15.140625" style="4" customWidth="1"/>
    <col min="12302" max="12302" width="15.28515625" style="4" customWidth="1"/>
    <col min="12303" max="12303" width="1" style="4" customWidth="1"/>
    <col min="12304" max="12305" width="14.7109375" style="4" customWidth="1"/>
    <col min="12306" max="12306" width="13.7109375" style="4" bestFit="1" customWidth="1"/>
    <col min="12307" max="12307" width="14.7109375" style="4" customWidth="1"/>
    <col min="12308" max="12308" width="14.85546875" style="4" customWidth="1"/>
    <col min="12309" max="12309" width="1" style="4" customWidth="1"/>
    <col min="12310" max="12310" width="14.28515625" style="4" customWidth="1"/>
    <col min="12311" max="12311" width="14.42578125" style="4" customWidth="1"/>
    <col min="12312" max="12312" width="13.7109375" style="4" bestFit="1" customWidth="1"/>
    <col min="12313" max="12313" width="14.85546875" style="4" customWidth="1"/>
    <col min="12314" max="12314" width="15.85546875" style="4" customWidth="1"/>
    <col min="12315" max="12315" width="1" style="4" customWidth="1"/>
    <col min="12316" max="12316" width="15.140625" style="4" customWidth="1"/>
    <col min="12317" max="12317" width="17.85546875" style="4" customWidth="1"/>
    <col min="12318" max="12318" width="14.7109375" style="4" customWidth="1"/>
    <col min="12319" max="12319" width="17" style="4" customWidth="1"/>
    <col min="12320" max="12320" width="14.7109375" style="4" customWidth="1"/>
    <col min="12321" max="12321" width="17.140625" style="4" customWidth="1"/>
    <col min="12322" max="12322" width="1" style="4" customWidth="1"/>
    <col min="12323" max="12545" width="9.140625" style="4"/>
    <col min="12546" max="12546" width="9.140625" style="4" customWidth="1"/>
    <col min="12547" max="12547" width="52.7109375" style="4" customWidth="1"/>
    <col min="12548" max="12548" width="14.5703125" style="4" customWidth="1"/>
    <col min="12549" max="12549" width="14.7109375" style="4" customWidth="1"/>
    <col min="12550" max="12550" width="13.7109375" style="4" bestFit="1" customWidth="1"/>
    <col min="12551" max="12551" width="14.28515625" style="4" customWidth="1"/>
    <col min="12552" max="12552" width="14.42578125" style="4" customWidth="1"/>
    <col min="12553" max="12553" width="1" style="4" customWidth="1"/>
    <col min="12554" max="12555" width="14.7109375" style="4" customWidth="1"/>
    <col min="12556" max="12556" width="12.5703125" style="4" bestFit="1" customWidth="1"/>
    <col min="12557" max="12557" width="15.140625" style="4" customWidth="1"/>
    <col min="12558" max="12558" width="15.28515625" style="4" customWidth="1"/>
    <col min="12559" max="12559" width="1" style="4" customWidth="1"/>
    <col min="12560" max="12561" width="14.7109375" style="4" customWidth="1"/>
    <col min="12562" max="12562" width="13.7109375" style="4" bestFit="1" customWidth="1"/>
    <col min="12563" max="12563" width="14.7109375" style="4" customWidth="1"/>
    <col min="12564" max="12564" width="14.85546875" style="4" customWidth="1"/>
    <col min="12565" max="12565" width="1" style="4" customWidth="1"/>
    <col min="12566" max="12566" width="14.28515625" style="4" customWidth="1"/>
    <col min="12567" max="12567" width="14.42578125" style="4" customWidth="1"/>
    <col min="12568" max="12568" width="13.7109375" style="4" bestFit="1" customWidth="1"/>
    <col min="12569" max="12569" width="14.85546875" style="4" customWidth="1"/>
    <col min="12570" max="12570" width="15.85546875" style="4" customWidth="1"/>
    <col min="12571" max="12571" width="1" style="4" customWidth="1"/>
    <col min="12572" max="12572" width="15.140625" style="4" customWidth="1"/>
    <col min="12573" max="12573" width="17.85546875" style="4" customWidth="1"/>
    <col min="12574" max="12574" width="14.7109375" style="4" customWidth="1"/>
    <col min="12575" max="12575" width="17" style="4" customWidth="1"/>
    <col min="12576" max="12576" width="14.7109375" style="4" customWidth="1"/>
    <col min="12577" max="12577" width="17.140625" style="4" customWidth="1"/>
    <col min="12578" max="12578" width="1" style="4" customWidth="1"/>
    <col min="12579" max="12801" width="9.140625" style="4"/>
    <col min="12802" max="12802" width="9.140625" style="4" customWidth="1"/>
    <col min="12803" max="12803" width="52.7109375" style="4" customWidth="1"/>
    <col min="12804" max="12804" width="14.5703125" style="4" customWidth="1"/>
    <col min="12805" max="12805" width="14.7109375" style="4" customWidth="1"/>
    <col min="12806" max="12806" width="13.7109375" style="4" bestFit="1" customWidth="1"/>
    <col min="12807" max="12807" width="14.28515625" style="4" customWidth="1"/>
    <col min="12808" max="12808" width="14.42578125" style="4" customWidth="1"/>
    <col min="12809" max="12809" width="1" style="4" customWidth="1"/>
    <col min="12810" max="12811" width="14.7109375" style="4" customWidth="1"/>
    <col min="12812" max="12812" width="12.5703125" style="4" bestFit="1" customWidth="1"/>
    <col min="12813" max="12813" width="15.140625" style="4" customWidth="1"/>
    <col min="12814" max="12814" width="15.28515625" style="4" customWidth="1"/>
    <col min="12815" max="12815" width="1" style="4" customWidth="1"/>
    <col min="12816" max="12817" width="14.7109375" style="4" customWidth="1"/>
    <col min="12818" max="12818" width="13.7109375" style="4" bestFit="1" customWidth="1"/>
    <col min="12819" max="12819" width="14.7109375" style="4" customWidth="1"/>
    <col min="12820" max="12820" width="14.85546875" style="4" customWidth="1"/>
    <col min="12821" max="12821" width="1" style="4" customWidth="1"/>
    <col min="12822" max="12822" width="14.28515625" style="4" customWidth="1"/>
    <col min="12823" max="12823" width="14.42578125" style="4" customWidth="1"/>
    <col min="12824" max="12824" width="13.7109375" style="4" bestFit="1" customWidth="1"/>
    <col min="12825" max="12825" width="14.85546875" style="4" customWidth="1"/>
    <col min="12826" max="12826" width="15.85546875" style="4" customWidth="1"/>
    <col min="12827" max="12827" width="1" style="4" customWidth="1"/>
    <col min="12828" max="12828" width="15.140625" style="4" customWidth="1"/>
    <col min="12829" max="12829" width="17.85546875" style="4" customWidth="1"/>
    <col min="12830" max="12830" width="14.7109375" style="4" customWidth="1"/>
    <col min="12831" max="12831" width="17" style="4" customWidth="1"/>
    <col min="12832" max="12832" width="14.7109375" style="4" customWidth="1"/>
    <col min="12833" max="12833" width="17.140625" style="4" customWidth="1"/>
    <col min="12834" max="12834" width="1" style="4" customWidth="1"/>
    <col min="12835" max="13057" width="9.140625" style="4"/>
    <col min="13058" max="13058" width="9.140625" style="4" customWidth="1"/>
    <col min="13059" max="13059" width="52.7109375" style="4" customWidth="1"/>
    <col min="13060" max="13060" width="14.5703125" style="4" customWidth="1"/>
    <col min="13061" max="13061" width="14.7109375" style="4" customWidth="1"/>
    <col min="13062" max="13062" width="13.7109375" style="4" bestFit="1" customWidth="1"/>
    <col min="13063" max="13063" width="14.28515625" style="4" customWidth="1"/>
    <col min="13064" max="13064" width="14.42578125" style="4" customWidth="1"/>
    <col min="13065" max="13065" width="1" style="4" customWidth="1"/>
    <col min="13066" max="13067" width="14.7109375" style="4" customWidth="1"/>
    <col min="13068" max="13068" width="12.5703125" style="4" bestFit="1" customWidth="1"/>
    <col min="13069" max="13069" width="15.140625" style="4" customWidth="1"/>
    <col min="13070" max="13070" width="15.28515625" style="4" customWidth="1"/>
    <col min="13071" max="13071" width="1" style="4" customWidth="1"/>
    <col min="13072" max="13073" width="14.7109375" style="4" customWidth="1"/>
    <col min="13074" max="13074" width="13.7109375" style="4" bestFit="1" customWidth="1"/>
    <col min="13075" max="13075" width="14.7109375" style="4" customWidth="1"/>
    <col min="13076" max="13076" width="14.85546875" style="4" customWidth="1"/>
    <col min="13077" max="13077" width="1" style="4" customWidth="1"/>
    <col min="13078" max="13078" width="14.28515625" style="4" customWidth="1"/>
    <col min="13079" max="13079" width="14.42578125" style="4" customWidth="1"/>
    <col min="13080" max="13080" width="13.7109375" style="4" bestFit="1" customWidth="1"/>
    <col min="13081" max="13081" width="14.85546875" style="4" customWidth="1"/>
    <col min="13082" max="13082" width="15.85546875" style="4" customWidth="1"/>
    <col min="13083" max="13083" width="1" style="4" customWidth="1"/>
    <col min="13084" max="13084" width="15.140625" style="4" customWidth="1"/>
    <col min="13085" max="13085" width="17.85546875" style="4" customWidth="1"/>
    <col min="13086" max="13086" width="14.7109375" style="4" customWidth="1"/>
    <col min="13087" max="13087" width="17" style="4" customWidth="1"/>
    <col min="13088" max="13088" width="14.7109375" style="4" customWidth="1"/>
    <col min="13089" max="13089" width="17.140625" style="4" customWidth="1"/>
    <col min="13090" max="13090" width="1" style="4" customWidth="1"/>
    <col min="13091" max="13313" width="9.140625" style="4"/>
    <col min="13314" max="13314" width="9.140625" style="4" customWidth="1"/>
    <col min="13315" max="13315" width="52.7109375" style="4" customWidth="1"/>
    <col min="13316" max="13316" width="14.5703125" style="4" customWidth="1"/>
    <col min="13317" max="13317" width="14.7109375" style="4" customWidth="1"/>
    <col min="13318" max="13318" width="13.7109375" style="4" bestFit="1" customWidth="1"/>
    <col min="13319" max="13319" width="14.28515625" style="4" customWidth="1"/>
    <col min="13320" max="13320" width="14.42578125" style="4" customWidth="1"/>
    <col min="13321" max="13321" width="1" style="4" customWidth="1"/>
    <col min="13322" max="13323" width="14.7109375" style="4" customWidth="1"/>
    <col min="13324" max="13324" width="12.5703125" style="4" bestFit="1" customWidth="1"/>
    <col min="13325" max="13325" width="15.140625" style="4" customWidth="1"/>
    <col min="13326" max="13326" width="15.28515625" style="4" customWidth="1"/>
    <col min="13327" max="13327" width="1" style="4" customWidth="1"/>
    <col min="13328" max="13329" width="14.7109375" style="4" customWidth="1"/>
    <col min="13330" max="13330" width="13.7109375" style="4" bestFit="1" customWidth="1"/>
    <col min="13331" max="13331" width="14.7109375" style="4" customWidth="1"/>
    <col min="13332" max="13332" width="14.85546875" style="4" customWidth="1"/>
    <col min="13333" max="13333" width="1" style="4" customWidth="1"/>
    <col min="13334" max="13334" width="14.28515625" style="4" customWidth="1"/>
    <col min="13335" max="13335" width="14.42578125" style="4" customWidth="1"/>
    <col min="13336" max="13336" width="13.7109375" style="4" bestFit="1" customWidth="1"/>
    <col min="13337" max="13337" width="14.85546875" style="4" customWidth="1"/>
    <col min="13338" max="13338" width="15.85546875" style="4" customWidth="1"/>
    <col min="13339" max="13339" width="1" style="4" customWidth="1"/>
    <col min="13340" max="13340" width="15.140625" style="4" customWidth="1"/>
    <col min="13341" max="13341" width="17.85546875" style="4" customWidth="1"/>
    <col min="13342" max="13342" width="14.7109375" style="4" customWidth="1"/>
    <col min="13343" max="13343" width="17" style="4" customWidth="1"/>
    <col min="13344" max="13344" width="14.7109375" style="4" customWidth="1"/>
    <col min="13345" max="13345" width="17.140625" style="4" customWidth="1"/>
    <col min="13346" max="13346" width="1" style="4" customWidth="1"/>
    <col min="13347" max="13569" width="9.140625" style="4"/>
    <col min="13570" max="13570" width="9.140625" style="4" customWidth="1"/>
    <col min="13571" max="13571" width="52.7109375" style="4" customWidth="1"/>
    <col min="13572" max="13572" width="14.5703125" style="4" customWidth="1"/>
    <col min="13573" max="13573" width="14.7109375" style="4" customWidth="1"/>
    <col min="13574" max="13574" width="13.7109375" style="4" bestFit="1" customWidth="1"/>
    <col min="13575" max="13575" width="14.28515625" style="4" customWidth="1"/>
    <col min="13576" max="13576" width="14.42578125" style="4" customWidth="1"/>
    <col min="13577" max="13577" width="1" style="4" customWidth="1"/>
    <col min="13578" max="13579" width="14.7109375" style="4" customWidth="1"/>
    <col min="13580" max="13580" width="12.5703125" style="4" bestFit="1" customWidth="1"/>
    <col min="13581" max="13581" width="15.140625" style="4" customWidth="1"/>
    <col min="13582" max="13582" width="15.28515625" style="4" customWidth="1"/>
    <col min="13583" max="13583" width="1" style="4" customWidth="1"/>
    <col min="13584" max="13585" width="14.7109375" style="4" customWidth="1"/>
    <col min="13586" max="13586" width="13.7109375" style="4" bestFit="1" customWidth="1"/>
    <col min="13587" max="13587" width="14.7109375" style="4" customWidth="1"/>
    <col min="13588" max="13588" width="14.85546875" style="4" customWidth="1"/>
    <col min="13589" max="13589" width="1" style="4" customWidth="1"/>
    <col min="13590" max="13590" width="14.28515625" style="4" customWidth="1"/>
    <col min="13591" max="13591" width="14.42578125" style="4" customWidth="1"/>
    <col min="13592" max="13592" width="13.7109375" style="4" bestFit="1" customWidth="1"/>
    <col min="13593" max="13593" width="14.85546875" style="4" customWidth="1"/>
    <col min="13594" max="13594" width="15.85546875" style="4" customWidth="1"/>
    <col min="13595" max="13595" width="1" style="4" customWidth="1"/>
    <col min="13596" max="13596" width="15.140625" style="4" customWidth="1"/>
    <col min="13597" max="13597" width="17.85546875" style="4" customWidth="1"/>
    <col min="13598" max="13598" width="14.7109375" style="4" customWidth="1"/>
    <col min="13599" max="13599" width="17" style="4" customWidth="1"/>
    <col min="13600" max="13600" width="14.7109375" style="4" customWidth="1"/>
    <col min="13601" max="13601" width="17.140625" style="4" customWidth="1"/>
    <col min="13602" max="13602" width="1" style="4" customWidth="1"/>
    <col min="13603" max="13825" width="9.140625" style="4"/>
    <col min="13826" max="13826" width="9.140625" style="4" customWidth="1"/>
    <col min="13827" max="13827" width="52.7109375" style="4" customWidth="1"/>
    <col min="13828" max="13828" width="14.5703125" style="4" customWidth="1"/>
    <col min="13829" max="13829" width="14.7109375" style="4" customWidth="1"/>
    <col min="13830" max="13830" width="13.7109375" style="4" bestFit="1" customWidth="1"/>
    <col min="13831" max="13831" width="14.28515625" style="4" customWidth="1"/>
    <col min="13832" max="13832" width="14.42578125" style="4" customWidth="1"/>
    <col min="13833" max="13833" width="1" style="4" customWidth="1"/>
    <col min="13834" max="13835" width="14.7109375" style="4" customWidth="1"/>
    <col min="13836" max="13836" width="12.5703125" style="4" bestFit="1" customWidth="1"/>
    <col min="13837" max="13837" width="15.140625" style="4" customWidth="1"/>
    <col min="13838" max="13838" width="15.28515625" style="4" customWidth="1"/>
    <col min="13839" max="13839" width="1" style="4" customWidth="1"/>
    <col min="13840" max="13841" width="14.7109375" style="4" customWidth="1"/>
    <col min="13842" max="13842" width="13.7109375" style="4" bestFit="1" customWidth="1"/>
    <col min="13843" max="13843" width="14.7109375" style="4" customWidth="1"/>
    <col min="13844" max="13844" width="14.85546875" style="4" customWidth="1"/>
    <col min="13845" max="13845" width="1" style="4" customWidth="1"/>
    <col min="13846" max="13846" width="14.28515625" style="4" customWidth="1"/>
    <col min="13847" max="13847" width="14.42578125" style="4" customWidth="1"/>
    <col min="13848" max="13848" width="13.7109375" style="4" bestFit="1" customWidth="1"/>
    <col min="13849" max="13849" width="14.85546875" style="4" customWidth="1"/>
    <col min="13850" max="13850" width="15.85546875" style="4" customWidth="1"/>
    <col min="13851" max="13851" width="1" style="4" customWidth="1"/>
    <col min="13852" max="13852" width="15.140625" style="4" customWidth="1"/>
    <col min="13853" max="13853" width="17.85546875" style="4" customWidth="1"/>
    <col min="13854" max="13854" width="14.7109375" style="4" customWidth="1"/>
    <col min="13855" max="13855" width="17" style="4" customWidth="1"/>
    <col min="13856" max="13856" width="14.7109375" style="4" customWidth="1"/>
    <col min="13857" max="13857" width="17.140625" style="4" customWidth="1"/>
    <col min="13858" max="13858" width="1" style="4" customWidth="1"/>
    <col min="13859" max="14081" width="9.140625" style="4"/>
    <col min="14082" max="14082" width="9.140625" style="4" customWidth="1"/>
    <col min="14083" max="14083" width="52.7109375" style="4" customWidth="1"/>
    <col min="14084" max="14084" width="14.5703125" style="4" customWidth="1"/>
    <col min="14085" max="14085" width="14.7109375" style="4" customWidth="1"/>
    <col min="14086" max="14086" width="13.7109375" style="4" bestFit="1" customWidth="1"/>
    <col min="14087" max="14087" width="14.28515625" style="4" customWidth="1"/>
    <col min="14088" max="14088" width="14.42578125" style="4" customWidth="1"/>
    <col min="14089" max="14089" width="1" style="4" customWidth="1"/>
    <col min="14090" max="14091" width="14.7109375" style="4" customWidth="1"/>
    <col min="14092" max="14092" width="12.5703125" style="4" bestFit="1" customWidth="1"/>
    <col min="14093" max="14093" width="15.140625" style="4" customWidth="1"/>
    <col min="14094" max="14094" width="15.28515625" style="4" customWidth="1"/>
    <col min="14095" max="14095" width="1" style="4" customWidth="1"/>
    <col min="14096" max="14097" width="14.7109375" style="4" customWidth="1"/>
    <col min="14098" max="14098" width="13.7109375" style="4" bestFit="1" customWidth="1"/>
    <col min="14099" max="14099" width="14.7109375" style="4" customWidth="1"/>
    <col min="14100" max="14100" width="14.85546875" style="4" customWidth="1"/>
    <col min="14101" max="14101" width="1" style="4" customWidth="1"/>
    <col min="14102" max="14102" width="14.28515625" style="4" customWidth="1"/>
    <col min="14103" max="14103" width="14.42578125" style="4" customWidth="1"/>
    <col min="14104" max="14104" width="13.7109375" style="4" bestFit="1" customWidth="1"/>
    <col min="14105" max="14105" width="14.85546875" style="4" customWidth="1"/>
    <col min="14106" max="14106" width="15.85546875" style="4" customWidth="1"/>
    <col min="14107" max="14107" width="1" style="4" customWidth="1"/>
    <col min="14108" max="14108" width="15.140625" style="4" customWidth="1"/>
    <col min="14109" max="14109" width="17.85546875" style="4" customWidth="1"/>
    <col min="14110" max="14110" width="14.7109375" style="4" customWidth="1"/>
    <col min="14111" max="14111" width="17" style="4" customWidth="1"/>
    <col min="14112" max="14112" width="14.7109375" style="4" customWidth="1"/>
    <col min="14113" max="14113" width="17.140625" style="4" customWidth="1"/>
    <col min="14114" max="14114" width="1" style="4" customWidth="1"/>
    <col min="14115" max="14337" width="9.140625" style="4"/>
    <col min="14338" max="14338" width="9.140625" style="4" customWidth="1"/>
    <col min="14339" max="14339" width="52.7109375" style="4" customWidth="1"/>
    <col min="14340" max="14340" width="14.5703125" style="4" customWidth="1"/>
    <col min="14341" max="14341" width="14.7109375" style="4" customWidth="1"/>
    <col min="14342" max="14342" width="13.7109375" style="4" bestFit="1" customWidth="1"/>
    <col min="14343" max="14343" width="14.28515625" style="4" customWidth="1"/>
    <col min="14344" max="14344" width="14.42578125" style="4" customWidth="1"/>
    <col min="14345" max="14345" width="1" style="4" customWidth="1"/>
    <col min="14346" max="14347" width="14.7109375" style="4" customWidth="1"/>
    <col min="14348" max="14348" width="12.5703125" style="4" bestFit="1" customWidth="1"/>
    <col min="14349" max="14349" width="15.140625" style="4" customWidth="1"/>
    <col min="14350" max="14350" width="15.28515625" style="4" customWidth="1"/>
    <col min="14351" max="14351" width="1" style="4" customWidth="1"/>
    <col min="14352" max="14353" width="14.7109375" style="4" customWidth="1"/>
    <col min="14354" max="14354" width="13.7109375" style="4" bestFit="1" customWidth="1"/>
    <col min="14355" max="14355" width="14.7109375" style="4" customWidth="1"/>
    <col min="14356" max="14356" width="14.85546875" style="4" customWidth="1"/>
    <col min="14357" max="14357" width="1" style="4" customWidth="1"/>
    <col min="14358" max="14358" width="14.28515625" style="4" customWidth="1"/>
    <col min="14359" max="14359" width="14.42578125" style="4" customWidth="1"/>
    <col min="14360" max="14360" width="13.7109375" style="4" bestFit="1" customWidth="1"/>
    <col min="14361" max="14361" width="14.85546875" style="4" customWidth="1"/>
    <col min="14362" max="14362" width="15.85546875" style="4" customWidth="1"/>
    <col min="14363" max="14363" width="1" style="4" customWidth="1"/>
    <col min="14364" max="14364" width="15.140625" style="4" customWidth="1"/>
    <col min="14365" max="14365" width="17.85546875" style="4" customWidth="1"/>
    <col min="14366" max="14366" width="14.7109375" style="4" customWidth="1"/>
    <col min="14367" max="14367" width="17" style="4" customWidth="1"/>
    <col min="14368" max="14368" width="14.7109375" style="4" customWidth="1"/>
    <col min="14369" max="14369" width="17.140625" style="4" customWidth="1"/>
    <col min="14370" max="14370" width="1" style="4" customWidth="1"/>
    <col min="14371" max="14593" width="9.140625" style="4"/>
    <col min="14594" max="14594" width="9.140625" style="4" customWidth="1"/>
    <col min="14595" max="14595" width="52.7109375" style="4" customWidth="1"/>
    <col min="14596" max="14596" width="14.5703125" style="4" customWidth="1"/>
    <col min="14597" max="14597" width="14.7109375" style="4" customWidth="1"/>
    <col min="14598" max="14598" width="13.7109375" style="4" bestFit="1" customWidth="1"/>
    <col min="14599" max="14599" width="14.28515625" style="4" customWidth="1"/>
    <col min="14600" max="14600" width="14.42578125" style="4" customWidth="1"/>
    <col min="14601" max="14601" width="1" style="4" customWidth="1"/>
    <col min="14602" max="14603" width="14.7109375" style="4" customWidth="1"/>
    <col min="14604" max="14604" width="12.5703125" style="4" bestFit="1" customWidth="1"/>
    <col min="14605" max="14605" width="15.140625" style="4" customWidth="1"/>
    <col min="14606" max="14606" width="15.28515625" style="4" customWidth="1"/>
    <col min="14607" max="14607" width="1" style="4" customWidth="1"/>
    <col min="14608" max="14609" width="14.7109375" style="4" customWidth="1"/>
    <col min="14610" max="14610" width="13.7109375" style="4" bestFit="1" customWidth="1"/>
    <col min="14611" max="14611" width="14.7109375" style="4" customWidth="1"/>
    <col min="14612" max="14612" width="14.85546875" style="4" customWidth="1"/>
    <col min="14613" max="14613" width="1" style="4" customWidth="1"/>
    <col min="14614" max="14614" width="14.28515625" style="4" customWidth="1"/>
    <col min="14615" max="14615" width="14.42578125" style="4" customWidth="1"/>
    <col min="14616" max="14616" width="13.7109375" style="4" bestFit="1" customWidth="1"/>
    <col min="14617" max="14617" width="14.85546875" style="4" customWidth="1"/>
    <col min="14618" max="14618" width="15.85546875" style="4" customWidth="1"/>
    <col min="14619" max="14619" width="1" style="4" customWidth="1"/>
    <col min="14620" max="14620" width="15.140625" style="4" customWidth="1"/>
    <col min="14621" max="14621" width="17.85546875" style="4" customWidth="1"/>
    <col min="14622" max="14622" width="14.7109375" style="4" customWidth="1"/>
    <col min="14623" max="14623" width="17" style="4" customWidth="1"/>
    <col min="14624" max="14624" width="14.7109375" style="4" customWidth="1"/>
    <col min="14625" max="14625" width="17.140625" style="4" customWidth="1"/>
    <col min="14626" max="14626" width="1" style="4" customWidth="1"/>
    <col min="14627" max="14849" width="9.140625" style="4"/>
    <col min="14850" max="14850" width="9.140625" style="4" customWidth="1"/>
    <col min="14851" max="14851" width="52.7109375" style="4" customWidth="1"/>
    <col min="14852" max="14852" width="14.5703125" style="4" customWidth="1"/>
    <col min="14853" max="14853" width="14.7109375" style="4" customWidth="1"/>
    <col min="14854" max="14854" width="13.7109375" style="4" bestFit="1" customWidth="1"/>
    <col min="14855" max="14855" width="14.28515625" style="4" customWidth="1"/>
    <col min="14856" max="14856" width="14.42578125" style="4" customWidth="1"/>
    <col min="14857" max="14857" width="1" style="4" customWidth="1"/>
    <col min="14858" max="14859" width="14.7109375" style="4" customWidth="1"/>
    <col min="14860" max="14860" width="12.5703125" style="4" bestFit="1" customWidth="1"/>
    <col min="14861" max="14861" width="15.140625" style="4" customWidth="1"/>
    <col min="14862" max="14862" width="15.28515625" style="4" customWidth="1"/>
    <col min="14863" max="14863" width="1" style="4" customWidth="1"/>
    <col min="14864" max="14865" width="14.7109375" style="4" customWidth="1"/>
    <col min="14866" max="14866" width="13.7109375" style="4" bestFit="1" customWidth="1"/>
    <col min="14867" max="14867" width="14.7109375" style="4" customWidth="1"/>
    <col min="14868" max="14868" width="14.85546875" style="4" customWidth="1"/>
    <col min="14869" max="14869" width="1" style="4" customWidth="1"/>
    <col min="14870" max="14870" width="14.28515625" style="4" customWidth="1"/>
    <col min="14871" max="14871" width="14.42578125" style="4" customWidth="1"/>
    <col min="14872" max="14872" width="13.7109375" style="4" bestFit="1" customWidth="1"/>
    <col min="14873" max="14873" width="14.85546875" style="4" customWidth="1"/>
    <col min="14874" max="14874" width="15.85546875" style="4" customWidth="1"/>
    <col min="14875" max="14875" width="1" style="4" customWidth="1"/>
    <col min="14876" max="14876" width="15.140625" style="4" customWidth="1"/>
    <col min="14877" max="14877" width="17.85546875" style="4" customWidth="1"/>
    <col min="14878" max="14878" width="14.7109375" style="4" customWidth="1"/>
    <col min="14879" max="14879" width="17" style="4" customWidth="1"/>
    <col min="14880" max="14880" width="14.7109375" style="4" customWidth="1"/>
    <col min="14881" max="14881" width="17.140625" style="4" customWidth="1"/>
    <col min="14882" max="14882" width="1" style="4" customWidth="1"/>
    <col min="14883" max="15105" width="9.140625" style="4"/>
    <col min="15106" max="15106" width="9.140625" style="4" customWidth="1"/>
    <col min="15107" max="15107" width="52.7109375" style="4" customWidth="1"/>
    <col min="15108" max="15108" width="14.5703125" style="4" customWidth="1"/>
    <col min="15109" max="15109" width="14.7109375" style="4" customWidth="1"/>
    <col min="15110" max="15110" width="13.7109375" style="4" bestFit="1" customWidth="1"/>
    <col min="15111" max="15111" width="14.28515625" style="4" customWidth="1"/>
    <col min="15112" max="15112" width="14.42578125" style="4" customWidth="1"/>
    <col min="15113" max="15113" width="1" style="4" customWidth="1"/>
    <col min="15114" max="15115" width="14.7109375" style="4" customWidth="1"/>
    <col min="15116" max="15116" width="12.5703125" style="4" bestFit="1" customWidth="1"/>
    <col min="15117" max="15117" width="15.140625" style="4" customWidth="1"/>
    <col min="15118" max="15118" width="15.28515625" style="4" customWidth="1"/>
    <col min="15119" max="15119" width="1" style="4" customWidth="1"/>
    <col min="15120" max="15121" width="14.7109375" style="4" customWidth="1"/>
    <col min="15122" max="15122" width="13.7109375" style="4" bestFit="1" customWidth="1"/>
    <col min="15123" max="15123" width="14.7109375" style="4" customWidth="1"/>
    <col min="15124" max="15124" width="14.85546875" style="4" customWidth="1"/>
    <col min="15125" max="15125" width="1" style="4" customWidth="1"/>
    <col min="15126" max="15126" width="14.28515625" style="4" customWidth="1"/>
    <col min="15127" max="15127" width="14.42578125" style="4" customWidth="1"/>
    <col min="15128" max="15128" width="13.7109375" style="4" bestFit="1" customWidth="1"/>
    <col min="15129" max="15129" width="14.85546875" style="4" customWidth="1"/>
    <col min="15130" max="15130" width="15.85546875" style="4" customWidth="1"/>
    <col min="15131" max="15131" width="1" style="4" customWidth="1"/>
    <col min="15132" max="15132" width="15.140625" style="4" customWidth="1"/>
    <col min="15133" max="15133" width="17.85546875" style="4" customWidth="1"/>
    <col min="15134" max="15134" width="14.7109375" style="4" customWidth="1"/>
    <col min="15135" max="15135" width="17" style="4" customWidth="1"/>
    <col min="15136" max="15136" width="14.7109375" style="4" customWidth="1"/>
    <col min="15137" max="15137" width="17.140625" style="4" customWidth="1"/>
    <col min="15138" max="15138" width="1" style="4" customWidth="1"/>
    <col min="15139" max="15361" width="9.140625" style="4"/>
    <col min="15362" max="15362" width="9.140625" style="4" customWidth="1"/>
    <col min="15363" max="15363" width="52.7109375" style="4" customWidth="1"/>
    <col min="15364" max="15364" width="14.5703125" style="4" customWidth="1"/>
    <col min="15365" max="15365" width="14.7109375" style="4" customWidth="1"/>
    <col min="15366" max="15366" width="13.7109375" style="4" bestFit="1" customWidth="1"/>
    <col min="15367" max="15367" width="14.28515625" style="4" customWidth="1"/>
    <col min="15368" max="15368" width="14.42578125" style="4" customWidth="1"/>
    <col min="15369" max="15369" width="1" style="4" customWidth="1"/>
    <col min="15370" max="15371" width="14.7109375" style="4" customWidth="1"/>
    <col min="15372" max="15372" width="12.5703125" style="4" bestFit="1" customWidth="1"/>
    <col min="15373" max="15373" width="15.140625" style="4" customWidth="1"/>
    <col min="15374" max="15374" width="15.28515625" style="4" customWidth="1"/>
    <col min="15375" max="15375" width="1" style="4" customWidth="1"/>
    <col min="15376" max="15377" width="14.7109375" style="4" customWidth="1"/>
    <col min="15378" max="15378" width="13.7109375" style="4" bestFit="1" customWidth="1"/>
    <col min="15379" max="15379" width="14.7109375" style="4" customWidth="1"/>
    <col min="15380" max="15380" width="14.85546875" style="4" customWidth="1"/>
    <col min="15381" max="15381" width="1" style="4" customWidth="1"/>
    <col min="15382" max="15382" width="14.28515625" style="4" customWidth="1"/>
    <col min="15383" max="15383" width="14.42578125" style="4" customWidth="1"/>
    <col min="15384" max="15384" width="13.7109375" style="4" bestFit="1" customWidth="1"/>
    <col min="15385" max="15385" width="14.85546875" style="4" customWidth="1"/>
    <col min="15386" max="15386" width="15.85546875" style="4" customWidth="1"/>
    <col min="15387" max="15387" width="1" style="4" customWidth="1"/>
    <col min="15388" max="15388" width="15.140625" style="4" customWidth="1"/>
    <col min="15389" max="15389" width="17.85546875" style="4" customWidth="1"/>
    <col min="15390" max="15390" width="14.7109375" style="4" customWidth="1"/>
    <col min="15391" max="15391" width="17" style="4" customWidth="1"/>
    <col min="15392" max="15392" width="14.7109375" style="4" customWidth="1"/>
    <col min="15393" max="15393" width="17.140625" style="4" customWidth="1"/>
    <col min="15394" max="15394" width="1" style="4" customWidth="1"/>
    <col min="15395" max="15617" width="9.140625" style="4"/>
    <col min="15618" max="15618" width="9.140625" style="4" customWidth="1"/>
    <col min="15619" max="15619" width="52.7109375" style="4" customWidth="1"/>
    <col min="15620" max="15620" width="14.5703125" style="4" customWidth="1"/>
    <col min="15621" max="15621" width="14.7109375" style="4" customWidth="1"/>
    <col min="15622" max="15622" width="13.7109375" style="4" bestFit="1" customWidth="1"/>
    <col min="15623" max="15623" width="14.28515625" style="4" customWidth="1"/>
    <col min="15624" max="15624" width="14.42578125" style="4" customWidth="1"/>
    <col min="15625" max="15625" width="1" style="4" customWidth="1"/>
    <col min="15626" max="15627" width="14.7109375" style="4" customWidth="1"/>
    <col min="15628" max="15628" width="12.5703125" style="4" bestFit="1" customWidth="1"/>
    <col min="15629" max="15629" width="15.140625" style="4" customWidth="1"/>
    <col min="15630" max="15630" width="15.28515625" style="4" customWidth="1"/>
    <col min="15631" max="15631" width="1" style="4" customWidth="1"/>
    <col min="15632" max="15633" width="14.7109375" style="4" customWidth="1"/>
    <col min="15634" max="15634" width="13.7109375" style="4" bestFit="1" customWidth="1"/>
    <col min="15635" max="15635" width="14.7109375" style="4" customWidth="1"/>
    <col min="15636" max="15636" width="14.85546875" style="4" customWidth="1"/>
    <col min="15637" max="15637" width="1" style="4" customWidth="1"/>
    <col min="15638" max="15638" width="14.28515625" style="4" customWidth="1"/>
    <col min="15639" max="15639" width="14.42578125" style="4" customWidth="1"/>
    <col min="15640" max="15640" width="13.7109375" style="4" bestFit="1" customWidth="1"/>
    <col min="15641" max="15641" width="14.85546875" style="4" customWidth="1"/>
    <col min="15642" max="15642" width="15.85546875" style="4" customWidth="1"/>
    <col min="15643" max="15643" width="1" style="4" customWidth="1"/>
    <col min="15644" max="15644" width="15.140625" style="4" customWidth="1"/>
    <col min="15645" max="15645" width="17.85546875" style="4" customWidth="1"/>
    <col min="15646" max="15646" width="14.7109375" style="4" customWidth="1"/>
    <col min="15647" max="15647" width="17" style="4" customWidth="1"/>
    <col min="15648" max="15648" width="14.7109375" style="4" customWidth="1"/>
    <col min="15649" max="15649" width="17.140625" style="4" customWidth="1"/>
    <col min="15650" max="15650" width="1" style="4" customWidth="1"/>
    <col min="15651" max="15873" width="9.140625" style="4"/>
    <col min="15874" max="15874" width="9.140625" style="4" customWidth="1"/>
    <col min="15875" max="15875" width="52.7109375" style="4" customWidth="1"/>
    <col min="15876" max="15876" width="14.5703125" style="4" customWidth="1"/>
    <col min="15877" max="15877" width="14.7109375" style="4" customWidth="1"/>
    <col min="15878" max="15878" width="13.7109375" style="4" bestFit="1" customWidth="1"/>
    <col min="15879" max="15879" width="14.28515625" style="4" customWidth="1"/>
    <col min="15880" max="15880" width="14.42578125" style="4" customWidth="1"/>
    <col min="15881" max="15881" width="1" style="4" customWidth="1"/>
    <col min="15882" max="15883" width="14.7109375" style="4" customWidth="1"/>
    <col min="15884" max="15884" width="12.5703125" style="4" bestFit="1" customWidth="1"/>
    <col min="15885" max="15885" width="15.140625" style="4" customWidth="1"/>
    <col min="15886" max="15886" width="15.28515625" style="4" customWidth="1"/>
    <col min="15887" max="15887" width="1" style="4" customWidth="1"/>
    <col min="15888" max="15889" width="14.7109375" style="4" customWidth="1"/>
    <col min="15890" max="15890" width="13.7109375" style="4" bestFit="1" customWidth="1"/>
    <col min="15891" max="15891" width="14.7109375" style="4" customWidth="1"/>
    <col min="15892" max="15892" width="14.85546875" style="4" customWidth="1"/>
    <col min="15893" max="15893" width="1" style="4" customWidth="1"/>
    <col min="15894" max="15894" width="14.28515625" style="4" customWidth="1"/>
    <col min="15895" max="15895" width="14.42578125" style="4" customWidth="1"/>
    <col min="15896" max="15896" width="13.7109375" style="4" bestFit="1" customWidth="1"/>
    <col min="15897" max="15897" width="14.85546875" style="4" customWidth="1"/>
    <col min="15898" max="15898" width="15.85546875" style="4" customWidth="1"/>
    <col min="15899" max="15899" width="1" style="4" customWidth="1"/>
    <col min="15900" max="15900" width="15.140625" style="4" customWidth="1"/>
    <col min="15901" max="15901" width="17.85546875" style="4" customWidth="1"/>
    <col min="15902" max="15902" width="14.7109375" style="4" customWidth="1"/>
    <col min="15903" max="15903" width="17" style="4" customWidth="1"/>
    <col min="15904" max="15904" width="14.7109375" style="4" customWidth="1"/>
    <col min="15905" max="15905" width="17.140625" style="4" customWidth="1"/>
    <col min="15906" max="15906" width="1" style="4" customWidth="1"/>
    <col min="15907" max="16129" width="9.140625" style="4"/>
    <col min="16130" max="16130" width="9.140625" style="4" customWidth="1"/>
    <col min="16131" max="16131" width="52.7109375" style="4" customWidth="1"/>
    <col min="16132" max="16132" width="14.5703125" style="4" customWidth="1"/>
    <col min="16133" max="16133" width="14.7109375" style="4" customWidth="1"/>
    <col min="16134" max="16134" width="13.7109375" style="4" bestFit="1" customWidth="1"/>
    <col min="16135" max="16135" width="14.28515625" style="4" customWidth="1"/>
    <col min="16136" max="16136" width="14.42578125" style="4" customWidth="1"/>
    <col min="16137" max="16137" width="1" style="4" customWidth="1"/>
    <col min="16138" max="16139" width="14.7109375" style="4" customWidth="1"/>
    <col min="16140" max="16140" width="12.5703125" style="4" bestFit="1" customWidth="1"/>
    <col min="16141" max="16141" width="15.140625" style="4" customWidth="1"/>
    <col min="16142" max="16142" width="15.28515625" style="4" customWidth="1"/>
    <col min="16143" max="16143" width="1" style="4" customWidth="1"/>
    <col min="16144" max="16145" width="14.7109375" style="4" customWidth="1"/>
    <col min="16146" max="16146" width="13.7109375" style="4" bestFit="1" customWidth="1"/>
    <col min="16147" max="16147" width="14.7109375" style="4" customWidth="1"/>
    <col min="16148" max="16148" width="14.85546875" style="4" customWidth="1"/>
    <col min="16149" max="16149" width="1" style="4" customWidth="1"/>
    <col min="16150" max="16150" width="14.28515625" style="4" customWidth="1"/>
    <col min="16151" max="16151" width="14.42578125" style="4" customWidth="1"/>
    <col min="16152" max="16152" width="13.7109375" style="4" bestFit="1" customWidth="1"/>
    <col min="16153" max="16153" width="14.85546875" style="4" customWidth="1"/>
    <col min="16154" max="16154" width="15.85546875" style="4" customWidth="1"/>
    <col min="16155" max="16155" width="1" style="4" customWidth="1"/>
    <col min="16156" max="16156" width="15.140625" style="4" customWidth="1"/>
    <col min="16157" max="16157" width="17.85546875" style="4" customWidth="1"/>
    <col min="16158" max="16158" width="14.7109375" style="4" customWidth="1"/>
    <col min="16159" max="16159" width="17" style="4" customWidth="1"/>
    <col min="16160" max="16160" width="14.7109375" style="4" customWidth="1"/>
    <col min="16161" max="16161" width="17.140625" style="4" customWidth="1"/>
    <col min="16162" max="16162" width="1" style="4" customWidth="1"/>
    <col min="16163" max="16384" width="9.140625" style="4"/>
  </cols>
  <sheetData>
    <row r="2" spans="1:34" ht="17.25" thickBot="1" x14ac:dyDescent="0.3">
      <c r="B2" s="2"/>
    </row>
    <row r="3" spans="1:34" ht="51.75" customHeight="1" thickBot="1" x14ac:dyDescent="0.3">
      <c r="B3" s="8"/>
      <c r="C3" s="132" t="s">
        <v>0</v>
      </c>
      <c r="D3" s="133"/>
      <c r="E3" s="133"/>
      <c r="F3" s="133"/>
      <c r="G3" s="131"/>
      <c r="H3" s="9"/>
      <c r="I3" s="132" t="s">
        <v>1</v>
      </c>
      <c r="J3" s="133"/>
      <c r="K3" s="133"/>
      <c r="L3" s="133"/>
      <c r="M3" s="131"/>
      <c r="N3" s="9"/>
      <c r="O3" s="132" t="s">
        <v>2</v>
      </c>
      <c r="P3" s="133"/>
      <c r="Q3" s="133"/>
      <c r="R3" s="133"/>
      <c r="S3" s="131"/>
      <c r="T3" s="9"/>
      <c r="U3" s="132" t="s">
        <v>3</v>
      </c>
      <c r="V3" s="133"/>
      <c r="W3" s="133"/>
      <c r="X3" s="133"/>
      <c r="Y3" s="131"/>
      <c r="Z3" s="9"/>
      <c r="AA3" s="10"/>
      <c r="AB3" s="11"/>
      <c r="AC3" s="11"/>
      <c r="AD3" s="131"/>
      <c r="AE3" s="131"/>
      <c r="AF3" s="131"/>
      <c r="AG3" s="131"/>
      <c r="AH3" s="9"/>
    </row>
    <row r="4" spans="1:34" s="3" customFormat="1" ht="55.9" customHeight="1" thickBot="1" x14ac:dyDescent="0.3">
      <c r="A4" s="1"/>
      <c r="B4" s="12" t="s">
        <v>4</v>
      </c>
      <c r="C4" s="13" t="s">
        <v>5</v>
      </c>
      <c r="D4" s="14" t="s">
        <v>6</v>
      </c>
      <c r="E4" s="15" t="s">
        <v>7</v>
      </c>
      <c r="F4" s="16" t="s">
        <v>8</v>
      </c>
      <c r="G4" s="16" t="s">
        <v>9</v>
      </c>
      <c r="H4" s="17"/>
      <c r="I4" s="13" t="s">
        <v>5</v>
      </c>
      <c r="J4" s="14" t="s">
        <v>6</v>
      </c>
      <c r="K4" s="15" t="s">
        <v>7</v>
      </c>
      <c r="L4" s="16" t="s">
        <v>8</v>
      </c>
      <c r="M4" s="16" t="s">
        <v>9</v>
      </c>
      <c r="N4" s="17"/>
      <c r="O4" s="13" t="s">
        <v>5</v>
      </c>
      <c r="P4" s="14" t="s">
        <v>6</v>
      </c>
      <c r="Q4" s="15" t="s">
        <v>7</v>
      </c>
      <c r="R4" s="16" t="s">
        <v>8</v>
      </c>
      <c r="S4" s="16" t="s">
        <v>9</v>
      </c>
      <c r="T4" s="17"/>
      <c r="U4" s="13" t="s">
        <v>5</v>
      </c>
      <c r="V4" s="14" t="s">
        <v>6</v>
      </c>
      <c r="W4" s="15" t="s">
        <v>7</v>
      </c>
      <c r="X4" s="16" t="s">
        <v>8</v>
      </c>
      <c r="Y4" s="16" t="s">
        <v>9</v>
      </c>
      <c r="Z4" s="17"/>
      <c r="AA4" s="13" t="s">
        <v>5</v>
      </c>
      <c r="AB4" s="14" t="s">
        <v>6</v>
      </c>
      <c r="AC4" s="15" t="s">
        <v>7</v>
      </c>
      <c r="AD4" s="16" t="s">
        <v>8</v>
      </c>
      <c r="AE4" s="16" t="s">
        <v>9</v>
      </c>
      <c r="AF4" s="16" t="s">
        <v>7</v>
      </c>
      <c r="AG4" s="16" t="s">
        <v>10</v>
      </c>
      <c r="AH4" s="17"/>
    </row>
    <row r="5" spans="1:34" ht="19.899999999999999" customHeight="1" x14ac:dyDescent="0.25">
      <c r="A5" s="18"/>
      <c r="B5" s="19" t="s">
        <v>11</v>
      </c>
      <c r="C5" s="20"/>
      <c r="D5" s="21"/>
      <c r="E5" s="22"/>
      <c r="F5" s="124"/>
      <c r="G5" s="104"/>
      <c r="H5" s="23"/>
      <c r="I5" s="20"/>
      <c r="J5" s="21"/>
      <c r="K5" s="24"/>
      <c r="L5" s="25"/>
      <c r="M5" s="110"/>
      <c r="N5" s="23"/>
      <c r="O5" s="20"/>
      <c r="P5" s="21"/>
      <c r="Q5" s="22"/>
      <c r="R5" s="26"/>
      <c r="S5" s="104"/>
      <c r="T5" s="23"/>
      <c r="U5" s="20"/>
      <c r="V5" s="21"/>
      <c r="W5" s="22"/>
      <c r="X5" s="27"/>
      <c r="Y5" s="110"/>
      <c r="Z5" s="23"/>
      <c r="AA5" s="28"/>
      <c r="AB5" s="29"/>
      <c r="AC5" s="30"/>
      <c r="AD5" s="78"/>
      <c r="AE5" s="114"/>
      <c r="AF5" s="114"/>
      <c r="AG5" s="114"/>
      <c r="AH5" s="23"/>
    </row>
    <row r="6" spans="1:34" ht="19.899999999999999" customHeight="1" x14ac:dyDescent="0.25">
      <c r="A6" s="18">
        <v>1</v>
      </c>
      <c r="B6" s="31" t="s">
        <v>12</v>
      </c>
      <c r="C6" s="32"/>
      <c r="D6" s="33"/>
      <c r="E6" s="34"/>
      <c r="F6" s="125"/>
      <c r="G6" s="105"/>
      <c r="H6" s="35"/>
      <c r="I6" s="32"/>
      <c r="J6" s="33"/>
      <c r="K6" s="36"/>
      <c r="L6" s="37"/>
      <c r="M6" s="105"/>
      <c r="N6" s="35"/>
      <c r="O6" s="32">
        <v>117203</v>
      </c>
      <c r="P6" s="33">
        <f>R6/12*7</f>
        <v>105000</v>
      </c>
      <c r="Q6" s="34">
        <f>+(O6-P6)/P6</f>
        <v>0.11621904761904762</v>
      </c>
      <c r="R6" s="76">
        <v>180000</v>
      </c>
      <c r="S6" s="76">
        <v>203000</v>
      </c>
      <c r="T6" s="35"/>
      <c r="U6" s="32"/>
      <c r="V6" s="33"/>
      <c r="W6" s="34"/>
      <c r="X6" s="38"/>
      <c r="Y6" s="105"/>
      <c r="Z6" s="35"/>
      <c r="AA6" s="32">
        <f t="shared" ref="AA6:AA16" si="0">U6+O6+I6+C6</f>
        <v>117203</v>
      </c>
      <c r="AB6" s="33">
        <f t="shared" ref="AB6:AB15" si="1">+V6+P6+J6+D6</f>
        <v>105000</v>
      </c>
      <c r="AC6" s="34">
        <f t="shared" ref="AC6:AC11" si="2">+(AA6-AB6)/AB6</f>
        <v>0.11621904761904762</v>
      </c>
      <c r="AD6" s="76">
        <f>F6+L6+R6+X6</f>
        <v>180000</v>
      </c>
      <c r="AE6" s="76">
        <f>G6+M6+S6+Y6</f>
        <v>203000</v>
      </c>
      <c r="AF6" s="98">
        <f>+AE6-AD6</f>
        <v>23000</v>
      </c>
      <c r="AG6" s="106">
        <v>143343</v>
      </c>
      <c r="AH6" s="35"/>
    </row>
    <row r="7" spans="1:34" ht="19.899999999999999" customHeight="1" x14ac:dyDescent="0.25">
      <c r="A7" s="18">
        <v>2</v>
      </c>
      <c r="B7" s="31" t="s">
        <v>13</v>
      </c>
      <c r="C7" s="32"/>
      <c r="D7" s="33"/>
      <c r="E7" s="34"/>
      <c r="F7" s="125"/>
      <c r="G7" s="105"/>
      <c r="H7" s="35"/>
      <c r="I7" s="32">
        <v>24985</v>
      </c>
      <c r="J7" s="33">
        <f>L7/12*7</f>
        <v>32083.333333333332</v>
      </c>
      <c r="K7" s="34">
        <f>+(I7-J7)/J7</f>
        <v>-0.22124675324675322</v>
      </c>
      <c r="L7" s="106">
        <v>55000</v>
      </c>
      <c r="M7" s="106">
        <v>80000</v>
      </c>
      <c r="N7" s="35"/>
      <c r="O7" s="32"/>
      <c r="P7" s="33"/>
      <c r="Q7" s="34"/>
      <c r="R7" s="106"/>
      <c r="S7" s="106"/>
      <c r="T7" s="35"/>
      <c r="U7" s="32"/>
      <c r="V7" s="33"/>
      <c r="W7" s="34"/>
      <c r="X7" s="38"/>
      <c r="Y7" s="105"/>
      <c r="Z7" s="35"/>
      <c r="AA7" s="32">
        <f t="shared" si="0"/>
        <v>24985</v>
      </c>
      <c r="AB7" s="33">
        <f t="shared" si="1"/>
        <v>32083.333333333332</v>
      </c>
      <c r="AC7" s="34">
        <f t="shared" si="2"/>
        <v>-0.22124675324675322</v>
      </c>
      <c r="AD7" s="76">
        <f t="shared" ref="AD7:AD12" si="3">F7+L7+R7+X7</f>
        <v>55000</v>
      </c>
      <c r="AE7" s="76">
        <f>G7+M7+S7+Y7</f>
        <v>80000</v>
      </c>
      <c r="AF7" s="98">
        <f t="shared" ref="AF7:AF16" si="4">+AE7-AD7</f>
        <v>25000</v>
      </c>
      <c r="AG7" s="106">
        <v>20024</v>
      </c>
      <c r="AH7" s="35"/>
    </row>
    <row r="8" spans="1:34" ht="19.899999999999999" customHeight="1" x14ac:dyDescent="0.25">
      <c r="A8" s="18">
        <v>3</v>
      </c>
      <c r="B8" s="87" t="s">
        <v>14</v>
      </c>
      <c r="C8" s="32">
        <v>53790</v>
      </c>
      <c r="D8" s="33">
        <f>F8/12*7</f>
        <v>53789.75</v>
      </c>
      <c r="E8" s="34">
        <f>+(C8-D8)/D8</f>
        <v>4.6477256354602874E-6</v>
      </c>
      <c r="F8" s="106">
        <v>92211</v>
      </c>
      <c r="G8" s="106">
        <v>92211</v>
      </c>
      <c r="H8" s="35"/>
      <c r="I8" s="32">
        <v>47525</v>
      </c>
      <c r="J8" s="33">
        <f>L8/12*7</f>
        <v>47524.75</v>
      </c>
      <c r="K8" s="34">
        <f>+(I8-J8)/J8</f>
        <v>5.2604169406467153E-6</v>
      </c>
      <c r="L8" s="105">
        <v>81471</v>
      </c>
      <c r="M8" s="105">
        <v>81471</v>
      </c>
      <c r="N8" s="35"/>
      <c r="O8" s="32">
        <v>40478</v>
      </c>
      <c r="P8" s="33">
        <f>R8/12*7</f>
        <v>40477.5</v>
      </c>
      <c r="Q8" s="34">
        <f>+(O8-P8)/P8</f>
        <v>1.2352541535420913E-5</v>
      </c>
      <c r="R8" s="106">
        <v>69390</v>
      </c>
      <c r="S8" s="106">
        <v>69390</v>
      </c>
      <c r="T8" s="35"/>
      <c r="U8" s="32">
        <v>38458</v>
      </c>
      <c r="V8" s="33">
        <f>X8/12*7</f>
        <v>38458</v>
      </c>
      <c r="W8" s="34">
        <f>+(U8-V8)/V8</f>
        <v>0</v>
      </c>
      <c r="X8" s="38">
        <v>65928</v>
      </c>
      <c r="Y8" s="38">
        <v>65928</v>
      </c>
      <c r="Z8" s="35"/>
      <c r="AA8" s="32">
        <f t="shared" si="0"/>
        <v>180251</v>
      </c>
      <c r="AB8" s="33">
        <f t="shared" si="1"/>
        <v>180250</v>
      </c>
      <c r="AC8" s="34">
        <f t="shared" si="2"/>
        <v>5.5478502080443825E-6</v>
      </c>
      <c r="AD8" s="76">
        <f t="shared" si="3"/>
        <v>309000</v>
      </c>
      <c r="AE8" s="76">
        <f t="shared" ref="AE8:AE16" si="5">G8+M8+S8+Y8</f>
        <v>309000</v>
      </c>
      <c r="AF8" s="98">
        <f t="shared" si="4"/>
        <v>0</v>
      </c>
      <c r="AG8" s="106">
        <v>321291</v>
      </c>
      <c r="AH8" s="35"/>
    </row>
    <row r="9" spans="1:34" ht="19.899999999999999" customHeight="1" x14ac:dyDescent="0.25">
      <c r="A9" s="18">
        <v>4</v>
      </c>
      <c r="B9" s="87" t="s">
        <v>15</v>
      </c>
      <c r="C9" s="32">
        <v>50369</v>
      </c>
      <c r="D9" s="33">
        <f t="shared" ref="D9:D10" si="6">F9/12*7</f>
        <v>50368.5</v>
      </c>
      <c r="E9" s="34">
        <f>+(C9-D9)/D9</f>
        <v>9.9268391951318775E-6</v>
      </c>
      <c r="F9" s="106">
        <v>86346</v>
      </c>
      <c r="G9" s="106">
        <v>101227</v>
      </c>
      <c r="H9" s="35"/>
      <c r="I9" s="32"/>
      <c r="J9" s="33"/>
      <c r="K9" s="34"/>
      <c r="L9" s="105"/>
      <c r="M9" s="105"/>
      <c r="N9" s="35"/>
      <c r="O9" s="32"/>
      <c r="P9" s="33"/>
      <c r="Q9" s="34"/>
      <c r="R9" s="106"/>
      <c r="S9" s="106"/>
      <c r="T9" s="35"/>
      <c r="U9" s="32"/>
      <c r="V9" s="33"/>
      <c r="W9" s="34"/>
      <c r="X9" s="105"/>
      <c r="Y9" s="105"/>
      <c r="Z9" s="35"/>
      <c r="AA9" s="32">
        <f t="shared" si="0"/>
        <v>50369</v>
      </c>
      <c r="AB9" s="33">
        <f t="shared" si="1"/>
        <v>50368.5</v>
      </c>
      <c r="AC9" s="34">
        <f t="shared" si="2"/>
        <v>9.9268391951318775E-6</v>
      </c>
      <c r="AD9" s="76">
        <f t="shared" si="3"/>
        <v>86346</v>
      </c>
      <c r="AE9" s="76">
        <f t="shared" si="5"/>
        <v>101227</v>
      </c>
      <c r="AF9" s="98">
        <f t="shared" si="4"/>
        <v>14881</v>
      </c>
      <c r="AG9" s="106">
        <v>78772</v>
      </c>
      <c r="AH9" s="35"/>
    </row>
    <row r="10" spans="1:34" ht="19.899999999999999" customHeight="1" x14ac:dyDescent="0.25">
      <c r="A10" s="18">
        <v>5</v>
      </c>
      <c r="B10" s="87" t="s">
        <v>16</v>
      </c>
      <c r="C10" s="32">
        <v>1490</v>
      </c>
      <c r="D10" s="33">
        <f t="shared" si="6"/>
        <v>1458.3333333333335</v>
      </c>
      <c r="E10" s="34">
        <f>+(C10-D10)/D10</f>
        <v>2.171428571428561E-2</v>
      </c>
      <c r="F10" s="106">
        <v>2500</v>
      </c>
      <c r="G10" s="106">
        <v>2500</v>
      </c>
      <c r="H10" s="35"/>
      <c r="I10" s="32"/>
      <c r="J10" s="33"/>
      <c r="K10" s="34"/>
      <c r="L10" s="105"/>
      <c r="M10" s="105"/>
      <c r="N10" s="35"/>
      <c r="O10" s="32"/>
      <c r="P10" s="33"/>
      <c r="Q10" s="34"/>
      <c r="R10" s="106"/>
      <c r="S10" s="106"/>
      <c r="T10" s="35"/>
      <c r="U10" s="32"/>
      <c r="V10" s="33"/>
      <c r="W10" s="34"/>
      <c r="X10" s="105"/>
      <c r="Y10" s="105"/>
      <c r="Z10" s="35"/>
      <c r="AA10" s="32">
        <f t="shared" si="0"/>
        <v>1490</v>
      </c>
      <c r="AB10" s="33">
        <f t="shared" si="1"/>
        <v>1458.3333333333335</v>
      </c>
      <c r="AC10" s="34">
        <f t="shared" si="2"/>
        <v>2.171428571428561E-2</v>
      </c>
      <c r="AD10" s="76">
        <f t="shared" si="3"/>
        <v>2500</v>
      </c>
      <c r="AE10" s="76">
        <f>G10+M10+S10+Y10</f>
        <v>2500</v>
      </c>
      <c r="AF10" s="98">
        <f t="shared" si="4"/>
        <v>0</v>
      </c>
      <c r="AG10" s="106">
        <v>1401</v>
      </c>
      <c r="AH10" s="35"/>
    </row>
    <row r="11" spans="1:34" ht="19.899999999999999" customHeight="1" x14ac:dyDescent="0.25">
      <c r="A11" s="18">
        <v>6</v>
      </c>
      <c r="B11" s="87" t="s">
        <v>17</v>
      </c>
      <c r="C11" s="32"/>
      <c r="D11" s="33"/>
      <c r="E11" s="34"/>
      <c r="F11" s="106"/>
      <c r="G11" s="106"/>
      <c r="H11" s="35"/>
      <c r="I11" s="32">
        <v>67083</v>
      </c>
      <c r="J11" s="33">
        <f>L11/12*7</f>
        <v>67083.333333333343</v>
      </c>
      <c r="K11" s="34">
        <f>+(I11-J11)/J11</f>
        <v>-4.9689440995234968E-6</v>
      </c>
      <c r="L11" s="106">
        <v>115000</v>
      </c>
      <c r="M11" s="106">
        <v>115000</v>
      </c>
      <c r="N11" s="35"/>
      <c r="O11" s="32"/>
      <c r="P11" s="33"/>
      <c r="Q11" s="34"/>
      <c r="R11" s="106"/>
      <c r="S11" s="106"/>
      <c r="T11" s="35"/>
      <c r="U11" s="32"/>
      <c r="V11" s="33"/>
      <c r="W11" s="34"/>
      <c r="X11" s="106"/>
      <c r="Y11" s="106"/>
      <c r="Z11" s="35"/>
      <c r="AA11" s="32">
        <f t="shared" si="0"/>
        <v>67083</v>
      </c>
      <c r="AB11" s="33">
        <f t="shared" si="1"/>
        <v>67083.333333333343</v>
      </c>
      <c r="AC11" s="34">
        <f t="shared" si="2"/>
        <v>-4.9689440995234968E-6</v>
      </c>
      <c r="AD11" s="76">
        <f t="shared" si="3"/>
        <v>115000</v>
      </c>
      <c r="AE11" s="76">
        <f t="shared" si="5"/>
        <v>115000</v>
      </c>
      <c r="AF11" s="98">
        <f t="shared" si="4"/>
        <v>0</v>
      </c>
      <c r="AG11" s="106">
        <v>115000</v>
      </c>
      <c r="AH11" s="35"/>
    </row>
    <row r="12" spans="1:34" ht="19.899999999999999" customHeight="1" x14ac:dyDescent="0.25">
      <c r="A12" s="18">
        <v>7</v>
      </c>
      <c r="B12" s="87" t="s">
        <v>18</v>
      </c>
      <c r="C12" s="32"/>
      <c r="D12" s="33"/>
      <c r="E12" s="34"/>
      <c r="F12" s="106"/>
      <c r="G12" s="106"/>
      <c r="H12" s="35"/>
      <c r="I12" s="32">
        <v>17500</v>
      </c>
      <c r="J12" s="33">
        <f t="shared" ref="J12:J13" si="7">L12/12*7</f>
        <v>17500</v>
      </c>
      <c r="K12" s="34">
        <f>+(I12-J12)/J12</f>
        <v>0</v>
      </c>
      <c r="L12" s="106">
        <v>30000</v>
      </c>
      <c r="M12" s="106">
        <v>35000</v>
      </c>
      <c r="N12" s="35"/>
      <c r="O12" s="32"/>
      <c r="P12" s="33"/>
      <c r="Q12" s="34"/>
      <c r="R12" s="105"/>
      <c r="S12" s="105"/>
      <c r="T12" s="35"/>
      <c r="U12" s="32"/>
      <c r="V12" s="33"/>
      <c r="W12" s="34"/>
      <c r="X12" s="105"/>
      <c r="Y12" s="105"/>
      <c r="Z12" s="35"/>
      <c r="AA12" s="32">
        <f t="shared" si="0"/>
        <v>17500</v>
      </c>
      <c r="AB12" s="33">
        <f t="shared" si="1"/>
        <v>17500</v>
      </c>
      <c r="AC12" s="34">
        <f>+(AA12-AB12)/AB12</f>
        <v>0</v>
      </c>
      <c r="AD12" s="76">
        <f t="shared" si="3"/>
        <v>30000</v>
      </c>
      <c r="AE12" s="76">
        <f t="shared" si="5"/>
        <v>35000</v>
      </c>
      <c r="AF12" s="98">
        <f t="shared" si="4"/>
        <v>5000</v>
      </c>
      <c r="AG12" s="106">
        <v>30000</v>
      </c>
      <c r="AH12" s="35"/>
    </row>
    <row r="13" spans="1:34" ht="19.899999999999999" customHeight="1" x14ac:dyDescent="0.25">
      <c r="A13" s="18">
        <v>8</v>
      </c>
      <c r="B13" s="84" t="s">
        <v>19</v>
      </c>
      <c r="C13" s="81"/>
      <c r="D13" s="33"/>
      <c r="E13" s="34"/>
      <c r="F13" s="106"/>
      <c r="G13" s="106"/>
      <c r="H13" s="35"/>
      <c r="I13" s="32">
        <v>5833</v>
      </c>
      <c r="J13" s="33">
        <f t="shared" si="7"/>
        <v>5833.3333333333339</v>
      </c>
      <c r="K13" s="34">
        <f>+(I13-J13)/J13</f>
        <v>-5.7142857142961076E-5</v>
      </c>
      <c r="L13" s="106">
        <v>10000</v>
      </c>
      <c r="M13" s="106">
        <v>65000</v>
      </c>
      <c r="N13" s="35"/>
      <c r="O13" s="32"/>
      <c r="P13" s="33"/>
      <c r="Q13" s="34"/>
      <c r="R13" s="105"/>
      <c r="S13" s="105"/>
      <c r="T13" s="35"/>
      <c r="U13" s="32"/>
      <c r="V13" s="33"/>
      <c r="W13" s="34"/>
      <c r="X13" s="105"/>
      <c r="Y13" s="105"/>
      <c r="Z13" s="35"/>
      <c r="AA13" s="32">
        <f t="shared" si="0"/>
        <v>5833</v>
      </c>
      <c r="AB13" s="33">
        <f t="shared" si="1"/>
        <v>5833.3333333333339</v>
      </c>
      <c r="AC13" s="34">
        <f t="shared" ref="AC13" si="8">+(AA13-AB13)/AB13</f>
        <v>-5.7142857142961076E-5</v>
      </c>
      <c r="AD13" s="76">
        <f t="shared" ref="AD13" si="9">F13+L13+R13+X13</f>
        <v>10000</v>
      </c>
      <c r="AE13" s="76">
        <f t="shared" si="5"/>
        <v>65000</v>
      </c>
      <c r="AF13" s="98">
        <f t="shared" si="4"/>
        <v>55000</v>
      </c>
      <c r="AG13" s="106">
        <v>93750</v>
      </c>
      <c r="AH13" s="35"/>
    </row>
    <row r="14" spans="1:34" ht="19.899999999999999" customHeight="1" x14ac:dyDescent="0.25">
      <c r="A14" s="18">
        <v>9</v>
      </c>
      <c r="B14" s="84" t="s">
        <v>20</v>
      </c>
      <c r="C14" s="81"/>
      <c r="D14" s="33"/>
      <c r="E14" s="34"/>
      <c r="F14" s="106"/>
      <c r="G14" s="106"/>
      <c r="H14" s="35"/>
      <c r="I14" s="32"/>
      <c r="J14" s="33"/>
      <c r="K14" s="34"/>
      <c r="L14" s="106"/>
      <c r="M14" s="106"/>
      <c r="N14" s="35"/>
      <c r="O14" s="32"/>
      <c r="P14" s="33"/>
      <c r="Q14" s="34"/>
      <c r="R14" s="105"/>
      <c r="S14" s="105"/>
      <c r="T14" s="35"/>
      <c r="U14" s="32">
        <v>0</v>
      </c>
      <c r="V14" s="33">
        <f>X14/12*7</f>
        <v>57435</v>
      </c>
      <c r="W14" s="34">
        <f>+(U14-V14)/V14</f>
        <v>-1</v>
      </c>
      <c r="X14" s="38">
        <v>98460</v>
      </c>
      <c r="Y14" s="38">
        <v>125000</v>
      </c>
      <c r="Z14" s="35"/>
      <c r="AA14" s="32">
        <f t="shared" si="0"/>
        <v>0</v>
      </c>
      <c r="AB14" s="33">
        <f t="shared" si="1"/>
        <v>57435</v>
      </c>
      <c r="AC14" s="34">
        <f t="shared" ref="AC14:AC15" si="10">+(AA14-AB14)/AB14</f>
        <v>-1</v>
      </c>
      <c r="AD14" s="76">
        <f t="shared" ref="AD14:AD15" si="11">F14+L14+R14+X14</f>
        <v>98460</v>
      </c>
      <c r="AE14" s="76">
        <f t="shared" si="5"/>
        <v>125000</v>
      </c>
      <c r="AF14" s="98">
        <f t="shared" si="4"/>
        <v>26540</v>
      </c>
      <c r="AG14" s="106">
        <v>0</v>
      </c>
      <c r="AH14" s="35"/>
    </row>
    <row r="15" spans="1:34" ht="19.899999999999999" customHeight="1" x14ac:dyDescent="0.25">
      <c r="A15" s="18">
        <v>10</v>
      </c>
      <c r="B15" s="84" t="s">
        <v>21</v>
      </c>
      <c r="C15" s="81"/>
      <c r="D15" s="33"/>
      <c r="E15" s="34"/>
      <c r="F15" s="106"/>
      <c r="G15" s="106"/>
      <c r="H15" s="35"/>
      <c r="I15" s="32">
        <v>1400</v>
      </c>
      <c r="J15" s="33">
        <f>L15/12*7</f>
        <v>1400</v>
      </c>
      <c r="K15" s="34">
        <f t="shared" ref="K15" si="12">+(I15-J15)/J15</f>
        <v>0</v>
      </c>
      <c r="L15" s="106">
        <v>2400</v>
      </c>
      <c r="M15" s="106">
        <v>2400</v>
      </c>
      <c r="N15" s="35"/>
      <c r="O15" s="32"/>
      <c r="P15" s="33"/>
      <c r="Q15" s="34"/>
      <c r="R15" s="105"/>
      <c r="S15" s="105"/>
      <c r="T15" s="35"/>
      <c r="U15" s="32"/>
      <c r="V15" s="33"/>
      <c r="W15" s="34"/>
      <c r="X15" s="105"/>
      <c r="Y15" s="105"/>
      <c r="Z15" s="35"/>
      <c r="AA15" s="32">
        <f t="shared" si="0"/>
        <v>1400</v>
      </c>
      <c r="AB15" s="33">
        <f t="shared" si="1"/>
        <v>1400</v>
      </c>
      <c r="AC15" s="34">
        <f t="shared" si="10"/>
        <v>0</v>
      </c>
      <c r="AD15" s="76">
        <f t="shared" si="11"/>
        <v>2400</v>
      </c>
      <c r="AE15" s="76">
        <f t="shared" si="5"/>
        <v>2400</v>
      </c>
      <c r="AF15" s="98">
        <f t="shared" si="4"/>
        <v>0</v>
      </c>
      <c r="AG15" s="106">
        <v>1400</v>
      </c>
      <c r="AH15" s="35"/>
    </row>
    <row r="16" spans="1:34" ht="19.899999999999999" customHeight="1" x14ac:dyDescent="0.25">
      <c r="A16" s="18">
        <v>11</v>
      </c>
      <c r="B16" s="84" t="s">
        <v>22</v>
      </c>
      <c r="C16" s="81"/>
      <c r="D16" s="33"/>
      <c r="E16" s="34"/>
      <c r="F16" s="106"/>
      <c r="G16" s="106"/>
      <c r="H16" s="35"/>
      <c r="I16" s="32"/>
      <c r="J16" s="33"/>
      <c r="K16" s="34"/>
      <c r="L16" s="106"/>
      <c r="M16" s="106">
        <v>20000</v>
      </c>
      <c r="N16" s="35"/>
      <c r="O16" s="32"/>
      <c r="P16" s="33"/>
      <c r="Q16" s="34"/>
      <c r="R16" s="105"/>
      <c r="S16" s="105"/>
      <c r="T16" s="35"/>
      <c r="U16" s="32"/>
      <c r="V16" s="33"/>
      <c r="W16" s="34"/>
      <c r="X16" s="105"/>
      <c r="Y16" s="105"/>
      <c r="Z16" s="35"/>
      <c r="AA16" s="32">
        <f t="shared" si="0"/>
        <v>0</v>
      </c>
      <c r="AB16" s="33"/>
      <c r="AC16" s="34"/>
      <c r="AD16" s="76">
        <v>0</v>
      </c>
      <c r="AE16" s="106">
        <f t="shared" si="5"/>
        <v>20000</v>
      </c>
      <c r="AF16" s="98">
        <f t="shared" si="4"/>
        <v>20000</v>
      </c>
      <c r="AG16" s="106"/>
      <c r="AH16" s="35"/>
    </row>
    <row r="17" spans="1:34" ht="19.899999999999999" customHeight="1" x14ac:dyDescent="0.25">
      <c r="A17" s="18"/>
      <c r="B17" s="84"/>
      <c r="C17" s="81"/>
      <c r="D17" s="33"/>
      <c r="E17" s="34"/>
      <c r="F17" s="106"/>
      <c r="G17" s="106"/>
      <c r="H17" s="35"/>
      <c r="I17" s="32"/>
      <c r="J17" s="33"/>
      <c r="K17" s="39"/>
      <c r="L17" s="106"/>
      <c r="M17" s="106"/>
      <c r="N17" s="35"/>
      <c r="O17" s="32"/>
      <c r="P17" s="33"/>
      <c r="Q17" s="34"/>
      <c r="R17" s="105"/>
      <c r="S17" s="105"/>
      <c r="T17" s="35"/>
      <c r="U17" s="32"/>
      <c r="V17" s="33"/>
      <c r="W17" s="34"/>
      <c r="X17" s="105"/>
      <c r="Y17" s="105"/>
      <c r="Z17" s="35"/>
      <c r="AA17" s="32"/>
      <c r="AB17" s="33"/>
      <c r="AC17" s="34"/>
      <c r="AD17" s="76"/>
      <c r="AE17" s="115"/>
      <c r="AF17" s="98"/>
      <c r="AG17" s="106"/>
      <c r="AH17" s="35"/>
    </row>
    <row r="18" spans="1:34" s="3" customFormat="1" ht="19.5" customHeight="1" thickBot="1" x14ac:dyDescent="0.3">
      <c r="A18" s="18"/>
      <c r="B18" s="85" t="s">
        <v>23</v>
      </c>
      <c r="C18" s="82">
        <f>SUM(C6:C15)</f>
        <v>105649</v>
      </c>
      <c r="D18" s="33">
        <f>SUM(D6:D15)</f>
        <v>105616.58333333333</v>
      </c>
      <c r="E18" s="42">
        <f>+(D18-C18)/D18</f>
        <v>-3.069278104212314E-4</v>
      </c>
      <c r="F18" s="77">
        <f>SUM(F5:F17)</f>
        <v>181057</v>
      </c>
      <c r="G18" s="77">
        <f>SUM(G5:G17)</f>
        <v>195938</v>
      </c>
      <c r="H18" s="43"/>
      <c r="I18" s="41">
        <f>SUM(I6:I17)</f>
        <v>164326</v>
      </c>
      <c r="J18" s="129">
        <f>SUM(J6:J17)</f>
        <v>171424.75000000003</v>
      </c>
      <c r="K18" s="42">
        <f>+(J18-I18)/J18</f>
        <v>4.1410298104562079E-2</v>
      </c>
      <c r="L18" s="77">
        <f>SUM(L6:L17)</f>
        <v>293871</v>
      </c>
      <c r="M18" s="77">
        <f>SUM(M6:M17)</f>
        <v>398871</v>
      </c>
      <c r="N18" s="43"/>
      <c r="O18" s="41">
        <f>SUM(O6:O15)</f>
        <v>157681</v>
      </c>
      <c r="P18" s="129">
        <f>SUM(P6:P15)</f>
        <v>145477.5</v>
      </c>
      <c r="Q18" s="42">
        <f>+(P18-O18)/P18</f>
        <v>-8.3885824268357653E-2</v>
      </c>
      <c r="R18" s="77">
        <f>SUM(R6:R17)</f>
        <v>249390</v>
      </c>
      <c r="S18" s="77">
        <f>SUM(S6:S17)</f>
        <v>272390</v>
      </c>
      <c r="T18" s="43"/>
      <c r="U18" s="41">
        <f>SUM(U6:U15)</f>
        <v>38458</v>
      </c>
      <c r="V18" s="129">
        <f>SUM(V6:V15)</f>
        <v>95893</v>
      </c>
      <c r="W18" s="42">
        <f>+(V18-U18)/V18</f>
        <v>0.59894882838163366</v>
      </c>
      <c r="X18" s="77">
        <f>SUM(X6:X17)</f>
        <v>164388</v>
      </c>
      <c r="Y18" s="77">
        <f>SUM(Y6:Y17)</f>
        <v>190928</v>
      </c>
      <c r="Z18" s="43"/>
      <c r="AA18" s="126">
        <f>SUM(AA6:AA17)</f>
        <v>466114</v>
      </c>
      <c r="AB18" s="127">
        <f>SUM(AB6:AB17)</f>
        <v>518411.83333333331</v>
      </c>
      <c r="AC18" s="42">
        <f>+(AA18-AB18)/AB18</f>
        <v>-0.10088086338049765</v>
      </c>
      <c r="AD18" s="77">
        <f>SUM(AD6:AD17)</f>
        <v>888706</v>
      </c>
      <c r="AE18" s="116">
        <f>SUM(AE6:AE16)</f>
        <v>1058127</v>
      </c>
      <c r="AF18" s="116">
        <f>SUM(AF6:AF16)</f>
        <v>169421</v>
      </c>
      <c r="AG18" s="116">
        <f>SUM(AG6:AG15)</f>
        <v>804981</v>
      </c>
      <c r="AH18" s="43"/>
    </row>
    <row r="19" spans="1:34" ht="19.899999999999999" customHeight="1" x14ac:dyDescent="0.25">
      <c r="A19" s="18"/>
      <c r="B19" s="86" t="s">
        <v>24</v>
      </c>
      <c r="C19" s="83"/>
      <c r="D19" s="47"/>
      <c r="E19" s="48"/>
      <c r="F19" s="108"/>
      <c r="G19" s="108"/>
      <c r="H19" s="49"/>
      <c r="I19" s="46"/>
      <c r="J19" s="47"/>
      <c r="K19" s="48"/>
      <c r="L19" s="108"/>
      <c r="M19" s="108"/>
      <c r="N19" s="49"/>
      <c r="O19" s="46"/>
      <c r="P19" s="47"/>
      <c r="Q19" s="48"/>
      <c r="R19" s="111"/>
      <c r="S19" s="111"/>
      <c r="T19" s="49"/>
      <c r="U19" s="46"/>
      <c r="V19" s="47"/>
      <c r="W19" s="48"/>
      <c r="X19" s="111"/>
      <c r="Y19" s="111"/>
      <c r="Z19" s="49"/>
      <c r="AA19" s="46"/>
      <c r="AB19" s="47"/>
      <c r="AC19" s="48"/>
      <c r="AD19" s="78"/>
      <c r="AE19" s="117"/>
      <c r="AF19" s="122"/>
      <c r="AG19" s="108"/>
      <c r="AH19" s="49"/>
    </row>
    <row r="20" spans="1:34" ht="19.899999999999999" customHeight="1" x14ac:dyDescent="0.25">
      <c r="A20" s="18">
        <v>12</v>
      </c>
      <c r="B20" s="84" t="s">
        <v>25</v>
      </c>
      <c r="C20" s="81">
        <v>208661</v>
      </c>
      <c r="D20" s="33">
        <f>F20/12*7</f>
        <v>202883.33333333331</v>
      </c>
      <c r="E20" s="34">
        <f>+(C20-D20)/D20</f>
        <v>2.8477778690544745E-2</v>
      </c>
      <c r="F20" s="106">
        <v>347800</v>
      </c>
      <c r="G20" s="106">
        <v>376006</v>
      </c>
      <c r="H20" s="35"/>
      <c r="I20" s="32">
        <v>160165</v>
      </c>
      <c r="J20" s="33">
        <f>L20/12*7</f>
        <v>173350.91666666669</v>
      </c>
      <c r="K20" s="34">
        <f>+(I20-J20)/J20</f>
        <v>-7.6064879956889098E-2</v>
      </c>
      <c r="L20" s="106">
        <v>297173</v>
      </c>
      <c r="M20" s="106">
        <v>339751</v>
      </c>
      <c r="N20" s="35"/>
      <c r="O20" s="32">
        <v>94319</v>
      </c>
      <c r="P20" s="33">
        <f>R20/12*7</f>
        <v>93018.916666666657</v>
      </c>
      <c r="Q20" s="34">
        <f>+(O20-P20)/P20</f>
        <v>1.3976547781051809E-2</v>
      </c>
      <c r="R20" s="76">
        <v>159461</v>
      </c>
      <c r="S20" s="76">
        <v>169245</v>
      </c>
      <c r="T20" s="35"/>
      <c r="U20" s="32">
        <v>160480</v>
      </c>
      <c r="V20" s="33">
        <f>X20/12*7</f>
        <v>157599.75</v>
      </c>
      <c r="W20" s="34">
        <f>+(U20-V20)/V20</f>
        <v>1.8275726960226776E-2</v>
      </c>
      <c r="X20" s="76">
        <v>270171</v>
      </c>
      <c r="Y20" s="76">
        <v>281046</v>
      </c>
      <c r="Z20" s="35"/>
      <c r="AA20" s="32">
        <f>U20+O20+I20+C20</f>
        <v>623625</v>
      </c>
      <c r="AB20" s="33">
        <f>+V20+P20+J20+D20</f>
        <v>626852.91666666674</v>
      </c>
      <c r="AC20" s="34">
        <f>+(AA20-AB20)/AB20</f>
        <v>-5.14940041091523E-3</v>
      </c>
      <c r="AD20" s="76">
        <f t="shared" ref="AD20:AD25" si="13">F20+L20+R20+X20</f>
        <v>1074605</v>
      </c>
      <c r="AE20" s="76">
        <f t="shared" ref="AE20:AE46" si="14">G20+M20+S20+Y20</f>
        <v>1166048</v>
      </c>
      <c r="AF20" s="98">
        <f t="shared" ref="AF20:AF24" si="15">+AE20-AD20</f>
        <v>91443</v>
      </c>
      <c r="AG20" s="106">
        <v>1049504</v>
      </c>
      <c r="AH20" s="35"/>
    </row>
    <row r="21" spans="1:34" ht="19.899999999999999" customHeight="1" x14ac:dyDescent="0.25">
      <c r="A21" s="18">
        <v>13</v>
      </c>
      <c r="B21" s="84" t="s">
        <v>26</v>
      </c>
      <c r="C21" s="81">
        <v>14035</v>
      </c>
      <c r="D21" s="33">
        <f t="shared" ref="D21:D24" si="16">F21/12*7</f>
        <v>15520.75</v>
      </c>
      <c r="E21" s="34">
        <f>+(C21-D21)/D21</f>
        <v>-9.5726688465441426E-2</v>
      </c>
      <c r="F21" s="106">
        <v>26607</v>
      </c>
      <c r="G21" s="106">
        <v>28810</v>
      </c>
      <c r="H21" s="35"/>
      <c r="I21" s="32">
        <v>10991</v>
      </c>
      <c r="J21" s="33">
        <f t="shared" ref="J21:J23" si="17">L21/12*7</f>
        <v>13261.5</v>
      </c>
      <c r="K21" s="34">
        <f>+(I21-J21)/J21</f>
        <v>-0.17120989330015457</v>
      </c>
      <c r="L21" s="106">
        <v>22734</v>
      </c>
      <c r="M21" s="106">
        <v>25991</v>
      </c>
      <c r="N21" s="35"/>
      <c r="O21" s="32">
        <v>6433</v>
      </c>
      <c r="P21" s="33">
        <f t="shared" ref="P21:P24" si="18">R21/12*7</f>
        <v>7116.0833333333339</v>
      </c>
      <c r="Q21" s="34">
        <f>+(O21-P21)/P21</f>
        <v>-9.5991474711041969E-2</v>
      </c>
      <c r="R21" s="76">
        <v>12199</v>
      </c>
      <c r="S21" s="76">
        <v>12947</v>
      </c>
      <c r="T21" s="35"/>
      <c r="U21" s="32">
        <v>11016</v>
      </c>
      <c r="V21" s="33">
        <f t="shared" ref="V21:V23" si="19">X21/12*7</f>
        <v>12056.333333333332</v>
      </c>
      <c r="W21" s="34">
        <f>+(U21-V21)/V21</f>
        <v>-8.628936381984563E-2</v>
      </c>
      <c r="X21" s="76">
        <v>20668</v>
      </c>
      <c r="Y21" s="76">
        <v>21500</v>
      </c>
      <c r="Z21" s="35"/>
      <c r="AA21" s="32">
        <f>U21+O21+I21+C21</f>
        <v>42475</v>
      </c>
      <c r="AB21" s="33">
        <f>+V21+P21+J21+D21</f>
        <v>47954.666666666664</v>
      </c>
      <c r="AC21" s="34">
        <f>+(AA21-AB21)/AB21</f>
        <v>-0.11426764166156922</v>
      </c>
      <c r="AD21" s="76">
        <f t="shared" si="13"/>
        <v>82208</v>
      </c>
      <c r="AE21" s="76">
        <f t="shared" si="14"/>
        <v>89248</v>
      </c>
      <c r="AF21" s="98">
        <f t="shared" si="15"/>
        <v>7040</v>
      </c>
      <c r="AG21" s="106">
        <v>71512</v>
      </c>
      <c r="AH21" s="35"/>
    </row>
    <row r="22" spans="1:34" ht="19.899999999999999" customHeight="1" x14ac:dyDescent="0.25">
      <c r="A22" s="18">
        <v>14</v>
      </c>
      <c r="B22" s="84" t="s">
        <v>27</v>
      </c>
      <c r="C22" s="81">
        <v>17998</v>
      </c>
      <c r="D22" s="33">
        <f t="shared" si="16"/>
        <v>17252.666666666664</v>
      </c>
      <c r="E22" s="34">
        <f>+(C22-D22)/D22</f>
        <v>4.3201051045249191E-2</v>
      </c>
      <c r="F22" s="106">
        <v>29576</v>
      </c>
      <c r="G22" s="106">
        <v>38917</v>
      </c>
      <c r="H22" s="35"/>
      <c r="I22" s="32">
        <v>9346</v>
      </c>
      <c r="J22" s="33">
        <f t="shared" si="17"/>
        <v>12867.75</v>
      </c>
      <c r="K22" s="34">
        <f>+(I22-J22)/J22</f>
        <v>-0.27368809620951606</v>
      </c>
      <c r="L22" s="106">
        <v>22059</v>
      </c>
      <c r="M22" s="106">
        <v>29501</v>
      </c>
      <c r="N22" s="35"/>
      <c r="O22" s="32">
        <v>1848</v>
      </c>
      <c r="P22" s="33">
        <f t="shared" si="18"/>
        <v>5066.25</v>
      </c>
      <c r="Q22" s="34">
        <f>+(O22-P22)/P22</f>
        <v>-0.63523316062176161</v>
      </c>
      <c r="R22" s="76">
        <v>8685</v>
      </c>
      <c r="S22" s="76">
        <v>11470</v>
      </c>
      <c r="T22" s="35"/>
      <c r="U22" s="32">
        <v>14901</v>
      </c>
      <c r="V22" s="33">
        <f t="shared" si="19"/>
        <v>15374.333333333334</v>
      </c>
      <c r="W22" s="34">
        <f>+(U22-V22)/V22</f>
        <v>-3.0787242807276235E-2</v>
      </c>
      <c r="X22" s="76">
        <v>26356</v>
      </c>
      <c r="Y22" s="76">
        <v>34612</v>
      </c>
      <c r="Z22" s="35"/>
      <c r="AA22" s="32">
        <f>U22+O22+I22+C22</f>
        <v>44093</v>
      </c>
      <c r="AB22" s="33">
        <f>+V22+P22+J22+D22</f>
        <v>50561</v>
      </c>
      <c r="AC22" s="34">
        <f>+(AA22-AB22)/AB22</f>
        <v>-0.12792468503391943</v>
      </c>
      <c r="AD22" s="76">
        <f t="shared" si="13"/>
        <v>86676</v>
      </c>
      <c r="AE22" s="76">
        <f t="shared" si="14"/>
        <v>114500</v>
      </c>
      <c r="AF22" s="98">
        <f t="shared" si="15"/>
        <v>27824</v>
      </c>
      <c r="AG22" s="106">
        <v>54943</v>
      </c>
      <c r="AH22" s="35"/>
    </row>
    <row r="23" spans="1:34" ht="19.899999999999999" customHeight="1" x14ac:dyDescent="0.25">
      <c r="A23" s="18">
        <v>15</v>
      </c>
      <c r="B23" s="84" t="s">
        <v>28</v>
      </c>
      <c r="C23" s="81">
        <v>10433</v>
      </c>
      <c r="D23" s="33">
        <f t="shared" si="16"/>
        <v>10144.166666666668</v>
      </c>
      <c r="E23" s="34">
        <f>+(C23-D23)/D23</f>
        <v>2.8472849749445372E-2</v>
      </c>
      <c r="F23" s="106">
        <v>17390</v>
      </c>
      <c r="G23" s="106">
        <v>18830</v>
      </c>
      <c r="H23" s="35"/>
      <c r="I23" s="32">
        <v>3884</v>
      </c>
      <c r="J23" s="33">
        <f t="shared" si="17"/>
        <v>8667.75</v>
      </c>
      <c r="K23" s="34">
        <f>+(I23-J23)/J23</f>
        <v>-0.55190216607539444</v>
      </c>
      <c r="L23" s="106">
        <v>14859</v>
      </c>
      <c r="M23" s="106">
        <v>15690</v>
      </c>
      <c r="N23" s="35"/>
      <c r="O23" s="32">
        <v>2798</v>
      </c>
      <c r="P23" s="33">
        <f t="shared" si="18"/>
        <v>3344.833333333333</v>
      </c>
      <c r="Q23" s="34">
        <f>+(O23-P23)/P23</f>
        <v>-0.16348597339179821</v>
      </c>
      <c r="R23" s="76">
        <v>5734</v>
      </c>
      <c r="S23" s="76">
        <v>5906</v>
      </c>
      <c r="T23" s="35"/>
      <c r="U23" s="32">
        <v>7880</v>
      </c>
      <c r="V23" s="33">
        <f t="shared" si="19"/>
        <v>7880.25</v>
      </c>
      <c r="W23" s="34">
        <f>+(U23-V23)/V23</f>
        <v>-3.1724881824815205E-5</v>
      </c>
      <c r="X23" s="76">
        <v>13509</v>
      </c>
      <c r="Y23" s="76">
        <v>14052</v>
      </c>
      <c r="Z23" s="35"/>
      <c r="AA23" s="32">
        <f>U23+O23+I23+C23</f>
        <v>24995</v>
      </c>
      <c r="AB23" s="33">
        <f>+V23+P23+J23+D23</f>
        <v>30037</v>
      </c>
      <c r="AC23" s="34">
        <f>+(AA23-AB23)/AB23</f>
        <v>-0.16785963977760762</v>
      </c>
      <c r="AD23" s="76">
        <f t="shared" si="13"/>
        <v>51492</v>
      </c>
      <c r="AE23" s="76">
        <f t="shared" si="14"/>
        <v>54478</v>
      </c>
      <c r="AF23" s="98">
        <f t="shared" si="15"/>
        <v>2986</v>
      </c>
      <c r="AG23" s="106">
        <v>39171</v>
      </c>
      <c r="AH23" s="35"/>
    </row>
    <row r="24" spans="1:34" ht="19.899999999999999" customHeight="1" x14ac:dyDescent="0.25">
      <c r="A24" s="18">
        <v>16</v>
      </c>
      <c r="B24" s="84" t="s">
        <v>29</v>
      </c>
      <c r="C24" s="81">
        <v>1120</v>
      </c>
      <c r="D24" s="33">
        <f t="shared" si="16"/>
        <v>2951.666666666667</v>
      </c>
      <c r="E24" s="34">
        <f>+(C24-D24)/D24</f>
        <v>-0.62055335968379455</v>
      </c>
      <c r="F24" s="106">
        <v>5060</v>
      </c>
      <c r="G24" s="106">
        <v>5060</v>
      </c>
      <c r="H24" s="35"/>
      <c r="I24" s="32">
        <v>1120</v>
      </c>
      <c r="J24" s="33"/>
      <c r="K24" s="34"/>
      <c r="L24" s="106">
        <v>0</v>
      </c>
      <c r="M24" s="106">
        <v>0</v>
      </c>
      <c r="N24" s="35"/>
      <c r="O24" s="32">
        <v>0</v>
      </c>
      <c r="P24" s="33">
        <f t="shared" si="18"/>
        <v>175</v>
      </c>
      <c r="Q24" s="34">
        <f>+(O24-P24)/P24</f>
        <v>-1</v>
      </c>
      <c r="R24" s="76">
        <v>300</v>
      </c>
      <c r="S24" s="76">
        <v>300</v>
      </c>
      <c r="T24" s="35"/>
      <c r="U24" s="32">
        <v>560</v>
      </c>
      <c r="V24" s="33"/>
      <c r="W24" s="34"/>
      <c r="X24" s="105"/>
      <c r="Y24" s="105"/>
      <c r="Z24" s="35"/>
      <c r="AA24" s="32">
        <f>U24+O24+I24+C24</f>
        <v>2800</v>
      </c>
      <c r="AB24" s="33">
        <f>+V24+P24+J24+D24</f>
        <v>3126.666666666667</v>
      </c>
      <c r="AC24" s="34">
        <f>+(AA24-AB24)/AB24</f>
        <v>-0.1044776119402986</v>
      </c>
      <c r="AD24" s="76">
        <f t="shared" si="13"/>
        <v>5360</v>
      </c>
      <c r="AE24" s="76">
        <f t="shared" si="14"/>
        <v>5360</v>
      </c>
      <c r="AF24" s="98">
        <f t="shared" si="15"/>
        <v>0</v>
      </c>
      <c r="AG24" s="106">
        <v>5834</v>
      </c>
      <c r="AH24" s="35"/>
    </row>
    <row r="25" spans="1:34" ht="19.899999999999999" customHeight="1" x14ac:dyDescent="0.25">
      <c r="A25" s="18"/>
      <c r="B25" s="84"/>
      <c r="C25" s="81"/>
      <c r="D25" s="33"/>
      <c r="E25" s="34"/>
      <c r="F25" s="106"/>
      <c r="G25" s="106"/>
      <c r="H25" s="35"/>
      <c r="I25" s="32"/>
      <c r="J25" s="33"/>
      <c r="K25" s="39"/>
      <c r="L25" s="106"/>
      <c r="M25" s="106"/>
      <c r="N25" s="35"/>
      <c r="O25" s="32"/>
      <c r="P25" s="33"/>
      <c r="Q25" s="34"/>
      <c r="R25" s="105"/>
      <c r="S25" s="105"/>
      <c r="T25" s="35"/>
      <c r="U25" s="32"/>
      <c r="V25" s="33"/>
      <c r="W25" s="34"/>
      <c r="X25" s="105"/>
      <c r="Y25" s="105"/>
      <c r="Z25" s="35"/>
      <c r="AA25" s="32"/>
      <c r="AB25" s="33"/>
      <c r="AC25" s="34"/>
      <c r="AD25" s="76">
        <f t="shared" si="13"/>
        <v>0</v>
      </c>
      <c r="AE25" s="76">
        <f t="shared" si="14"/>
        <v>0</v>
      </c>
      <c r="AF25" s="98"/>
      <c r="AG25" s="106"/>
      <c r="AH25" s="35"/>
    </row>
    <row r="26" spans="1:34" s="3" customFormat="1" ht="19.899999999999999" customHeight="1" thickBot="1" x14ac:dyDescent="0.3">
      <c r="A26" s="18"/>
      <c r="B26" s="85" t="s">
        <v>30</v>
      </c>
      <c r="C26" s="82">
        <f>SUM(C20:C25)</f>
        <v>252247</v>
      </c>
      <c r="D26" s="44">
        <f>SUM(D20:D25)</f>
        <v>248752.58333333328</v>
      </c>
      <c r="E26" s="42">
        <f>+(D26-C26)/D26</f>
        <v>-1.4047760308017099E-2</v>
      </c>
      <c r="F26" s="77">
        <f>SUM(F20:F25)</f>
        <v>426433</v>
      </c>
      <c r="G26" s="77">
        <f>SUM(G20:G25)</f>
        <v>467623</v>
      </c>
      <c r="H26" s="43"/>
      <c r="I26" s="41">
        <f>SUM(I20:I25)</f>
        <v>185506</v>
      </c>
      <c r="J26" s="44">
        <f>SUM(J20:J25)</f>
        <v>208147.91666666669</v>
      </c>
      <c r="K26" s="42">
        <f>+(I26-J26)/J26</f>
        <v>-0.10877801243106373</v>
      </c>
      <c r="L26" s="77">
        <f>SUM(L20:L24)</f>
        <v>356825</v>
      </c>
      <c r="M26" s="77">
        <f>SUM(M20:M24)</f>
        <v>410933</v>
      </c>
      <c r="N26" s="43"/>
      <c r="O26" s="41">
        <f>SUM(O20:O25)</f>
        <v>105398</v>
      </c>
      <c r="P26" s="44">
        <f>SUM(P20:P25)</f>
        <v>108721.08333333331</v>
      </c>
      <c r="Q26" s="42">
        <f>+(O26-P26)/P26</f>
        <v>-3.0565215425097533E-2</v>
      </c>
      <c r="R26" s="45">
        <f>SUM(R20:R25)</f>
        <v>186379</v>
      </c>
      <c r="S26" s="45">
        <f>SUM(S20:S25)</f>
        <v>199868</v>
      </c>
      <c r="T26" s="43"/>
      <c r="U26" s="41">
        <f>SUM(U20:U25)</f>
        <v>194837</v>
      </c>
      <c r="V26" s="44">
        <f>SUM(V20:V25)</f>
        <v>192910.66666666669</v>
      </c>
      <c r="W26" s="42">
        <f>+(U26-V26)/V26</f>
        <v>9.9856237429413637E-3</v>
      </c>
      <c r="X26" s="45">
        <f>SUM(X20:X25)</f>
        <v>330704</v>
      </c>
      <c r="Y26" s="45">
        <f>SUM(Y20:Y25)</f>
        <v>351210</v>
      </c>
      <c r="Z26" s="43"/>
      <c r="AA26" s="41">
        <f>SUM(AA20:AA25)</f>
        <v>737988</v>
      </c>
      <c r="AB26" s="44">
        <f>SUM(AB20:AB24)</f>
        <v>758532.25</v>
      </c>
      <c r="AC26" s="42">
        <f>+(AA26-AB26)/AB26</f>
        <v>-2.7084214283571991E-2</v>
      </c>
      <c r="AD26" s="77">
        <f>SUM(AD20:AD25)</f>
        <v>1300341</v>
      </c>
      <c r="AE26" s="80">
        <f t="shared" si="14"/>
        <v>1429634</v>
      </c>
      <c r="AF26" s="77">
        <f t="shared" ref="AF26" si="20">SUM(AF20:AF25)</f>
        <v>129293</v>
      </c>
      <c r="AG26" s="77">
        <f>SUM(AG20:AG24)</f>
        <v>1220964</v>
      </c>
      <c r="AH26" s="43"/>
    </row>
    <row r="27" spans="1:34" ht="19.899999999999999" customHeight="1" x14ac:dyDescent="0.25">
      <c r="A27" s="18"/>
      <c r="B27" s="19" t="s">
        <v>31</v>
      </c>
      <c r="C27" s="46"/>
      <c r="D27" s="50"/>
      <c r="E27" s="22"/>
      <c r="F27" s="108"/>
      <c r="G27" s="108"/>
      <c r="H27" s="49"/>
      <c r="I27" s="46"/>
      <c r="J27" s="50"/>
      <c r="K27" s="51"/>
      <c r="L27" s="108"/>
      <c r="M27" s="108"/>
      <c r="N27" s="49"/>
      <c r="O27" s="46"/>
      <c r="P27" s="50"/>
      <c r="Q27" s="30"/>
      <c r="R27" s="111"/>
      <c r="S27" s="111"/>
      <c r="T27" s="49"/>
      <c r="U27" s="46"/>
      <c r="V27" s="50"/>
      <c r="W27" s="30"/>
      <c r="X27" s="111"/>
      <c r="Y27" s="111"/>
      <c r="Z27" s="49"/>
      <c r="AA27" s="46"/>
      <c r="AB27" s="50"/>
      <c r="AC27" s="30"/>
      <c r="AD27" s="78"/>
      <c r="AE27" s="76">
        <f t="shared" si="14"/>
        <v>0</v>
      </c>
      <c r="AF27" s="122"/>
      <c r="AG27" s="108"/>
      <c r="AH27" s="49"/>
    </row>
    <row r="28" spans="1:34" ht="19.899999999999999" customHeight="1" x14ac:dyDescent="0.25">
      <c r="A28" s="18">
        <v>17</v>
      </c>
      <c r="B28" s="87" t="s">
        <v>32</v>
      </c>
      <c r="C28" s="32"/>
      <c r="D28" s="33"/>
      <c r="E28" s="34"/>
      <c r="F28" s="106"/>
      <c r="G28" s="106"/>
      <c r="H28" s="35"/>
      <c r="I28" s="32"/>
      <c r="J28" s="33"/>
      <c r="K28" s="34"/>
      <c r="L28" s="106"/>
      <c r="M28" s="106"/>
      <c r="N28" s="35"/>
      <c r="O28" s="46">
        <v>22823</v>
      </c>
      <c r="P28" s="33">
        <f>R28/12*7</f>
        <v>21875</v>
      </c>
      <c r="Q28" s="34">
        <f>+(O28-P28)/P28</f>
        <v>4.3337142857142859E-2</v>
      </c>
      <c r="R28" s="76">
        <v>37500</v>
      </c>
      <c r="S28" s="76">
        <v>43423</v>
      </c>
      <c r="T28" s="35"/>
      <c r="U28" s="32"/>
      <c r="V28" s="33"/>
      <c r="W28" s="34"/>
      <c r="X28" s="105"/>
      <c r="Y28" s="105"/>
      <c r="Z28" s="35"/>
      <c r="AA28" s="32">
        <f t="shared" ref="AA28:AA46" si="21">U28+O28+I28+C28</f>
        <v>22823</v>
      </c>
      <c r="AB28" s="33">
        <f t="shared" ref="AB28:AB45" si="22">+V28+P28+J28+D28</f>
        <v>21875</v>
      </c>
      <c r="AC28" s="34">
        <f t="shared" ref="AC28:AC45" si="23">+(AA28-AB28)/AB28</f>
        <v>4.3337142857142859E-2</v>
      </c>
      <c r="AD28" s="76">
        <f t="shared" ref="AD28:AD45" si="24">F28+L28+R28+X28</f>
        <v>37500</v>
      </c>
      <c r="AE28" s="76">
        <f t="shared" si="14"/>
        <v>43423</v>
      </c>
      <c r="AF28" s="98">
        <f t="shared" ref="AF28:AF45" si="25">+AE28-AD28</f>
        <v>5923</v>
      </c>
      <c r="AG28" s="106">
        <v>44204</v>
      </c>
      <c r="AH28" s="35"/>
    </row>
    <row r="29" spans="1:34" ht="19.899999999999999" customHeight="1" x14ac:dyDescent="0.25">
      <c r="A29" s="18">
        <v>18</v>
      </c>
      <c r="B29" s="87" t="s">
        <v>33</v>
      </c>
      <c r="C29" s="32"/>
      <c r="D29" s="33"/>
      <c r="E29" s="34"/>
      <c r="F29" s="106"/>
      <c r="G29" s="106"/>
      <c r="H29" s="35"/>
      <c r="I29" s="32"/>
      <c r="J29" s="33"/>
      <c r="K29" s="34"/>
      <c r="L29" s="106"/>
      <c r="M29" s="106"/>
      <c r="N29" s="35"/>
      <c r="O29" s="46">
        <v>44614</v>
      </c>
      <c r="P29" s="33">
        <f t="shared" ref="P29:P31" si="26">R29/12*7</f>
        <v>40833.333333333328</v>
      </c>
      <c r="Q29" s="34">
        <f>+(O29-P29)/P29</f>
        <v>9.2587755102040953E-2</v>
      </c>
      <c r="R29" s="76">
        <v>70000</v>
      </c>
      <c r="S29" s="76">
        <v>76481</v>
      </c>
      <c r="T29" s="35"/>
      <c r="U29" s="32"/>
      <c r="V29" s="33"/>
      <c r="W29" s="34"/>
      <c r="X29" s="105"/>
      <c r="Y29" s="105"/>
      <c r="Z29" s="35"/>
      <c r="AA29" s="32">
        <f t="shared" si="21"/>
        <v>44614</v>
      </c>
      <c r="AB29" s="33">
        <f t="shared" si="22"/>
        <v>40833.333333333328</v>
      </c>
      <c r="AC29" s="34">
        <f t="shared" si="23"/>
        <v>9.2587755102040953E-2</v>
      </c>
      <c r="AD29" s="76">
        <f t="shared" si="24"/>
        <v>70000</v>
      </c>
      <c r="AE29" s="76">
        <f t="shared" si="14"/>
        <v>76481</v>
      </c>
      <c r="AF29" s="98">
        <f t="shared" si="25"/>
        <v>6481</v>
      </c>
      <c r="AG29" s="106">
        <v>68770</v>
      </c>
      <c r="AH29" s="35"/>
    </row>
    <row r="30" spans="1:34" ht="19.899999999999999" customHeight="1" x14ac:dyDescent="0.25">
      <c r="A30" s="18">
        <v>19</v>
      </c>
      <c r="B30" s="87" t="s">
        <v>34</v>
      </c>
      <c r="C30" s="32"/>
      <c r="D30" s="33"/>
      <c r="E30" s="34"/>
      <c r="F30" s="106"/>
      <c r="G30" s="106"/>
      <c r="H30" s="35"/>
      <c r="I30" s="32"/>
      <c r="J30" s="33"/>
      <c r="K30" s="34"/>
      <c r="L30" s="106"/>
      <c r="M30" s="106"/>
      <c r="N30" s="35"/>
      <c r="O30" s="46">
        <v>7461</v>
      </c>
      <c r="P30" s="33">
        <f t="shared" si="26"/>
        <v>4666.6666666666661</v>
      </c>
      <c r="Q30" s="34">
        <f>+(O30-P30)/P30</f>
        <v>0.59878571428571448</v>
      </c>
      <c r="R30" s="76">
        <v>8000</v>
      </c>
      <c r="S30" s="76">
        <v>12790</v>
      </c>
      <c r="T30" s="35"/>
      <c r="U30" s="32"/>
      <c r="V30" s="33"/>
      <c r="W30" s="34"/>
      <c r="X30" s="105"/>
      <c r="Y30" s="105"/>
      <c r="Z30" s="35"/>
      <c r="AA30" s="32">
        <f t="shared" si="21"/>
        <v>7461</v>
      </c>
      <c r="AB30" s="33">
        <f t="shared" si="22"/>
        <v>4666.6666666666661</v>
      </c>
      <c r="AC30" s="34">
        <f t="shared" si="23"/>
        <v>0.59878571428571448</v>
      </c>
      <c r="AD30" s="76">
        <f t="shared" si="24"/>
        <v>8000</v>
      </c>
      <c r="AE30" s="76">
        <f t="shared" si="14"/>
        <v>12790</v>
      </c>
      <c r="AF30" s="98">
        <f t="shared" si="25"/>
        <v>4790</v>
      </c>
      <c r="AG30" s="106">
        <v>9080</v>
      </c>
      <c r="AH30" s="35"/>
    </row>
    <row r="31" spans="1:34" ht="19.899999999999999" customHeight="1" x14ac:dyDescent="0.25">
      <c r="A31" s="18">
        <v>20</v>
      </c>
      <c r="B31" s="87" t="s">
        <v>35</v>
      </c>
      <c r="C31" s="32"/>
      <c r="D31" s="33"/>
      <c r="E31" s="34"/>
      <c r="F31" s="106"/>
      <c r="G31" s="106"/>
      <c r="H31" s="35"/>
      <c r="I31" s="32">
        <v>18900</v>
      </c>
      <c r="J31" s="33">
        <f>L31/12*7</f>
        <v>49583.333333333328</v>
      </c>
      <c r="K31" s="34">
        <f>+(I31-J31)/J31</f>
        <v>-0.61882352941176466</v>
      </c>
      <c r="L31" s="106">
        <v>85000</v>
      </c>
      <c r="M31" s="106">
        <f>100000-9000+4000-10000</f>
        <v>85000</v>
      </c>
      <c r="N31" s="35"/>
      <c r="O31" s="46">
        <v>6237</v>
      </c>
      <c r="P31" s="33">
        <f t="shared" si="26"/>
        <v>18132.916666666664</v>
      </c>
      <c r="Q31" s="34">
        <f>+(O31-P31)/P31</f>
        <v>-0.65603989062248669</v>
      </c>
      <c r="R31" s="76">
        <f>31085</f>
        <v>31085</v>
      </c>
      <c r="S31" s="76">
        <f>31085</f>
        <v>31085</v>
      </c>
      <c r="T31" s="35"/>
      <c r="U31" s="32"/>
      <c r="V31" s="33"/>
      <c r="W31" s="34"/>
      <c r="X31" s="105"/>
      <c r="Y31" s="105"/>
      <c r="Z31" s="35"/>
      <c r="AA31" s="32">
        <f t="shared" si="21"/>
        <v>25137</v>
      </c>
      <c r="AB31" s="33">
        <f t="shared" si="22"/>
        <v>67716.25</v>
      </c>
      <c r="AC31" s="34">
        <f t="shared" si="23"/>
        <v>-0.62878924925700996</v>
      </c>
      <c r="AD31" s="76">
        <f t="shared" si="24"/>
        <v>116085</v>
      </c>
      <c r="AE31" s="76">
        <f t="shared" si="14"/>
        <v>116085</v>
      </c>
      <c r="AF31" s="98">
        <f t="shared" si="25"/>
        <v>0</v>
      </c>
      <c r="AG31" s="106">
        <v>54953</v>
      </c>
      <c r="AH31" s="35"/>
    </row>
    <row r="32" spans="1:34" ht="19.899999999999999" customHeight="1" x14ac:dyDescent="0.25">
      <c r="A32" s="18">
        <v>21</v>
      </c>
      <c r="B32" s="87" t="s">
        <v>36</v>
      </c>
      <c r="C32" s="32"/>
      <c r="D32" s="33"/>
      <c r="E32" s="34"/>
      <c r="F32" s="106"/>
      <c r="G32" s="106"/>
      <c r="H32" s="35"/>
      <c r="I32" s="32"/>
      <c r="J32" s="33"/>
      <c r="K32" s="34"/>
      <c r="L32" s="106"/>
      <c r="M32" s="106"/>
      <c r="N32" s="35"/>
      <c r="O32" s="46"/>
      <c r="P32" s="33"/>
      <c r="Q32" s="34"/>
      <c r="R32" s="76"/>
      <c r="S32" s="76"/>
      <c r="T32" s="35"/>
      <c r="U32" s="32">
        <v>0</v>
      </c>
      <c r="V32" s="33">
        <f>X32/12*7</f>
        <v>57435</v>
      </c>
      <c r="W32" s="34">
        <f>+(U32-V32)/V32</f>
        <v>-1</v>
      </c>
      <c r="X32" s="76">
        <v>98460</v>
      </c>
      <c r="Y32" s="76">
        <v>125000</v>
      </c>
      <c r="Z32" s="35"/>
      <c r="AA32" s="32">
        <f t="shared" si="21"/>
        <v>0</v>
      </c>
      <c r="AB32" s="33">
        <f t="shared" si="22"/>
        <v>57435</v>
      </c>
      <c r="AC32" s="34">
        <f t="shared" si="23"/>
        <v>-1</v>
      </c>
      <c r="AD32" s="76">
        <f t="shared" si="24"/>
        <v>98460</v>
      </c>
      <c r="AE32" s="76">
        <f t="shared" si="14"/>
        <v>125000</v>
      </c>
      <c r="AF32" s="98">
        <f t="shared" si="25"/>
        <v>26540</v>
      </c>
      <c r="AG32" s="106">
        <v>0</v>
      </c>
      <c r="AH32" s="35"/>
    </row>
    <row r="33" spans="1:34" ht="19.899999999999999" customHeight="1" x14ac:dyDescent="0.25">
      <c r="A33" s="18">
        <v>22</v>
      </c>
      <c r="B33" s="87" t="s">
        <v>37</v>
      </c>
      <c r="C33" s="32"/>
      <c r="D33" s="33">
        <f>F33/12*7</f>
        <v>1750</v>
      </c>
      <c r="E33" s="34">
        <f>+(C33-D33)/D33</f>
        <v>-1</v>
      </c>
      <c r="F33" s="76">
        <v>3000</v>
      </c>
      <c r="G33" s="76">
        <v>3000</v>
      </c>
      <c r="H33" s="35"/>
      <c r="I33" s="32">
        <v>3182</v>
      </c>
      <c r="J33" s="33">
        <f>L33/12*7</f>
        <v>4083.3333333333335</v>
      </c>
      <c r="K33" s="34">
        <f>+(I33-J33)/J33</f>
        <v>-0.22073469387755104</v>
      </c>
      <c r="L33" s="76">
        <v>7000</v>
      </c>
      <c r="M33" s="76">
        <v>7000</v>
      </c>
      <c r="N33" s="35"/>
      <c r="O33" s="46">
        <v>78</v>
      </c>
      <c r="P33" s="33">
        <f t="shared" ref="P33:P34" si="27">R33/12*7</f>
        <v>583.33333333333326</v>
      </c>
      <c r="Q33" s="34">
        <f>+(O33-P33)/P33</f>
        <v>-0.86628571428571421</v>
      </c>
      <c r="R33" s="76">
        <v>1000</v>
      </c>
      <c r="S33" s="76">
        <v>1000</v>
      </c>
      <c r="T33" s="35"/>
      <c r="U33" s="32">
        <v>75</v>
      </c>
      <c r="V33" s="33">
        <f>X33/12*7</f>
        <v>583.33333333333326</v>
      </c>
      <c r="W33" s="34">
        <f>+(U33-V33)/V33</f>
        <v>-0.87142857142857144</v>
      </c>
      <c r="X33" s="76">
        <v>1000</v>
      </c>
      <c r="Y33" s="76">
        <v>1000</v>
      </c>
      <c r="Z33" s="35"/>
      <c r="AA33" s="32">
        <f t="shared" si="21"/>
        <v>3335</v>
      </c>
      <c r="AB33" s="33">
        <f t="shared" si="22"/>
        <v>7000</v>
      </c>
      <c r="AC33" s="34">
        <f t="shared" ref="AC33" si="28">+(AA33-AB33)/AB33</f>
        <v>-0.52357142857142858</v>
      </c>
      <c r="AD33" s="76">
        <f t="shared" si="24"/>
        <v>12000</v>
      </c>
      <c r="AE33" s="76">
        <f t="shared" si="14"/>
        <v>12000</v>
      </c>
      <c r="AF33" s="98">
        <f t="shared" si="25"/>
        <v>0</v>
      </c>
      <c r="AG33" s="106">
        <v>1785</v>
      </c>
      <c r="AH33" s="35"/>
    </row>
    <row r="34" spans="1:34" ht="19.899999999999999" customHeight="1" x14ac:dyDescent="0.25">
      <c r="A34" s="18">
        <v>23</v>
      </c>
      <c r="B34" s="87" t="s">
        <v>38</v>
      </c>
      <c r="C34" s="32">
        <v>199</v>
      </c>
      <c r="D34" s="33">
        <f>F34/12*7</f>
        <v>1458.3333333333335</v>
      </c>
      <c r="E34" s="34">
        <f>+(C34-D34)/D34</f>
        <v>-0.86354285714285717</v>
      </c>
      <c r="F34" s="76">
        <v>2500</v>
      </c>
      <c r="G34" s="76">
        <v>2500</v>
      </c>
      <c r="H34" s="35"/>
      <c r="I34" s="32">
        <v>276</v>
      </c>
      <c r="J34" s="33">
        <f>L34/12*7</f>
        <v>1458.3333333333335</v>
      </c>
      <c r="K34" s="34">
        <f>+(I34-J34)/J34</f>
        <v>-0.81074285714285721</v>
      </c>
      <c r="L34" s="76">
        <v>2500</v>
      </c>
      <c r="M34" s="76">
        <v>2500</v>
      </c>
      <c r="N34" s="35"/>
      <c r="O34" s="46"/>
      <c r="P34" s="33">
        <f t="shared" si="27"/>
        <v>583.33333333333326</v>
      </c>
      <c r="Q34" s="34">
        <f>+(O34-P34)/P34</f>
        <v>-1</v>
      </c>
      <c r="R34" s="76">
        <v>1000</v>
      </c>
      <c r="S34" s="76">
        <v>1000</v>
      </c>
      <c r="T34" s="35"/>
      <c r="U34" s="32">
        <v>429</v>
      </c>
      <c r="V34" s="33">
        <f t="shared" ref="V34:V35" si="29">X34/12*7</f>
        <v>1166.6666666666665</v>
      </c>
      <c r="W34" s="34">
        <f>+(U34-V34)/V34</f>
        <v>-0.63228571428571423</v>
      </c>
      <c r="X34" s="76">
        <v>2000</v>
      </c>
      <c r="Y34" s="76">
        <v>2000</v>
      </c>
      <c r="Z34" s="35"/>
      <c r="AA34" s="32">
        <f t="shared" si="21"/>
        <v>904</v>
      </c>
      <c r="AB34" s="33">
        <f t="shared" si="22"/>
        <v>4666.6666666666661</v>
      </c>
      <c r="AC34" s="34">
        <f t="shared" si="23"/>
        <v>-0.80628571428571427</v>
      </c>
      <c r="AD34" s="76">
        <f t="shared" si="24"/>
        <v>8000</v>
      </c>
      <c r="AE34" s="76">
        <f t="shared" si="14"/>
        <v>8000</v>
      </c>
      <c r="AF34" s="98">
        <f t="shared" si="25"/>
        <v>0</v>
      </c>
      <c r="AG34" s="106">
        <v>642</v>
      </c>
      <c r="AH34" s="35"/>
    </row>
    <row r="35" spans="1:34" ht="19.899999999999999" customHeight="1" x14ac:dyDescent="0.25">
      <c r="A35" s="18">
        <v>24</v>
      </c>
      <c r="B35" s="87" t="s">
        <v>39</v>
      </c>
      <c r="C35" s="32"/>
      <c r="D35" s="33"/>
      <c r="E35" s="34"/>
      <c r="F35" s="76"/>
      <c r="G35" s="76"/>
      <c r="H35" s="35"/>
      <c r="I35" s="32"/>
      <c r="J35" s="33"/>
      <c r="K35" s="34"/>
      <c r="L35" s="76"/>
      <c r="M35" s="76"/>
      <c r="N35" s="35"/>
      <c r="O35" s="46"/>
      <c r="P35" s="33"/>
      <c r="Q35" s="34"/>
      <c r="R35" s="76"/>
      <c r="S35" s="76"/>
      <c r="T35" s="35"/>
      <c r="U35" s="32">
        <v>8206</v>
      </c>
      <c r="V35" s="33">
        <f t="shared" si="29"/>
        <v>8206.3333333333321</v>
      </c>
      <c r="W35" s="34">
        <f>+(U35-V35)/V35</f>
        <v>-4.0619034079221824E-5</v>
      </c>
      <c r="X35" s="76">
        <v>14068</v>
      </c>
      <c r="Y35" s="76">
        <v>14490</v>
      </c>
      <c r="Z35" s="35"/>
      <c r="AA35" s="32">
        <f t="shared" si="21"/>
        <v>8206</v>
      </c>
      <c r="AB35" s="33">
        <f t="shared" si="22"/>
        <v>8206.3333333333321</v>
      </c>
      <c r="AC35" s="34">
        <f t="shared" si="23"/>
        <v>-4.0619034079221824E-5</v>
      </c>
      <c r="AD35" s="76">
        <f t="shared" si="24"/>
        <v>14068</v>
      </c>
      <c r="AE35" s="76">
        <f t="shared" si="14"/>
        <v>14490</v>
      </c>
      <c r="AF35" s="98">
        <f t="shared" si="25"/>
        <v>422</v>
      </c>
      <c r="AG35" s="106">
        <v>12632</v>
      </c>
      <c r="AH35" s="35"/>
    </row>
    <row r="36" spans="1:34" ht="19.899999999999999" customHeight="1" x14ac:dyDescent="0.25">
      <c r="A36" s="18">
        <v>25</v>
      </c>
      <c r="B36" s="87" t="s">
        <v>40</v>
      </c>
      <c r="C36" s="32">
        <v>13412</v>
      </c>
      <c r="D36" s="33">
        <f>F36/12*7</f>
        <v>13708.333333333332</v>
      </c>
      <c r="E36" s="34">
        <f>+(C36-D36)/D36</f>
        <v>-2.161702127659566E-2</v>
      </c>
      <c r="F36" s="76">
        <v>23500</v>
      </c>
      <c r="G36" s="76">
        <v>23500</v>
      </c>
      <c r="H36" s="35"/>
      <c r="I36" s="32"/>
      <c r="J36" s="33"/>
      <c r="K36" s="34"/>
      <c r="L36" s="76"/>
      <c r="M36" s="76"/>
      <c r="N36" s="35"/>
      <c r="O36" s="46"/>
      <c r="P36" s="33"/>
      <c r="Q36" s="34"/>
      <c r="R36" s="76"/>
      <c r="S36" s="76"/>
      <c r="T36" s="35"/>
      <c r="U36" s="32"/>
      <c r="V36" s="33"/>
      <c r="W36" s="34"/>
      <c r="X36" s="76"/>
      <c r="Y36" s="76"/>
      <c r="Z36" s="35"/>
      <c r="AA36" s="32">
        <f t="shared" si="21"/>
        <v>13412</v>
      </c>
      <c r="AB36" s="33">
        <f t="shared" si="22"/>
        <v>13708.333333333332</v>
      </c>
      <c r="AC36" s="34">
        <f t="shared" si="23"/>
        <v>-2.161702127659566E-2</v>
      </c>
      <c r="AD36" s="76">
        <f t="shared" si="24"/>
        <v>23500</v>
      </c>
      <c r="AE36" s="76">
        <f t="shared" si="14"/>
        <v>23500</v>
      </c>
      <c r="AF36" s="98">
        <f t="shared" si="25"/>
        <v>0</v>
      </c>
      <c r="AG36" s="106">
        <v>26289</v>
      </c>
      <c r="AH36" s="35"/>
    </row>
    <row r="37" spans="1:34" ht="19.899999999999999" customHeight="1" x14ac:dyDescent="0.25">
      <c r="A37" s="18">
        <v>26</v>
      </c>
      <c r="B37" s="87" t="s">
        <v>41</v>
      </c>
      <c r="C37" s="32"/>
      <c r="D37" s="33">
        <f t="shared" ref="D37:D44" si="30">F37/12*7</f>
        <v>1458.3333333333335</v>
      </c>
      <c r="E37" s="34"/>
      <c r="F37" s="76">
        <v>2500</v>
      </c>
      <c r="G37" s="76">
        <v>2500</v>
      </c>
      <c r="H37" s="35"/>
      <c r="I37" s="32"/>
      <c r="J37" s="33"/>
      <c r="K37" s="34"/>
      <c r="L37" s="76"/>
      <c r="M37" s="76"/>
      <c r="N37" s="35"/>
      <c r="O37" s="46"/>
      <c r="P37" s="33"/>
      <c r="Q37" s="34"/>
      <c r="R37" s="76"/>
      <c r="S37" s="76"/>
      <c r="T37" s="35"/>
      <c r="U37" s="32"/>
      <c r="V37" s="33"/>
      <c r="W37" s="34"/>
      <c r="X37" s="76"/>
      <c r="Y37" s="76"/>
      <c r="Z37" s="35"/>
      <c r="AA37" s="32">
        <f t="shared" si="21"/>
        <v>0</v>
      </c>
      <c r="AB37" s="33">
        <f t="shared" si="22"/>
        <v>1458.3333333333335</v>
      </c>
      <c r="AC37" s="34">
        <f t="shared" si="23"/>
        <v>-1</v>
      </c>
      <c r="AD37" s="76">
        <f t="shared" si="24"/>
        <v>2500</v>
      </c>
      <c r="AE37" s="76">
        <v>0</v>
      </c>
      <c r="AF37" s="98">
        <f t="shared" si="25"/>
        <v>-2500</v>
      </c>
      <c r="AG37" s="106">
        <v>3204</v>
      </c>
      <c r="AH37" s="35"/>
    </row>
    <row r="38" spans="1:34" ht="19.899999999999999" customHeight="1" x14ac:dyDescent="0.25">
      <c r="A38" s="18">
        <v>27</v>
      </c>
      <c r="B38" s="87" t="s">
        <v>42</v>
      </c>
      <c r="C38" s="32">
        <v>2347</v>
      </c>
      <c r="D38" s="33">
        <f t="shared" si="30"/>
        <v>875</v>
      </c>
      <c r="E38" s="34">
        <f>+(C38-D38)/D38</f>
        <v>1.6822857142857144</v>
      </c>
      <c r="F38" s="76">
        <v>1500</v>
      </c>
      <c r="G38" s="76">
        <v>1500</v>
      </c>
      <c r="H38" s="35"/>
      <c r="I38" s="32">
        <v>2095</v>
      </c>
      <c r="J38" s="33">
        <f>L38/12*7</f>
        <v>1166.6666666666665</v>
      </c>
      <c r="K38" s="34">
        <f>+(I38-J38)/J38</f>
        <v>0.79571428571428593</v>
      </c>
      <c r="L38" s="76">
        <v>2000</v>
      </c>
      <c r="M38" s="76">
        <v>2000</v>
      </c>
      <c r="N38" s="35"/>
      <c r="O38" s="46">
        <v>0</v>
      </c>
      <c r="P38" s="33">
        <f>R38/12*7</f>
        <v>2916.666666666667</v>
      </c>
      <c r="Q38" s="34">
        <f>+(O38-P38)/P38</f>
        <v>-1</v>
      </c>
      <c r="R38" s="76">
        <v>5000</v>
      </c>
      <c r="S38" s="76">
        <v>4115</v>
      </c>
      <c r="T38" s="35"/>
      <c r="U38" s="32"/>
      <c r="V38" s="33"/>
      <c r="W38" s="34"/>
      <c r="X38" s="76"/>
      <c r="Y38" s="76"/>
      <c r="Z38" s="35"/>
      <c r="AA38" s="32">
        <f t="shared" si="21"/>
        <v>4442</v>
      </c>
      <c r="AB38" s="33">
        <f t="shared" si="22"/>
        <v>4958.3333333333339</v>
      </c>
      <c r="AC38" s="34">
        <f t="shared" si="23"/>
        <v>-0.10413445378151272</v>
      </c>
      <c r="AD38" s="76">
        <f t="shared" si="24"/>
        <v>8500</v>
      </c>
      <c r="AE38" s="76">
        <f t="shared" si="14"/>
        <v>7615</v>
      </c>
      <c r="AF38" s="98">
        <f t="shared" si="25"/>
        <v>-885</v>
      </c>
      <c r="AG38" s="106">
        <v>8882</v>
      </c>
      <c r="AH38" s="35"/>
    </row>
    <row r="39" spans="1:34" ht="19.899999999999999" customHeight="1" x14ac:dyDescent="0.25">
      <c r="A39" s="18">
        <v>28</v>
      </c>
      <c r="B39" s="87" t="s">
        <v>43</v>
      </c>
      <c r="C39" s="32">
        <v>2282</v>
      </c>
      <c r="D39" s="33">
        <f t="shared" si="30"/>
        <v>1166.6666666666665</v>
      </c>
      <c r="E39" s="34">
        <f t="shared" ref="E39:E41" si="31">+(C39-D39)/D39</f>
        <v>0.95600000000000029</v>
      </c>
      <c r="F39" s="76">
        <v>2000</v>
      </c>
      <c r="G39" s="76">
        <v>1800</v>
      </c>
      <c r="H39" s="35"/>
      <c r="I39" s="32">
        <v>14</v>
      </c>
      <c r="J39" s="33">
        <f t="shared" ref="J39:J42" si="32">L39/12*7</f>
        <v>1166.6666666666665</v>
      </c>
      <c r="K39" s="34">
        <f t="shared" ref="K39:K41" si="33">+(I39-J39)/J39</f>
        <v>-0.98799999999999999</v>
      </c>
      <c r="L39" s="76">
        <v>2000</v>
      </c>
      <c r="M39" s="76">
        <v>1500</v>
      </c>
      <c r="N39" s="35"/>
      <c r="O39" s="46"/>
      <c r="P39" s="33">
        <f t="shared" ref="P39:P42" si="34">R39/12*7</f>
        <v>291.66666666666663</v>
      </c>
      <c r="Q39" s="34">
        <f t="shared" ref="Q39:Q41" si="35">+(O39-P39)/P39</f>
        <v>-1</v>
      </c>
      <c r="R39" s="76">
        <v>500</v>
      </c>
      <c r="S39" s="76">
        <v>350</v>
      </c>
      <c r="T39" s="35"/>
      <c r="U39" s="32">
        <v>3</v>
      </c>
      <c r="V39" s="33">
        <f>X39/12*7</f>
        <v>291.66666666666663</v>
      </c>
      <c r="W39" s="34">
        <f t="shared" ref="W39:W41" si="36">+(U39-V39)/V39</f>
        <v>-0.98971428571428566</v>
      </c>
      <c r="X39" s="76">
        <v>500</v>
      </c>
      <c r="Y39" s="76">
        <v>350</v>
      </c>
      <c r="Z39" s="35"/>
      <c r="AA39" s="32">
        <f t="shared" si="21"/>
        <v>2299</v>
      </c>
      <c r="AB39" s="33">
        <f t="shared" si="22"/>
        <v>2916.6666666666661</v>
      </c>
      <c r="AC39" s="34">
        <f t="shared" si="23"/>
        <v>-0.21177142857142842</v>
      </c>
      <c r="AD39" s="76">
        <f t="shared" si="24"/>
        <v>5000</v>
      </c>
      <c r="AE39" s="76">
        <f t="shared" si="14"/>
        <v>4000</v>
      </c>
      <c r="AF39" s="98">
        <f t="shared" si="25"/>
        <v>-1000</v>
      </c>
      <c r="AG39" s="106">
        <v>2487</v>
      </c>
      <c r="AH39" s="35"/>
    </row>
    <row r="40" spans="1:34" ht="19.899999999999999" customHeight="1" x14ac:dyDescent="0.25">
      <c r="A40" s="18">
        <v>29</v>
      </c>
      <c r="B40" s="87" t="s">
        <v>44</v>
      </c>
      <c r="C40" s="32"/>
      <c r="D40" s="33">
        <f t="shared" si="30"/>
        <v>233.33333333333334</v>
      </c>
      <c r="E40" s="34">
        <f t="shared" si="31"/>
        <v>-1</v>
      </c>
      <c r="F40" s="76">
        <v>400</v>
      </c>
      <c r="G40" s="76">
        <v>702</v>
      </c>
      <c r="H40" s="35"/>
      <c r="I40" s="32">
        <v>20</v>
      </c>
      <c r="J40" s="33">
        <f t="shared" si="32"/>
        <v>291.66666666666663</v>
      </c>
      <c r="K40" s="34">
        <f t="shared" si="33"/>
        <v>-0.93142857142857138</v>
      </c>
      <c r="L40" s="76">
        <v>500</v>
      </c>
      <c r="M40" s="76">
        <v>1000</v>
      </c>
      <c r="N40" s="35"/>
      <c r="O40" s="46">
        <f>1916-1225</f>
        <v>691</v>
      </c>
      <c r="P40" s="33">
        <f t="shared" si="34"/>
        <v>233.33333333333334</v>
      </c>
      <c r="Q40" s="34">
        <f t="shared" si="35"/>
        <v>1.9614285714285711</v>
      </c>
      <c r="R40" s="76">
        <v>400</v>
      </c>
      <c r="S40" s="76">
        <v>800</v>
      </c>
      <c r="T40" s="35"/>
      <c r="U40" s="32"/>
      <c r="V40" s="33">
        <f t="shared" ref="V40:V42" si="37">X40/12*7</f>
        <v>116.66666666666667</v>
      </c>
      <c r="W40" s="34">
        <f t="shared" si="36"/>
        <v>-1</v>
      </c>
      <c r="X40" s="76">
        <v>200</v>
      </c>
      <c r="Y40" s="76">
        <v>800</v>
      </c>
      <c r="Z40" s="35"/>
      <c r="AA40" s="32">
        <f t="shared" si="21"/>
        <v>711</v>
      </c>
      <c r="AB40" s="33">
        <f t="shared" si="22"/>
        <v>875</v>
      </c>
      <c r="AC40" s="34">
        <f t="shared" si="23"/>
        <v>-0.18742857142857142</v>
      </c>
      <c r="AD40" s="76">
        <f t="shared" si="24"/>
        <v>1500</v>
      </c>
      <c r="AE40" s="76">
        <f t="shared" si="14"/>
        <v>3302</v>
      </c>
      <c r="AF40" s="98">
        <f t="shared" si="25"/>
        <v>1802</v>
      </c>
      <c r="AG40" s="106">
        <v>1654</v>
      </c>
      <c r="AH40" s="35"/>
    </row>
    <row r="41" spans="1:34" ht="19.899999999999999" customHeight="1" x14ac:dyDescent="0.25">
      <c r="A41" s="18">
        <v>30</v>
      </c>
      <c r="B41" s="87" t="s">
        <v>45</v>
      </c>
      <c r="C41" s="32">
        <v>771</v>
      </c>
      <c r="D41" s="33">
        <f t="shared" si="30"/>
        <v>2333.333333333333</v>
      </c>
      <c r="E41" s="34">
        <f t="shared" si="31"/>
        <v>-0.66957142857142848</v>
      </c>
      <c r="F41" s="76">
        <v>4000</v>
      </c>
      <c r="G41" s="76">
        <v>4000</v>
      </c>
      <c r="H41" s="35"/>
      <c r="I41" s="32">
        <v>1167</v>
      </c>
      <c r="J41" s="33">
        <f t="shared" si="32"/>
        <v>1166.6666666666665</v>
      </c>
      <c r="K41" s="34">
        <f t="shared" si="33"/>
        <v>2.8571428571441568E-4</v>
      </c>
      <c r="L41" s="76">
        <v>2000</v>
      </c>
      <c r="M41" s="76">
        <v>2000</v>
      </c>
      <c r="N41" s="35"/>
      <c r="O41" s="46">
        <f>5617+1225</f>
        <v>6842</v>
      </c>
      <c r="P41" s="33">
        <f t="shared" si="34"/>
        <v>2041.6666666666667</v>
      </c>
      <c r="Q41" s="34">
        <f t="shared" si="35"/>
        <v>2.3511836734693876</v>
      </c>
      <c r="R41" s="76">
        <v>3500</v>
      </c>
      <c r="S41" s="76">
        <v>3500</v>
      </c>
      <c r="T41" s="35"/>
      <c r="U41" s="32"/>
      <c r="V41" s="33">
        <f t="shared" si="37"/>
        <v>291.66666666666663</v>
      </c>
      <c r="W41" s="34">
        <f t="shared" si="36"/>
        <v>-1</v>
      </c>
      <c r="X41" s="76">
        <v>500</v>
      </c>
      <c r="Y41" s="76">
        <v>500</v>
      </c>
      <c r="Z41" s="35"/>
      <c r="AA41" s="32">
        <f t="shared" si="21"/>
        <v>8780</v>
      </c>
      <c r="AB41" s="33">
        <f t="shared" si="22"/>
        <v>5833.333333333333</v>
      </c>
      <c r="AC41" s="34">
        <f t="shared" si="23"/>
        <v>0.50514285714285723</v>
      </c>
      <c r="AD41" s="76">
        <f t="shared" si="24"/>
        <v>10000</v>
      </c>
      <c r="AE41" s="76">
        <f t="shared" si="14"/>
        <v>10000</v>
      </c>
      <c r="AF41" s="98">
        <f t="shared" si="25"/>
        <v>0</v>
      </c>
      <c r="AG41" s="106">
        <v>12786</v>
      </c>
      <c r="AH41" s="35"/>
    </row>
    <row r="42" spans="1:34" ht="19.899999999999999" customHeight="1" x14ac:dyDescent="0.25">
      <c r="A42" s="18">
        <v>31</v>
      </c>
      <c r="B42" s="31" t="s">
        <v>46</v>
      </c>
      <c r="C42" s="32">
        <v>174</v>
      </c>
      <c r="D42" s="33">
        <f t="shared" si="30"/>
        <v>758.33333333333326</v>
      </c>
      <c r="E42" s="34">
        <f>+(C42-D42)/D42</f>
        <v>-0.77054945054945057</v>
      </c>
      <c r="F42" s="76">
        <v>1300</v>
      </c>
      <c r="G42" s="76">
        <v>1272</v>
      </c>
      <c r="H42" s="35"/>
      <c r="I42" s="32">
        <v>1113</v>
      </c>
      <c r="J42" s="33">
        <f t="shared" si="32"/>
        <v>466.66666666666669</v>
      </c>
      <c r="K42" s="34">
        <f>+(I42-J42)/J42</f>
        <v>1.3849999999999998</v>
      </c>
      <c r="L42" s="76">
        <v>800</v>
      </c>
      <c r="M42" s="76">
        <v>800</v>
      </c>
      <c r="N42" s="35"/>
      <c r="O42" s="46">
        <v>46</v>
      </c>
      <c r="P42" s="33">
        <f t="shared" si="34"/>
        <v>525</v>
      </c>
      <c r="Q42" s="34">
        <f>+(O42-P42)/P42</f>
        <v>-0.9123809523809524</v>
      </c>
      <c r="R42" s="76">
        <v>900</v>
      </c>
      <c r="S42" s="76">
        <v>483</v>
      </c>
      <c r="T42" s="35"/>
      <c r="U42" s="32">
        <v>135</v>
      </c>
      <c r="V42" s="33">
        <f t="shared" si="37"/>
        <v>175</v>
      </c>
      <c r="W42" s="34">
        <f>+(U42-V42)/V42</f>
        <v>-0.22857142857142856</v>
      </c>
      <c r="X42" s="76">
        <v>300</v>
      </c>
      <c r="Y42" s="76">
        <v>300</v>
      </c>
      <c r="Z42" s="35"/>
      <c r="AA42" s="32">
        <f t="shared" si="21"/>
        <v>1468</v>
      </c>
      <c r="AB42" s="33">
        <f t="shared" si="22"/>
        <v>1925</v>
      </c>
      <c r="AC42" s="34">
        <f t="shared" si="23"/>
        <v>-0.23740259740259739</v>
      </c>
      <c r="AD42" s="76">
        <f t="shared" si="24"/>
        <v>3300</v>
      </c>
      <c r="AE42" s="76">
        <f t="shared" si="14"/>
        <v>2855</v>
      </c>
      <c r="AF42" s="98">
        <f t="shared" si="25"/>
        <v>-445</v>
      </c>
      <c r="AG42" s="106">
        <v>3599</v>
      </c>
      <c r="AH42" s="35"/>
    </row>
    <row r="43" spans="1:34" ht="19.899999999999999" customHeight="1" x14ac:dyDescent="0.25">
      <c r="A43" s="18">
        <v>32</v>
      </c>
      <c r="B43" s="101" t="s">
        <v>47</v>
      </c>
      <c r="C43" s="32">
        <v>4003</v>
      </c>
      <c r="D43" s="33">
        <f t="shared" si="30"/>
        <v>3966.6666666666665</v>
      </c>
      <c r="E43" s="97">
        <f>+(C43-D43)/D43</f>
        <v>9.1596638655462564E-3</v>
      </c>
      <c r="F43" s="103">
        <v>6800</v>
      </c>
      <c r="G43" s="103">
        <v>6800</v>
      </c>
      <c r="H43" s="102"/>
      <c r="I43" s="32"/>
      <c r="J43" s="33"/>
      <c r="K43" s="97"/>
      <c r="L43" s="106"/>
      <c r="M43" s="106"/>
      <c r="N43" s="35"/>
      <c r="O43" s="46"/>
      <c r="P43" s="33"/>
      <c r="Q43" s="97"/>
      <c r="R43" s="98"/>
      <c r="S43" s="98"/>
      <c r="T43" s="35"/>
      <c r="U43" s="32"/>
      <c r="V43" s="33"/>
      <c r="W43" s="34"/>
      <c r="X43" s="105"/>
      <c r="Y43" s="105"/>
      <c r="Z43" s="35"/>
      <c r="AA43" s="32">
        <f t="shared" si="21"/>
        <v>4003</v>
      </c>
      <c r="AB43" s="33">
        <f t="shared" si="22"/>
        <v>3966.6666666666665</v>
      </c>
      <c r="AC43" s="34">
        <f t="shared" si="23"/>
        <v>9.1596638655462564E-3</v>
      </c>
      <c r="AD43" s="76">
        <f t="shared" si="24"/>
        <v>6800</v>
      </c>
      <c r="AE43" s="76">
        <f t="shared" si="14"/>
        <v>6800</v>
      </c>
      <c r="AF43" s="98">
        <f t="shared" si="25"/>
        <v>0</v>
      </c>
      <c r="AG43" s="106">
        <v>6812</v>
      </c>
      <c r="AH43" s="35"/>
    </row>
    <row r="44" spans="1:34" ht="19.899999999999999" customHeight="1" x14ac:dyDescent="0.25">
      <c r="A44" s="18">
        <v>33</v>
      </c>
      <c r="B44" s="101" t="s">
        <v>48</v>
      </c>
      <c r="C44" s="32">
        <v>5405</v>
      </c>
      <c r="D44" s="33">
        <f t="shared" si="30"/>
        <v>5279.1666666666661</v>
      </c>
      <c r="E44" s="97">
        <f>+(C44-D44)/D44</f>
        <v>2.38358326756118E-2</v>
      </c>
      <c r="F44" s="103">
        <v>9050</v>
      </c>
      <c r="G44" s="103">
        <v>9050</v>
      </c>
      <c r="H44" s="102"/>
      <c r="I44" s="32"/>
      <c r="J44" s="33"/>
      <c r="K44" s="97"/>
      <c r="L44" s="106"/>
      <c r="M44" s="106"/>
      <c r="N44" s="35"/>
      <c r="O44" s="46"/>
      <c r="P44" s="33"/>
      <c r="Q44" s="97"/>
      <c r="R44" s="98"/>
      <c r="S44" s="98"/>
      <c r="T44" s="35"/>
      <c r="U44" s="32"/>
      <c r="V44" s="33"/>
      <c r="W44" s="97"/>
      <c r="X44" s="105"/>
      <c r="Y44" s="105"/>
      <c r="Z44" s="35"/>
      <c r="AA44" s="32">
        <f t="shared" si="21"/>
        <v>5405</v>
      </c>
      <c r="AB44" s="33">
        <f t="shared" si="22"/>
        <v>5279.1666666666661</v>
      </c>
      <c r="AC44" s="34">
        <f t="shared" si="23"/>
        <v>2.38358326756118E-2</v>
      </c>
      <c r="AD44" s="76">
        <f t="shared" si="24"/>
        <v>9050</v>
      </c>
      <c r="AE44" s="76">
        <f t="shared" si="14"/>
        <v>9050</v>
      </c>
      <c r="AF44" s="98">
        <f t="shared" si="25"/>
        <v>0</v>
      </c>
      <c r="AG44" s="106">
        <v>8693</v>
      </c>
      <c r="AH44" s="35"/>
    </row>
    <row r="45" spans="1:34" ht="19.899999999999999" customHeight="1" thickBot="1" x14ac:dyDescent="0.3">
      <c r="A45" s="18">
        <v>34</v>
      </c>
      <c r="B45" s="101" t="s">
        <v>49</v>
      </c>
      <c r="C45" s="32"/>
      <c r="D45" s="33"/>
      <c r="E45" s="97"/>
      <c r="F45" s="103"/>
      <c r="G45" s="103"/>
      <c r="H45" s="102"/>
      <c r="I45" s="32">
        <v>160</v>
      </c>
      <c r="J45" s="33"/>
      <c r="K45" s="97"/>
      <c r="L45" s="98"/>
      <c r="M45" s="98"/>
      <c r="N45" s="52"/>
      <c r="O45" s="32">
        <v>374</v>
      </c>
      <c r="P45" s="33">
        <f>R45/12*7</f>
        <v>2333.333333333333</v>
      </c>
      <c r="Q45" s="97">
        <f>+(O45-P45)/P45</f>
        <v>-0.83971428571428575</v>
      </c>
      <c r="R45" s="98">
        <v>4000</v>
      </c>
      <c r="S45" s="98">
        <v>3000</v>
      </c>
      <c r="T45" s="52"/>
      <c r="U45" s="32"/>
      <c r="V45" s="33"/>
      <c r="W45" s="97"/>
      <c r="X45" s="37"/>
      <c r="Y45" s="37"/>
      <c r="Z45" s="52"/>
      <c r="AA45" s="32">
        <f t="shared" si="21"/>
        <v>534</v>
      </c>
      <c r="AB45" s="33">
        <f t="shared" si="22"/>
        <v>2333.333333333333</v>
      </c>
      <c r="AC45" s="34">
        <f t="shared" si="23"/>
        <v>-0.77114285714285713</v>
      </c>
      <c r="AD45" s="119">
        <f t="shared" si="24"/>
        <v>4000</v>
      </c>
      <c r="AE45" s="76">
        <f t="shared" si="14"/>
        <v>3000</v>
      </c>
      <c r="AF45" s="98">
        <f t="shared" si="25"/>
        <v>-1000</v>
      </c>
      <c r="AG45" s="98">
        <v>3754</v>
      </c>
      <c r="AH45" s="52"/>
    </row>
    <row r="46" spans="1:34" ht="19.899999999999999" customHeight="1" thickBot="1" x14ac:dyDescent="0.3">
      <c r="A46" s="18">
        <v>35</v>
      </c>
      <c r="B46" s="101" t="s">
        <v>50</v>
      </c>
      <c r="C46" s="128">
        <v>0</v>
      </c>
      <c r="D46" s="33">
        <f>F46/12*7</f>
        <v>291.66666666666663</v>
      </c>
      <c r="E46" s="97">
        <v>0</v>
      </c>
      <c r="F46" s="106">
        <v>500</v>
      </c>
      <c r="G46" s="106">
        <v>500</v>
      </c>
      <c r="H46" s="102"/>
      <c r="I46" s="128">
        <v>696</v>
      </c>
      <c r="J46" s="130"/>
      <c r="K46" s="97"/>
      <c r="L46" s="98"/>
      <c r="M46" s="98"/>
      <c r="N46" s="90"/>
      <c r="O46" s="46">
        <v>1104</v>
      </c>
      <c r="P46" s="50"/>
      <c r="Q46" s="97"/>
      <c r="R46" s="98"/>
      <c r="S46" s="98"/>
      <c r="T46" s="90"/>
      <c r="U46" s="128">
        <v>2111</v>
      </c>
      <c r="V46" s="33">
        <f>X46/12*7</f>
        <v>5541.6666666666661</v>
      </c>
      <c r="W46" s="97">
        <v>0</v>
      </c>
      <c r="X46" s="37">
        <v>9500</v>
      </c>
      <c r="Y46" s="37">
        <v>9500</v>
      </c>
      <c r="Z46" s="90"/>
      <c r="AA46" s="32">
        <f t="shared" si="21"/>
        <v>3911</v>
      </c>
      <c r="AB46" s="33">
        <f t="shared" ref="AB46" si="38">+V46+P46+J46+D46</f>
        <v>5833.333333333333</v>
      </c>
      <c r="AC46" s="34">
        <f t="shared" ref="AC46" si="39">+(AA46-AB46)/AB46</f>
        <v>-0.32954285714285708</v>
      </c>
      <c r="AD46" s="119">
        <f t="shared" ref="AD46" si="40">F46+L46+R46+X46</f>
        <v>10000</v>
      </c>
      <c r="AE46" s="76">
        <f t="shared" si="14"/>
        <v>10000</v>
      </c>
      <c r="AF46" s="98">
        <f t="shared" ref="AF46" si="41">+AE46-AD46</f>
        <v>0</v>
      </c>
      <c r="AG46" s="98">
        <v>819</v>
      </c>
      <c r="AH46" s="90"/>
    </row>
    <row r="47" spans="1:34" ht="19.899999999999999" customHeight="1" x14ac:dyDescent="0.25">
      <c r="A47" s="18"/>
      <c r="B47" s="101"/>
      <c r="C47" s="20"/>
      <c r="D47" s="21"/>
      <c r="E47" s="97"/>
      <c r="F47" s="106"/>
      <c r="G47" s="106"/>
      <c r="H47" s="102"/>
      <c r="I47" s="20"/>
      <c r="J47" s="21"/>
      <c r="K47" s="100"/>
      <c r="L47" s="98"/>
      <c r="M47" s="98"/>
      <c r="N47" s="23"/>
      <c r="O47" s="20"/>
      <c r="P47" s="21"/>
      <c r="Q47" s="97"/>
      <c r="R47" s="37"/>
      <c r="S47" s="37"/>
      <c r="T47" s="23"/>
      <c r="U47" s="96"/>
      <c r="V47" s="33"/>
      <c r="W47" s="97"/>
      <c r="X47" s="37"/>
      <c r="Y47" s="37"/>
      <c r="Z47" s="23"/>
      <c r="AA47" s="96"/>
      <c r="AB47" s="33"/>
      <c r="AC47" s="97"/>
      <c r="AD47" s="120"/>
      <c r="AE47" s="98"/>
      <c r="AF47" s="98"/>
      <c r="AG47" s="98"/>
      <c r="AH47" s="23"/>
    </row>
    <row r="48" spans="1:34" s="3" customFormat="1" ht="19.899999999999999" customHeight="1" thickBot="1" x14ac:dyDescent="0.3">
      <c r="A48" s="18"/>
      <c r="B48" s="40" t="s">
        <v>51</v>
      </c>
      <c r="C48" s="41">
        <f>SUM(C28:C46)</f>
        <v>28593</v>
      </c>
      <c r="D48" s="44">
        <f>SUM(D28:D46)</f>
        <v>33279.166666666657</v>
      </c>
      <c r="E48" s="93">
        <f>+(C48-D48)/D48</f>
        <v>-0.14081382246149968</v>
      </c>
      <c r="F48" s="95">
        <f>SUM(F28:F46)</f>
        <v>57050</v>
      </c>
      <c r="G48" s="95">
        <f>SUM(G28:G46)</f>
        <v>57124</v>
      </c>
      <c r="H48" s="99"/>
      <c r="I48" s="41">
        <f>SUM(I28:I46)</f>
        <v>27623</v>
      </c>
      <c r="J48" s="44">
        <f>SUM(J28:J46)</f>
        <v>59383.333333333321</v>
      </c>
      <c r="K48" s="93">
        <f>+(I48-J48)/J48</f>
        <v>-0.53483581251754131</v>
      </c>
      <c r="L48" s="95">
        <f>SUM(L28:L46)</f>
        <v>101800</v>
      </c>
      <c r="M48" s="95">
        <f>SUM(M28:M46)</f>
        <v>101800</v>
      </c>
      <c r="N48" s="43"/>
      <c r="O48" s="41">
        <f>SUM(O28:O46)</f>
        <v>90270</v>
      </c>
      <c r="P48" s="44">
        <f>SUM(P28:P46)</f>
        <v>95016.249999999985</v>
      </c>
      <c r="Q48" s="93">
        <f>+(O48-P48)/P48</f>
        <v>-4.995198189783312E-2</v>
      </c>
      <c r="R48" s="94">
        <f>SUM(R28:R46)</f>
        <v>162885</v>
      </c>
      <c r="S48" s="94">
        <f>SUM(S28:S46)</f>
        <v>178027</v>
      </c>
      <c r="T48" s="43"/>
      <c r="U48" s="91">
        <f>SUM(U28:U46)</f>
        <v>10959</v>
      </c>
      <c r="V48" s="92">
        <f>SUM(V27:V46)</f>
        <v>73808.000000000015</v>
      </c>
      <c r="W48" s="93">
        <f>+(U48-V48)/V48</f>
        <v>-0.85152016041621503</v>
      </c>
      <c r="X48" s="94">
        <f>SUM(X28:X46)</f>
        <v>126528</v>
      </c>
      <c r="Y48" s="94">
        <f>SUM(Y28:Y46)</f>
        <v>153940</v>
      </c>
      <c r="Z48" s="43"/>
      <c r="AA48" s="91">
        <f>SUM(AA28:AA46)</f>
        <v>157445</v>
      </c>
      <c r="AB48" s="91">
        <f>SUM(AB28:AB46)</f>
        <v>261486.75000000003</v>
      </c>
      <c r="AC48" s="93">
        <f>+(AA48-AB48)/AB48</f>
        <v>-0.39788536130415791</v>
      </c>
      <c r="AD48" s="95">
        <f>SUM(AD28:AD46)</f>
        <v>448263</v>
      </c>
      <c r="AE48" s="95">
        <f>SUM(AE28:AE46)</f>
        <v>488391</v>
      </c>
      <c r="AF48" s="95">
        <f>SUM(AF28:AF46)</f>
        <v>40128</v>
      </c>
      <c r="AG48" s="95">
        <f>SUM(AG28:AG46)</f>
        <v>271045</v>
      </c>
      <c r="AH48" s="43"/>
    </row>
    <row r="49" spans="1:34" s="3" customFormat="1" ht="19.899999999999999" customHeight="1" x14ac:dyDescent="0.25">
      <c r="A49" s="18"/>
      <c r="B49" s="19"/>
      <c r="C49" s="20"/>
      <c r="D49" s="53"/>
      <c r="E49" s="54"/>
      <c r="F49" s="109"/>
      <c r="G49" s="109"/>
      <c r="H49" s="55"/>
      <c r="I49" s="20"/>
      <c r="J49" s="53"/>
      <c r="K49" s="56"/>
      <c r="L49" s="109"/>
      <c r="M49" s="109"/>
      <c r="N49" s="55"/>
      <c r="O49" s="20"/>
      <c r="P49" s="53"/>
      <c r="Q49" s="54"/>
      <c r="R49" s="113"/>
      <c r="S49" s="113"/>
      <c r="T49" s="55"/>
      <c r="U49" s="20"/>
      <c r="V49" s="53"/>
      <c r="W49" s="54"/>
      <c r="X49" s="113"/>
      <c r="Y49" s="113"/>
      <c r="Z49" s="55"/>
      <c r="AA49" s="20"/>
      <c r="AB49" s="53"/>
      <c r="AC49" s="54"/>
      <c r="AD49" s="79"/>
      <c r="AE49" s="118"/>
      <c r="AF49" s="123"/>
      <c r="AG49" s="109"/>
      <c r="AH49" s="55"/>
    </row>
    <row r="50" spans="1:34" s="3" customFormat="1" ht="19.899999999999999" customHeight="1" x14ac:dyDescent="0.25">
      <c r="A50" s="18"/>
      <c r="B50" s="57" t="s">
        <v>52</v>
      </c>
      <c r="C50" s="32">
        <f>+C48+C26</f>
        <v>280840</v>
      </c>
      <c r="D50" s="58">
        <f>+D48+D26</f>
        <v>282031.74999999994</v>
      </c>
      <c r="E50" s="59">
        <f>+(C50-D50)/D50</f>
        <v>-4.2255880765195483E-3</v>
      </c>
      <c r="F50" s="80">
        <f>+F26+F48</f>
        <v>483483</v>
      </c>
      <c r="G50" s="80">
        <f>+G26+G48</f>
        <v>524747</v>
      </c>
      <c r="H50" s="60"/>
      <c r="I50" s="32">
        <f>+I48+I26</f>
        <v>213129</v>
      </c>
      <c r="J50" s="58">
        <f>+J48+J26</f>
        <v>267531.25</v>
      </c>
      <c r="K50" s="59">
        <f>+(I50-J50)/J50</f>
        <v>-0.20334914145543745</v>
      </c>
      <c r="L50" s="80">
        <f>+L48+L26</f>
        <v>458625</v>
      </c>
      <c r="M50" s="80">
        <f>+M48+M26</f>
        <v>512733</v>
      </c>
      <c r="N50" s="60"/>
      <c r="O50" s="32">
        <f>+O48+O26</f>
        <v>195668</v>
      </c>
      <c r="P50" s="58">
        <f>+P48+P26</f>
        <v>203737.33333333331</v>
      </c>
      <c r="Q50" s="59">
        <f>+(O50-P50)/P50</f>
        <v>-3.9606552227377641E-2</v>
      </c>
      <c r="R50" s="61">
        <f>+R48+R26</f>
        <v>349264</v>
      </c>
      <c r="S50" s="61">
        <f>+S48+S26</f>
        <v>377895</v>
      </c>
      <c r="T50" s="60"/>
      <c r="U50" s="32">
        <f>+U48+U26</f>
        <v>205796</v>
      </c>
      <c r="V50" s="58">
        <f>+V48+V26</f>
        <v>266718.66666666669</v>
      </c>
      <c r="W50" s="59">
        <f>+(U50-V50)/V50</f>
        <v>-0.22841545898549789</v>
      </c>
      <c r="X50" s="61">
        <f>+X48+X26</f>
        <v>457232</v>
      </c>
      <c r="Y50" s="61">
        <f>+Y48+Y26</f>
        <v>505150</v>
      </c>
      <c r="Z50" s="60"/>
      <c r="AA50" s="32">
        <f>+AA48+AA26</f>
        <v>895433</v>
      </c>
      <c r="AB50" s="58">
        <f>+AB48+AB26</f>
        <v>1020019</v>
      </c>
      <c r="AC50" s="59">
        <f>+(AA50-AB50)/AB50</f>
        <v>-0.12214086208198083</v>
      </c>
      <c r="AD50" s="80">
        <f>+AD48+AD26</f>
        <v>1748604</v>
      </c>
      <c r="AE50" s="80">
        <f>+AE48+AE26</f>
        <v>1918025</v>
      </c>
      <c r="AF50" s="80">
        <f>+AF48+AF26</f>
        <v>169421</v>
      </c>
      <c r="AG50" s="80">
        <f>AG26+AG48</f>
        <v>1492009</v>
      </c>
      <c r="AH50" s="60"/>
    </row>
    <row r="51" spans="1:34" s="3" customFormat="1" ht="19.899999999999999" customHeight="1" thickBot="1" x14ac:dyDescent="0.3">
      <c r="A51" s="18"/>
      <c r="B51" s="62"/>
      <c r="C51" s="41"/>
      <c r="D51" s="44"/>
      <c r="E51" s="42"/>
      <c r="F51" s="107"/>
      <c r="G51" s="107"/>
      <c r="H51" s="43"/>
      <c r="I51" s="41"/>
      <c r="J51" s="44"/>
      <c r="K51" s="63"/>
      <c r="L51" s="107"/>
      <c r="M51" s="107"/>
      <c r="N51" s="43"/>
      <c r="O51" s="41"/>
      <c r="P51" s="44"/>
      <c r="Q51" s="42"/>
      <c r="R51" s="112"/>
      <c r="S51" s="112"/>
      <c r="T51" s="43"/>
      <c r="U51" s="41"/>
      <c r="V51" s="44"/>
      <c r="W51" s="42"/>
      <c r="X51" s="112"/>
      <c r="Y51" s="112"/>
      <c r="Z51" s="43"/>
      <c r="AA51" s="41"/>
      <c r="AB51" s="44"/>
      <c r="AC51" s="42"/>
      <c r="AD51" s="77"/>
      <c r="AE51" s="116"/>
      <c r="AF51" s="121"/>
      <c r="AG51" s="107"/>
      <c r="AH51" s="43"/>
    </row>
    <row r="52" spans="1:34" s="3" customFormat="1" ht="19.899999999999999" customHeight="1" x14ac:dyDescent="0.25">
      <c r="A52" s="18"/>
      <c r="B52" s="19"/>
      <c r="C52" s="20"/>
      <c r="D52" s="53"/>
      <c r="E52" s="54"/>
      <c r="F52" s="109"/>
      <c r="G52" s="109"/>
      <c r="H52" s="55"/>
      <c r="I52" s="20"/>
      <c r="J52" s="53"/>
      <c r="K52" s="56"/>
      <c r="L52" s="109"/>
      <c r="M52" s="109"/>
      <c r="N52" s="55"/>
      <c r="O52" s="20"/>
      <c r="P52" s="53"/>
      <c r="Q52" s="54"/>
      <c r="R52" s="113"/>
      <c r="S52" s="113"/>
      <c r="T52" s="55"/>
      <c r="U52" s="20"/>
      <c r="V52" s="53"/>
      <c r="W52" s="54"/>
      <c r="X52" s="113"/>
      <c r="Y52" s="113"/>
      <c r="Z52" s="55"/>
      <c r="AA52" s="20"/>
      <c r="AB52" s="53"/>
      <c r="AC52" s="54"/>
      <c r="AD52" s="79"/>
      <c r="AE52" s="118"/>
      <c r="AF52" s="123"/>
      <c r="AG52" s="109"/>
      <c r="AH52" s="55"/>
    </row>
    <row r="53" spans="1:34" s="3" customFormat="1" ht="19.899999999999999" customHeight="1" thickBot="1" x14ac:dyDescent="0.3">
      <c r="A53" s="18"/>
      <c r="B53" s="40" t="s">
        <v>53</v>
      </c>
      <c r="C53" s="41">
        <f>+C50-C18</f>
        <v>175191</v>
      </c>
      <c r="D53" s="44">
        <f>+D50-D18</f>
        <v>176415.16666666663</v>
      </c>
      <c r="E53" s="42">
        <f>+(C53-D53)/D53</f>
        <v>-6.939123714797546E-3</v>
      </c>
      <c r="F53" s="77">
        <f>+F50-F18</f>
        <v>302426</v>
      </c>
      <c r="G53" s="77">
        <f>+G50-G18</f>
        <v>328809</v>
      </c>
      <c r="H53" s="43"/>
      <c r="I53" s="41">
        <f>+I50-I18</f>
        <v>48803</v>
      </c>
      <c r="J53" s="44">
        <f>+J50-J18</f>
        <v>96106.499999999971</v>
      </c>
      <c r="K53" s="42">
        <f>+(I53-J53)/J53</f>
        <v>-0.49219875866876833</v>
      </c>
      <c r="L53" s="77">
        <f>+L50-L18</f>
        <v>164754</v>
      </c>
      <c r="M53" s="77">
        <f>+M50-M18</f>
        <v>113862</v>
      </c>
      <c r="N53" s="43"/>
      <c r="O53" s="41">
        <f>+O50-O18</f>
        <v>37987</v>
      </c>
      <c r="P53" s="44">
        <f>+P50-P18</f>
        <v>58259.833333333314</v>
      </c>
      <c r="Q53" s="42">
        <f>+(O53-P53)/P53</f>
        <v>-0.34797273135579382</v>
      </c>
      <c r="R53" s="45">
        <f>+R50-R18</f>
        <v>99874</v>
      </c>
      <c r="S53" s="45">
        <f>+S50-S18</f>
        <v>105505</v>
      </c>
      <c r="T53" s="43"/>
      <c r="U53" s="41">
        <f>+U50-U18</f>
        <v>167338</v>
      </c>
      <c r="V53" s="44">
        <f>+V50-V18</f>
        <v>170825.66666666669</v>
      </c>
      <c r="W53" s="42">
        <f>+(U53-V53)/V53</f>
        <v>-2.0416526009947873E-2</v>
      </c>
      <c r="X53" s="45">
        <f>+X50-X18</f>
        <v>292844</v>
      </c>
      <c r="Y53" s="45">
        <f>+Y50-Y18</f>
        <v>314222</v>
      </c>
      <c r="Z53" s="43"/>
      <c r="AA53" s="41">
        <f>+AA50-AA18</f>
        <v>429319</v>
      </c>
      <c r="AB53" s="44">
        <f>+AB50-AB18</f>
        <v>501607.16666666669</v>
      </c>
      <c r="AC53" s="42">
        <f>+(AA53-AB53)/AB53</f>
        <v>-0.14411310577367484</v>
      </c>
      <c r="AD53" s="77">
        <f>+AD50-AD18</f>
        <v>859898</v>
      </c>
      <c r="AE53" s="77">
        <f>+AE50-AE18</f>
        <v>859898</v>
      </c>
      <c r="AF53" s="77">
        <f>+AF50-AF18</f>
        <v>0</v>
      </c>
      <c r="AG53" s="77">
        <f>AG50-AG18</f>
        <v>687028</v>
      </c>
      <c r="AH53" s="43"/>
    </row>
    <row r="54" spans="1:34" s="3" customFormat="1" ht="19.899999999999999" customHeight="1" x14ac:dyDescent="0.25">
      <c r="A54" s="1"/>
      <c r="B54" s="64"/>
      <c r="C54" s="65"/>
      <c r="D54" s="65"/>
      <c r="E54" s="66"/>
      <c r="F54" s="67"/>
      <c r="G54" s="67"/>
      <c r="H54" s="67"/>
      <c r="I54" s="65"/>
      <c r="J54" s="65"/>
      <c r="K54" s="66"/>
      <c r="L54" s="68"/>
      <c r="M54" s="68"/>
      <c r="N54" s="67"/>
      <c r="O54" s="65"/>
      <c r="P54" s="65"/>
      <c r="Q54" s="66"/>
      <c r="R54" s="68"/>
      <c r="S54" s="68"/>
      <c r="T54" s="67"/>
      <c r="U54" s="65"/>
      <c r="V54" s="65"/>
      <c r="W54" s="66"/>
      <c r="X54" s="68"/>
      <c r="Y54" s="68"/>
      <c r="Z54" s="67"/>
      <c r="AA54" s="65"/>
      <c r="AB54" s="65">
        <f>AB53-AA53</f>
        <v>72288.166666666686</v>
      </c>
      <c r="AC54" s="66"/>
      <c r="AD54" s="67"/>
      <c r="AE54" s="67"/>
      <c r="AF54" s="67"/>
      <c r="AG54" s="67"/>
      <c r="AH54" s="67"/>
    </row>
    <row r="55" spans="1:34" ht="9.6" customHeight="1" x14ac:dyDescent="0.25">
      <c r="A55" s="4"/>
      <c r="C55" s="4"/>
      <c r="I55" s="4"/>
      <c r="K55" s="4"/>
      <c r="L55" s="4"/>
      <c r="M55" s="4"/>
      <c r="AC55" s="69"/>
    </row>
    <row r="56" spans="1:34" x14ac:dyDescent="0.25">
      <c r="A56" s="4"/>
      <c r="C56" s="4"/>
      <c r="I56" s="4"/>
      <c r="K56" s="4"/>
      <c r="L56" s="4"/>
      <c r="M56" s="4"/>
    </row>
    <row r="57" spans="1:34" x14ac:dyDescent="0.25">
      <c r="A57" s="4"/>
      <c r="C57" s="4"/>
      <c r="I57" s="4"/>
      <c r="K57" s="4"/>
      <c r="L57" s="4"/>
      <c r="M57" s="4"/>
    </row>
    <row r="58" spans="1:34" x14ac:dyDescent="0.25">
      <c r="A58" s="4"/>
      <c r="C58" s="4"/>
      <c r="I58" s="88"/>
      <c r="K58" s="89"/>
      <c r="L58" s="4"/>
      <c r="M58" s="4"/>
    </row>
    <row r="59" spans="1:34" x14ac:dyDescent="0.25">
      <c r="A59" s="4"/>
      <c r="C59" s="4"/>
      <c r="I59" s="88"/>
      <c r="K59" s="89"/>
      <c r="L59" s="4"/>
      <c r="M59" s="4"/>
    </row>
    <row r="60" spans="1:34" x14ac:dyDescent="0.25">
      <c r="I60" s="88"/>
      <c r="K60" s="89"/>
    </row>
    <row r="61" spans="1:34" x14ac:dyDescent="0.25">
      <c r="I61" s="88"/>
      <c r="K61" s="89"/>
    </row>
    <row r="78" spans="1:29" s="71" customFormat="1" ht="17.25" x14ac:dyDescent="0.3">
      <c r="A78" s="70"/>
      <c r="C78" s="72"/>
      <c r="I78" s="72"/>
      <c r="K78" s="73"/>
      <c r="L78" s="74"/>
      <c r="M78" s="74"/>
      <c r="O78" s="72"/>
      <c r="R78" s="74"/>
      <c r="S78" s="74"/>
      <c r="U78" s="72"/>
      <c r="X78" s="74"/>
      <c r="Y78" s="74"/>
      <c r="AA78" s="72"/>
      <c r="AC78" s="75"/>
    </row>
    <row r="79" spans="1:29" s="71" customFormat="1" ht="17.25" x14ac:dyDescent="0.3">
      <c r="A79" s="70"/>
      <c r="C79" s="72"/>
      <c r="I79" s="72"/>
      <c r="K79" s="73"/>
      <c r="L79" s="74"/>
      <c r="M79" s="74"/>
      <c r="O79" s="72"/>
      <c r="R79" s="74"/>
      <c r="S79" s="74"/>
      <c r="U79" s="72"/>
      <c r="X79" s="74"/>
      <c r="Y79" s="74"/>
      <c r="AA79" s="72"/>
      <c r="AC79" s="75"/>
    </row>
  </sheetData>
  <mergeCells count="4">
    <mergeCell ref="C3:F3"/>
    <mergeCell ref="I3:L3"/>
    <mergeCell ref="O3:R3"/>
    <mergeCell ref="U3:X3"/>
  </mergeCells>
  <pageMargins left="0.25" right="0.25" top="0.75" bottom="0.75" header="0.3" footer="0.3"/>
  <pageSetup paperSize="3" scale="43" orientation="landscape" r:id="rId1"/>
  <headerFooter>
    <oddFooter>&amp;C&amp;"Tahoma,Regular"Page 2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BDA5E870E3C4893725FBC5E84FA2B" ma:contentTypeVersion="12" ma:contentTypeDescription="Create a new document." ma:contentTypeScope="" ma:versionID="3c6827b7e924a0faca808ffde6f56223">
  <xsd:schema xmlns:xsd="http://www.w3.org/2001/XMLSchema" xmlns:xs="http://www.w3.org/2001/XMLSchema" xmlns:p="http://schemas.microsoft.com/office/2006/metadata/properties" xmlns:ns2="ae92b318-f13b-4ba6-bf6e-48f9bfe100b7" xmlns:ns3="74191712-59f0-4225-98ef-2343680824ac" targetNamespace="http://schemas.microsoft.com/office/2006/metadata/properties" ma:root="true" ma:fieldsID="81385b755f28960c70d380934e1fb640" ns2:_="" ns3:_="">
    <xsd:import namespace="ae92b318-f13b-4ba6-bf6e-48f9bfe100b7"/>
    <xsd:import namespace="74191712-59f0-4225-98ef-2343680824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92b318-f13b-4ba6-bf6e-48f9bfe100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191712-59f0-4225-98ef-2343680824a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DE092EB-159A-4412-ABD5-81FE22BD8E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92b318-f13b-4ba6-bf6e-48f9bfe100b7"/>
    <ds:schemaRef ds:uri="74191712-59f0-4225-98ef-2343680824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BA362BB-3F38-4B5D-89C2-4E0E60507B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83CEB5-2F88-40C2-A470-CFBC38B0479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22-23</vt:lpstr>
      <vt:lpstr>'22-23'!Print_Area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Faulkner</dc:creator>
  <cp:keywords/>
  <dc:description/>
  <cp:lastModifiedBy>theuser</cp:lastModifiedBy>
  <cp:revision/>
  <dcterms:created xsi:type="dcterms:W3CDTF">2014-07-29T01:28:43Z</dcterms:created>
  <dcterms:modified xsi:type="dcterms:W3CDTF">2022-05-02T18:23:00Z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0x0101004FBBDA5E870E3C4893725FBC5E84FA2B</vt:lpwstr>
  </property>
</Properties>
</file>