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4C01E60-C672-473A-A6FD-5718F9E75009}" xr6:coauthVersionLast="47" xr6:coauthVersionMax="47" xr10:uidLastSave="{00000000-0000-0000-0000-000000000000}"/>
  <bookViews>
    <workbookView xWindow="-96" yWindow="-96" windowWidth="23232" windowHeight="12432" xr2:uid="{52D64F12-EDB5-4420-8E46-910207EB085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F37" i="1"/>
  <c r="I36" i="1"/>
  <c r="F36" i="1"/>
  <c r="H35" i="1"/>
  <c r="F35" i="1"/>
  <c r="I35" i="1" s="1"/>
  <c r="F34" i="1"/>
  <c r="H33" i="1"/>
  <c r="F33" i="1"/>
  <c r="I33" i="1" s="1"/>
  <c r="E33" i="1"/>
  <c r="I32" i="1"/>
  <c r="H32" i="1"/>
  <c r="F32" i="1"/>
  <c r="H31" i="1"/>
  <c r="F31" i="1"/>
  <c r="I31" i="1" s="1"/>
  <c r="H30" i="1"/>
  <c r="F30" i="1"/>
  <c r="I30" i="1" s="1"/>
  <c r="F28" i="1"/>
  <c r="E28" i="1"/>
  <c r="H28" i="1" s="1"/>
  <c r="C28" i="1"/>
  <c r="C26" i="1" s="1"/>
  <c r="I27" i="1"/>
  <c r="H27" i="1"/>
  <c r="H26" i="1" s="1"/>
  <c r="F27" i="1"/>
  <c r="F26" i="1" s="1"/>
  <c r="E27" i="1"/>
  <c r="E26" i="1" s="1"/>
  <c r="E36" i="1" s="1"/>
  <c r="H36" i="1" s="1"/>
  <c r="C27" i="1"/>
  <c r="I24" i="1"/>
  <c r="F24" i="1"/>
  <c r="E24" i="1"/>
  <c r="C24" i="1"/>
  <c r="H24" i="1" s="1"/>
  <c r="F20" i="1"/>
  <c r="C20" i="1"/>
  <c r="I20" i="1" s="1"/>
  <c r="B20" i="1"/>
  <c r="H20" i="1" s="1"/>
  <c r="I19" i="1"/>
  <c r="H19" i="1"/>
  <c r="F19" i="1"/>
  <c r="C19" i="1"/>
  <c r="B19" i="1"/>
  <c r="F18" i="1"/>
  <c r="E18" i="1"/>
  <c r="H18" i="1" s="1"/>
  <c r="C18" i="1"/>
  <c r="I18" i="1" s="1"/>
  <c r="B18" i="1"/>
  <c r="F17" i="1"/>
  <c r="E17" i="1"/>
  <c r="C17" i="1"/>
  <c r="I17" i="1" s="1"/>
  <c r="B17" i="1"/>
  <c r="H17" i="1" s="1"/>
  <c r="H16" i="1"/>
  <c r="F16" i="1"/>
  <c r="I16" i="1" s="1"/>
  <c r="E16" i="1"/>
  <c r="C16" i="1"/>
  <c r="B16" i="1"/>
  <c r="H15" i="1"/>
  <c r="F15" i="1"/>
  <c r="F21" i="1" s="1"/>
  <c r="E15" i="1"/>
  <c r="E21" i="1" s="1"/>
  <c r="C15" i="1"/>
  <c r="I15" i="1" s="1"/>
  <c r="B15" i="1"/>
  <c r="B21" i="1" s="1"/>
  <c r="F12" i="1"/>
  <c r="B12" i="1"/>
  <c r="F9" i="1"/>
  <c r="E9" i="1"/>
  <c r="C9" i="1"/>
  <c r="I9" i="1" s="1"/>
  <c r="B9" i="1"/>
  <c r="H9" i="1" s="1"/>
  <c r="F8" i="1"/>
  <c r="I8" i="1" s="1"/>
  <c r="E8" i="1"/>
  <c r="H8" i="1" s="1"/>
  <c r="C8" i="1"/>
  <c r="B8" i="1"/>
  <c r="F7" i="1"/>
  <c r="H7" i="1"/>
  <c r="C7" i="1"/>
  <c r="I7" i="1" s="1"/>
  <c r="B7" i="1"/>
  <c r="F6" i="1"/>
  <c r="E6" i="1"/>
  <c r="E11" i="1" s="1"/>
  <c r="E13" i="1" s="1"/>
  <c r="E22" i="1" s="1"/>
  <c r="C6" i="1"/>
  <c r="C11" i="1" s="1"/>
  <c r="C13" i="1" s="1"/>
  <c r="B6" i="1"/>
  <c r="H6" i="1" s="1"/>
  <c r="I5" i="1"/>
  <c r="H5" i="1"/>
  <c r="F5" i="1"/>
  <c r="F11" i="1" s="1"/>
  <c r="F13" i="1" s="1"/>
  <c r="F22" i="1" s="1"/>
  <c r="E5" i="1"/>
  <c r="C5" i="1"/>
  <c r="B5" i="1"/>
  <c r="B11" i="1" s="1"/>
  <c r="B13" i="1" s="1"/>
  <c r="B22" i="1" s="1"/>
  <c r="H11" i="1" l="1"/>
  <c r="H13" i="1" s="1"/>
  <c r="I21" i="1"/>
  <c r="E37" i="1"/>
  <c r="H37" i="1" s="1"/>
  <c r="H21" i="1"/>
  <c r="I6" i="1"/>
  <c r="I11" i="1" s="1"/>
  <c r="I13" i="1" s="1"/>
  <c r="I22" i="1" s="1"/>
  <c r="I28" i="1"/>
  <c r="I26" i="1" s="1"/>
  <c r="C21" i="1"/>
  <c r="C22" i="1" s="1"/>
  <c r="H22" i="1" l="1"/>
</calcChain>
</file>

<file path=xl/sharedStrings.xml><?xml version="1.0" encoding="utf-8"?>
<sst xmlns="http://schemas.openxmlformats.org/spreadsheetml/2006/main" count="45" uniqueCount="42">
  <si>
    <t>SPECIAL SPACE INC.</t>
  </si>
  <si>
    <t>DRAFT: 2023-2025 BUDGET</t>
  </si>
  <si>
    <t>REVENUE</t>
  </si>
  <si>
    <t>NATIONAL</t>
  </si>
  <si>
    <t>CHAPTERS</t>
  </si>
  <si>
    <t>TOTAL</t>
  </si>
  <si>
    <t>Direct Support</t>
  </si>
  <si>
    <t>Special Events(net)</t>
  </si>
  <si>
    <t>Foundations</t>
  </si>
  <si>
    <t>National Sponsorship Support</t>
  </si>
  <si>
    <t>In-Kind Donations</t>
  </si>
  <si>
    <t>Total Fundraising</t>
  </si>
  <si>
    <t>Less: National (15%)</t>
  </si>
  <si>
    <t>Net Fundraising</t>
  </si>
  <si>
    <t>Business Expenses</t>
  </si>
  <si>
    <t>Contract Services</t>
  </si>
  <si>
    <t>Professional Fees &amp; Services</t>
  </si>
  <si>
    <t>Facilities and Equipment</t>
  </si>
  <si>
    <t>Program Expenses</t>
  </si>
  <si>
    <t>Payroll Expenses</t>
  </si>
  <si>
    <t>Total Expenses</t>
  </si>
  <si>
    <t>Net Income</t>
  </si>
  <si>
    <t>Cash Balance</t>
  </si>
  <si>
    <t>Average Costs</t>
  </si>
  <si>
    <t>Total Rooms</t>
  </si>
  <si>
    <t>In-Person</t>
  </si>
  <si>
    <t xml:space="preserve">Remote </t>
  </si>
  <si>
    <t>Room - Materials</t>
  </si>
  <si>
    <t>Room - In-Kind Goods</t>
  </si>
  <si>
    <t>Room - In-Kind Services</t>
  </si>
  <si>
    <t>Direct room - Total</t>
  </si>
  <si>
    <t>Remote Room Costs</t>
  </si>
  <si>
    <t>National Expense</t>
  </si>
  <si>
    <t>Room Total</t>
  </si>
  <si>
    <t>Assumptions</t>
  </si>
  <si>
    <t>Revenue Growth</t>
  </si>
  <si>
    <t>Children Served</t>
  </si>
  <si>
    <t>Inflation</t>
  </si>
  <si>
    <t xml:space="preserve">Program Efficiency </t>
  </si>
  <si>
    <t>Program Service Expenses</t>
  </si>
  <si>
    <t>Management and General Expenses</t>
  </si>
  <si>
    <t>Fundraising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</si>
</sst>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_);\(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1" xfId="0" applyFont="1" applyBorder="1"/>
    <xf numFmtId="41" fontId="5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6" fillId="0" borderId="0" xfId="0" applyFont="1"/>
    <xf numFmtId="41" fontId="5" fillId="0" borderId="0" xfId="0" applyNumberFormat="1" applyFont="1"/>
    <xf numFmtId="0" fontId="7" fillId="0" borderId="3" xfId="0" applyFont="1" applyBorder="1" applyAlignment="1">
      <alignment horizontal="center" wrapText="1"/>
    </xf>
    <xf numFmtId="16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0" borderId="4" xfId="0" applyNumberFormat="1" applyFont="1" applyBorder="1" applyAlignment="1">
      <alignment wrapText="1"/>
    </xf>
    <xf numFmtId="41" fontId="8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left" wrapText="1"/>
    </xf>
    <xf numFmtId="41" fontId="9" fillId="0" borderId="3" xfId="0" applyNumberFormat="1" applyFont="1" applyBorder="1" applyAlignment="1">
      <alignment horizontal="left" wrapText="1"/>
    </xf>
    <xf numFmtId="41" fontId="0" fillId="0" borderId="6" xfId="0" applyNumberFormat="1" applyBorder="1"/>
    <xf numFmtId="41" fontId="0" fillId="0" borderId="0" xfId="0" applyNumberFormat="1"/>
    <xf numFmtId="41" fontId="5" fillId="0" borderId="3" xfId="0" applyNumberFormat="1" applyFont="1" applyBorder="1" applyAlignment="1">
      <alignment horizontal="left" wrapText="1"/>
    </xf>
    <xf numFmtId="41" fontId="0" fillId="0" borderId="7" xfId="0" applyNumberFormat="1" applyBorder="1"/>
    <xf numFmtId="41" fontId="2" fillId="0" borderId="7" xfId="0" applyNumberFormat="1" applyFont="1" applyBorder="1"/>
    <xf numFmtId="41" fontId="0" fillId="0" borderId="8" xfId="0" applyNumberFormat="1" applyBorder="1"/>
    <xf numFmtId="4" fontId="7" fillId="2" borderId="3" xfId="0" applyNumberFormat="1" applyFont="1" applyFill="1" applyBorder="1" applyAlignment="1">
      <alignment horizontal="left" wrapText="1"/>
    </xf>
    <xf numFmtId="41" fontId="3" fillId="0" borderId="6" xfId="0" applyNumberFormat="1" applyFont="1" applyBorder="1"/>
    <xf numFmtId="41" fontId="3" fillId="0" borderId="0" xfId="0" applyNumberFormat="1" applyFont="1"/>
    <xf numFmtId="0" fontId="3" fillId="0" borderId="0" xfId="0" applyFont="1"/>
    <xf numFmtId="4" fontId="10" fillId="2" borderId="3" xfId="0" applyNumberFormat="1" applyFont="1" applyFill="1" applyBorder="1" applyAlignment="1">
      <alignment horizontal="left" wrapText="1"/>
    </xf>
    <xf numFmtId="41" fontId="5" fillId="2" borderId="3" xfId="0" applyNumberFormat="1" applyFont="1" applyFill="1" applyBorder="1" applyAlignment="1">
      <alignment horizontal="left" wrapText="1"/>
    </xf>
    <xf numFmtId="41" fontId="3" fillId="0" borderId="7" xfId="0" applyNumberFormat="1" applyFont="1" applyBorder="1"/>
    <xf numFmtId="41" fontId="11" fillId="0" borderId="7" xfId="0" applyNumberFormat="1" applyFont="1" applyBorder="1"/>
    <xf numFmtId="41" fontId="12" fillId="0" borderId="7" xfId="0" applyNumberFormat="1" applyFont="1" applyBorder="1"/>
    <xf numFmtId="41" fontId="3" fillId="0" borderId="8" xfId="0" applyNumberFormat="1" applyFont="1" applyBorder="1"/>
    <xf numFmtId="0" fontId="13" fillId="3" borderId="3" xfId="0" applyFont="1" applyFill="1" applyBorder="1"/>
    <xf numFmtId="41" fontId="9" fillId="3" borderId="0" xfId="0" applyNumberFormat="1" applyFont="1" applyFill="1"/>
    <xf numFmtId="41" fontId="0" fillId="3" borderId="0" xfId="0" applyNumberFormat="1" applyFill="1"/>
    <xf numFmtId="4" fontId="13" fillId="0" borderId="3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41" fontId="5" fillId="2" borderId="6" xfId="0" applyNumberFormat="1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41" fontId="5" fillId="2" borderId="8" xfId="0" applyNumberFormat="1" applyFont="1" applyFill="1" applyBorder="1" applyAlignment="1">
      <alignment horizontal="left" wrapText="1"/>
    </xf>
    <xf numFmtId="41" fontId="12" fillId="0" borderId="8" xfId="0" applyNumberFormat="1" applyFont="1" applyBorder="1"/>
    <xf numFmtId="41" fontId="11" fillId="0" borderId="8" xfId="0" applyNumberFormat="1" applyFont="1" applyBorder="1"/>
    <xf numFmtId="0" fontId="7" fillId="0" borderId="0" xfId="0" applyFont="1" applyAlignment="1">
      <alignment horizontal="left" wrapText="1"/>
    </xf>
    <xf numFmtId="41" fontId="5" fillId="0" borderId="0" xfId="0" applyNumberFormat="1" applyFont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41" fontId="5" fillId="4" borderId="9" xfId="0" applyNumberFormat="1" applyFont="1" applyFill="1" applyBorder="1" applyAlignment="1">
      <alignment horizontal="left" wrapText="1"/>
    </xf>
    <xf numFmtId="41" fontId="0" fillId="4" borderId="9" xfId="0" applyNumberFormat="1" applyFill="1" applyBorder="1"/>
    <xf numFmtId="0" fontId="7" fillId="0" borderId="1" xfId="0" applyFont="1" applyBorder="1" applyAlignment="1">
      <alignment horizontal="left" wrapText="1"/>
    </xf>
    <xf numFmtId="41" fontId="5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41" fontId="5" fillId="0" borderId="4" xfId="0" applyNumberFormat="1" applyFont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41" fontId="5" fillId="5" borderId="10" xfId="0" applyNumberFormat="1" applyFont="1" applyFill="1" applyBorder="1" applyAlignment="1">
      <alignment horizontal="left" wrapText="1"/>
    </xf>
    <xf numFmtId="41" fontId="0" fillId="5" borderId="9" xfId="0" applyNumberFormat="1" applyFill="1" applyBorder="1"/>
    <xf numFmtId="41" fontId="0" fillId="0" borderId="11" xfId="0" applyNumberFormat="1" applyBorder="1"/>
    <xf numFmtId="41" fontId="0" fillId="5" borderId="11" xfId="0" applyNumberFormat="1" applyFill="1" applyBorder="1"/>
    <xf numFmtId="41" fontId="0" fillId="0" borderId="9" xfId="0" applyNumberFormat="1" applyBorder="1"/>
    <xf numFmtId="41" fontId="0" fillId="5" borderId="12" xfId="0" applyNumberFormat="1" applyFill="1" applyBorder="1"/>
    <xf numFmtId="0" fontId="13" fillId="0" borderId="1" xfId="0" applyFont="1" applyBorder="1" applyAlignment="1">
      <alignment horizontal="left" wrapText="1"/>
    </xf>
    <xf numFmtId="41" fontId="9" fillId="0" borderId="1" xfId="0" applyNumberFormat="1" applyFont="1" applyBorder="1" applyAlignment="1">
      <alignment horizontal="left" wrapText="1"/>
    </xf>
    <xf numFmtId="0" fontId="0" fillId="0" borderId="6" xfId="0" applyBorder="1"/>
    <xf numFmtId="0" fontId="0" fillId="0" borderId="2" xfId="0" applyBorder="1"/>
    <xf numFmtId="9" fontId="13" fillId="0" borderId="6" xfId="1" applyFont="1" applyBorder="1"/>
    <xf numFmtId="0" fontId="0" fillId="0" borderId="7" xfId="0" applyBorder="1"/>
    <xf numFmtId="9" fontId="13" fillId="0" borderId="7" xfId="1" applyFont="1" applyBorder="1"/>
    <xf numFmtId="4" fontId="13" fillId="0" borderId="4" xfId="0" applyNumberFormat="1" applyFont="1" applyBorder="1" applyAlignment="1">
      <alignment horizontal="left" wrapText="1"/>
    </xf>
    <xf numFmtId="41" fontId="9" fillId="0" borderId="4" xfId="0" applyNumberFormat="1" applyFont="1" applyBorder="1" applyAlignment="1">
      <alignment horizontal="left" wrapText="1"/>
    </xf>
    <xf numFmtId="0" fontId="0" fillId="0" borderId="8" xfId="0" applyBorder="1"/>
    <xf numFmtId="0" fontId="0" fillId="0" borderId="5" xfId="0" applyBorder="1"/>
    <xf numFmtId="9" fontId="13" fillId="0" borderId="8" xfId="1" applyFont="1" applyBorder="1"/>
    <xf numFmtId="0" fontId="14" fillId="0" borderId="3" xfId="0" applyFont="1" applyBorder="1" applyAlignment="1">
      <alignment horizontal="left" wrapText="1"/>
    </xf>
    <xf numFmtId="41" fontId="15" fillId="0" borderId="0" xfId="0" applyNumberFormat="1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41" fontId="9" fillId="0" borderId="6" xfId="0" applyNumberFormat="1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9" fontId="9" fillId="0" borderId="7" xfId="0" applyNumberFormat="1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13" fillId="0" borderId="7" xfId="0" applyNumberFormat="1" applyFont="1" applyBorder="1" applyAlignment="1">
      <alignment horizontal="left" wrapText="1"/>
    </xf>
    <xf numFmtId="4" fontId="13" fillId="0" borderId="8" xfId="0" applyNumberFormat="1" applyFont="1" applyBorder="1" applyAlignment="1">
      <alignment horizontal="left" wrapText="1"/>
    </xf>
    <xf numFmtId="9" fontId="9" fillId="0" borderId="8" xfId="0" applyNumberFormat="1" applyFon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41" fontId="9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horizontal="left" wrapText="1"/>
    </xf>
    <xf numFmtId="41" fontId="1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im/Desktop/Budget%20Composite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3 BUDGET"/>
      <sheetName val="SUMMARY"/>
      <sheetName val="NAT"/>
      <sheetName val="WI AND IA"/>
      <sheetName val="IL"/>
      <sheetName val="NY"/>
      <sheetName val="OH"/>
      <sheetName val="TN"/>
      <sheetName val="FL"/>
      <sheetName val="IN"/>
      <sheetName val="NE"/>
      <sheetName val="STL"/>
      <sheetName val="Sheet4"/>
      <sheetName val="TOLEDO"/>
      <sheetName val="CHATT"/>
    </sheetNames>
    <sheetDataSet>
      <sheetData sheetId="0" refreshError="1">
        <row r="5">
          <cell r="B5">
            <v>85000</v>
          </cell>
          <cell r="P5">
            <v>609315</v>
          </cell>
        </row>
        <row r="8">
          <cell r="B8">
            <v>0</v>
          </cell>
          <cell r="P8">
            <v>857675</v>
          </cell>
        </row>
        <row r="13">
          <cell r="B13">
            <v>50000</v>
          </cell>
          <cell r="P13">
            <v>217535</v>
          </cell>
        </row>
        <row r="16">
          <cell r="B16">
            <v>-60000</v>
          </cell>
          <cell r="P16">
            <v>60000</v>
          </cell>
        </row>
        <row r="17">
          <cell r="B17">
            <v>0</v>
          </cell>
          <cell r="P17">
            <v>323186.60848484846</v>
          </cell>
        </row>
        <row r="20">
          <cell r="P20">
            <v>-261678.75</v>
          </cell>
        </row>
        <row r="23">
          <cell r="B23">
            <v>2600</v>
          </cell>
          <cell r="P23">
            <v>0</v>
          </cell>
        </row>
        <row r="24">
          <cell r="B24">
            <v>22400</v>
          </cell>
          <cell r="P24">
            <v>11340</v>
          </cell>
        </row>
        <row r="25">
          <cell r="B25">
            <v>2800</v>
          </cell>
          <cell r="P25">
            <v>100</v>
          </cell>
        </row>
        <row r="26">
          <cell r="B26">
            <v>3660</v>
          </cell>
          <cell r="P26">
            <v>100</v>
          </cell>
        </row>
        <row r="27">
          <cell r="B27">
            <v>2500</v>
          </cell>
          <cell r="P27">
            <v>0</v>
          </cell>
        </row>
        <row r="28">
          <cell r="B28">
            <v>5000</v>
          </cell>
          <cell r="P28">
            <v>19708.349999999999</v>
          </cell>
        </row>
        <row r="29">
          <cell r="B29">
            <v>20000</v>
          </cell>
          <cell r="P29">
            <v>37000</v>
          </cell>
        </row>
        <row r="30">
          <cell r="P30">
            <v>1848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2825.6499999999996</v>
          </cell>
        </row>
        <row r="34">
          <cell r="P34">
            <v>12546.49</v>
          </cell>
        </row>
        <row r="35">
          <cell r="P35">
            <v>7875.7</v>
          </cell>
        </row>
        <row r="36">
          <cell r="P36">
            <v>684.6</v>
          </cell>
        </row>
        <row r="37">
          <cell r="P37">
            <v>9112.1999999999989</v>
          </cell>
        </row>
        <row r="38">
          <cell r="P38">
            <v>21591.300000000003</v>
          </cell>
        </row>
        <row r="39">
          <cell r="P39">
            <v>22806.929</v>
          </cell>
        </row>
        <row r="40">
          <cell r="P40">
            <v>7837.9</v>
          </cell>
        </row>
        <row r="41">
          <cell r="P41">
            <v>11680.1</v>
          </cell>
        </row>
        <row r="42">
          <cell r="P42">
            <v>15467</v>
          </cell>
        </row>
        <row r="43">
          <cell r="P43">
            <v>89556.25</v>
          </cell>
        </row>
        <row r="44">
          <cell r="P44">
            <v>840534.3787878789</v>
          </cell>
        </row>
        <row r="45">
          <cell r="P45">
            <v>163842.03020202019</v>
          </cell>
        </row>
        <row r="46">
          <cell r="P46">
            <v>138201.32828282827</v>
          </cell>
        </row>
        <row r="47">
          <cell r="P47">
            <v>1400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200</v>
          </cell>
        </row>
        <row r="51">
          <cell r="B51">
            <v>5000</v>
          </cell>
          <cell r="P51">
            <v>0</v>
          </cell>
        </row>
        <row r="52">
          <cell r="B52">
            <v>3000</v>
          </cell>
          <cell r="P52">
            <v>0</v>
          </cell>
        </row>
        <row r="53">
          <cell r="B53">
            <v>12000</v>
          </cell>
          <cell r="P53">
            <v>0</v>
          </cell>
        </row>
        <row r="54">
          <cell r="B54">
            <v>475</v>
          </cell>
          <cell r="P54">
            <v>20072</v>
          </cell>
        </row>
        <row r="55">
          <cell r="B55">
            <v>0</v>
          </cell>
          <cell r="P55">
            <v>142000</v>
          </cell>
        </row>
        <row r="56">
          <cell r="B56">
            <v>7500</v>
          </cell>
          <cell r="P56">
            <v>15602.85</v>
          </cell>
        </row>
        <row r="57">
          <cell r="B57">
            <v>1700</v>
          </cell>
          <cell r="P57">
            <v>0</v>
          </cell>
        </row>
        <row r="58">
          <cell r="B58">
            <v>8704.9349999999995</v>
          </cell>
          <cell r="P58">
            <v>20158.621828424999</v>
          </cell>
        </row>
        <row r="59">
          <cell r="B59">
            <v>4553.7</v>
          </cell>
          <cell r="P59">
            <v>9372</v>
          </cell>
        </row>
        <row r="60">
          <cell r="B60">
            <v>113790</v>
          </cell>
          <cell r="P60">
            <v>263511.39645</v>
          </cell>
        </row>
        <row r="64">
          <cell r="B64">
            <v>354864.36499999999</v>
          </cell>
          <cell r="P64">
            <v>888381.08104884613</v>
          </cell>
          <cell r="R64">
            <v>1243245.446048846</v>
          </cell>
        </row>
        <row r="67">
          <cell r="B67">
            <v>0</v>
          </cell>
          <cell r="P67">
            <v>157</v>
          </cell>
        </row>
        <row r="68">
          <cell r="B68">
            <v>0</v>
          </cell>
          <cell r="P68">
            <v>26</v>
          </cell>
        </row>
        <row r="70">
          <cell r="P70">
            <v>4820.130000000001</v>
          </cell>
        </row>
        <row r="71">
          <cell r="P71">
            <v>1772.8</v>
          </cell>
        </row>
        <row r="72">
          <cell r="P72">
            <v>214.2</v>
          </cell>
        </row>
        <row r="73">
          <cell r="P73">
            <v>6807.130000000001</v>
          </cell>
        </row>
        <row r="74">
          <cell r="P74"/>
        </row>
        <row r="76">
          <cell r="P76">
            <v>445.5</v>
          </cell>
        </row>
        <row r="78">
          <cell r="P78">
            <v>10311.339205197555</v>
          </cell>
        </row>
      </sheetData>
      <sheetData sheetId="1" refreshError="1"/>
      <sheetData sheetId="2" refreshError="1">
        <row r="4">
          <cell r="B4">
            <v>42984</v>
          </cell>
        </row>
        <row r="7">
          <cell r="B7">
            <v>0</v>
          </cell>
        </row>
        <row r="12">
          <cell r="B12">
            <v>39500</v>
          </cell>
        </row>
        <row r="15">
          <cell r="B15">
            <v>0</v>
          </cell>
        </row>
        <row r="16">
          <cell r="B16">
            <v>0</v>
          </cell>
        </row>
        <row r="19">
          <cell r="B19">
            <v>239000</v>
          </cell>
        </row>
        <row r="22">
          <cell r="B22">
            <v>2600</v>
          </cell>
        </row>
        <row r="23">
          <cell r="B23">
            <v>21400</v>
          </cell>
        </row>
        <row r="24">
          <cell r="B24">
            <v>2800</v>
          </cell>
        </row>
        <row r="25">
          <cell r="B25">
            <v>3660</v>
          </cell>
        </row>
        <row r="26">
          <cell r="B26">
            <v>625</v>
          </cell>
        </row>
        <row r="27">
          <cell r="B27">
            <v>0</v>
          </cell>
        </row>
        <row r="28">
          <cell r="B28">
            <v>19700</v>
          </cell>
        </row>
        <row r="29">
          <cell r="D29">
            <v>0</v>
          </cell>
        </row>
        <row r="30">
          <cell r="B30">
            <v>78</v>
          </cell>
          <cell r="D30">
            <v>0</v>
          </cell>
        </row>
        <row r="31">
          <cell r="D31">
            <v>0</v>
          </cell>
        </row>
        <row r="32">
          <cell r="B32">
            <v>9600</v>
          </cell>
          <cell r="D32">
            <v>9500</v>
          </cell>
        </row>
        <row r="33">
          <cell r="B33">
            <v>14000</v>
          </cell>
          <cell r="D33">
            <v>16000</v>
          </cell>
        </row>
        <row r="34">
          <cell r="B34">
            <v>4200</v>
          </cell>
          <cell r="D34">
            <v>4500</v>
          </cell>
        </row>
        <row r="35">
          <cell r="B35">
            <v>99</v>
          </cell>
          <cell r="D35">
            <v>100</v>
          </cell>
        </row>
        <row r="36">
          <cell r="B36">
            <v>8800</v>
          </cell>
          <cell r="D36">
            <v>6000</v>
          </cell>
        </row>
        <row r="37">
          <cell r="B37">
            <v>4000</v>
          </cell>
          <cell r="D37">
            <v>4000</v>
          </cell>
        </row>
        <row r="38">
          <cell r="B38">
            <v>0</v>
          </cell>
          <cell r="D38">
            <v>0</v>
          </cell>
        </row>
        <row r="39">
          <cell r="B39">
            <v>2200</v>
          </cell>
          <cell r="D39">
            <v>2500</v>
          </cell>
        </row>
        <row r="40">
          <cell r="B40">
            <v>20000</v>
          </cell>
          <cell r="D40">
            <v>20000</v>
          </cell>
        </row>
        <row r="41">
          <cell r="B41">
            <v>4104</v>
          </cell>
          <cell r="D41">
            <v>4200</v>
          </cell>
        </row>
        <row r="42">
          <cell r="B42">
            <v>2960</v>
          </cell>
          <cell r="D42">
            <v>3000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9">
          <cell r="B49">
            <v>151</v>
          </cell>
        </row>
        <row r="50">
          <cell r="B50">
            <v>0</v>
          </cell>
        </row>
        <row r="51">
          <cell r="B51">
            <v>3000</v>
          </cell>
        </row>
        <row r="52">
          <cell r="B52">
            <v>11305</v>
          </cell>
        </row>
        <row r="53">
          <cell r="B53">
            <v>475</v>
          </cell>
        </row>
        <row r="55">
          <cell r="B55">
            <v>5066</v>
          </cell>
        </row>
        <row r="56">
          <cell r="B56">
            <v>1614</v>
          </cell>
        </row>
        <row r="57">
          <cell r="B57">
            <v>5393</v>
          </cell>
        </row>
        <row r="58">
          <cell r="B58">
            <v>0</v>
          </cell>
        </row>
        <row r="59">
          <cell r="B59">
            <v>72833</v>
          </cell>
        </row>
      </sheetData>
      <sheetData sheetId="3" refreshError="1">
        <row r="5">
          <cell r="B5">
            <v>100527.48999999999</v>
          </cell>
        </row>
        <row r="9">
          <cell r="B9">
            <v>384837</v>
          </cell>
        </row>
        <row r="17">
          <cell r="B17">
            <v>12000</v>
          </cell>
        </row>
        <row r="18">
          <cell r="B18">
            <v>144407</v>
          </cell>
        </row>
        <row r="24">
          <cell r="B24">
            <v>0</v>
          </cell>
        </row>
        <row r="25">
          <cell r="B25">
            <v>10800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1627</v>
          </cell>
        </row>
        <row r="30">
          <cell r="B30">
            <v>9034</v>
          </cell>
        </row>
        <row r="31">
          <cell r="B31">
            <v>0</v>
          </cell>
        </row>
        <row r="32">
          <cell r="B32">
            <v>0</v>
          </cell>
        </row>
        <row r="65">
          <cell r="B65">
            <v>297883</v>
          </cell>
        </row>
        <row r="68">
          <cell r="B68">
            <v>33</v>
          </cell>
        </row>
        <row r="69">
          <cell r="B69">
            <v>0</v>
          </cell>
        </row>
      </sheetData>
      <sheetData sheetId="4" refreshError="1">
        <row r="5">
          <cell r="B5">
            <v>97558.98</v>
          </cell>
        </row>
        <row r="9">
          <cell r="B9">
            <v>321393.31</v>
          </cell>
        </row>
        <row r="17">
          <cell r="B17">
            <v>6000</v>
          </cell>
        </row>
        <row r="18">
          <cell r="B18">
            <v>41452.800000000003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102</v>
          </cell>
        </row>
        <row r="27">
          <cell r="B27">
            <v>75</v>
          </cell>
        </row>
        <row r="28">
          <cell r="B28">
            <v>0</v>
          </cell>
        </row>
        <row r="29">
          <cell r="B29">
            <v>27000</v>
          </cell>
        </row>
        <row r="30">
          <cell r="B30">
            <v>18150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65">
          <cell r="B65">
            <v>395923</v>
          </cell>
        </row>
        <row r="68">
          <cell r="B68">
            <v>39</v>
          </cell>
        </row>
        <row r="69">
          <cell r="B69">
            <v>11</v>
          </cell>
        </row>
      </sheetData>
      <sheetData sheetId="5" refreshError="1">
        <row r="4">
          <cell r="B4">
            <v>64237</v>
          </cell>
        </row>
        <row r="7">
          <cell r="B7">
            <v>13928</v>
          </cell>
        </row>
        <row r="15">
          <cell r="B15">
            <v>6000</v>
          </cell>
        </row>
        <row r="16">
          <cell r="B16">
            <v>8974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25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1848</v>
          </cell>
        </row>
        <row r="30">
          <cell r="B30">
            <v>0</v>
          </cell>
        </row>
        <row r="31">
          <cell r="B31">
            <v>0</v>
          </cell>
        </row>
        <row r="63">
          <cell r="B63">
            <v>193572.8</v>
          </cell>
        </row>
        <row r="66">
          <cell r="B66">
            <v>9</v>
          </cell>
        </row>
        <row r="67">
          <cell r="B67">
            <v>0</v>
          </cell>
        </row>
      </sheetData>
      <sheetData sheetId="6" refreshError="1">
        <row r="5">
          <cell r="D5">
            <v>35411.78</v>
          </cell>
        </row>
        <row r="8">
          <cell r="D8">
            <v>23782</v>
          </cell>
        </row>
        <row r="16">
          <cell r="D16">
            <v>6000</v>
          </cell>
        </row>
        <row r="17">
          <cell r="D17">
            <v>13571.32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64">
          <cell r="D64">
            <v>-3818.13</v>
          </cell>
        </row>
        <row r="67">
          <cell r="D67">
            <v>16</v>
          </cell>
        </row>
        <row r="68">
          <cell r="D68">
            <v>0</v>
          </cell>
        </row>
      </sheetData>
      <sheetData sheetId="7" refreshError="1">
        <row r="5">
          <cell r="D5">
            <v>50745</v>
          </cell>
        </row>
        <row r="8">
          <cell r="D8">
            <v>0</v>
          </cell>
        </row>
        <row r="16">
          <cell r="C16">
            <v>6000</v>
          </cell>
        </row>
        <row r="17">
          <cell r="D17">
            <v>35215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50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63">
          <cell r="D63">
            <v>11235</v>
          </cell>
        </row>
        <row r="66">
          <cell r="D66">
            <v>13</v>
          </cell>
        </row>
        <row r="67">
          <cell r="D67">
            <v>0</v>
          </cell>
        </row>
      </sheetData>
      <sheetData sheetId="8" refreshError="1">
        <row r="4">
          <cell r="B4">
            <v>31845</v>
          </cell>
        </row>
        <row r="7">
          <cell r="B7">
            <v>0</v>
          </cell>
        </row>
        <row r="15">
          <cell r="B15">
            <v>6000</v>
          </cell>
        </row>
        <row r="16">
          <cell r="B16">
            <v>30061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63">
          <cell r="B63">
            <v>36839</v>
          </cell>
        </row>
        <row r="66">
          <cell r="B66">
            <v>9</v>
          </cell>
        </row>
        <row r="67">
          <cell r="B67">
            <v>0</v>
          </cell>
        </row>
      </sheetData>
      <sheetData sheetId="9" refreshError="1">
        <row r="4">
          <cell r="B4">
            <v>15799</v>
          </cell>
        </row>
        <row r="7">
          <cell r="B7">
            <v>0</v>
          </cell>
        </row>
        <row r="15">
          <cell r="B15">
            <v>6000</v>
          </cell>
        </row>
        <row r="16">
          <cell r="B16">
            <v>2794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63">
          <cell r="B63">
            <v>-3475</v>
          </cell>
        </row>
        <row r="66">
          <cell r="B66">
            <v>2</v>
          </cell>
        </row>
        <row r="67">
          <cell r="B67">
            <v>0</v>
          </cell>
        </row>
      </sheetData>
      <sheetData sheetId="10" refreshError="1">
        <row r="4">
          <cell r="B4">
            <v>22555</v>
          </cell>
        </row>
        <row r="7">
          <cell r="B7">
            <v>0</v>
          </cell>
        </row>
        <row r="15">
          <cell r="B15">
            <v>6000</v>
          </cell>
        </row>
        <row r="16">
          <cell r="B16">
            <v>6111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63">
          <cell r="B63">
            <v>10572</v>
          </cell>
        </row>
        <row r="65">
          <cell r="B65">
            <v>4</v>
          </cell>
        </row>
        <row r="67">
          <cell r="B67">
            <v>0</v>
          </cell>
        </row>
      </sheetData>
      <sheetData sheetId="11" refreshError="1">
        <row r="4">
          <cell r="B4">
            <v>22234</v>
          </cell>
        </row>
        <row r="7">
          <cell r="B7">
            <v>15433.7</v>
          </cell>
        </row>
        <row r="15">
          <cell r="B15">
            <v>6500</v>
          </cell>
        </row>
        <row r="16">
          <cell r="B16">
            <v>9935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63">
          <cell r="B63">
            <v>56785</v>
          </cell>
        </row>
        <row r="66">
          <cell r="B66">
            <v>5</v>
          </cell>
        </row>
        <row r="67">
          <cell r="B67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0A8D-64A9-42BF-90A9-E1AEB30A04A5}">
  <dimension ref="A1:M51"/>
  <sheetViews>
    <sheetView tabSelected="1" topLeftCell="A15" workbookViewId="0">
      <selection activeCell="E8" sqref="E8"/>
    </sheetView>
  </sheetViews>
  <sheetFormatPr defaultColWidth="8.83984375" defaultRowHeight="14.4" x14ac:dyDescent="0.55000000000000004"/>
  <cols>
    <col min="1" max="1" width="42.41796875" bestFit="1" customWidth="1"/>
    <col min="2" max="2" width="11.68359375" style="86" bestFit="1" customWidth="1"/>
    <col min="3" max="3" width="10.578125" customWidth="1"/>
    <col min="4" max="4" width="6.15625" customWidth="1"/>
    <col min="5" max="5" width="10.578125" bestFit="1" customWidth="1"/>
    <col min="6" max="6" width="10.68359375" customWidth="1"/>
    <col min="7" max="7" width="5.83984375" customWidth="1"/>
    <col min="8" max="8" width="11.83984375" customWidth="1"/>
    <col min="9" max="9" width="11.578125" customWidth="1"/>
    <col min="10" max="10" width="2.68359375" customWidth="1"/>
    <col min="11" max="11" width="14.578125" bestFit="1" customWidth="1"/>
    <col min="12" max="12" width="2.83984375" customWidth="1"/>
    <col min="13" max="13" width="13.68359375" bestFit="1" customWidth="1"/>
  </cols>
  <sheetData>
    <row r="1" spans="1:13" s="5" customFormat="1" ht="21.75" customHeight="1" x14ac:dyDescent="0.5500000000000000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18.75" customHeight="1" x14ac:dyDescent="0.55000000000000004">
      <c r="A2" s="4" t="s">
        <v>1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55000000000000004">
      <c r="A3" s="7"/>
      <c r="B3" s="8">
        <v>2022</v>
      </c>
      <c r="C3" s="9">
        <v>2023</v>
      </c>
      <c r="D3" s="9"/>
      <c r="E3" s="9">
        <v>2022</v>
      </c>
      <c r="F3" s="9">
        <v>2023</v>
      </c>
      <c r="G3" s="9"/>
      <c r="H3" s="9">
        <v>2022</v>
      </c>
      <c r="I3" s="9">
        <v>2023</v>
      </c>
    </row>
    <row r="4" spans="1:13" ht="14.7" thickBot="1" x14ac:dyDescent="0.6">
      <c r="A4" s="10" t="s">
        <v>2</v>
      </c>
      <c r="B4" s="11" t="s">
        <v>3</v>
      </c>
      <c r="C4" s="12" t="s">
        <v>3</v>
      </c>
      <c r="D4" s="12"/>
      <c r="E4" s="12" t="s">
        <v>4</v>
      </c>
      <c r="F4" s="12" t="s">
        <v>4</v>
      </c>
      <c r="G4" s="12"/>
      <c r="H4" s="12" t="s">
        <v>5</v>
      </c>
      <c r="I4" s="12" t="s">
        <v>5</v>
      </c>
    </row>
    <row r="5" spans="1:13" x14ac:dyDescent="0.55000000000000004">
      <c r="A5" s="13" t="s">
        <v>6</v>
      </c>
      <c r="B5" s="14">
        <f>[1]NAT!B4</f>
        <v>42984</v>
      </c>
      <c r="C5" s="15">
        <f>'[1]2023 BUDGET'!B5</f>
        <v>85000</v>
      </c>
      <c r="D5" s="16"/>
      <c r="E5" s="15">
        <f>'[1]WI AND IA'!B5+[1]IL!B5+[1]NY!B4+[1]OH!D5+[1]TN!D5+[1]FL!B4+[1]IN!B4+[1]NE!B4+[1]STL!B4</f>
        <v>440913.25</v>
      </c>
      <c r="F5" s="15">
        <f>'[1]2023 BUDGET'!P5</f>
        <v>609315</v>
      </c>
      <c r="G5" s="16"/>
      <c r="H5" s="15">
        <f>B5+E5</f>
        <v>483897.25</v>
      </c>
      <c r="I5" s="15">
        <f>C5+F5</f>
        <v>694315</v>
      </c>
    </row>
    <row r="6" spans="1:13" x14ac:dyDescent="0.55000000000000004">
      <c r="A6" s="13" t="s">
        <v>7</v>
      </c>
      <c r="B6" s="17">
        <f>[1]NAT!B7</f>
        <v>0</v>
      </c>
      <c r="C6" s="18">
        <f>'[1]2023 BUDGET'!B8</f>
        <v>0</v>
      </c>
      <c r="D6" s="16"/>
      <c r="E6" s="18">
        <f>'[1]WI AND IA'!B9+[1]IL!B9+[1]NY!B7+[1]OH!D8+[1]TN!D8+[1]FL!B7+[1]IN!B7+[1]NE!B7+[1]STL!B7</f>
        <v>759374.01</v>
      </c>
      <c r="F6" s="18">
        <f>'[1]2023 BUDGET'!P8</f>
        <v>857675</v>
      </c>
      <c r="G6" s="16"/>
      <c r="H6" s="18">
        <f t="shared" ref="H6:I9" si="0">B6+E6</f>
        <v>759374.01</v>
      </c>
      <c r="I6" s="18">
        <f t="shared" si="0"/>
        <v>857675</v>
      </c>
    </row>
    <row r="7" spans="1:13" x14ac:dyDescent="0.55000000000000004">
      <c r="A7" s="13" t="s">
        <v>8</v>
      </c>
      <c r="B7" s="17">
        <f>[1]NAT!B12</f>
        <v>39500</v>
      </c>
      <c r="C7" s="18">
        <f>'[1]2023 BUDGET'!B13</f>
        <v>50000</v>
      </c>
      <c r="D7" s="16"/>
      <c r="E7" s="18">
        <v>326350</v>
      </c>
      <c r="F7" s="18">
        <f>'[1]2023 BUDGET'!P13</f>
        <v>217535</v>
      </c>
      <c r="G7" s="16"/>
      <c r="H7" s="18">
        <f t="shared" si="0"/>
        <v>365850</v>
      </c>
      <c r="I7" s="18">
        <f t="shared" si="0"/>
        <v>267535</v>
      </c>
    </row>
    <row r="8" spans="1:13" x14ac:dyDescent="0.55000000000000004">
      <c r="A8" s="13" t="s">
        <v>9</v>
      </c>
      <c r="B8" s="17">
        <f>[1]NAT!B15</f>
        <v>0</v>
      </c>
      <c r="C8" s="19">
        <f>'[1]2023 BUDGET'!B16</f>
        <v>-60000</v>
      </c>
      <c r="D8" s="16"/>
      <c r="E8" s="18">
        <f>'[1]WI AND IA'!B17+[1]IL!B17+[1]NY!B15+[1]OH!D16+[1]TN!C16+[1]FL!B15+[1]IN!B15+[1]NE!B15+[1]STL!B15</f>
        <v>60500</v>
      </c>
      <c r="F8" s="18">
        <f>'[1]2023 BUDGET'!P16</f>
        <v>60000</v>
      </c>
      <c r="G8" s="16"/>
      <c r="H8" s="18">
        <f t="shared" si="0"/>
        <v>60500</v>
      </c>
      <c r="I8" s="19">
        <f t="shared" si="0"/>
        <v>0</v>
      </c>
    </row>
    <row r="9" spans="1:13" x14ac:dyDescent="0.55000000000000004">
      <c r="A9" s="13" t="s">
        <v>10</v>
      </c>
      <c r="B9" s="17">
        <f>[1]NAT!B16</f>
        <v>0</v>
      </c>
      <c r="C9" s="18">
        <f>'[1]2023 BUDGET'!B17</f>
        <v>0</v>
      </c>
      <c r="D9" s="16"/>
      <c r="E9" s="18">
        <f>'[1]WI AND IA'!B18+[1]IL!B18+[1]NY!B16+[1]OH!D17+[1]TN!D17+[1]FL!B16+[1]IN!B16+[1]NE!B16+[1]STL!B16</f>
        <v>292521.12</v>
      </c>
      <c r="F9" s="18">
        <f>'[1]2023 BUDGET'!P17</f>
        <v>323186.60848484846</v>
      </c>
      <c r="G9" s="16"/>
      <c r="H9" s="18">
        <f t="shared" si="0"/>
        <v>292521.12</v>
      </c>
      <c r="I9" s="18">
        <f t="shared" si="0"/>
        <v>323186.60848484846</v>
      </c>
    </row>
    <row r="10" spans="1:13" ht="14.7" thickBot="1" x14ac:dyDescent="0.6">
      <c r="A10" s="13"/>
      <c r="B10" s="17"/>
      <c r="C10" s="20"/>
      <c r="D10" s="16"/>
      <c r="E10" s="20"/>
      <c r="F10" s="20"/>
      <c r="G10" s="16"/>
      <c r="H10" s="20"/>
      <c r="I10" s="20"/>
    </row>
    <row r="11" spans="1:13" s="24" customFormat="1" x14ac:dyDescent="0.55000000000000004">
      <c r="A11" s="21" t="s">
        <v>11</v>
      </c>
      <c r="B11" s="22">
        <f>B5+B6+B7+B9+B8+B10</f>
        <v>82484</v>
      </c>
      <c r="C11" s="22">
        <f>C5+C6+C7+C9+C8+C10</f>
        <v>75000</v>
      </c>
      <c r="D11" s="23"/>
      <c r="E11" s="22">
        <f>E5+E6+E7+E9+E8+E10</f>
        <v>1879658.38</v>
      </c>
      <c r="F11" s="22">
        <f>F5+F6+F7+F9+F8+F10</f>
        <v>2067711.6084848484</v>
      </c>
      <c r="G11" s="23"/>
      <c r="H11" s="22">
        <f>H5+H6+H7+H9+H8+H10</f>
        <v>1962142.38</v>
      </c>
      <c r="I11" s="22">
        <f>I5+I6+I7+I9+I8+I10</f>
        <v>2142711.6084848484</v>
      </c>
    </row>
    <row r="12" spans="1:13" s="24" customFormat="1" x14ac:dyDescent="0.55000000000000004">
      <c r="A12" s="25" t="s">
        <v>12</v>
      </c>
      <c r="B12" s="26">
        <f>[1]NAT!B19</f>
        <v>239000</v>
      </c>
      <c r="C12" s="27">
        <v>257029</v>
      </c>
      <c r="D12" s="23"/>
      <c r="E12" s="28">
        <v>-239000</v>
      </c>
      <c r="F12" s="28">
        <f>'[1]2023 BUDGET'!P20</f>
        <v>-261678.75</v>
      </c>
      <c r="G12" s="23"/>
      <c r="H12" s="27">
        <v>0</v>
      </c>
      <c r="I12" s="29">
        <v>0</v>
      </c>
    </row>
    <row r="13" spans="1:13" s="24" customFormat="1" ht="14.7" thickBot="1" x14ac:dyDescent="0.6">
      <c r="A13" s="21" t="s">
        <v>13</v>
      </c>
      <c r="B13" s="30">
        <f t="shared" ref="B13:I13" si="1">B11+B12</f>
        <v>321484</v>
      </c>
      <c r="C13" s="30">
        <f t="shared" si="1"/>
        <v>332029</v>
      </c>
      <c r="D13" s="23"/>
      <c r="E13" s="30">
        <f t="shared" si="1"/>
        <v>1640658.38</v>
      </c>
      <c r="F13" s="30">
        <f t="shared" si="1"/>
        <v>1806032.8584848484</v>
      </c>
      <c r="G13" s="23"/>
      <c r="H13" s="30">
        <f t="shared" si="1"/>
        <v>1962142.38</v>
      </c>
      <c r="I13" s="30">
        <f t="shared" si="1"/>
        <v>2142711.6084848484</v>
      </c>
    </row>
    <row r="14" spans="1:13" ht="14.7" thickBot="1" x14ac:dyDescent="0.6">
      <c r="A14" s="31"/>
      <c r="B14" s="32"/>
      <c r="C14" s="33"/>
      <c r="D14" s="16"/>
      <c r="E14" s="33"/>
      <c r="F14" s="33"/>
      <c r="G14" s="16"/>
      <c r="H14" s="33"/>
      <c r="I14" s="33"/>
    </row>
    <row r="15" spans="1:13" x14ac:dyDescent="0.55000000000000004">
      <c r="A15" s="34" t="s">
        <v>14</v>
      </c>
      <c r="B15" s="14">
        <f>[1]NAT!B22</f>
        <v>2600</v>
      </c>
      <c r="C15" s="15">
        <f>'[1]2023 BUDGET'!B23</f>
        <v>2600</v>
      </c>
      <c r="D15" s="16"/>
      <c r="E15" s="15">
        <f>'[1]WI AND IA'!B24+[1]IL!B24+[1]NY!B22+[1]OH!D23+[1]TN!D23+[1]FL!B22+[1]IN!B22+[1]NE!B22+[1]STL!B22</f>
        <v>0</v>
      </c>
      <c r="F15" s="15">
        <f>'[1]2023 BUDGET'!P23</f>
        <v>0</v>
      </c>
      <c r="G15" s="16"/>
      <c r="H15" s="15">
        <f t="shared" ref="H15:I20" si="2">B15+E15</f>
        <v>2600</v>
      </c>
      <c r="I15" s="15">
        <f t="shared" si="2"/>
        <v>2600</v>
      </c>
    </row>
    <row r="16" spans="1:13" x14ac:dyDescent="0.55000000000000004">
      <c r="A16" s="34" t="s">
        <v>15</v>
      </c>
      <c r="B16" s="14">
        <f>[1]NAT!B23+[1]NAT!B24+[1]NAT!B25+[1]NAT!B26+[1]NAT!B28</f>
        <v>48185</v>
      </c>
      <c r="C16" s="18">
        <f>'[1]2023 BUDGET'!B24+'[1]2023 BUDGET'!B25+'[1]2023 BUDGET'!B26+'[1]2023 BUDGET'!B27+'[1]2023 BUDGET'!B29</f>
        <v>51360</v>
      </c>
      <c r="D16" s="16"/>
      <c r="E16" s="18">
        <f>'[1]WI AND IA'!B25+'[1]WI AND IA'!B26+'[1]WI AND IA'!B27+'[1]WI AND IA'!B28+'[1]WI AND IA'!B30+[1]IL!B25+[1]IL!B26+[1]IL!B27+[1]IL!B28+[1]IL!B30+[1]NY!B23+[1]NY!B24+[1]NY!B25+[1]NY!B26+[1]NY!B28+[1]OH!D24+[1]OH!D25+[1]OH!D26+[1]OH!D27+[1]OH!D29+[1]TN!D24+[1]TN!D25+[1]TN!D26+[1]TN!D27+[1]TN!D29+[1]FL!B23+[1]FL!B24+[1]FL!B25+[1]FL!B26+[1]FL!B28+[1]IN!B23+[1]IN!B24+[1]IN!B25+[1]IN!B26+[1]IN!B28+[1]NE!B23+[1]NE!B24+[1]NE!B25+[1]NE!B26+[1]NE!B28+[1]STL!B23+[1]STL!B24+[1]STL!B25+[1]STL!B26+[1]STL!B28</f>
        <v>38236</v>
      </c>
      <c r="F16" s="18">
        <f>'[1]2023 BUDGET'!P24+'[1]2023 BUDGET'!P25+'[1]2023 BUDGET'!P26+'[1]2023 BUDGET'!P27+'[1]2023 BUDGET'!P29</f>
        <v>48540</v>
      </c>
      <c r="G16" s="16"/>
      <c r="H16" s="18">
        <f t="shared" si="2"/>
        <v>86421</v>
      </c>
      <c r="I16" s="18">
        <f t="shared" si="2"/>
        <v>99900</v>
      </c>
    </row>
    <row r="17" spans="1:9" x14ac:dyDescent="0.55000000000000004">
      <c r="A17" s="34" t="s">
        <v>16</v>
      </c>
      <c r="B17" s="14">
        <f>[1]NAT!B27</f>
        <v>0</v>
      </c>
      <c r="C17" s="18">
        <f>'[1]2023 BUDGET'!B28</f>
        <v>5000</v>
      </c>
      <c r="D17" s="16"/>
      <c r="E17" s="18">
        <f>'[1]WI AND IA'!B29+[1]IL!B29+[1]NY!B27+[1]OH!D28+[1]TN!D28+[1]FL!B27+[1]IN!B27+[1]NE!B27+[1]STL!B27</f>
        <v>28627</v>
      </c>
      <c r="F17" s="18">
        <f>'[1]2023 BUDGET'!P28</f>
        <v>19708.349999999999</v>
      </c>
      <c r="G17" s="16"/>
      <c r="H17" s="18">
        <f t="shared" si="2"/>
        <v>28627</v>
      </c>
      <c r="I17" s="18">
        <f t="shared" si="2"/>
        <v>24708.35</v>
      </c>
    </row>
    <row r="18" spans="1:9" x14ac:dyDescent="0.55000000000000004">
      <c r="A18" s="34" t="s">
        <v>17</v>
      </c>
      <c r="B18" s="14">
        <f>[1]NAT!B30</f>
        <v>78</v>
      </c>
      <c r="C18" s="18">
        <f>[1]NAT!D29+[1]NAT!D30+[1]NAT!D31</f>
        <v>0</v>
      </c>
      <c r="D18" s="16"/>
      <c r="E18" s="18">
        <f>'[1]WI AND IA'!B31+'[1]WI AND IA'!B32+[1]IL!B31+[1]IL!B32+[1]IL!B33+[1]NY!B29+[1]NY!B30+[1]NY!B31+[1]OH!D30+[1]OH!D31+[1]OH!D32+[1]TN!D30+[1]TN!D31+[1]TN!D32+[1]FL!B29+[1]FL!B30+[1]FL!B31+[1]IN!B29+[1]IN!B30+[1]IN!B31+[1]NE!B29+[1]NE!B30+[1]NE!B31+[1]STL!B29+[1]STL!B30+[1]STL!B31</f>
        <v>1848</v>
      </c>
      <c r="F18" s="18">
        <f>'[1]2023 BUDGET'!P30+'[1]2023 BUDGET'!P31+'[1]2023 BUDGET'!P32</f>
        <v>1848</v>
      </c>
      <c r="G18" s="16"/>
      <c r="H18" s="18">
        <f t="shared" si="2"/>
        <v>1926</v>
      </c>
      <c r="I18" s="18">
        <f t="shared" si="2"/>
        <v>1848</v>
      </c>
    </row>
    <row r="19" spans="1:9" x14ac:dyDescent="0.55000000000000004">
      <c r="A19" s="35" t="s">
        <v>18</v>
      </c>
      <c r="B19" s="14">
        <f>[1]NAT!B32+[1]NAT!B33+[1]NAT!B34+[1]NAT!B35+[1]NAT!B36+[1]NAT!B37+[1]NAT!B38+[1]NAT!B39+[1]NAT!B40+[1]NAT!B41+[1]NAT!B42+[1]NAT!B49+[1]NAT!B50+[1]NAT!B51+[1]NAT!B52+[1]NAT!B53</f>
        <v>84894</v>
      </c>
      <c r="C19" s="18">
        <f>[1]NAT!D32+[1]NAT!D33+[1]NAT!D34+[1]NAT!D35+[1]NAT!D36+[1]NAT!D37+[1]NAT!D38+[1]NAT!D39+[1]NAT!D40+[1]NAT!D41+[1]NAT!D42+[1]NAT!D43+[1]NAT!D44+[1]NAT!D45+'[1]2023 BUDGET'!B51+'[1]2023 BUDGET'!B52+'[1]2023 BUDGET'!B53+'[1]2023 BUDGET'!B54</f>
        <v>90275</v>
      </c>
      <c r="D19" s="16"/>
      <c r="E19" s="18">
        <v>1046871</v>
      </c>
      <c r="F19" s="18">
        <f>'[1]2023 BUDGET'!P33+'[1]2023 BUDGET'!P34+'[1]2023 BUDGET'!P35+'[1]2023 BUDGET'!P36+'[1]2023 BUDGET'!P37+'[1]2023 BUDGET'!P38+'[1]2023 BUDGET'!P39+'[1]2023 BUDGET'!P40+'[1]2023 BUDGET'!P41+'[1]2023 BUDGET'!P42+'[1]2023 BUDGET'!P43+'[1]2023 BUDGET'!P44+'[1]2023 BUDGET'!P45+'[1]2023 BUDGET'!P46+'[1]2023 BUDGET'!P47+'[1]2023 BUDGET'!P48+'[1]2023 BUDGET'!P49+'[1]2023 BUDGET'!P50+'[1]2023 BUDGET'!P51+'[1]2023 BUDGET'!P52+'[1]2023 BUDGET'!P53+'[1]2023 BUDGET'!P54</f>
        <v>1366233.8562727273</v>
      </c>
      <c r="G19" s="16"/>
      <c r="H19" s="18">
        <f t="shared" si="2"/>
        <v>1131765</v>
      </c>
      <c r="I19" s="18">
        <f t="shared" si="2"/>
        <v>1456508.8562727273</v>
      </c>
    </row>
    <row r="20" spans="1:9" ht="14.7" thickBot="1" x14ac:dyDescent="0.6">
      <c r="A20" s="35" t="s">
        <v>19</v>
      </c>
      <c r="B20" s="14">
        <f>[1]NAT!B55+[1]NAT!B56+[1]NAT!B57+[1]NAT!B58+[1]NAT!B59</f>
        <v>84906</v>
      </c>
      <c r="C20" s="18">
        <f>'[1]2023 BUDGET'!B55+'[1]2023 BUDGET'!B56+'[1]2023 BUDGET'!B57+'[1]2023 BUDGET'!B58+'[1]2023 BUDGET'!B59+'[1]2023 BUDGET'!B60</f>
        <v>136248.63500000001</v>
      </c>
      <c r="D20" s="16"/>
      <c r="E20" s="20">
        <v>302403</v>
      </c>
      <c r="F20" s="18">
        <f>'[1]2023 BUDGET'!P55+'[1]2023 BUDGET'!P56+'[1]2023 BUDGET'!P57+'[1]2023 BUDGET'!P58+'[1]2023 BUDGET'!P59+'[1]2023 BUDGET'!P60</f>
        <v>450644.86827842501</v>
      </c>
      <c r="G20" s="16"/>
      <c r="H20" s="20">
        <f t="shared" si="2"/>
        <v>387309</v>
      </c>
      <c r="I20" s="18">
        <f t="shared" si="2"/>
        <v>586893.50327842496</v>
      </c>
    </row>
    <row r="21" spans="1:9" s="24" customFormat="1" x14ac:dyDescent="0.55000000000000004">
      <c r="A21" s="36" t="s">
        <v>20</v>
      </c>
      <c r="B21" s="37">
        <f>SUM(B15:B20)</f>
        <v>220663</v>
      </c>
      <c r="C21" s="22">
        <f>SUM(C15:C20)</f>
        <v>285483.63500000001</v>
      </c>
      <c r="D21" s="23"/>
      <c r="E21" s="22">
        <f>SUM(E15:E20)</f>
        <v>1417985</v>
      </c>
      <c r="F21" s="22">
        <f>SUM(F15:F20)</f>
        <v>1886975.0745511523</v>
      </c>
      <c r="G21" s="23"/>
      <c r="H21" s="22">
        <f>SUM(H15:H20)</f>
        <v>1638648</v>
      </c>
      <c r="I21" s="22">
        <f>SUM(I15:I20)</f>
        <v>2172458.7095511523</v>
      </c>
    </row>
    <row r="22" spans="1:9" s="24" customFormat="1" ht="14.7" thickBot="1" x14ac:dyDescent="0.6">
      <c r="A22" s="38" t="s">
        <v>21</v>
      </c>
      <c r="B22" s="39">
        <f>B13-B21</f>
        <v>100821</v>
      </c>
      <c r="C22" s="30">
        <f>C13-C21</f>
        <v>46545.364999999991</v>
      </c>
      <c r="D22" s="23"/>
      <c r="E22" s="40">
        <f>E13-E21</f>
        <v>222673.37999999989</v>
      </c>
      <c r="F22" s="41">
        <f>F13-F21</f>
        <v>-80942.216066303896</v>
      </c>
      <c r="G22" s="23"/>
      <c r="H22" s="40">
        <f>H13-H21</f>
        <v>323494.37999999989</v>
      </c>
      <c r="I22" s="41">
        <f>I13-I21</f>
        <v>-29747.101066303905</v>
      </c>
    </row>
    <row r="23" spans="1:9" ht="14.7" thickBot="1" x14ac:dyDescent="0.6">
      <c r="A23" s="42"/>
      <c r="B23" s="43"/>
      <c r="C23" s="16"/>
      <c r="D23" s="16"/>
      <c r="E23" s="16"/>
      <c r="F23" s="16"/>
      <c r="G23" s="16"/>
      <c r="H23" s="16"/>
      <c r="I23" s="16"/>
    </row>
    <row r="24" spans="1:9" ht="14.7" thickBot="1" x14ac:dyDescent="0.6">
      <c r="A24" s="44" t="s">
        <v>22</v>
      </c>
      <c r="B24" s="45"/>
      <c r="C24" s="46">
        <f>'[1]2023 BUDGET'!B64</f>
        <v>354864.36499999999</v>
      </c>
      <c r="D24" s="16"/>
      <c r="E24" s="46">
        <f>'[1]WI AND IA'!B65+[1]IL!B65+[1]NY!B63+[1]OH!D64+[1]TN!D63+[1]FL!B63+[1]IN!B63+[1]NE!B63+[1]STL!B63</f>
        <v>995516.67</v>
      </c>
      <c r="F24" s="46">
        <f>'[1]2023 BUDGET'!P64</f>
        <v>888381.08104884613</v>
      </c>
      <c r="G24" s="16"/>
      <c r="H24" s="46">
        <f>C24+F24</f>
        <v>1243245.446048846</v>
      </c>
      <c r="I24" s="46">
        <f>'[1]2023 BUDGET'!R64</f>
        <v>1243245.446048846</v>
      </c>
    </row>
    <row r="25" spans="1:9" x14ac:dyDescent="0.55000000000000004">
      <c r="A25" s="47" t="s">
        <v>23</v>
      </c>
      <c r="B25" s="48"/>
      <c r="C25" s="15"/>
      <c r="D25" s="16"/>
      <c r="E25" s="15"/>
      <c r="F25" s="15"/>
      <c r="G25" s="16"/>
      <c r="H25" s="15"/>
      <c r="I25" s="15"/>
    </row>
    <row r="26" spans="1:9" s="24" customFormat="1" x14ac:dyDescent="0.55000000000000004">
      <c r="A26" s="49" t="s">
        <v>24</v>
      </c>
      <c r="B26" s="17"/>
      <c r="C26" s="27">
        <f>SUM(C27:C28)</f>
        <v>0</v>
      </c>
      <c r="D26" s="23"/>
      <c r="E26" s="27">
        <f>SUM(E27:E28)</f>
        <v>141</v>
      </c>
      <c r="F26" s="27">
        <f>SUM(F27:F28)</f>
        <v>183</v>
      </c>
      <c r="G26" s="23"/>
      <c r="H26" s="27">
        <f>SUM(H27:H28)</f>
        <v>141</v>
      </c>
      <c r="I26" s="27">
        <f>SUM(I27:I28)</f>
        <v>183</v>
      </c>
    </row>
    <row r="27" spans="1:9" x14ac:dyDescent="0.55000000000000004">
      <c r="A27" s="35" t="s">
        <v>25</v>
      </c>
      <c r="B27" s="14"/>
      <c r="C27" s="18">
        <f>'[1]2023 BUDGET'!B67</f>
        <v>0</v>
      </c>
      <c r="D27" s="16"/>
      <c r="E27" s="18">
        <f>'[1]WI AND IA'!B68+[1]IL!B68+[1]NY!B66+[1]OH!D67+[1]TN!D66+[1]FL!B66+[1]IN!B66+[1]NE!B65+[1]STL!B66</f>
        <v>130</v>
      </c>
      <c r="F27" s="18">
        <f>'[1]2023 BUDGET'!P67</f>
        <v>157</v>
      </c>
      <c r="G27" s="16"/>
      <c r="H27" s="18">
        <f t="shared" ref="H27:I37" si="3">B27+E27</f>
        <v>130</v>
      </c>
      <c r="I27" s="18">
        <f t="shared" si="3"/>
        <v>157</v>
      </c>
    </row>
    <row r="28" spans="1:9" x14ac:dyDescent="0.55000000000000004">
      <c r="A28" s="35" t="s">
        <v>26</v>
      </c>
      <c r="B28" s="14"/>
      <c r="C28" s="18">
        <f>'[1]2023 BUDGET'!B68</f>
        <v>0</v>
      </c>
      <c r="D28" s="16"/>
      <c r="E28" s="18">
        <f>'[1]WI AND IA'!B69+[1]IL!B69+[1]NY!B67+[1]OH!D68+[1]TN!D67+[1]FL!B67+[1]IN!B67+[1]NE!B67+[1]STL!B67</f>
        <v>11</v>
      </c>
      <c r="F28" s="18">
        <f>'[1]2023 BUDGET'!P68</f>
        <v>26</v>
      </c>
      <c r="G28" s="16"/>
      <c r="H28" s="18">
        <f t="shared" si="3"/>
        <v>11</v>
      </c>
      <c r="I28" s="18">
        <f t="shared" si="3"/>
        <v>26</v>
      </c>
    </row>
    <row r="29" spans="1:9" x14ac:dyDescent="0.55000000000000004">
      <c r="A29" s="49"/>
      <c r="B29" s="17"/>
      <c r="C29" s="18"/>
      <c r="D29" s="16"/>
      <c r="E29" s="18"/>
      <c r="F29" s="18"/>
      <c r="G29" s="16"/>
      <c r="H29" s="18"/>
      <c r="I29" s="18"/>
    </row>
    <row r="30" spans="1:9" x14ac:dyDescent="0.55000000000000004">
      <c r="A30" s="35" t="s">
        <v>27</v>
      </c>
      <c r="B30" s="14"/>
      <c r="C30" s="18">
        <v>0</v>
      </c>
      <c r="D30" s="16"/>
      <c r="E30" s="18">
        <v>4739</v>
      </c>
      <c r="F30" s="18">
        <f>'[1]2023 BUDGET'!P70</f>
        <v>4820.130000000001</v>
      </c>
      <c r="G30" s="16"/>
      <c r="H30" s="18">
        <f t="shared" si="3"/>
        <v>4739</v>
      </c>
      <c r="I30" s="18">
        <f t="shared" si="3"/>
        <v>4820.130000000001</v>
      </c>
    </row>
    <row r="31" spans="1:9" x14ac:dyDescent="0.55000000000000004">
      <c r="A31" s="34" t="s">
        <v>28</v>
      </c>
      <c r="B31" s="14"/>
      <c r="C31" s="18">
        <v>0</v>
      </c>
      <c r="D31" s="16"/>
      <c r="E31" s="18">
        <v>1067</v>
      </c>
      <c r="F31" s="18">
        <f>'[1]2023 BUDGET'!P71</f>
        <v>1772.8</v>
      </c>
      <c r="G31" s="16"/>
      <c r="H31" s="18">
        <f t="shared" si="3"/>
        <v>1067</v>
      </c>
      <c r="I31" s="18">
        <f t="shared" si="3"/>
        <v>1772.8</v>
      </c>
    </row>
    <row r="32" spans="1:9" x14ac:dyDescent="0.55000000000000004">
      <c r="A32" s="34" t="s">
        <v>29</v>
      </c>
      <c r="B32" s="14"/>
      <c r="C32" s="18">
        <v>0</v>
      </c>
      <c r="D32" s="16"/>
      <c r="E32" s="18">
        <v>996</v>
      </c>
      <c r="F32" s="18">
        <f>'[1]2023 BUDGET'!P72</f>
        <v>214.2</v>
      </c>
      <c r="G32" s="16"/>
      <c r="H32" s="18">
        <f t="shared" si="3"/>
        <v>996</v>
      </c>
      <c r="I32" s="18">
        <f t="shared" si="3"/>
        <v>214.2</v>
      </c>
    </row>
    <row r="33" spans="1:9" s="24" customFormat="1" x14ac:dyDescent="0.55000000000000004">
      <c r="A33" s="13" t="s">
        <v>30</v>
      </c>
      <c r="B33" s="17"/>
      <c r="C33" s="27">
        <v>0</v>
      </c>
      <c r="D33" s="23"/>
      <c r="E33" s="27">
        <f>SUM(E30:E32)</f>
        <v>6802</v>
      </c>
      <c r="F33" s="27">
        <f>'[1]2023 BUDGET'!P73</f>
        <v>6807.130000000001</v>
      </c>
      <c r="G33" s="23"/>
      <c r="H33" s="27">
        <f t="shared" si="3"/>
        <v>6802</v>
      </c>
      <c r="I33" s="27">
        <f t="shared" si="3"/>
        <v>6807.130000000001</v>
      </c>
    </row>
    <row r="34" spans="1:9" x14ac:dyDescent="0.55000000000000004">
      <c r="A34" s="13"/>
      <c r="B34" s="17"/>
      <c r="C34" s="18"/>
      <c r="D34" s="16"/>
      <c r="E34" s="18"/>
      <c r="F34" s="18">
        <f>'[1]2023 BUDGET'!P74</f>
        <v>0</v>
      </c>
      <c r="G34" s="16"/>
      <c r="H34" s="18"/>
      <c r="I34" s="18"/>
    </row>
    <row r="35" spans="1:9" x14ac:dyDescent="0.55000000000000004">
      <c r="A35" s="35" t="s">
        <v>31</v>
      </c>
      <c r="B35" s="14"/>
      <c r="C35" s="18">
        <v>0</v>
      </c>
      <c r="D35" s="16"/>
      <c r="E35" s="18">
        <v>2978</v>
      </c>
      <c r="F35" s="18">
        <f>E35*(1+F41)</f>
        <v>3126.9</v>
      </c>
      <c r="G35" s="16"/>
      <c r="H35" s="18">
        <f t="shared" si="3"/>
        <v>2978</v>
      </c>
      <c r="I35" s="18">
        <f t="shared" si="3"/>
        <v>3126.9</v>
      </c>
    </row>
    <row r="36" spans="1:9" x14ac:dyDescent="0.55000000000000004">
      <c r="A36" s="34" t="s">
        <v>32</v>
      </c>
      <c r="B36" s="14"/>
      <c r="C36" s="18">
        <v>0</v>
      </c>
      <c r="D36" s="16"/>
      <c r="E36" s="18">
        <f>-E12/E26</f>
        <v>1695.0354609929077</v>
      </c>
      <c r="F36" s="18">
        <f>'[1]2023 BUDGET'!P76</f>
        <v>445.5</v>
      </c>
      <c r="G36" s="16"/>
      <c r="H36" s="18">
        <f t="shared" si="3"/>
        <v>1695.0354609929077</v>
      </c>
      <c r="I36" s="18">
        <f t="shared" si="3"/>
        <v>445.5</v>
      </c>
    </row>
    <row r="37" spans="1:9" ht="14.7" thickBot="1" x14ac:dyDescent="0.6">
      <c r="A37" s="50" t="s">
        <v>33</v>
      </c>
      <c r="B37" s="51"/>
      <c r="C37" s="20">
        <v>0</v>
      </c>
      <c r="D37" s="16"/>
      <c r="E37" s="20">
        <f>E21/E26</f>
        <v>10056.631205673759</v>
      </c>
      <c r="F37" s="20">
        <f>'[1]2023 BUDGET'!P78</f>
        <v>10311.339205197555</v>
      </c>
      <c r="G37" s="16"/>
      <c r="H37" s="20">
        <f t="shared" si="3"/>
        <v>10056.631205673759</v>
      </c>
      <c r="I37" s="20">
        <f t="shared" si="3"/>
        <v>10311.339205197555</v>
      </c>
    </row>
    <row r="38" spans="1:9" ht="14.7" hidden="1" thickBot="1" x14ac:dyDescent="0.6">
      <c r="A38" s="52" t="s">
        <v>34</v>
      </c>
      <c r="B38" s="53"/>
      <c r="C38" s="54"/>
      <c r="D38" s="55"/>
      <c r="E38" s="56"/>
      <c r="F38" s="54"/>
      <c r="G38" s="57"/>
      <c r="H38" s="58"/>
      <c r="I38" s="58"/>
    </row>
    <row r="39" spans="1:9" hidden="1" x14ac:dyDescent="0.55000000000000004">
      <c r="A39" s="59" t="s">
        <v>35</v>
      </c>
      <c r="B39" s="60"/>
      <c r="C39" s="61"/>
      <c r="D39" s="62"/>
      <c r="E39" s="61"/>
      <c r="F39" s="63">
        <v>0.1</v>
      </c>
      <c r="G39" s="62"/>
      <c r="H39" s="61"/>
      <c r="I39" s="61"/>
    </row>
    <row r="40" spans="1:9" hidden="1" x14ac:dyDescent="0.55000000000000004">
      <c r="A40" s="35" t="s">
        <v>36</v>
      </c>
      <c r="B40" s="14"/>
      <c r="C40" s="64"/>
      <c r="E40" s="64"/>
      <c r="F40" s="65">
        <v>0.1</v>
      </c>
      <c r="H40" s="64"/>
      <c r="I40" s="64"/>
    </row>
    <row r="41" spans="1:9" ht="14.7" hidden="1" thickBot="1" x14ac:dyDescent="0.6">
      <c r="A41" s="66" t="s">
        <v>37</v>
      </c>
      <c r="B41" s="67"/>
      <c r="C41" s="68"/>
      <c r="D41" s="69"/>
      <c r="E41" s="68"/>
      <c r="F41" s="70">
        <v>0.05</v>
      </c>
      <c r="G41" s="69"/>
      <c r="H41" s="68"/>
      <c r="I41" s="68"/>
    </row>
    <row r="42" spans="1:9" ht="14.7" thickBot="1" x14ac:dyDescent="0.6">
      <c r="A42" s="71"/>
      <c r="B42" s="72"/>
    </row>
    <row r="43" spans="1:9" x14ac:dyDescent="0.55000000000000004">
      <c r="A43" s="73" t="s">
        <v>38</v>
      </c>
      <c r="B43" s="74"/>
      <c r="C43" s="61"/>
      <c r="E43" s="61"/>
      <c r="F43" s="61"/>
      <c r="H43" s="61"/>
      <c r="I43" s="61"/>
    </row>
    <row r="44" spans="1:9" x14ac:dyDescent="0.55000000000000004">
      <c r="A44" s="75" t="s">
        <v>39</v>
      </c>
      <c r="B44" s="76">
        <v>0.39</v>
      </c>
      <c r="C44" s="77">
        <v>0.36</v>
      </c>
      <c r="D44" s="78"/>
      <c r="E44" s="77">
        <v>0.95</v>
      </c>
      <c r="F44" s="77">
        <v>0.93</v>
      </c>
      <c r="G44" s="78"/>
      <c r="H44" s="77">
        <v>0.86</v>
      </c>
      <c r="I44" s="77">
        <v>0.85</v>
      </c>
    </row>
    <row r="45" spans="1:9" x14ac:dyDescent="0.55000000000000004">
      <c r="A45" s="79" t="s">
        <v>40</v>
      </c>
      <c r="B45" s="76">
        <v>0.49</v>
      </c>
      <c r="C45" s="77">
        <v>0.5</v>
      </c>
      <c r="D45" s="78"/>
      <c r="E45" s="77">
        <v>0.01</v>
      </c>
      <c r="F45" s="77">
        <v>0.01</v>
      </c>
      <c r="G45" s="78"/>
      <c r="H45" s="77">
        <v>0.08</v>
      </c>
      <c r="I45" s="77">
        <v>0.08</v>
      </c>
    </row>
    <row r="46" spans="1:9" ht="14.7" thickBot="1" x14ac:dyDescent="0.6">
      <c r="A46" s="80" t="s">
        <v>41</v>
      </c>
      <c r="B46" s="81">
        <v>0.12</v>
      </c>
      <c r="C46" s="82">
        <v>0.14000000000000001</v>
      </c>
      <c r="D46" s="78"/>
      <c r="E46" s="82">
        <v>0.04</v>
      </c>
      <c r="F46" s="82">
        <v>0.06</v>
      </c>
      <c r="G46" s="78"/>
      <c r="H46" s="82">
        <v>0.05</v>
      </c>
      <c r="I46" s="82">
        <v>7.0000000000000007E-2</v>
      </c>
    </row>
    <row r="47" spans="1:9" x14ac:dyDescent="0.55000000000000004">
      <c r="A47" s="42"/>
      <c r="B47" s="43"/>
    </row>
    <row r="48" spans="1:9" x14ac:dyDescent="0.55000000000000004">
      <c r="A48" s="83"/>
      <c r="B48" s="84"/>
    </row>
    <row r="49" spans="1:2" x14ac:dyDescent="0.55000000000000004">
      <c r="A49" s="83"/>
      <c r="B49" s="84"/>
    </row>
    <row r="50" spans="1:2" x14ac:dyDescent="0.55000000000000004">
      <c r="A50" s="85"/>
      <c r="B50" s="84"/>
    </row>
    <row r="51" spans="1:2" x14ac:dyDescent="0.55000000000000004">
      <c r="A51" s="85"/>
      <c r="B51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Eimers</dc:creator>
  <cp:lastModifiedBy>Michelle Eimers</cp:lastModifiedBy>
  <dcterms:created xsi:type="dcterms:W3CDTF">2023-11-02T22:20:14Z</dcterms:created>
  <dcterms:modified xsi:type="dcterms:W3CDTF">2023-11-02T22:22:18Z</dcterms:modified>
</cp:coreProperties>
</file>