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onel Kristian\Downloads\"/>
    </mc:Choice>
  </mc:AlternateContent>
  <xr:revisionPtr revIDLastSave="0" documentId="13_ncr:1_{C07D5315-CBFB-48D2-A0A6-D74C23531838}" xr6:coauthVersionLast="47" xr6:coauthVersionMax="47" xr10:uidLastSave="{00000000-0000-0000-0000-000000000000}"/>
  <bookViews>
    <workbookView xWindow="21480" yWindow="-120" windowWidth="20730" windowHeight="11160" xr2:uid="{00000000-000D-0000-FFFF-FFFF00000000}"/>
  </bookViews>
  <sheets>
    <sheet name="With 2023 Budget" sheetId="2" r:id="rId1"/>
    <sheet name="Statement of Activity" sheetId="1" r:id="rId2"/>
    <sheet name="Podcast" sheetId="4" state="hidden" r:id="rId3"/>
  </sheets>
  <definedNames>
    <definedName name="_xlnm._FilterDatabase" localSheetId="2" hidden="1">Podcast!$B$5:$K$86</definedName>
  </definedNames>
  <calcPr calcId="191028"/>
  <pivotCaches>
    <pivotCache cacheId="0" r:id="rId4"/>
  </pivotCaches>
</workbook>
</file>

<file path=xl/calcChain.xml><?xml version="1.0" encoding="utf-8"?>
<calcChain xmlns="http://schemas.openxmlformats.org/spreadsheetml/2006/main">
  <c r="F57" i="2" l="1"/>
  <c r="F58" i="2"/>
  <c r="F59" i="2"/>
  <c r="F60" i="2"/>
  <c r="F56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33" i="2"/>
  <c r="F49" i="2" s="1"/>
  <c r="F31" i="2"/>
  <c r="D50" i="2"/>
  <c r="F50" i="2" s="1"/>
  <c r="D49" i="2"/>
  <c r="D113" i="1"/>
  <c r="D104" i="1"/>
  <c r="D95" i="1"/>
  <c r="D135" i="1"/>
  <c r="C158" i="1"/>
  <c r="C149" i="1"/>
  <c r="C140" i="1"/>
  <c r="C135" i="1"/>
  <c r="C145" i="1"/>
  <c r="C128" i="1"/>
  <c r="C113" i="1"/>
  <c r="C115" i="1" s="1"/>
  <c r="C122" i="1"/>
  <c r="C104" i="1"/>
  <c r="C95" i="1"/>
  <c r="C77" i="1"/>
  <c r="C72" i="1"/>
  <c r="C66" i="1"/>
  <c r="C78" i="1" s="1"/>
  <c r="C49" i="1"/>
  <c r="C42" i="1"/>
  <c r="C13" i="1"/>
  <c r="C30" i="1"/>
  <c r="C24" i="1"/>
  <c r="C17" i="1"/>
  <c r="C31" i="1" s="1"/>
  <c r="C61" i="2"/>
  <c r="C50" i="2"/>
  <c r="C47" i="2"/>
  <c r="C38" i="2"/>
  <c r="C37" i="2"/>
  <c r="C36" i="2"/>
  <c r="C35" i="2"/>
  <c r="C30" i="2"/>
  <c r="C24" i="2"/>
  <c r="C17" i="2"/>
  <c r="C13" i="2"/>
  <c r="C43" i="2"/>
  <c r="D51" i="2" l="1"/>
  <c r="F51" i="2"/>
  <c r="C150" i="1"/>
  <c r="C151" i="1" s="1"/>
  <c r="C159" i="1" s="1"/>
  <c r="C152" i="1" l="1"/>
  <c r="B158" i="1"/>
  <c r="B155" i="1"/>
  <c r="B149" i="1"/>
  <c r="B144" i="1"/>
  <c r="B143" i="1"/>
  <c r="B140" i="1"/>
  <c r="B135" i="1"/>
  <c r="B128" i="1"/>
  <c r="C45" i="2" s="1"/>
  <c r="B122" i="1"/>
  <c r="B113" i="1"/>
  <c r="B104" i="1"/>
  <c r="C42" i="2" s="1"/>
  <c r="B95" i="1"/>
  <c r="C41" i="2" s="1"/>
  <c r="B77" i="1"/>
  <c r="B72" i="1"/>
  <c r="B66" i="1"/>
  <c r="C39" i="2" s="1"/>
  <c r="B49" i="1"/>
  <c r="C34" i="2" s="1"/>
  <c r="B42" i="1"/>
  <c r="C33" i="2" s="1"/>
  <c r="B30" i="1"/>
  <c r="B24" i="1"/>
  <c r="B17" i="1"/>
  <c r="B13" i="1"/>
  <c r="F61" i="2"/>
  <c r="E61" i="2"/>
  <c r="D61" i="2"/>
  <c r="B61" i="2"/>
  <c r="D158" i="1"/>
  <c r="D155" i="1"/>
  <c r="B145" i="1" l="1"/>
  <c r="B150" i="1" s="1"/>
  <c r="C46" i="2" s="1"/>
  <c r="B115" i="1"/>
  <c r="C44" i="2"/>
  <c r="B31" i="1"/>
  <c r="B78" i="1"/>
  <c r="C40" i="2" s="1"/>
  <c r="E47" i="2"/>
  <c r="E50" i="2"/>
  <c r="F30" i="2"/>
  <c r="F24" i="2"/>
  <c r="F17" i="2"/>
  <c r="F13" i="2"/>
  <c r="E38" i="2"/>
  <c r="E37" i="2"/>
  <c r="E36" i="2"/>
  <c r="E35" i="2"/>
  <c r="E30" i="2"/>
  <c r="E24" i="2"/>
  <c r="E17" i="2"/>
  <c r="E13" i="2"/>
  <c r="B11" i="2"/>
  <c r="D149" i="1"/>
  <c r="D140" i="1"/>
  <c r="D128" i="1"/>
  <c r="E45" i="2" s="1"/>
  <c r="D122" i="1"/>
  <c r="D115" i="1"/>
  <c r="E42" i="2"/>
  <c r="E41" i="2"/>
  <c r="D77" i="1"/>
  <c r="D72" i="1"/>
  <c r="D66" i="1"/>
  <c r="D49" i="1"/>
  <c r="E34" i="2" s="1"/>
  <c r="D42" i="1"/>
  <c r="D30" i="1"/>
  <c r="D24" i="1"/>
  <c r="D17" i="1"/>
  <c r="D13" i="1"/>
  <c r="E43" i="2"/>
  <c r="E33" i="2" l="1"/>
  <c r="B151" i="1"/>
  <c r="C48" i="2"/>
  <c r="C49" i="2" s="1"/>
  <c r="C51" i="2" s="1"/>
  <c r="B152" i="1"/>
  <c r="B159" i="1" s="1"/>
  <c r="D145" i="1"/>
  <c r="D78" i="1"/>
  <c r="E44" i="2"/>
  <c r="E39" i="2"/>
  <c r="D31" i="1"/>
  <c r="D150" i="1" l="1"/>
  <c r="E31" i="2"/>
  <c r="C52" i="2"/>
  <c r="E40" i="2"/>
  <c r="D151" i="1" l="1"/>
  <c r="D152" i="1" s="1"/>
  <c r="D159" i="1" s="1"/>
  <c r="E46" i="2"/>
  <c r="E48" i="2" l="1"/>
  <c r="E49" i="2" s="1"/>
  <c r="E51" i="2" s="1"/>
  <c r="E52" i="2" s="1"/>
</calcChain>
</file>

<file path=xl/sharedStrings.xml><?xml version="1.0" encoding="utf-8"?>
<sst xmlns="http://schemas.openxmlformats.org/spreadsheetml/2006/main" count="851" uniqueCount="329">
  <si>
    <t>Restore Small Groups</t>
  </si>
  <si>
    <t>Statement of Activity</t>
  </si>
  <si>
    <t>June 2023</t>
  </si>
  <si>
    <t>2021 Full Year Actuals</t>
  </si>
  <si>
    <t>2022 Full Year Actuals</t>
  </si>
  <si>
    <t>Jan  - Jun 2023 Actuals</t>
  </si>
  <si>
    <t>Revenue</t>
  </si>
  <si>
    <t xml:space="preserve">   Celebration of Hope</t>
  </si>
  <si>
    <t xml:space="preserve">      Auction</t>
  </si>
  <si>
    <t xml:space="preserve">      Donations</t>
  </si>
  <si>
    <t xml:space="preserve">      Sponsors</t>
  </si>
  <si>
    <t xml:space="preserve">      Table Sales</t>
  </si>
  <si>
    <t xml:space="preserve">   Total Celebration of Hope</t>
  </si>
  <si>
    <t xml:space="preserve">   Contributions</t>
  </si>
  <si>
    <t xml:space="preserve">      Grants</t>
  </si>
  <si>
    <t xml:space="preserve">   Total Contributions</t>
  </si>
  <si>
    <t xml:space="preserve">   Sales of Product Revenue</t>
  </si>
  <si>
    <t xml:space="preserve">      Assets (deleted)</t>
  </si>
  <si>
    <t xml:space="preserve">      Books</t>
  </si>
  <si>
    <t xml:space="preserve">      Discounts given</t>
  </si>
  <si>
    <t xml:space="preserve">      Other</t>
  </si>
  <si>
    <t xml:space="preserve">      Shipping Revenue</t>
  </si>
  <si>
    <t xml:space="preserve">   Total Sales of Product Revenue</t>
  </si>
  <si>
    <t xml:space="preserve">   Service Revenue- Neon and Shopify</t>
  </si>
  <si>
    <t xml:space="preserve">      Change Coaching</t>
  </si>
  <si>
    <t xml:space="preserve">      Group Discounts</t>
  </si>
  <si>
    <t xml:space="preserve">      Groups</t>
  </si>
  <si>
    <t xml:space="preserve">      Trainings</t>
  </si>
  <si>
    <t xml:space="preserve">   Total Service Revenue- Neon and Shopify</t>
  </si>
  <si>
    <t>Total Revenue</t>
  </si>
  <si>
    <t>Expenditures</t>
  </si>
  <si>
    <t xml:space="preserve">    1000 Payroll</t>
  </si>
  <si>
    <t xml:space="preserve">    1010 Contract Employee</t>
  </si>
  <si>
    <t xml:space="preserve">    Rent</t>
  </si>
  <si>
    <t xml:space="preserve">    CPA Services</t>
  </si>
  <si>
    <t xml:space="preserve">    Health Insurance</t>
  </si>
  <si>
    <t xml:space="preserve">    General Insurance</t>
  </si>
  <si>
    <t xml:space="preserve">    Marketing</t>
  </si>
  <si>
    <t xml:space="preserve">    Office expenses</t>
  </si>
  <si>
    <t xml:space="preserve">    1051 Online Services</t>
  </si>
  <si>
    <t xml:space="preserve">    1060 Meals &amp; Entertainment</t>
  </si>
  <si>
    <t xml:space="preserve">    Podcast</t>
  </si>
  <si>
    <t xml:space="preserve">    2001 Celebration of Hope</t>
  </si>
  <si>
    <t xml:space="preserve">    Publishing</t>
  </si>
  <si>
    <t xml:space="preserve">    Global Support</t>
  </si>
  <si>
    <t xml:space="preserve">    Staff Development</t>
  </si>
  <si>
    <t xml:space="preserve">    Other expenses</t>
  </si>
  <si>
    <t>Total Expenditures</t>
  </si>
  <si>
    <t xml:space="preserve">    Depreciation</t>
  </si>
  <si>
    <t>Change in Net Assets</t>
  </si>
  <si>
    <t>Global Support Breakdown</t>
  </si>
  <si>
    <t>Belize</t>
  </si>
  <si>
    <t>Africa</t>
  </si>
  <si>
    <t>Scotland</t>
  </si>
  <si>
    <t>Ukraine</t>
  </si>
  <si>
    <t>Travel</t>
  </si>
  <si>
    <t>Total</t>
  </si>
  <si>
    <t>2023 Full Year Budget</t>
  </si>
  <si>
    <t>Jan  - June 2023 Actuals</t>
  </si>
  <si>
    <t>Gross Profit</t>
  </si>
  <si>
    <t xml:space="preserve">   1000 Payroll</t>
  </si>
  <si>
    <t xml:space="preserve">      1001 Taxes</t>
  </si>
  <si>
    <t xml:space="preserve">      1002 Wages</t>
  </si>
  <si>
    <t xml:space="preserve">      1003 Payroll Processing</t>
  </si>
  <si>
    <t xml:space="preserve">      1004 Mileage Reimbursement</t>
  </si>
  <si>
    <t xml:space="preserve">      1005 Cell phone reimbursement</t>
  </si>
  <si>
    <t xml:space="preserve">      1006 SUTA</t>
  </si>
  <si>
    <t xml:space="preserve">      1007 FUTA</t>
  </si>
  <si>
    <t xml:space="preserve">   Total 1000 Payroll</t>
  </si>
  <si>
    <t xml:space="preserve">   1010 Contract Employee</t>
  </si>
  <si>
    <t xml:space="preserve">      Ghostwriting</t>
  </si>
  <si>
    <t xml:space="preserve">      Robbie Stofel- JFT Revisions</t>
  </si>
  <si>
    <t xml:space="preserve">      Video/ Audio Editing</t>
  </si>
  <si>
    <t xml:space="preserve">      Writing Assistant</t>
  </si>
  <si>
    <t xml:space="preserve">      Wordpress Site Buildout</t>
  </si>
  <si>
    <t xml:space="preserve">   Total 1010 Contract Employee</t>
  </si>
  <si>
    <t xml:space="preserve">   1020 Office Expenses</t>
  </si>
  <si>
    <t xml:space="preserve">      1022 Internet Service</t>
  </si>
  <si>
    <t xml:space="preserve">      1027 FFMC Lease and Build-out</t>
  </si>
  <si>
    <t xml:space="preserve">      1028 P.O. Box Rental</t>
  </si>
  <si>
    <t xml:space="preserve">      1030 Legal and Professional</t>
  </si>
  <si>
    <t xml:space="preserve">         Background Checks</t>
  </si>
  <si>
    <t xml:space="preserve">         CPA Services</t>
  </si>
  <si>
    <t xml:space="preserve">         Database Management</t>
  </si>
  <si>
    <t xml:space="preserve">         General Insurance</t>
  </si>
  <si>
    <t xml:space="preserve">         Group Services</t>
  </si>
  <si>
    <t xml:space="preserve">         Health Insurance</t>
  </si>
  <si>
    <t xml:space="preserve">         Legal Representation</t>
  </si>
  <si>
    <t xml:space="preserve">         Licenses &amp; Permits</t>
  </si>
  <si>
    <t xml:space="preserve">         Membership Renewals</t>
  </si>
  <si>
    <t xml:space="preserve">         Research &amp; Development</t>
  </si>
  <si>
    <t xml:space="preserve">         Workers Comp</t>
  </si>
  <si>
    <t xml:space="preserve">      Total 1030 Legal and Professional</t>
  </si>
  <si>
    <t xml:space="preserve">      1040 Staff Development</t>
  </si>
  <si>
    <t xml:space="preserve">      1050 IT</t>
  </si>
  <si>
    <t xml:space="preserve">         1052 Hardware</t>
  </si>
  <si>
    <t xml:space="preserve">         1053 Merchant Processing Fees</t>
  </si>
  <si>
    <t xml:space="preserve">         1054 Bank Fees</t>
  </si>
  <si>
    <t xml:space="preserve">      Total 1050 IT</t>
  </si>
  <si>
    <t xml:space="preserve">      1070 Office Supplies, Repairs &amp; Postage</t>
  </si>
  <si>
    <t xml:space="preserve">         1071 Office Supplies</t>
  </si>
  <si>
    <t xml:space="preserve">         1075 Office Repairs &amp; Furniture</t>
  </si>
  <si>
    <t xml:space="preserve">         1080 Postage &amp; Shipping</t>
  </si>
  <si>
    <t xml:space="preserve">      Total 1070 Office Supplies, Repairs &amp; Postage</t>
  </si>
  <si>
    <t xml:space="preserve">   Total 1020 Office Expenses</t>
  </si>
  <si>
    <t xml:space="preserve">   1051 Online Services</t>
  </si>
  <si>
    <t xml:space="preserve">      Adobe</t>
  </si>
  <si>
    <t xml:space="preserve">      Bill.com</t>
  </si>
  <si>
    <t xml:space="preserve">      Dropbox</t>
  </si>
  <si>
    <t xml:space="preserve">      Expensify/SmartReceipts</t>
  </si>
  <si>
    <t xml:space="preserve">      Go Daddy</t>
  </si>
  <si>
    <t xml:space="preserve">      Mailchimp</t>
  </si>
  <si>
    <t xml:space="preserve">      Microsoft</t>
  </si>
  <si>
    <t xml:space="preserve">      Neon</t>
  </si>
  <si>
    <t xml:space="preserve">      PDF Simpli</t>
  </si>
  <si>
    <t xml:space="preserve">      Quickbooks</t>
  </si>
  <si>
    <t xml:space="preserve">      Shopify</t>
  </si>
  <si>
    <t xml:space="preserve">      Squarespace</t>
  </si>
  <si>
    <t xml:space="preserve">      Vimeo</t>
  </si>
  <si>
    <t xml:space="preserve">      Wordpress</t>
  </si>
  <si>
    <t xml:space="preserve">      Zoom</t>
  </si>
  <si>
    <t xml:space="preserve">   Total 1051 Online Services</t>
  </si>
  <si>
    <t xml:space="preserve">   1060 Meals &amp; Entertainment</t>
  </si>
  <si>
    <t xml:space="preserve">      1061 Scott</t>
  </si>
  <si>
    <t xml:space="preserve">      1062 Sara</t>
  </si>
  <si>
    <t xml:space="preserve">      1063 Meghan</t>
  </si>
  <si>
    <t xml:space="preserve">      1064 Anna</t>
  </si>
  <si>
    <t xml:space="preserve">      1067 Board Meetings</t>
  </si>
  <si>
    <t xml:space="preserve">      1069 Committee/Other</t>
  </si>
  <si>
    <t xml:space="preserve">      Employee</t>
  </si>
  <si>
    <t xml:space="preserve">   Total 1060 Meals &amp; Entertainment</t>
  </si>
  <si>
    <t xml:space="preserve">   1120 Charitable Contributions &amp; Donated Materials</t>
  </si>
  <si>
    <t xml:space="preserve">   1130 MISC</t>
  </si>
  <si>
    <t xml:space="preserve">   2000 Events</t>
  </si>
  <si>
    <t xml:space="preserve">      2001 Celebration of Hope</t>
  </si>
  <si>
    <t xml:space="preserve">         Location Rental</t>
  </si>
  <si>
    <t xml:space="preserve">         Marketing</t>
  </si>
  <si>
    <t xml:space="preserve">         Professional Services</t>
  </si>
  <si>
    <t xml:space="preserve">         Misc</t>
  </si>
  <si>
    <t xml:space="preserve">      Total 2001 Celebration of Hope</t>
  </si>
  <si>
    <t xml:space="preserve">      2003 Board Social</t>
  </si>
  <si>
    <t xml:space="preserve">   Total 2000 Events</t>
  </si>
  <si>
    <t xml:space="preserve">   Program</t>
  </si>
  <si>
    <t xml:space="preserve">      2020 Donor Thank You Campaign</t>
  </si>
  <si>
    <t xml:space="preserve">      2030 Direct Mail Printing &amp; Postage</t>
  </si>
  <si>
    <t xml:space="preserve">      3000 Community Building Events</t>
  </si>
  <si>
    <t xml:space="preserve">      3002 Marketing</t>
  </si>
  <si>
    <t xml:space="preserve">      3010 Volunteer Appreciation</t>
  </si>
  <si>
    <t xml:space="preserve">   Total Program</t>
  </si>
  <si>
    <t xml:space="preserve">   Publishing</t>
  </si>
  <si>
    <t xml:space="preserve">      1090 Printing (Non-Marketing/COH/Hispanic)</t>
  </si>
  <si>
    <t xml:space="preserve">      1100 Publishing Renewals</t>
  </si>
  <si>
    <t xml:space="preserve">      1110 Book Orders (HarperCollins &amp; Self Publishing)</t>
  </si>
  <si>
    <t xml:space="preserve">      1115 Self Publishing (Fees, Graphic Design)</t>
  </si>
  <si>
    <t xml:space="preserve">   Total Publishing</t>
  </si>
  <si>
    <t>QuickBooks Payment Fees</t>
  </si>
  <si>
    <t xml:space="preserve">   Travel/ International</t>
  </si>
  <si>
    <t xml:space="preserve">      Airfare</t>
  </si>
  <si>
    <t xml:space="preserve">      Baggage</t>
  </si>
  <si>
    <t xml:space="preserve">      Belize</t>
  </si>
  <si>
    <t xml:space="preserve">         Volunteer Stipends</t>
  </si>
  <si>
    <t xml:space="preserve">      Total Belize</t>
  </si>
  <si>
    <t xml:space="preserve">      Food</t>
  </si>
  <si>
    <t xml:space="preserve">      Kenya</t>
  </si>
  <si>
    <t xml:space="preserve">         Material Cost</t>
  </si>
  <si>
    <t xml:space="preserve">         Staff Scholarship</t>
  </si>
  <si>
    <t xml:space="preserve">      Total Kenya</t>
  </si>
  <si>
    <t xml:space="preserve">      Lodging</t>
  </si>
  <si>
    <t xml:space="preserve">      Scotland</t>
  </si>
  <si>
    <t xml:space="preserve">      Total Scotland</t>
  </si>
  <si>
    <t xml:space="preserve">      Transportation</t>
  </si>
  <si>
    <t xml:space="preserve">      Ukraine (3)</t>
  </si>
  <si>
    <t xml:space="preserve">         Staff Support</t>
  </si>
  <si>
    <t xml:space="preserve">      Total Ukraine (3)</t>
  </si>
  <si>
    <t xml:space="preserve">   Total Travel/ International</t>
  </si>
  <si>
    <t>Change in Net Operating Assets</t>
  </si>
  <si>
    <t>Other Revenue</t>
  </si>
  <si>
    <t xml:space="preserve">   Interest Income</t>
  </si>
  <si>
    <t>Total Other Revenue</t>
  </si>
  <si>
    <t>Other Expenditures</t>
  </si>
  <si>
    <t xml:space="preserve">   Depreciation</t>
  </si>
  <si>
    <t>Total Other Expenditures</t>
  </si>
  <si>
    <t>January 1 - April 5, 2023</t>
  </si>
  <si>
    <t>Date</t>
  </si>
  <si>
    <t>Transaction Type</t>
  </si>
  <si>
    <t>Name</t>
  </si>
  <si>
    <t>Memo/Description</t>
  </si>
  <si>
    <t>Amount</t>
  </si>
  <si>
    <t>Class</t>
  </si>
  <si>
    <t>Account</t>
  </si>
  <si>
    <t>Travel/ International</t>
  </si>
  <si>
    <t xml:space="preserve">   Belize</t>
  </si>
  <si>
    <t xml:space="preserve">      Volunteer Stipends</t>
  </si>
  <si>
    <t>01/12/2023</t>
  </si>
  <si>
    <t>Expenditure</t>
  </si>
  <si>
    <t>The Belize Project</t>
  </si>
  <si>
    <t>Program Services:The Belize Project</t>
  </si>
  <si>
    <t>03/22/2023</t>
  </si>
  <si>
    <t>Bill</t>
  </si>
  <si>
    <t xml:space="preserve">      Total for Volunteer Stipends</t>
  </si>
  <si>
    <t xml:space="preserve">   Total for Belize</t>
  </si>
  <si>
    <t>Total for Travel/ International</t>
  </si>
  <si>
    <t>TOTAL</t>
  </si>
  <si>
    <t>Next Payment</t>
  </si>
  <si>
    <t>Description</t>
  </si>
  <si>
    <t>Belize - Mario</t>
  </si>
  <si>
    <t>Sent form</t>
  </si>
  <si>
    <t>For Q3 2023 - unpaid</t>
  </si>
  <si>
    <t>Kenya</t>
  </si>
  <si>
    <t>Processed</t>
  </si>
  <si>
    <t>For Q3 2023 - cleared in the bank 06/30</t>
  </si>
  <si>
    <t>On hold</t>
  </si>
  <si>
    <t>Transaction Report</t>
  </si>
  <si>
    <t>January 2021 - November 2022</t>
  </si>
  <si>
    <t>Num</t>
  </si>
  <si>
    <t>Adj</t>
  </si>
  <si>
    <t>Split</t>
  </si>
  <si>
    <t>Balance</t>
  </si>
  <si>
    <t>Podcast</t>
  </si>
  <si>
    <t>Row Labels</t>
  </si>
  <si>
    <t>Sum of Amount</t>
  </si>
  <si>
    <t>Program</t>
  </si>
  <si>
    <t>(blank)</t>
  </si>
  <si>
    <t xml:space="preserve">   Marketing</t>
  </si>
  <si>
    <t>Debit</t>
  </si>
  <si>
    <t>No</t>
  </si>
  <si>
    <t>Debit Card Misc.</t>
  </si>
  <si>
    <t>Shutterstock - Stock images</t>
  </si>
  <si>
    <t>3002 Program:Marketing</t>
  </si>
  <si>
    <t>Checking - Pinnacle (5864)</t>
  </si>
  <si>
    <t>2021</t>
  </si>
  <si>
    <t>Facebook - Facebook Ads</t>
  </si>
  <si>
    <t>Facebooks Ads</t>
  </si>
  <si>
    <t>Accounts Payable</t>
  </si>
  <si>
    <t>2022</t>
  </si>
  <si>
    <t>Facebook - 1 week Facebook Ad</t>
  </si>
  <si>
    <t>Facebook - Facebook Marketing Ad</t>
  </si>
  <si>
    <t>X50 Fifth Avenue, 21 st F STK*S XXX Fifth Avenue, XX st F STK*Shutterstoc XXXXXXXXXX NY XXXXX Card#8195</t>
  </si>
  <si>
    <t>Grand Total</t>
  </si>
  <si>
    <t>Facebook - March FB Ad Groups Promo</t>
  </si>
  <si>
    <t>Facebook, Inc. - Facebook Marketing for Spring 2021 Groups</t>
  </si>
  <si>
    <t>1601 Willow Road FACEBK MX2TVYJ 1601 Willow Road FACEBK MX2TVYJM Menlo Park CA 32621 Card#2681</t>
  </si>
  <si>
    <t>Facebook - Groups Marketing on FB</t>
  </si>
  <si>
    <t>Facebook - FB Ad</t>
  </si>
  <si>
    <t>Shutterstock - Images for social media</t>
  </si>
  <si>
    <t>135 E 57th ST, 14th FL PODBEAN. 135 E 57th ST, 14th FL PODBEAN.COM NEW YORK NY 42321 Card#8195</t>
  </si>
  <si>
    <t>VistaPrint</t>
  </si>
  <si>
    <t>Vistaprint - New Brochures</t>
  </si>
  <si>
    <t>Google - Google Ads Test</t>
  </si>
  <si>
    <t>Facebook Inc. - Group Promo FB ad</t>
  </si>
  <si>
    <t>Facebook - Group promo ad FB</t>
  </si>
  <si>
    <t>1600 AMPHITHEATRE P GOOGLE *ADS 1600 AMPHITHEATRE P GOOGLE *ADS1537 650-253-0000 CA 60121 Card#2681</t>
  </si>
  <si>
    <t>350 Fifth Avenue, 21 st F STK*S 350 Fifth Avenue, 21 st F STK*Shutterstoc 8666633954 NY 61021 Card#8195</t>
  </si>
  <si>
    <t>Facebook - Groups Promo FB Ad</t>
  </si>
  <si>
    <t>Facebook Inc - Facebook Marketing billing cycle</t>
  </si>
  <si>
    <t>350 Fifth Avenue, 21 st F STK*S 350 Fifth Avenue, 21 st F STK*Shutterstoc 8666633954 NY 62421 Card#8195</t>
  </si>
  <si>
    <t>Facebook - Marketing for groups</t>
  </si>
  <si>
    <t>Facebook - FB Ad for Podcast</t>
  </si>
  <si>
    <t>275 Wyman St VISTAPR*VistaPr 86 275 Wyman St VISTAPR*VistaPr 866-8936743 MA 80521 Card#2681</t>
  </si>
  <si>
    <t>Facebook - FB ad for upcoming groups</t>
  </si>
  <si>
    <t>Facebook - FB ad for groups</t>
  </si>
  <si>
    <t>Journal Entry</t>
  </si>
  <si>
    <t>Debit card expense 7/31/20</t>
  </si>
  <si>
    <t>-Split-</t>
  </si>
  <si>
    <t>Debit card expense 7/22/20</t>
  </si>
  <si>
    <t>Facebook Ads - Group Ads</t>
  </si>
  <si>
    <t>Facebook - FB ads for groups</t>
  </si>
  <si>
    <t>Facebook - Facebook Ad for Giving Tuesday</t>
  </si>
  <si>
    <t>Vistaprint - Giving Postcards</t>
  </si>
  <si>
    <t>Facebook - Giving Tuesday Marketing</t>
  </si>
  <si>
    <t>350 Fifth Avenue, 21 st F STK*S 350 Fifth Avenue, 21 st F STK*Shutterstoc 8666633954 NY 122021 Card#8195</t>
  </si>
  <si>
    <t>Facebook - Facebook Groups Promo</t>
  </si>
  <si>
    <t>Facebook - Facebook Groups Ad</t>
  </si>
  <si>
    <t>FACEBOOK - FB ad to market groups</t>
  </si>
  <si>
    <t>Check</t>
  </si>
  <si>
    <t>Josh Rupert</t>
  </si>
  <si>
    <t>Equipment Setup / Recording podcast</t>
  </si>
  <si>
    <t>Podcast recording/equipment set up.</t>
  </si>
  <si>
    <t>135 E 57th ST, 14th FL PODBEAN. 135 E 57th ST, 14th FL PODBEAN.COM NEW YORK NY 42322 Card#8608</t>
  </si>
  <si>
    <t>Check 4067 Check</t>
  </si>
  <si>
    <t>Podcast Production</t>
  </si>
  <si>
    <t>1601 Willow Road FACEBK ELWDAGFF Menlo Park CA 52922 Card#2819</t>
  </si>
  <si>
    <t>1601 Willow Road FACEBK A6P6TE3F Menlo Park CA 60422 Card#2819</t>
  </si>
  <si>
    <t>1601 Willow Road FACEBK 9KUTHF7F Menlo Park CA 60622 Card#2819</t>
  </si>
  <si>
    <t>1601 Willow Road FACEBK 8WT6KGFF Menlo Park CA 60922 Card#2819</t>
  </si>
  <si>
    <t>1601 Willow Road FACEBK F9L9UEXE Menlo Park CA 62022 Card#2819</t>
  </si>
  <si>
    <t>Check # 4074</t>
  </si>
  <si>
    <t>1601 Willow Road FACEBK DKB8YF7F Menlo Park CA 62422 Card#2819</t>
  </si>
  <si>
    <t>Podcasts</t>
  </si>
  <si>
    <t>1601 Willow Road FACEBK T7MESF3F Menlo Park CA 71322 Card#2819</t>
  </si>
  <si>
    <t>1601 Willow Road FACEBK KFXR5FBF Menlo Park CA 71522 Card#2819</t>
  </si>
  <si>
    <t>Check # 4077</t>
  </si>
  <si>
    <t>1601 Willow Road FACEBK 5DBV4GKE Menlo Park CA 72422 Card#2819</t>
  </si>
  <si>
    <t>Deposit</t>
  </si>
  <si>
    <t>CK 4077 PAID AS $424.00 SHOULD BE $100.00</t>
  </si>
  <si>
    <t>1601 Willow Road FACEBK BHF4TFXE Menlo Park CA 72822 Card#2819</t>
  </si>
  <si>
    <t>1601 Willow Road FACEBK ZNTJJG3F Menlo Park CA 81322 Card#2819</t>
  </si>
  <si>
    <t>1601 Willow Road FACEBK JHV2TG3F Menlo Park CA 82422 Card#2819</t>
  </si>
  <si>
    <t>1601 Willow Road FACEBK 53UKZGFE Menlo Park CA 82622 Card#2819</t>
  </si>
  <si>
    <t>1601 Willow Road FACEBK YUTYDGKF Menlo Park CA 82822 Card#2819</t>
  </si>
  <si>
    <t>Video Production</t>
  </si>
  <si>
    <t>1601 Willow Road FACEBK YTDWBHKE Menlo Park CA 91122 Card#2819</t>
  </si>
  <si>
    <t>1601 Willow Road FACEBK L2MSKH3F Menlo Park CA 92422 Card#2819</t>
  </si>
  <si>
    <t>Podcast and Video Editing</t>
  </si>
  <si>
    <t>1601 Willow Road FACEBK AZ7XHJFE Menlo Park CA 102422 Card#2819</t>
  </si>
  <si>
    <t>1601 Willow Road FACEBK 3U8Y2LFF Menlo Park CA 102422 Card#2819</t>
  </si>
  <si>
    <t>1601 Willow Road FACEBK RK5A8KKE Menlo Park CA 112422 Card#2819</t>
  </si>
  <si>
    <t xml:space="preserve">   Total for Marketing</t>
  </si>
  <si>
    <t>Total for Program</t>
  </si>
  <si>
    <t>Tuesday, Dec 13, 2022 05:32:22 AM GMT-8 - Accrual Basis</t>
  </si>
  <si>
    <t>Jan  - Jun 2023 Budget</t>
  </si>
  <si>
    <t>Jan- Jun 2023 Actuals</t>
  </si>
  <si>
    <t>Jan -  Jun 2023 Budget</t>
  </si>
  <si>
    <t>International Payments - Q2 2023</t>
  </si>
  <si>
    <t>Replacement of motorcycle tire</t>
  </si>
  <si>
    <t>01/31/2023</t>
  </si>
  <si>
    <t>Monthly amortization of prepayments</t>
  </si>
  <si>
    <t>02/28/2023</t>
  </si>
  <si>
    <t>Graduation for the Youth Journey to Freedom</t>
  </si>
  <si>
    <t>03/31/2023</t>
  </si>
  <si>
    <t>04/30/2023</t>
  </si>
  <si>
    <t>05/31/2023</t>
  </si>
  <si>
    <t>06/30/2023</t>
  </si>
  <si>
    <t xml:space="preserve">   Kenya</t>
  </si>
  <si>
    <t xml:space="preserve">      Staff Scholarship</t>
  </si>
  <si>
    <t>African Transformational Leadership</t>
  </si>
  <si>
    <t>Program Services:African Transformational Leadership</t>
  </si>
  <si>
    <t xml:space="preserve">      Total for Staff Scholarship</t>
  </si>
  <si>
    <t xml:space="preserve">   Total for Kenya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</si>
</sst>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#,##0.00\ _€"/>
    <numFmt numFmtId="165" formatCode="&quot;$&quot;* #,##0.00\ _€"/>
    <numFmt numFmtId="166" formatCode="_(* #,##0_);_(* \(#,##0\);_(* &quot;-&quot;??_);_(@_)"/>
  </numFmts>
  <fonts count="18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color indexed="8"/>
      <name val="Arial"/>
    </font>
    <font>
      <b/>
      <sz val="8"/>
      <color rgb="FF000000"/>
      <name val="Arial"/>
      <charset val="1"/>
    </font>
    <font>
      <b/>
      <sz val="14"/>
      <color indexed="8"/>
      <name val="Arial"/>
    </font>
    <font>
      <b/>
      <sz val="10"/>
      <color indexed="8"/>
      <name val="Arial"/>
    </font>
    <font>
      <b/>
      <sz val="9"/>
      <color indexed="8"/>
      <name val="Arial"/>
    </font>
    <font>
      <sz val="8"/>
      <color indexed="8"/>
      <name val="Arial"/>
    </font>
    <font>
      <b/>
      <u/>
      <sz val="10"/>
      <color rgb="FF000000"/>
      <name val="Arial"/>
      <family val="2"/>
    </font>
    <font>
      <b/>
      <sz val="8"/>
      <color rgb="FF000000"/>
      <name val="Arial"/>
    </font>
    <font>
      <sz val="8"/>
      <color theme="4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0" fontId="0" fillId="0" borderId="1" xfId="0" applyBorder="1"/>
    <xf numFmtId="0" fontId="7" fillId="0" borderId="0" xfId="0" applyFont="1"/>
    <xf numFmtId="43" fontId="0" fillId="0" borderId="0" xfId="1" applyFont="1"/>
    <xf numFmtId="0" fontId="3" fillId="0" borderId="0" xfId="0" applyFont="1" applyAlignment="1">
      <alignment horizontal="left"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0" quotePrefix="1" applyFont="1" applyAlignment="1">
      <alignment horizontal="left" wrapText="1"/>
    </xf>
    <xf numFmtId="0" fontId="4" fillId="0" borderId="0" xfId="0" applyFont="1"/>
    <xf numFmtId="0" fontId="5" fillId="0" borderId="0" xfId="0" applyFont="1"/>
    <xf numFmtId="0" fontId="3" fillId="0" borderId="0" xfId="0" applyFont="1"/>
    <xf numFmtId="14" fontId="3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43" fontId="3" fillId="0" borderId="0" xfId="1" applyFont="1" applyBorder="1"/>
    <xf numFmtId="43" fontId="3" fillId="0" borderId="1" xfId="1" applyFont="1" applyBorder="1"/>
    <xf numFmtId="166" fontId="2" fillId="0" borderId="4" xfId="1" applyNumberFormat="1" applyFont="1" applyBorder="1"/>
    <xf numFmtId="166" fontId="2" fillId="0" borderId="2" xfId="1" applyNumberFormat="1" applyFont="1" applyBorder="1"/>
    <xf numFmtId="166" fontId="2" fillId="0" borderId="3" xfId="1" applyNumberFormat="1" applyFont="1" applyBorder="1"/>
    <xf numFmtId="166" fontId="3" fillId="0" borderId="0" xfId="1" applyNumberFormat="1" applyFont="1"/>
    <xf numFmtId="164" fontId="3" fillId="0" borderId="1" xfId="0" applyNumberFormat="1" applyFont="1" applyBorder="1" applyAlignment="1">
      <alignment horizontal="right" wrapText="1"/>
    </xf>
    <xf numFmtId="43" fontId="3" fillId="0" borderId="1" xfId="1" applyFont="1" applyFill="1" applyBorder="1"/>
    <xf numFmtId="43" fontId="3" fillId="0" borderId="0" xfId="1" applyFont="1"/>
    <xf numFmtId="43" fontId="3" fillId="0" borderId="0" xfId="1" applyFont="1" applyFill="1"/>
    <xf numFmtId="43" fontId="2" fillId="0" borderId="0" xfId="1" applyFont="1"/>
    <xf numFmtId="43" fontId="2" fillId="0" borderId="4" xfId="1" applyFont="1" applyBorder="1"/>
    <xf numFmtId="166" fontId="2" fillId="0" borderId="0" xfId="1" applyNumberFormat="1" applyFont="1" applyBorder="1"/>
    <xf numFmtId="43" fontId="2" fillId="0" borderId="0" xfId="1" applyFont="1" applyFill="1"/>
    <xf numFmtId="43" fontId="2" fillId="0" borderId="4" xfId="1" applyFont="1" applyFill="1" applyBorder="1"/>
    <xf numFmtId="43" fontId="3" fillId="0" borderId="4" xfId="1" applyFont="1" applyFill="1" applyBorder="1"/>
    <xf numFmtId="43" fontId="3" fillId="0" borderId="4" xfId="1" applyFont="1" applyBorder="1"/>
    <xf numFmtId="43" fontId="2" fillId="0" borderId="2" xfId="1" applyFont="1" applyBorder="1"/>
    <xf numFmtId="43" fontId="2" fillId="0" borderId="2" xfId="1" applyFont="1" applyFill="1" applyBorder="1"/>
    <xf numFmtId="43" fontId="2" fillId="0" borderId="0" xfId="1" applyFont="1" applyFill="1" applyBorder="1"/>
    <xf numFmtId="43" fontId="2" fillId="0" borderId="0" xfId="1" applyFont="1" applyBorder="1"/>
    <xf numFmtId="43" fontId="2" fillId="0" borderId="5" xfId="1" applyFont="1" applyFill="1" applyBorder="1"/>
    <xf numFmtId="43" fontId="2" fillId="0" borderId="5" xfId="1" applyFont="1" applyBorder="1"/>
    <xf numFmtId="0" fontId="9" fillId="0" borderId="0" xfId="0" applyFont="1"/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 wrapText="1"/>
    </xf>
    <xf numFmtId="165" fontId="8" fillId="0" borderId="2" xfId="0" applyNumberFormat="1" applyFont="1" applyBorder="1" applyAlignment="1">
      <alignment horizontal="right" wrapText="1"/>
    </xf>
    <xf numFmtId="0" fontId="14" fillId="2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0" fillId="0" borderId="0" xfId="0" applyFont="1"/>
    <xf numFmtId="0" fontId="11" fillId="0" borderId="0" xfId="0" applyFont="1"/>
    <xf numFmtId="43" fontId="2" fillId="0" borderId="6" xfId="1" applyFont="1" applyFill="1" applyBorder="1"/>
    <xf numFmtId="43" fontId="2" fillId="0" borderId="6" xfId="1" applyFont="1" applyBorder="1"/>
    <xf numFmtId="0" fontId="14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6" fillId="0" borderId="0" xfId="0" applyFont="1" applyAlignment="1">
      <alignment horizontal="left" wrapText="1"/>
    </xf>
    <xf numFmtId="16" fontId="17" fillId="0" borderId="0" xfId="0" applyNumberFormat="1" applyFont="1" applyAlignment="1">
      <alignment horizontal="center"/>
    </xf>
    <xf numFmtId="8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908.90580925926" createdVersion="8" refreshedVersion="8" minRefreshableVersion="3" recordCount="78" xr:uid="{BA414247-9FAF-4D48-A5E2-358978BA606F}">
  <cacheSource type="worksheet">
    <worksheetSource ref="B5:L83" sheet="Podcast"/>
  </cacheSource>
  <cacheFields count="11">
    <cacheField name="Date" numFmtId="0">
      <sharedItems containsNonDate="0" containsDate="1" containsString="0" containsBlank="1" minDate="2021-01-04T00:00:00" maxDate="2022-12-01T00:00:00" count="71">
        <m/>
        <d v="2021-01-04T00:00:00"/>
        <d v="2021-01-12T00:00:00"/>
        <d v="2021-01-19T00:00:00"/>
        <d v="2021-01-31T00:00:00"/>
        <d v="2021-02-23T00:00:00"/>
        <d v="2021-03-02T00:00:00"/>
        <d v="2021-03-12T00:00:00"/>
        <d v="2021-03-13T00:00:00"/>
        <d v="2021-03-17T00:00:00"/>
        <d v="2021-03-26T00:00:00"/>
        <d v="2021-04-03T00:00:00"/>
        <d v="2021-04-17T00:00:00"/>
        <d v="2021-04-22T00:00:00"/>
        <d v="2021-04-26T00:00:00"/>
        <d v="2021-04-27T00:00:00"/>
        <d v="2021-04-30T00:00:00"/>
        <d v="2021-05-01T00:00:00"/>
        <d v="2021-05-14T00:00:00"/>
        <d v="2021-05-17T00:00:00"/>
        <d v="2021-06-02T00:00:00"/>
        <d v="2021-06-11T00:00:00"/>
        <d v="2021-06-17T00:00:00"/>
        <d v="2021-06-25T00:00:00"/>
        <d v="2021-07-06T00:00:00"/>
        <d v="2021-07-17T00:00:00"/>
        <d v="2021-08-06T00:00:00"/>
        <d v="2021-08-16T00:00:00"/>
        <d v="2021-08-17T00:00:00"/>
        <d v="2021-08-31T00:00:00"/>
        <d v="2021-09-17T00:00:00"/>
        <d v="2021-10-04T00:00:00"/>
        <d v="2021-10-17T00:00:00"/>
        <d v="2021-11-17T00:00:00"/>
        <d v="2021-12-15T00:00:00"/>
        <d v="2021-12-17T00:00:00"/>
        <d v="2021-12-21T00:00:00"/>
        <d v="2022-01-12T00:00:00"/>
        <d v="2022-01-13T00:00:00"/>
        <d v="2022-02-17T00:00:00"/>
        <d v="2022-03-30T00:00:00"/>
        <d v="2022-04-14T00:00:00"/>
        <d v="2022-04-25T00:00:00"/>
        <d v="2022-05-05T00:00:00"/>
        <d v="2022-05-18T00:00:00"/>
        <d v="2022-05-31T00:00:00"/>
        <d v="2022-06-01T00:00:00"/>
        <d v="2022-06-06T00:00:00"/>
        <d v="2022-06-07T00:00:00"/>
        <d v="2022-06-09T00:00:00"/>
        <d v="2022-06-21T00:00:00"/>
        <d v="2022-06-24T00:00:00"/>
        <d v="2022-07-05T00:00:00"/>
        <d v="2022-07-14T00:00:00"/>
        <d v="2022-07-18T00:00:00"/>
        <d v="2022-07-22T00:00:00"/>
        <d v="2022-07-25T00:00:00"/>
        <d v="2022-07-28T00:00:00"/>
        <d v="2022-08-15T00:00:00"/>
        <d v="2022-08-24T00:00:00"/>
        <d v="2022-08-26T00:00:00"/>
        <d v="2022-08-29T00:00:00"/>
        <d v="2022-08-31T00:00:00"/>
        <d v="2022-09-12T00:00:00"/>
        <d v="2022-09-13T00:00:00"/>
        <d v="2022-09-26T00:00:00"/>
        <d v="2022-10-13T00:00:00"/>
        <d v="2022-10-24T00:00:00"/>
        <d v="2022-10-25T00:00:00"/>
        <d v="2022-11-25T00:00:00"/>
        <d v="2022-11-30T00:00:00"/>
      </sharedItems>
      <fieldGroup base="0">
        <rangePr groupBy="years" startDate="2021-01-04T00:00:00" endDate="2022-12-01T00:00:00"/>
        <groupItems count="4">
          <s v="(blank)"/>
          <s v="2021"/>
          <s v="2022"/>
          <s v="&gt;12/1/22"/>
        </groupItems>
      </fieldGroup>
    </cacheField>
    <cacheField name="Transaction Type" numFmtId="0">
      <sharedItems containsBlank="1"/>
    </cacheField>
    <cacheField name="Num" numFmtId="0">
      <sharedItems containsBlank="1" containsMixedTypes="1" containsNumber="1" containsInteger="1" minValue="25" maxValue="4079"/>
    </cacheField>
    <cacheField name="Adj" numFmtId="0">
      <sharedItems containsBlank="1"/>
    </cacheField>
    <cacheField name="Name" numFmtId="0">
      <sharedItems containsBlank="1" count="4">
        <m/>
        <s v="Debit Card Misc."/>
        <s v="VistaPrint"/>
        <s v="Josh Rupert"/>
      </sharedItems>
    </cacheField>
    <cacheField name="Memo/Description" numFmtId="0">
      <sharedItems containsBlank="1"/>
    </cacheField>
    <cacheField name="Account" numFmtId="0">
      <sharedItems containsBlank="1"/>
    </cacheField>
    <cacheField name="Split" numFmtId="0">
      <sharedItems containsBlank="1"/>
    </cacheField>
    <cacheField name="Amount" numFmtId="0">
      <sharedItems containsString="0" containsBlank="1" containsNumber="1" minValue="-324" maxValue="745"/>
    </cacheField>
    <cacheField name="Balance" numFmtId="0">
      <sharedItems containsString="0" containsBlank="1" containsNumber="1" minValue="49" maxValue="5418.12"/>
    </cacheField>
    <cacheField name="Podcast" numFmtId="0">
      <sharedItems containsBlank="1" count="2">
        <m/>
        <s v="Podcas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">
  <r>
    <x v="0"/>
    <m/>
    <m/>
    <m/>
    <x v="0"/>
    <m/>
    <m/>
    <m/>
    <m/>
    <m/>
    <x v="0"/>
  </r>
  <r>
    <x v="0"/>
    <m/>
    <m/>
    <m/>
    <x v="0"/>
    <m/>
    <m/>
    <m/>
    <m/>
    <m/>
    <x v="0"/>
  </r>
  <r>
    <x v="1"/>
    <s v="Expenditure"/>
    <s v="Debit"/>
    <s v="No"/>
    <x v="1"/>
    <s v="Shutterstock - Stock images"/>
    <s v="3002 Program:Marketing"/>
    <s v="Checking - Pinnacle (5864)"/>
    <n v="49"/>
    <n v="49"/>
    <x v="0"/>
  </r>
  <r>
    <x v="2"/>
    <s v="Expenditure"/>
    <s v="Debit"/>
    <s v="No"/>
    <x v="1"/>
    <s v="Facebook - Facebook Ads"/>
    <s v="3002 Program:Marketing"/>
    <s v="Checking - Pinnacle (5864)"/>
    <n v="50"/>
    <n v="99"/>
    <x v="0"/>
  </r>
  <r>
    <x v="3"/>
    <s v="Expenditure"/>
    <s v="Debit"/>
    <s v="No"/>
    <x v="1"/>
    <s v="Facebook - Facebook Ads"/>
    <s v="3002 Program:Marketing"/>
    <s v="Checking - Pinnacle (5864)"/>
    <n v="50"/>
    <n v="149"/>
    <x v="0"/>
  </r>
  <r>
    <x v="4"/>
    <s v="Bill"/>
    <m/>
    <s v="No"/>
    <x v="1"/>
    <s v="Facebooks Ads"/>
    <s v="3002 Program:Marketing"/>
    <s v="Accounts Payable"/>
    <n v="59.4"/>
    <n v="208.4"/>
    <x v="0"/>
  </r>
  <r>
    <x v="5"/>
    <s v="Expenditure"/>
    <s v="Debit"/>
    <s v="No"/>
    <x v="1"/>
    <s v="Facebook - 1 week Facebook Ad"/>
    <s v="3002 Program:Marketing"/>
    <s v="Checking - Pinnacle (5864)"/>
    <n v="25"/>
    <n v="233.4"/>
    <x v="0"/>
  </r>
  <r>
    <x v="6"/>
    <s v="Expenditure"/>
    <s v="Debit"/>
    <s v="No"/>
    <x v="1"/>
    <s v="Facebook - Facebook Marketing Ad"/>
    <s v="3002 Program:Marketing"/>
    <s v="Checking - Pinnacle (5864)"/>
    <n v="24.75"/>
    <n v="258.14999999999998"/>
    <x v="0"/>
  </r>
  <r>
    <x v="7"/>
    <s v="Expenditure"/>
    <m/>
    <s v="No"/>
    <x v="1"/>
    <s v="X50 Fifth Avenue, 21 st F STK*S XXX Fifth Avenue, XX st F STK*Shutterstoc XXXXXXXXXX NY XXXXX Card#8195"/>
    <s v="3002 Program:Marketing"/>
    <s v="Checking - Pinnacle (5864)"/>
    <n v="49"/>
    <n v="307.14999999999998"/>
    <x v="0"/>
  </r>
  <r>
    <x v="8"/>
    <s v="Expenditure"/>
    <s v="Debit"/>
    <s v="No"/>
    <x v="1"/>
    <s v="Facebook - March FB Ad Groups Promo"/>
    <s v="3002 Program:Marketing"/>
    <s v="Checking - Pinnacle (5864)"/>
    <n v="25"/>
    <n v="332.15"/>
    <x v="0"/>
  </r>
  <r>
    <x v="9"/>
    <s v="Expenditure"/>
    <s v="Debit"/>
    <s v="No"/>
    <x v="1"/>
    <s v="Facebook, Inc. - Facebook Marketing for Spring 2021 Groups"/>
    <s v="3002 Program:Marketing"/>
    <s v="Checking - Pinnacle (5864)"/>
    <n v="1.54"/>
    <n v="333.69"/>
    <x v="0"/>
  </r>
  <r>
    <x v="10"/>
    <s v="Expenditure"/>
    <m/>
    <s v="No"/>
    <x v="0"/>
    <s v="1601 Willow Road FACEBK MX2TVYJ 1601 Willow Road FACEBK MX2TVYJM Menlo Park CA 32621 Card#2681"/>
    <s v="3002 Program:Marketing"/>
    <s v="Checking - Pinnacle (5864)"/>
    <n v="35"/>
    <n v="368.69"/>
    <x v="0"/>
  </r>
  <r>
    <x v="11"/>
    <s v="Expenditure"/>
    <s v="Debit"/>
    <s v="No"/>
    <x v="1"/>
    <s v="Facebook - Groups Marketing on FB"/>
    <s v="3002 Program:Marketing"/>
    <s v="Checking - Pinnacle (5864)"/>
    <n v="50"/>
    <n v="418.69"/>
    <x v="0"/>
  </r>
  <r>
    <x v="12"/>
    <s v="Expenditure"/>
    <s v="Debit"/>
    <s v="No"/>
    <x v="1"/>
    <s v="Facebook - FB Ad"/>
    <s v="3002 Program:Marketing"/>
    <s v="Checking - Pinnacle (5864)"/>
    <n v="13.33"/>
    <n v="432.02"/>
    <x v="0"/>
  </r>
  <r>
    <x v="13"/>
    <s v="Expenditure"/>
    <s v="Debit"/>
    <s v="No"/>
    <x v="1"/>
    <s v="Shutterstock - Images for social media"/>
    <s v="3002 Program:Marketing"/>
    <s v="Checking - Pinnacle (5864)"/>
    <n v="49"/>
    <n v="481.02"/>
    <x v="0"/>
  </r>
  <r>
    <x v="14"/>
    <s v="Expenditure"/>
    <m/>
    <s v="No"/>
    <x v="0"/>
    <s v="135 E 57th ST, 14th FL PODBEAN. 135 E 57th ST, 14th FL PODBEAN.COM NEW YORK NY 42321 Card#8195"/>
    <s v="3002 Program:Marketing"/>
    <s v="Checking - Pinnacle (5864)"/>
    <n v="108"/>
    <n v="589.02"/>
    <x v="0"/>
  </r>
  <r>
    <x v="15"/>
    <s v="Expenditure"/>
    <s v="Debit"/>
    <s v="No"/>
    <x v="2"/>
    <s v="Vistaprint - New Brochures"/>
    <s v="3002 Program:Marketing"/>
    <s v="Checking - Pinnacle (5864)"/>
    <n v="152.86000000000001"/>
    <n v="741.88"/>
    <x v="0"/>
  </r>
  <r>
    <x v="16"/>
    <s v="Expenditure"/>
    <s v="Debit"/>
    <s v="No"/>
    <x v="1"/>
    <s v="Shutterstock - Images for social media"/>
    <s v="3002 Program:Marketing"/>
    <s v="Checking - Pinnacle (5864)"/>
    <n v="49"/>
    <n v="790.88"/>
    <x v="0"/>
  </r>
  <r>
    <x v="17"/>
    <s v="Expenditure"/>
    <s v="Debit"/>
    <s v="No"/>
    <x v="1"/>
    <m/>
    <s v="3002 Program:Marketing"/>
    <s v="Checking - Pinnacle (5864)"/>
    <n v="-0.03"/>
    <n v="790.85"/>
    <x v="0"/>
  </r>
  <r>
    <x v="17"/>
    <s v="Expenditure"/>
    <s v="Debit"/>
    <s v="No"/>
    <x v="1"/>
    <s v="Google - Google Ads Test"/>
    <s v="3002 Program:Marketing"/>
    <s v="Checking - Pinnacle (5864)"/>
    <n v="159.56"/>
    <n v="950.41"/>
    <x v="0"/>
  </r>
  <r>
    <x v="18"/>
    <s v="Expenditure"/>
    <s v="Debit"/>
    <s v="No"/>
    <x v="1"/>
    <s v="Facebook Inc. - Group Promo FB ad"/>
    <s v="3002 Program:Marketing"/>
    <s v="Checking - Pinnacle (5864)"/>
    <n v="75"/>
    <n v="1025.4100000000001"/>
    <x v="0"/>
  </r>
  <r>
    <x v="19"/>
    <s v="Expenditure"/>
    <s v="Debit"/>
    <s v="No"/>
    <x v="1"/>
    <s v="Facebook - Group promo ad FB"/>
    <s v="3002 Program:Marketing"/>
    <s v="Checking - Pinnacle (5864)"/>
    <n v="14.4"/>
    <n v="1039.81"/>
    <x v="0"/>
  </r>
  <r>
    <x v="20"/>
    <s v="Expenditure"/>
    <m/>
    <s v="No"/>
    <x v="0"/>
    <s v="1600 AMPHITHEATRE P GOOGLE *ADS 1600 AMPHITHEATRE P GOOGLE *ADS1537 650-253-0000 CA 60121 Card#2681"/>
    <s v="3002 Program:Marketing"/>
    <s v="Checking - Pinnacle (5864)"/>
    <n v="0.03"/>
    <n v="1039.8399999999999"/>
    <x v="0"/>
  </r>
  <r>
    <x v="21"/>
    <s v="Expenditure"/>
    <m/>
    <s v="No"/>
    <x v="1"/>
    <s v="350 Fifth Avenue, 21 st F STK*S 350 Fifth Avenue, 21 st F STK*Shutterstoc 8666633954 NY 61021 Card#8195"/>
    <s v="3002 Program:Marketing"/>
    <s v="Checking - Pinnacle (5864)"/>
    <n v="49"/>
    <n v="1088.8399999999999"/>
    <x v="0"/>
  </r>
  <r>
    <x v="22"/>
    <s v="Expenditure"/>
    <s v="Debit"/>
    <s v="No"/>
    <x v="1"/>
    <s v="Facebook - Groups Promo FB Ad"/>
    <s v="3002 Program:Marketing"/>
    <s v="Checking - Pinnacle (5864)"/>
    <n v="37.36"/>
    <n v="1126.2"/>
    <x v="0"/>
  </r>
  <r>
    <x v="23"/>
    <s v="Expenditure"/>
    <s v="Debit"/>
    <s v="No"/>
    <x v="1"/>
    <s v="Facebook Inc - Facebook Marketing billing cycle"/>
    <s v="3002 Program:Marketing"/>
    <s v="Checking - Pinnacle (5864)"/>
    <n v="0.01"/>
    <n v="1126.21"/>
    <x v="0"/>
  </r>
  <r>
    <x v="23"/>
    <s v="Expenditure"/>
    <m/>
    <s v="No"/>
    <x v="1"/>
    <s v="350 Fifth Avenue, 21 st F STK*S 350 Fifth Avenue, 21 st F STK*Shutterstoc 8666633954 NY 62421 Card#8195"/>
    <s v="3002 Program:Marketing"/>
    <s v="Checking - Pinnacle (5864)"/>
    <n v="49"/>
    <n v="1175.21"/>
    <x v="0"/>
  </r>
  <r>
    <x v="24"/>
    <s v="Expenditure"/>
    <s v="Debit"/>
    <s v="No"/>
    <x v="1"/>
    <s v="Facebook - Marketing for groups"/>
    <s v="3002 Program:Marketing"/>
    <s v="Checking - Pinnacle (5864)"/>
    <n v="75"/>
    <n v="1250.21"/>
    <x v="0"/>
  </r>
  <r>
    <x v="25"/>
    <s v="Expenditure"/>
    <s v="Debit"/>
    <s v="No"/>
    <x v="1"/>
    <s v="Facebook - FB Ad for Podcast"/>
    <s v="3002 Program:Marketing"/>
    <s v="Checking - Pinnacle (5864)"/>
    <n v="21.19"/>
    <n v="1271.4000000000001"/>
    <x v="1"/>
  </r>
  <r>
    <x v="26"/>
    <s v="Expenditure"/>
    <m/>
    <s v="No"/>
    <x v="1"/>
    <s v="275 Wyman St VISTAPR*VistaPr 86 275 Wyman St VISTAPR*VistaPr 866-8936743 MA 80521 Card#2681"/>
    <s v="3002 Program:Marketing"/>
    <s v="Checking - Pinnacle (5864)"/>
    <n v="29.99"/>
    <n v="1301.3900000000001"/>
    <x v="0"/>
  </r>
  <r>
    <x v="27"/>
    <s v="Expenditure"/>
    <s v="Debit"/>
    <s v="No"/>
    <x v="1"/>
    <s v="Facebook - FB ad for upcoming groups"/>
    <s v="3002 Program:Marketing"/>
    <s v="Checking - Pinnacle (5864)"/>
    <n v="75"/>
    <n v="1376.39"/>
    <x v="0"/>
  </r>
  <r>
    <x v="28"/>
    <s v="Expenditure"/>
    <s v="Debit"/>
    <s v="No"/>
    <x v="1"/>
    <s v="Facebook - FB ad for groups"/>
    <s v="3002 Program:Marketing"/>
    <s v="Checking - Pinnacle (5864)"/>
    <n v="3.61"/>
    <n v="1380"/>
    <x v="0"/>
  </r>
  <r>
    <x v="29"/>
    <s v="Journal Entry"/>
    <n v="25"/>
    <s v="No"/>
    <x v="0"/>
    <s v="Debit card expense 7/31/20"/>
    <s v="3002 Program:Marketing"/>
    <s v="-Split-"/>
    <n v="-10.3"/>
    <n v="1369.7"/>
    <x v="0"/>
  </r>
  <r>
    <x v="29"/>
    <s v="Journal Entry"/>
    <n v="25"/>
    <s v="No"/>
    <x v="0"/>
    <s v="Debit card expense 7/22/20"/>
    <s v="3002 Program:Marketing"/>
    <s v="-Split-"/>
    <n v="-5"/>
    <n v="1364.7"/>
    <x v="0"/>
  </r>
  <r>
    <x v="30"/>
    <s v="Expenditure"/>
    <s v="Debit"/>
    <s v="No"/>
    <x v="1"/>
    <s v="Facebook Ads - Group Ads"/>
    <s v="3002 Program:Marketing"/>
    <s v="Checking - Pinnacle (5864)"/>
    <n v="46.2"/>
    <n v="1410.9"/>
    <x v="0"/>
  </r>
  <r>
    <x v="31"/>
    <s v="Expenditure"/>
    <s v="Debit"/>
    <s v="No"/>
    <x v="1"/>
    <s v="Facebook - FB ads for groups"/>
    <s v="3002 Program:Marketing"/>
    <s v="Checking - Pinnacle (5864)"/>
    <n v="75"/>
    <n v="1485.9"/>
    <x v="0"/>
  </r>
  <r>
    <x v="32"/>
    <s v="Expenditure"/>
    <s v="Debit"/>
    <s v="No"/>
    <x v="1"/>
    <s v="Facebook - FB ad for groups"/>
    <s v="3002 Program:Marketing"/>
    <s v="Checking - Pinnacle (5864)"/>
    <n v="24.88"/>
    <n v="1510.78"/>
    <x v="0"/>
  </r>
  <r>
    <x v="33"/>
    <s v="Expenditure"/>
    <s v="Debit"/>
    <s v="No"/>
    <x v="1"/>
    <s v="Facebook - Facebook Ad for Giving Tuesday"/>
    <s v="3002 Program:Marketing"/>
    <s v="Checking - Pinnacle (5864)"/>
    <n v="48.08"/>
    <n v="1558.86"/>
    <x v="0"/>
  </r>
  <r>
    <x v="34"/>
    <s v="Expenditure"/>
    <s v="Debit"/>
    <s v="No"/>
    <x v="2"/>
    <s v="Vistaprint - Giving Postcards"/>
    <s v="3002 Program:Marketing"/>
    <s v="Checking - Pinnacle (5864)"/>
    <n v="58.03"/>
    <n v="1616.89"/>
    <x v="0"/>
  </r>
  <r>
    <x v="35"/>
    <s v="Expenditure"/>
    <s v="Debit"/>
    <s v="No"/>
    <x v="1"/>
    <s v="Facebook - Giving Tuesday Marketing"/>
    <s v="3002 Program:Marketing"/>
    <s v="Checking - Pinnacle (5864)"/>
    <n v="1.82"/>
    <n v="1618.71"/>
    <x v="0"/>
  </r>
  <r>
    <x v="36"/>
    <s v="Expenditure"/>
    <m/>
    <s v="No"/>
    <x v="1"/>
    <s v="350 Fifth Avenue, 21 st F STK*S 350 Fifth Avenue, 21 st F STK*Shutterstoc 8666633954 NY 122021 Card#8195"/>
    <s v="3002 Program:Marketing"/>
    <s v="Checking - Pinnacle (5864)"/>
    <n v="49"/>
    <n v="1667.71"/>
    <x v="0"/>
  </r>
  <r>
    <x v="37"/>
    <s v="Expenditure"/>
    <s v="Debit"/>
    <s v="No"/>
    <x v="1"/>
    <s v="Facebook - Facebook Groups Promo"/>
    <s v="3002 Program:Marketing"/>
    <s v="Checking - Pinnacle (5864)"/>
    <n v="13.76"/>
    <n v="1681.47"/>
    <x v="0"/>
  </r>
  <r>
    <x v="38"/>
    <s v="Expenditure"/>
    <s v="Debit"/>
    <s v="No"/>
    <x v="1"/>
    <s v="Facebook - Facebook Groups Ad"/>
    <s v="3002 Program:Marketing"/>
    <s v="Checking - Pinnacle (5864)"/>
    <n v="75"/>
    <n v="1756.47"/>
    <x v="0"/>
  </r>
  <r>
    <x v="39"/>
    <s v="Expenditure"/>
    <s v="Debit"/>
    <s v="No"/>
    <x v="1"/>
    <s v="FACEBOOK - FB ad to market groups"/>
    <s v="3002 Program:Marketing"/>
    <s v="Checking - Pinnacle (5864)"/>
    <n v="51.09"/>
    <n v="1807.56"/>
    <x v="0"/>
  </r>
  <r>
    <x v="40"/>
    <s v="Check"/>
    <n v="4061"/>
    <s v="No"/>
    <x v="3"/>
    <s v="Equipment Setup / Recording podcast"/>
    <s v="3002 Program:Marketing"/>
    <s v="Checking - Pinnacle (5864)"/>
    <n v="100"/>
    <n v="1907.56"/>
    <x v="1"/>
  </r>
  <r>
    <x v="41"/>
    <s v="Check"/>
    <n v="4065"/>
    <s v="No"/>
    <x v="3"/>
    <s v="Podcast recording/equipment set up."/>
    <s v="3002 Program:Marketing"/>
    <s v="Checking - Pinnacle (5864)"/>
    <n v="100"/>
    <n v="2007.56"/>
    <x v="1"/>
  </r>
  <r>
    <x v="42"/>
    <s v="Expenditure"/>
    <m/>
    <s v="No"/>
    <x v="1"/>
    <s v="135 E 57th ST, 14th FL PODBEAN. 135 E 57th ST, 14th FL PODBEAN.COM NEW YORK NY 42322 Card#8608"/>
    <s v="3002 Program:Marketing"/>
    <s v="Checking - Pinnacle (5864)"/>
    <n v="108"/>
    <n v="2115.56"/>
    <x v="0"/>
  </r>
  <r>
    <x v="43"/>
    <s v="Check"/>
    <n v="4067"/>
    <s v="No"/>
    <x v="3"/>
    <s v="Check 4067 Check"/>
    <s v="3002 Program:Marketing"/>
    <s v="Checking - Pinnacle (5864)"/>
    <n v="100"/>
    <n v="2215.56"/>
    <x v="1"/>
  </r>
  <r>
    <x v="44"/>
    <s v="Check"/>
    <n v="4070"/>
    <s v="No"/>
    <x v="3"/>
    <s v="Podcast Production"/>
    <s v="3002 Program:Marketing"/>
    <s v="Checking - Pinnacle (5864)"/>
    <n v="100"/>
    <n v="2315.56"/>
    <x v="1"/>
  </r>
  <r>
    <x v="45"/>
    <s v="Expenditure"/>
    <m/>
    <s v="No"/>
    <x v="1"/>
    <s v="1601 Willow Road FACEBK ELWDAGFF Menlo Park CA 52922 Card#2819"/>
    <s v="3002 Program:Marketing"/>
    <s v="Checking - Pinnacle (5864)"/>
    <n v="10"/>
    <n v="2325.56"/>
    <x v="0"/>
  </r>
  <r>
    <x v="46"/>
    <s v="Check"/>
    <n v="4071"/>
    <s v="No"/>
    <x v="3"/>
    <s v="Podcast Production"/>
    <s v="3002 Program:Marketing"/>
    <s v="Checking - Pinnacle (5864)"/>
    <n v="100"/>
    <n v="2425.56"/>
    <x v="1"/>
  </r>
  <r>
    <x v="47"/>
    <s v="Expenditure"/>
    <m/>
    <s v="No"/>
    <x v="1"/>
    <s v="1601 Willow Road FACEBK A6P6TE3F Menlo Park CA 60422 Card#2819"/>
    <s v="3002 Program:Marketing"/>
    <s v="Checking - Pinnacle (5864)"/>
    <n v="10"/>
    <n v="2435.56"/>
    <x v="0"/>
  </r>
  <r>
    <x v="48"/>
    <s v="Expenditure"/>
    <m/>
    <s v="No"/>
    <x v="1"/>
    <s v="1601 Willow Road FACEBK 9KUTHF7F Menlo Park CA 60622 Card#2819"/>
    <s v="3002 Program:Marketing"/>
    <s v="Checking - Pinnacle (5864)"/>
    <n v="10"/>
    <n v="2445.56"/>
    <x v="0"/>
  </r>
  <r>
    <x v="49"/>
    <s v="Expenditure"/>
    <m/>
    <s v="No"/>
    <x v="1"/>
    <s v="1601 Willow Road FACEBK 8WT6KGFF Menlo Park CA 60922 Card#2819"/>
    <s v="3002 Program:Marketing"/>
    <s v="Checking - Pinnacle (5864)"/>
    <n v="15"/>
    <n v="2460.56"/>
    <x v="0"/>
  </r>
  <r>
    <x v="50"/>
    <s v="Expenditure"/>
    <m/>
    <s v="No"/>
    <x v="1"/>
    <s v="1601 Willow Road FACEBK F9L9UEXE Menlo Park CA 62022 Card#2819"/>
    <s v="3002 Program:Marketing"/>
    <s v="Checking - Pinnacle (5864)"/>
    <n v="15"/>
    <n v="2475.56"/>
    <x v="0"/>
  </r>
  <r>
    <x v="51"/>
    <s v="Check"/>
    <n v="4074"/>
    <s v="No"/>
    <x v="3"/>
    <s v="Check # 4074"/>
    <s v="3002 Program:Marketing"/>
    <s v="Checking - Pinnacle (5864)"/>
    <n v="100"/>
    <n v="2575.56"/>
    <x v="1"/>
  </r>
  <r>
    <x v="51"/>
    <s v="Expenditure"/>
    <m/>
    <s v="No"/>
    <x v="1"/>
    <s v="1601 Willow Road FACEBK DKB8YF7F Menlo Park CA 62422 Card#2819"/>
    <s v="3002 Program:Marketing"/>
    <s v="Checking - Pinnacle (5864)"/>
    <n v="4.6500000000000004"/>
    <n v="2580.21"/>
    <x v="0"/>
  </r>
  <r>
    <x v="52"/>
    <s v="Check"/>
    <n v="4079"/>
    <s v="No"/>
    <x v="3"/>
    <s v="Podcasts"/>
    <s v="3002 Program:Marketing"/>
    <s v="Checking - Pinnacle (5864)"/>
    <n v="100"/>
    <n v="2680.21"/>
    <x v="1"/>
  </r>
  <r>
    <x v="53"/>
    <s v="Expenditure"/>
    <m/>
    <s v="No"/>
    <x v="1"/>
    <s v="1601 Willow Road FACEBK T7MESF3F Menlo Park CA 71322 Card#2819"/>
    <s v="3002 Program:Marketing"/>
    <s v="Checking - Pinnacle (5864)"/>
    <n v="25"/>
    <n v="2705.21"/>
    <x v="0"/>
  </r>
  <r>
    <x v="54"/>
    <s v="Expenditure"/>
    <m/>
    <s v="No"/>
    <x v="1"/>
    <s v="1601 Willow Road FACEBK KFXR5FBF Menlo Park CA 71522 Card#2819"/>
    <s v="3002 Program:Marketing"/>
    <s v="Checking - Pinnacle (5864)"/>
    <n v="2.02"/>
    <n v="2707.23"/>
    <x v="0"/>
  </r>
  <r>
    <x v="55"/>
    <s v="Check"/>
    <n v="4077"/>
    <s v="No"/>
    <x v="3"/>
    <s v="Check # 4077"/>
    <s v="3002 Program:Marketing"/>
    <s v="Checking - Pinnacle (5864)"/>
    <n v="424"/>
    <n v="3131.23"/>
    <x v="1"/>
  </r>
  <r>
    <x v="56"/>
    <s v="Expenditure"/>
    <m/>
    <s v="No"/>
    <x v="1"/>
    <s v="1601 Willow Road FACEBK 5DBV4GKE Menlo Park CA 72422 Card#2819"/>
    <s v="3002 Program:Marketing"/>
    <s v="Checking - Pinnacle (5864)"/>
    <n v="3.67"/>
    <n v="3134.9"/>
    <x v="0"/>
  </r>
  <r>
    <x v="57"/>
    <s v="Deposit"/>
    <m/>
    <s v="No"/>
    <x v="3"/>
    <s v="CK 4077 PAID AS $424.00 SHOULD BE $100.00"/>
    <s v="3002 Program:Marketing"/>
    <s v="Checking - Pinnacle (5864)"/>
    <n v="-324"/>
    <n v="2810.9"/>
    <x v="1"/>
  </r>
  <r>
    <x v="57"/>
    <s v="Expenditure"/>
    <m/>
    <s v="No"/>
    <x v="1"/>
    <s v="1601 Willow Road FACEBK BHF4TFXE Menlo Park CA 72822 Card#2819"/>
    <s v="3002 Program:Marketing"/>
    <s v="Checking - Pinnacle (5864)"/>
    <n v="25"/>
    <n v="2835.9"/>
    <x v="0"/>
  </r>
  <r>
    <x v="58"/>
    <s v="Expenditure"/>
    <m/>
    <s v="No"/>
    <x v="1"/>
    <s v="1601 Willow Road FACEBK ZNTJJG3F Menlo Park CA 81322 Card#2819"/>
    <s v="3002 Program:Marketing"/>
    <s v="Checking - Pinnacle (5864)"/>
    <n v="25"/>
    <n v="2860.9"/>
    <x v="0"/>
  </r>
  <r>
    <x v="59"/>
    <s v="Check"/>
    <n v="1001"/>
    <s v="No"/>
    <x v="3"/>
    <s v="Podcast"/>
    <s v="3002 Program:Marketing"/>
    <s v="Checking - Pinnacle (5864)"/>
    <n v="100"/>
    <n v="2960.9"/>
    <x v="1"/>
  </r>
  <r>
    <x v="59"/>
    <s v="Expenditure"/>
    <m/>
    <s v="No"/>
    <x v="1"/>
    <s v="1601 Willow Road FACEBK JHV2TG3F Menlo Park CA 82422 Card#2819"/>
    <s v="3002 Program:Marketing"/>
    <s v="Checking - Pinnacle (5864)"/>
    <n v="20.73"/>
    <n v="2981.63"/>
    <x v="0"/>
  </r>
  <r>
    <x v="60"/>
    <s v="Expenditure"/>
    <m/>
    <s v="No"/>
    <x v="1"/>
    <s v="1601 Willow Road FACEBK 53UKZGFE Menlo Park CA 82622 Card#2819"/>
    <s v="3002 Program:Marketing"/>
    <s v="Checking - Pinnacle (5864)"/>
    <n v="35"/>
    <n v="3016.63"/>
    <x v="0"/>
  </r>
  <r>
    <x v="61"/>
    <s v="Expenditure"/>
    <m/>
    <s v="No"/>
    <x v="1"/>
    <s v="1601 Willow Road FACEBK YUTYDGKF Menlo Park CA 82822 Card#2819"/>
    <s v="3002 Program:Marketing"/>
    <s v="Checking - Pinnacle (5864)"/>
    <n v="50"/>
    <n v="3066.63"/>
    <x v="0"/>
  </r>
  <r>
    <x v="62"/>
    <s v="Expenditure"/>
    <n v="102"/>
    <s v="No"/>
    <x v="3"/>
    <s v="Video Production"/>
    <s v="3002 Program:Marketing"/>
    <s v="Checking - Pinnacle (5864)"/>
    <n v="480.98"/>
    <n v="3547.61"/>
    <x v="1"/>
  </r>
  <r>
    <x v="63"/>
    <s v="Expenditure"/>
    <m/>
    <s v="No"/>
    <x v="1"/>
    <s v="1601 Willow Road FACEBK YTDWBHKE Menlo Park CA 91122 Card#2819"/>
    <s v="3002 Program:Marketing"/>
    <s v="Checking - Pinnacle (5864)"/>
    <n v="75"/>
    <n v="3622.61"/>
    <x v="0"/>
  </r>
  <r>
    <x v="64"/>
    <s v="Expenditure"/>
    <n v="101"/>
    <s v="No"/>
    <x v="3"/>
    <m/>
    <s v="3002 Program:Marketing"/>
    <s v="Checking - Pinnacle (5864)"/>
    <n v="566"/>
    <n v="4188.6099999999997"/>
    <x v="1"/>
  </r>
  <r>
    <x v="65"/>
    <s v="Expenditure"/>
    <m/>
    <s v="No"/>
    <x v="1"/>
    <s v="1601 Willow Road FACEBK L2MSKH3F Menlo Park CA 92422 Card#2819"/>
    <s v="3002 Program:Marketing"/>
    <s v="Checking - Pinnacle (5864)"/>
    <n v="39.200000000000003"/>
    <n v="4227.8100000000004"/>
    <x v="0"/>
  </r>
  <r>
    <x v="66"/>
    <s v="Expenditure"/>
    <n v="1030"/>
    <s v="No"/>
    <x v="3"/>
    <s v="Podcast and Video Editing"/>
    <s v="3002 Program:Marketing"/>
    <s v="Checking - Pinnacle (5864)"/>
    <n v="745"/>
    <n v="4972.8100000000004"/>
    <x v="1"/>
  </r>
  <r>
    <x v="67"/>
    <s v="Expenditure"/>
    <m/>
    <s v="No"/>
    <x v="1"/>
    <s v="1601 Willow Road FACEBK AZ7XHJFE Menlo Park CA 102422 Card#2819"/>
    <s v="3002 Program:Marketing"/>
    <s v="Checking - Pinnacle (5864)"/>
    <n v="125"/>
    <n v="5097.8100000000004"/>
    <x v="0"/>
  </r>
  <r>
    <x v="68"/>
    <s v="Expenditure"/>
    <m/>
    <s v="No"/>
    <x v="1"/>
    <s v="1601 Willow Road FACEBK 3U8Y2LFF Menlo Park CA 102422 Card#2819"/>
    <s v="3002 Program:Marketing"/>
    <s v="Checking - Pinnacle (5864)"/>
    <n v="1.37"/>
    <n v="5099.18"/>
    <x v="0"/>
  </r>
  <r>
    <x v="69"/>
    <s v="Expenditure"/>
    <m/>
    <s v="No"/>
    <x v="1"/>
    <s v="1601 Willow Road FACEBK RK5A8KKE Menlo Park CA 112422 Card#2819"/>
    <s v="3002 Program:Marketing"/>
    <s v="Checking - Pinnacle (5864)"/>
    <n v="18.940000000000001"/>
    <n v="5118.12"/>
    <x v="0"/>
  </r>
  <r>
    <x v="70"/>
    <s v="Bill"/>
    <m/>
    <s v="No"/>
    <x v="3"/>
    <s v="Podcasts"/>
    <s v="3002 Program:Marketing"/>
    <s v="Accounts Payable"/>
    <n v="300"/>
    <n v="5418.1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0B3761-80E4-BD40-B59B-3D732AD8A211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N5:O14" firstHeaderRow="1" firstDataRow="1" firstDataCol="1"/>
  <pivotFields count="11"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>
      <items count="5">
        <item x="1"/>
        <item x="3"/>
        <item x="2"/>
        <item x="0"/>
        <item t="default"/>
      </items>
    </pivotField>
    <pivotField showAll="0"/>
    <pivotField showAll="0"/>
    <pivotField showAll="0"/>
    <pivotField dataField="1" showAll="0"/>
    <pivotField showAll="0"/>
    <pivotField axis="axisRow" showAll="0">
      <items count="3">
        <item x="1"/>
        <item x="0"/>
        <item t="default"/>
      </items>
    </pivotField>
  </pivotFields>
  <rowFields count="2">
    <field x="0"/>
    <field x="10"/>
  </rowFields>
  <rowItems count="9">
    <i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 t="grand">
      <x/>
    </i>
  </rowItems>
  <colItems count="1">
    <i/>
  </colItems>
  <dataFields count="1">
    <dataField name="Sum of Amount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022C-1AC2-E542-9FE2-5DF45A3A006D}">
  <dimension ref="A1:F62"/>
  <sheetViews>
    <sheetView tabSelected="1" zoomScaleNormal="100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J35" sqref="J35"/>
    </sheetView>
  </sheetViews>
  <sheetFormatPr defaultColWidth="8.85546875" defaultRowHeight="15" x14ac:dyDescent="0.25"/>
  <cols>
    <col min="1" max="1" width="34.5703125" bestFit="1" customWidth="1"/>
    <col min="2" max="2" width="14.85546875" hidden="1" customWidth="1"/>
    <col min="3" max="6" width="14.85546875" customWidth="1"/>
  </cols>
  <sheetData>
    <row r="1" spans="1:6" ht="18" x14ac:dyDescent="0.25">
      <c r="A1" s="58" t="s">
        <v>0</v>
      </c>
      <c r="B1" s="58"/>
      <c r="C1" s="58"/>
      <c r="D1" s="58"/>
      <c r="E1" s="58"/>
      <c r="F1" s="58"/>
    </row>
    <row r="2" spans="1:6" ht="18" x14ac:dyDescent="0.25">
      <c r="A2" s="58" t="s">
        <v>1</v>
      </c>
      <c r="B2" s="58"/>
      <c r="C2" s="58"/>
      <c r="D2" s="58"/>
      <c r="E2" s="58"/>
      <c r="F2" s="58"/>
    </row>
    <row r="3" spans="1:6" x14ac:dyDescent="0.25">
      <c r="A3" s="59" t="s">
        <v>2</v>
      </c>
      <c r="B3" s="60"/>
      <c r="C3" s="60"/>
      <c r="D3" s="60"/>
      <c r="E3" s="60"/>
      <c r="F3" s="60"/>
    </row>
    <row r="5" spans="1:6" x14ac:dyDescent="0.25">
      <c r="A5" s="1"/>
      <c r="B5" s="5"/>
      <c r="C5" s="5"/>
      <c r="D5" s="5"/>
      <c r="E5" s="5"/>
      <c r="F5" s="5"/>
    </row>
    <row r="6" spans="1:6" ht="24.75" x14ac:dyDescent="0.25">
      <c r="A6" s="1"/>
      <c r="B6" s="2" t="s">
        <v>3</v>
      </c>
      <c r="C6" s="2" t="s">
        <v>4</v>
      </c>
      <c r="D6" s="2" t="s">
        <v>57</v>
      </c>
      <c r="E6" s="2" t="s">
        <v>5</v>
      </c>
      <c r="F6" s="2" t="s">
        <v>310</v>
      </c>
    </row>
    <row r="7" spans="1:6" hidden="1" x14ac:dyDescent="0.25">
      <c r="A7" s="3" t="s">
        <v>6</v>
      </c>
    </row>
    <row r="8" spans="1:6" hidden="1" x14ac:dyDescent="0.25">
      <c r="A8" s="3" t="s">
        <v>7</v>
      </c>
      <c r="B8" s="30"/>
      <c r="C8" s="30"/>
      <c r="D8" s="30"/>
      <c r="E8" s="30"/>
      <c r="F8" s="30"/>
    </row>
    <row r="9" spans="1:6" hidden="1" x14ac:dyDescent="0.25">
      <c r="A9" s="3" t="s">
        <v>8</v>
      </c>
      <c r="B9" s="30"/>
      <c r="C9" s="30"/>
      <c r="D9" s="30">
        <v>6500</v>
      </c>
      <c r="E9" s="30"/>
      <c r="F9" s="30"/>
    </row>
    <row r="10" spans="1:6" hidden="1" x14ac:dyDescent="0.25">
      <c r="A10" s="3" t="s">
        <v>9</v>
      </c>
      <c r="B10" s="30"/>
      <c r="C10" s="30"/>
      <c r="D10" s="30">
        <v>25000</v>
      </c>
      <c r="E10" s="30"/>
      <c r="F10" s="30"/>
    </row>
    <row r="11" spans="1:6" hidden="1" x14ac:dyDescent="0.25">
      <c r="A11" s="3" t="s">
        <v>10</v>
      </c>
      <c r="B11" s="30">
        <f>15500</f>
        <v>15500</v>
      </c>
      <c r="C11" s="30">
        <v>500</v>
      </c>
      <c r="D11" s="30">
        <v>34500</v>
      </c>
      <c r="E11" s="30">
        <v>500</v>
      </c>
      <c r="F11" s="30"/>
    </row>
    <row r="12" spans="1:6" hidden="1" x14ac:dyDescent="0.25">
      <c r="A12" s="3" t="s">
        <v>11</v>
      </c>
      <c r="B12" s="23"/>
      <c r="C12" s="23"/>
      <c r="D12" s="23">
        <v>19500</v>
      </c>
      <c r="E12" s="23"/>
      <c r="F12" s="23"/>
    </row>
    <row r="13" spans="1:6" hidden="1" x14ac:dyDescent="0.25">
      <c r="A13" s="3" t="s">
        <v>12</v>
      </c>
      <c r="B13" s="32">
        <v>15500</v>
      </c>
      <c r="C13" s="32">
        <f>SUM(C9:C12)</f>
        <v>500</v>
      </c>
      <c r="D13" s="32">
        <v>85500</v>
      </c>
      <c r="E13" s="32">
        <f>SUM(E9:E12)</f>
        <v>500</v>
      </c>
      <c r="F13" s="32">
        <f>SUM(F9:F12)</f>
        <v>0</v>
      </c>
    </row>
    <row r="14" spans="1:6" hidden="1" x14ac:dyDescent="0.25">
      <c r="A14" s="3" t="s">
        <v>13</v>
      </c>
      <c r="B14" s="30"/>
      <c r="C14" s="30"/>
      <c r="D14" s="30"/>
      <c r="E14" s="30"/>
      <c r="F14" s="30"/>
    </row>
    <row r="15" spans="1:6" hidden="1" x14ac:dyDescent="0.25">
      <c r="A15" s="3" t="s">
        <v>9</v>
      </c>
      <c r="B15" s="30">
        <v>320171.84000000003</v>
      </c>
      <c r="C15" s="30">
        <v>253561.84</v>
      </c>
      <c r="D15" s="30">
        <v>266300</v>
      </c>
      <c r="E15" s="30">
        <v>253561.84</v>
      </c>
      <c r="F15" s="30"/>
    </row>
    <row r="16" spans="1:6" hidden="1" x14ac:dyDescent="0.25">
      <c r="A16" s="3" t="s">
        <v>14</v>
      </c>
      <c r="B16" s="23">
        <v>29612.23</v>
      </c>
      <c r="C16" s="23">
        <v>29050</v>
      </c>
      <c r="D16" s="23">
        <v>37950</v>
      </c>
      <c r="E16" s="23">
        <v>29050</v>
      </c>
      <c r="F16" s="23"/>
    </row>
    <row r="17" spans="1:6" hidden="1" x14ac:dyDescent="0.25">
      <c r="A17" s="3" t="s">
        <v>15</v>
      </c>
      <c r="B17" s="32">
        <v>349784.07</v>
      </c>
      <c r="C17" s="32">
        <f>SUM(C15:C16)</f>
        <v>282611.83999999997</v>
      </c>
      <c r="D17" s="32">
        <v>304250</v>
      </c>
      <c r="E17" s="32">
        <f>SUM(E15:E16)</f>
        <v>282611.83999999997</v>
      </c>
      <c r="F17" s="32">
        <f>SUM(F15:F16)</f>
        <v>0</v>
      </c>
    </row>
    <row r="18" spans="1:6" hidden="1" x14ac:dyDescent="0.25">
      <c r="A18" s="3" t="s">
        <v>16</v>
      </c>
      <c r="B18" s="30"/>
      <c r="C18" s="30"/>
      <c r="D18" s="30"/>
      <c r="E18" s="30"/>
      <c r="F18" s="30"/>
    </row>
    <row r="19" spans="1:6" hidden="1" x14ac:dyDescent="0.25">
      <c r="A19" s="3" t="s">
        <v>17</v>
      </c>
    </row>
    <row r="20" spans="1:6" hidden="1" x14ac:dyDescent="0.25">
      <c r="A20" s="3" t="s">
        <v>18</v>
      </c>
      <c r="B20" s="30">
        <v>11430.46</v>
      </c>
      <c r="C20" s="30">
        <v>4042.55</v>
      </c>
      <c r="D20" s="30">
        <v>11868</v>
      </c>
      <c r="E20" s="30">
        <v>4042.55</v>
      </c>
      <c r="F20" s="30"/>
    </row>
    <row r="21" spans="1:6" hidden="1" x14ac:dyDescent="0.25">
      <c r="A21" s="3" t="s">
        <v>19</v>
      </c>
      <c r="B21" s="30">
        <v>-7055</v>
      </c>
      <c r="C21" s="30">
        <v>-955</v>
      </c>
      <c r="D21" s="30">
        <v>-7716</v>
      </c>
      <c r="E21" s="30">
        <v>-955</v>
      </c>
      <c r="F21" s="30"/>
    </row>
    <row r="22" spans="1:6" hidden="1" x14ac:dyDescent="0.25">
      <c r="A22" s="3" t="s">
        <v>20</v>
      </c>
      <c r="B22" s="30">
        <v>1590</v>
      </c>
      <c r="C22" s="30">
        <v>0</v>
      </c>
      <c r="D22" s="30">
        <v>1740</v>
      </c>
      <c r="E22" s="30">
        <v>0</v>
      </c>
      <c r="F22" s="30"/>
    </row>
    <row r="23" spans="1:6" hidden="1" x14ac:dyDescent="0.25">
      <c r="A23" s="3" t="s">
        <v>21</v>
      </c>
      <c r="B23" s="23">
        <v>296.01</v>
      </c>
      <c r="C23" s="23">
        <v>357</v>
      </c>
      <c r="D23" s="23">
        <v>264</v>
      </c>
      <c r="E23" s="23">
        <v>357</v>
      </c>
      <c r="F23" s="23"/>
    </row>
    <row r="24" spans="1:6" hidden="1" x14ac:dyDescent="0.25">
      <c r="A24" s="3" t="s">
        <v>22</v>
      </c>
      <c r="B24" s="32">
        <v>6261.4699999999993</v>
      </c>
      <c r="C24" s="32">
        <f>SUM(C20:C23)</f>
        <v>3444.55</v>
      </c>
      <c r="D24" s="32">
        <v>6156</v>
      </c>
      <c r="E24" s="32">
        <f>SUM(E20:E23)</f>
        <v>3444.55</v>
      </c>
      <c r="F24" s="32">
        <f>SUM(F20:F23)</f>
        <v>0</v>
      </c>
    </row>
    <row r="25" spans="1:6" hidden="1" x14ac:dyDescent="0.25">
      <c r="A25" s="3" t="s">
        <v>23</v>
      </c>
      <c r="B25" s="30"/>
      <c r="C25" s="30"/>
      <c r="D25" s="30"/>
      <c r="E25" s="30"/>
      <c r="F25" s="30"/>
    </row>
    <row r="26" spans="1:6" hidden="1" x14ac:dyDescent="0.25">
      <c r="A26" s="3" t="s">
        <v>24</v>
      </c>
      <c r="B26" s="30">
        <v>1555</v>
      </c>
      <c r="C26" s="30">
        <v>730</v>
      </c>
      <c r="D26" s="30">
        <v>2400</v>
      </c>
      <c r="E26" s="30">
        <v>730</v>
      </c>
      <c r="F26" s="30"/>
    </row>
    <row r="27" spans="1:6" hidden="1" x14ac:dyDescent="0.25">
      <c r="A27" s="3" t="s">
        <v>25</v>
      </c>
      <c r="B27" s="30">
        <v>-575</v>
      </c>
      <c r="C27" s="30"/>
      <c r="D27" s="30">
        <v>-605</v>
      </c>
      <c r="E27" s="30"/>
      <c r="F27" s="30"/>
    </row>
    <row r="28" spans="1:6" hidden="1" x14ac:dyDescent="0.25">
      <c r="A28" s="3" t="s">
        <v>26</v>
      </c>
      <c r="B28" s="30">
        <v>5640</v>
      </c>
      <c r="C28" s="30">
        <v>3565</v>
      </c>
      <c r="D28" s="30">
        <v>6160</v>
      </c>
      <c r="E28" s="30">
        <v>3565</v>
      </c>
      <c r="F28" s="30"/>
    </row>
    <row r="29" spans="1:6" hidden="1" x14ac:dyDescent="0.25">
      <c r="A29" s="3" t="s">
        <v>27</v>
      </c>
      <c r="B29" s="23">
        <v>1320</v>
      </c>
      <c r="C29" s="23">
        <v>120</v>
      </c>
      <c r="D29" s="23">
        <v>1460</v>
      </c>
      <c r="E29" s="23">
        <v>120</v>
      </c>
      <c r="F29" s="23"/>
    </row>
    <row r="30" spans="1:6" ht="23.25" hidden="1" x14ac:dyDescent="0.25">
      <c r="A30" s="3" t="s">
        <v>28</v>
      </c>
      <c r="B30" s="33">
        <v>7940</v>
      </c>
      <c r="C30" s="33">
        <f>SUM(C26:C29)</f>
        <v>4415</v>
      </c>
      <c r="D30" s="33">
        <v>9415</v>
      </c>
      <c r="E30" s="33">
        <f>SUM(E26:E29)</f>
        <v>4415</v>
      </c>
      <c r="F30" s="33">
        <f>SUM(F26:F29)</f>
        <v>0</v>
      </c>
    </row>
    <row r="31" spans="1:6" x14ac:dyDescent="0.25">
      <c r="A31" s="3" t="s">
        <v>29</v>
      </c>
      <c r="B31" s="24">
        <v>379485.54</v>
      </c>
      <c r="C31" s="24">
        <v>331359.86</v>
      </c>
      <c r="D31" s="24">
        <v>325000</v>
      </c>
      <c r="E31" s="24">
        <f>'Statement of Activity'!D31</f>
        <v>248660.19999999998</v>
      </c>
      <c r="F31" s="24">
        <f>D31*0.5</f>
        <v>162500</v>
      </c>
    </row>
    <row r="32" spans="1:6" x14ac:dyDescent="0.25">
      <c r="A32" s="3" t="s">
        <v>30</v>
      </c>
      <c r="B32" s="34"/>
      <c r="C32" s="34"/>
      <c r="D32" s="34"/>
      <c r="E32" s="34"/>
      <c r="F32" s="34"/>
    </row>
    <row r="33" spans="1:6" x14ac:dyDescent="0.25">
      <c r="A33" s="3" t="s">
        <v>31</v>
      </c>
      <c r="B33" s="27">
        <v>193916.6</v>
      </c>
      <c r="C33" s="27">
        <f>'Statement of Activity'!B42</f>
        <v>211810.76999999996</v>
      </c>
      <c r="D33" s="27">
        <v>160000</v>
      </c>
      <c r="E33" s="27">
        <f>'Statement of Activity'!D42</f>
        <v>85363.930000000008</v>
      </c>
      <c r="F33" s="27">
        <f>D33*0.5</f>
        <v>80000</v>
      </c>
    </row>
    <row r="34" spans="1:6" x14ac:dyDescent="0.25">
      <c r="A34" s="3" t="s">
        <v>32</v>
      </c>
      <c r="B34" s="27">
        <v>19100</v>
      </c>
      <c r="C34" s="27">
        <f>'Statement of Activity'!B49</f>
        <v>19557.27</v>
      </c>
      <c r="D34" s="27">
        <v>10000</v>
      </c>
      <c r="E34" s="27">
        <f>'Statement of Activity'!D49</f>
        <v>3860</v>
      </c>
      <c r="F34" s="27">
        <f t="shared" ref="F34:F48" si="0">D34*0.5</f>
        <v>5000</v>
      </c>
    </row>
    <row r="35" spans="1:6" x14ac:dyDescent="0.25">
      <c r="A35" s="3" t="s">
        <v>33</v>
      </c>
      <c r="B35" s="27">
        <v>51984.17</v>
      </c>
      <c r="C35" s="27">
        <f>'Statement of Activity'!B52+'Statement of Activity'!B53</f>
        <v>60694.48</v>
      </c>
      <c r="D35" s="27">
        <v>62000</v>
      </c>
      <c r="E35" s="27">
        <f>'Statement of Activity'!D52+'Statement of Activity'!D53</f>
        <v>31569.73</v>
      </c>
      <c r="F35" s="27">
        <f t="shared" si="0"/>
        <v>31000</v>
      </c>
    </row>
    <row r="36" spans="1:6" x14ac:dyDescent="0.25">
      <c r="A36" s="3" t="s">
        <v>34</v>
      </c>
      <c r="B36" s="27">
        <v>14400</v>
      </c>
      <c r="C36" s="27">
        <f>'Statement of Activity'!B56</f>
        <v>15400</v>
      </c>
      <c r="D36" s="27">
        <v>18000</v>
      </c>
      <c r="E36" s="27">
        <f>'Statement of Activity'!D56</f>
        <v>8200</v>
      </c>
      <c r="F36" s="27">
        <f t="shared" si="0"/>
        <v>9000</v>
      </c>
    </row>
    <row r="37" spans="1:6" x14ac:dyDescent="0.25">
      <c r="A37" s="3" t="s">
        <v>35</v>
      </c>
      <c r="B37" s="27">
        <v>3872.13</v>
      </c>
      <c r="C37" s="27">
        <f>'Statement of Activity'!B60</f>
        <v>14224</v>
      </c>
      <c r="D37" s="27">
        <v>7000</v>
      </c>
      <c r="E37" s="27">
        <f>'Statement of Activity'!D60</f>
        <v>3519.18</v>
      </c>
      <c r="F37" s="27">
        <f t="shared" si="0"/>
        <v>3500</v>
      </c>
    </row>
    <row r="38" spans="1:6" x14ac:dyDescent="0.25">
      <c r="A38" s="3" t="s">
        <v>36</v>
      </c>
      <c r="B38" s="27">
        <v>2354</v>
      </c>
      <c r="C38" s="27">
        <f>'Statement of Activity'!B58</f>
        <v>2082</v>
      </c>
      <c r="D38" s="27">
        <v>2000</v>
      </c>
      <c r="E38" s="27">
        <f>'Statement of Activity'!D58</f>
        <v>0</v>
      </c>
      <c r="F38" s="27">
        <f t="shared" si="0"/>
        <v>1000</v>
      </c>
    </row>
    <row r="39" spans="1:6" x14ac:dyDescent="0.25">
      <c r="A39" s="3" t="s">
        <v>37</v>
      </c>
      <c r="B39" s="27">
        <v>4609.5200000000004</v>
      </c>
      <c r="C39" s="27">
        <f>'Statement of Activity'!B66-SUM('With 2023 Budget'!C36:C38)</f>
        <v>1014.4599999999991</v>
      </c>
      <c r="D39" s="27">
        <v>3000</v>
      </c>
      <c r="E39" s="27">
        <f>'Statement of Activity'!D66-SUM('With 2023 Budget'!E36:E38)</f>
        <v>2620.16</v>
      </c>
      <c r="F39" s="27">
        <f t="shared" si="0"/>
        <v>1500</v>
      </c>
    </row>
    <row r="40" spans="1:6" x14ac:dyDescent="0.25">
      <c r="A40" s="3" t="s">
        <v>38</v>
      </c>
      <c r="B40" s="27">
        <v>14277.559999999983</v>
      </c>
      <c r="C40" s="27">
        <f>'Statement of Activity'!B78-SUM('With 2023 Budget'!C35:C39)</f>
        <v>8305.179999999993</v>
      </c>
      <c r="D40" s="27">
        <v>5000</v>
      </c>
      <c r="E40" s="27">
        <f>'Statement of Activity'!D78-SUM('With 2023 Budget'!E35:E39)</f>
        <v>3042.7300000000105</v>
      </c>
      <c r="F40" s="27">
        <f t="shared" si="0"/>
        <v>2500</v>
      </c>
    </row>
    <row r="41" spans="1:6" x14ac:dyDescent="0.25">
      <c r="A41" s="3" t="s">
        <v>39</v>
      </c>
      <c r="B41" s="27">
        <v>8629.41</v>
      </c>
      <c r="C41" s="27">
        <f>'Statement of Activity'!B95</f>
        <v>8975.3200000000015</v>
      </c>
      <c r="D41" s="27">
        <v>7000</v>
      </c>
      <c r="E41" s="27">
        <f>'Statement of Activity'!D95</f>
        <v>6093.920000000001</v>
      </c>
      <c r="F41" s="27">
        <f t="shared" si="0"/>
        <v>3500</v>
      </c>
    </row>
    <row r="42" spans="1:6" x14ac:dyDescent="0.25">
      <c r="A42" s="3" t="s">
        <v>40</v>
      </c>
      <c r="B42" s="27">
        <v>2867</v>
      </c>
      <c r="C42" s="27">
        <f>'Statement of Activity'!B104</f>
        <v>5374.4</v>
      </c>
      <c r="D42" s="27">
        <v>3000</v>
      </c>
      <c r="E42" s="27">
        <f>'Statement of Activity'!D104</f>
        <v>1424.46</v>
      </c>
      <c r="F42" s="27">
        <f t="shared" si="0"/>
        <v>1500</v>
      </c>
    </row>
    <row r="43" spans="1:6" x14ac:dyDescent="0.25">
      <c r="A43" s="3" t="s">
        <v>41</v>
      </c>
      <c r="B43" s="27">
        <v>21.19</v>
      </c>
      <c r="C43" s="27">
        <f>GETPIVOTDATA("Amount",Podcast!$N$5,"Date",2022,"Podcast","Podcast")</f>
        <v>2991.98</v>
      </c>
      <c r="D43" s="27">
        <v>20000</v>
      </c>
      <c r="E43" s="27">
        <f>GETPIVOTDATA("Amount",Podcast!$N$5,"Date",2022,"Podcast","Podcast")</f>
        <v>2991.98</v>
      </c>
      <c r="F43" s="27">
        <f t="shared" si="0"/>
        <v>10000</v>
      </c>
    </row>
    <row r="44" spans="1:6" x14ac:dyDescent="0.25">
      <c r="A44" s="3" t="s">
        <v>42</v>
      </c>
      <c r="B44" s="27">
        <v>0</v>
      </c>
      <c r="C44" s="27">
        <f>'Statement of Activity'!B113</f>
        <v>17116.13</v>
      </c>
      <c r="D44" s="27">
        <v>20000</v>
      </c>
      <c r="E44" s="27">
        <f>'Statement of Activity'!D113</f>
        <v>12782.75</v>
      </c>
      <c r="F44" s="27">
        <f t="shared" si="0"/>
        <v>10000</v>
      </c>
    </row>
    <row r="45" spans="1:6" x14ac:dyDescent="0.25">
      <c r="A45" s="3" t="s">
        <v>43</v>
      </c>
      <c r="B45" s="27">
        <v>4056.3500000000004</v>
      </c>
      <c r="C45" s="27">
        <f>'Statement of Activity'!B128</f>
        <v>4779.68</v>
      </c>
      <c r="D45" s="27">
        <v>5000</v>
      </c>
      <c r="E45" s="27">
        <f>'Statement of Activity'!D128</f>
        <v>4500.2800000000007</v>
      </c>
      <c r="F45" s="27">
        <f t="shared" si="0"/>
        <v>2500</v>
      </c>
    </row>
    <row r="46" spans="1:6" x14ac:dyDescent="0.25">
      <c r="A46" s="3" t="s">
        <v>44</v>
      </c>
      <c r="B46" s="27">
        <v>38324</v>
      </c>
      <c r="C46" s="27">
        <f>'Statement of Activity'!B150</f>
        <v>39829</v>
      </c>
      <c r="D46" s="27">
        <v>45000</v>
      </c>
      <c r="E46" s="27">
        <f>'Statement of Activity'!D150</f>
        <v>10793.75</v>
      </c>
      <c r="F46" s="27">
        <f t="shared" si="0"/>
        <v>22500</v>
      </c>
    </row>
    <row r="47" spans="1:6" x14ac:dyDescent="0.25">
      <c r="A47" s="3" t="s">
        <v>45</v>
      </c>
      <c r="B47" s="27">
        <v>892.37</v>
      </c>
      <c r="C47" s="27">
        <f>'Statement of Activity'!B67</f>
        <v>0</v>
      </c>
      <c r="D47" s="27">
        <v>5000</v>
      </c>
      <c r="E47" s="27">
        <f>'Statement of Activity'!D67</f>
        <v>0</v>
      </c>
      <c r="F47" s="27">
        <f t="shared" si="0"/>
        <v>2500</v>
      </c>
    </row>
    <row r="48" spans="1:6" x14ac:dyDescent="0.25">
      <c r="A48" s="3" t="s">
        <v>46</v>
      </c>
      <c r="B48" s="27">
        <v>3957.3999999999069</v>
      </c>
      <c r="C48" s="27">
        <f>'Statement of Activity'!B151-SUM(C33:C47)-'Statement of Activity'!B154</f>
        <v>4290.2799999999188</v>
      </c>
      <c r="D48" s="27">
        <v>3000</v>
      </c>
      <c r="E48" s="27">
        <f>'Statement of Activity'!D151-SUM(E33:E47)-'Statement of Activity'!D154</f>
        <v>3336.0100000000084</v>
      </c>
      <c r="F48" s="27">
        <f t="shared" si="0"/>
        <v>1500</v>
      </c>
    </row>
    <row r="49" spans="1:6" s="6" customFormat="1" x14ac:dyDescent="0.25">
      <c r="A49" s="3" t="s">
        <v>47</v>
      </c>
      <c r="B49" s="24">
        <v>363261.6999999999</v>
      </c>
      <c r="C49" s="24">
        <f t="shared" ref="C49:D49" si="1">SUM(C33:C48)</f>
        <v>416444.9499999999</v>
      </c>
      <c r="D49" s="24">
        <f t="shared" si="1"/>
        <v>375000</v>
      </c>
      <c r="E49" s="24">
        <f>SUM(E33:E48)</f>
        <v>180098.88000000003</v>
      </c>
      <c r="F49" s="24">
        <f>SUM(F33:F48)</f>
        <v>187500</v>
      </c>
    </row>
    <row r="50" spans="1:6" s="6" customFormat="1" x14ac:dyDescent="0.25">
      <c r="A50" s="3" t="s">
        <v>48</v>
      </c>
      <c r="B50" s="25">
        <v>3580.1</v>
      </c>
      <c r="C50" s="25">
        <f>'Statement of Activity'!B157</f>
        <v>3580.1</v>
      </c>
      <c r="D50" s="25">
        <f>'Statement of Activity'!C157</f>
        <v>3000</v>
      </c>
      <c r="E50" s="25">
        <f>'Statement of Activity'!D157</f>
        <v>0</v>
      </c>
      <c r="F50" s="25">
        <f>D50*0.5</f>
        <v>1500</v>
      </c>
    </row>
    <row r="51" spans="1:6" s="6" customFormat="1" ht="15.75" thickBot="1" x14ac:dyDescent="0.3">
      <c r="A51" s="3" t="s">
        <v>49</v>
      </c>
      <c r="B51" s="26">
        <v>12643.740000000083</v>
      </c>
      <c r="C51" s="26">
        <f>C31-C49-C50</f>
        <v>-88665.189999999915</v>
      </c>
      <c r="D51" s="26">
        <f>D31-D49-D50</f>
        <v>-53000</v>
      </c>
      <c r="E51" s="26">
        <f>E31-E49-E50</f>
        <v>68561.319999999949</v>
      </c>
      <c r="F51" s="26">
        <f>F31-F49-F50</f>
        <v>-26500</v>
      </c>
    </row>
    <row r="52" spans="1:6" s="7" customFormat="1" ht="15.75" thickTop="1" x14ac:dyDescent="0.25">
      <c r="B52" s="7">
        <v>0</v>
      </c>
      <c r="C52" s="7">
        <f>C51-'Statement of Activity'!B159</f>
        <v>0</v>
      </c>
      <c r="D52" s="7">
        <v>0</v>
      </c>
      <c r="E52" s="7">
        <f>E51-'Statement of Activity'!D159</f>
        <v>0</v>
      </c>
    </row>
    <row r="53" spans="1:6" s="7" customFormat="1" x14ac:dyDescent="0.25"/>
    <row r="55" spans="1:6" ht="24.75" x14ac:dyDescent="0.25">
      <c r="A55" s="3" t="s">
        <v>50</v>
      </c>
      <c r="B55" s="2" t="s">
        <v>3</v>
      </c>
      <c r="C55" s="2" t="s">
        <v>4</v>
      </c>
      <c r="D55" s="2" t="s">
        <v>57</v>
      </c>
      <c r="E55" s="2" t="s">
        <v>311</v>
      </c>
      <c r="F55" s="2" t="s">
        <v>312</v>
      </c>
    </row>
    <row r="56" spans="1:6" x14ac:dyDescent="0.25">
      <c r="A56" s="3" t="s">
        <v>51</v>
      </c>
      <c r="B56" s="27">
        <v>3105</v>
      </c>
      <c r="C56" s="27">
        <v>9222</v>
      </c>
      <c r="D56" s="27">
        <v>10000</v>
      </c>
      <c r="E56" s="27">
        <v>4544</v>
      </c>
      <c r="F56" s="27">
        <f>D56*0.5</f>
        <v>5000</v>
      </c>
    </row>
    <row r="57" spans="1:6" x14ac:dyDescent="0.25">
      <c r="A57" s="3" t="s">
        <v>52</v>
      </c>
      <c r="B57" s="27">
        <v>12104</v>
      </c>
      <c r="C57" s="27">
        <v>14250</v>
      </c>
      <c r="D57" s="27">
        <v>13000</v>
      </c>
      <c r="E57" s="27">
        <v>6250</v>
      </c>
      <c r="F57" s="27">
        <f t="shared" ref="F57:F60" si="2">D57*0.5</f>
        <v>6500</v>
      </c>
    </row>
    <row r="58" spans="1:6" x14ac:dyDescent="0.25">
      <c r="A58" s="3" t="s">
        <v>53</v>
      </c>
      <c r="B58" s="27">
        <v>940</v>
      </c>
      <c r="C58" s="27">
        <v>7513</v>
      </c>
      <c r="D58" s="27">
        <v>6000</v>
      </c>
      <c r="E58" s="27">
        <v>0</v>
      </c>
      <c r="F58" s="27">
        <f t="shared" si="2"/>
        <v>3000</v>
      </c>
    </row>
    <row r="59" spans="1:6" x14ac:dyDescent="0.25">
      <c r="A59" s="3" t="s">
        <v>54</v>
      </c>
      <c r="B59" s="27">
        <v>22175</v>
      </c>
      <c r="C59" s="27">
        <v>7967</v>
      </c>
      <c r="D59" s="27">
        <v>6000</v>
      </c>
      <c r="E59" s="27">
        <v>0</v>
      </c>
      <c r="F59" s="27">
        <f t="shared" si="2"/>
        <v>3000</v>
      </c>
    </row>
    <row r="60" spans="1:6" x14ac:dyDescent="0.25">
      <c r="A60" s="3" t="s">
        <v>55</v>
      </c>
      <c r="B60" s="27">
        <v>0</v>
      </c>
      <c r="C60" s="27">
        <v>877</v>
      </c>
      <c r="D60" s="27">
        <v>10000</v>
      </c>
      <c r="E60" s="27">
        <v>0</v>
      </c>
      <c r="F60" s="27">
        <f t="shared" si="2"/>
        <v>5000</v>
      </c>
    </row>
    <row r="61" spans="1:6" ht="15.75" thickBot="1" x14ac:dyDescent="0.3">
      <c r="A61" s="3" t="s">
        <v>56</v>
      </c>
      <c r="B61" s="26">
        <f>SUM(B56:B60)</f>
        <v>38324</v>
      </c>
      <c r="C61" s="26">
        <f t="shared" ref="C61" si="3">SUM(C56:C60)</f>
        <v>39829</v>
      </c>
      <c r="D61" s="26">
        <f t="shared" ref="D61:F61" si="4">SUM(D56:D60)</f>
        <v>45000</v>
      </c>
      <c r="E61" s="26">
        <f t="shared" si="4"/>
        <v>10794</v>
      </c>
      <c r="F61" s="26">
        <f t="shared" si="4"/>
        <v>22500</v>
      </c>
    </row>
    <row r="62" spans="1:6" ht="15.75" thickTop="1" x14ac:dyDescent="0.25"/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93" sqref="D193"/>
    </sheetView>
  </sheetViews>
  <sheetFormatPr defaultColWidth="8.85546875" defaultRowHeight="15" x14ac:dyDescent="0.25"/>
  <cols>
    <col min="1" max="1" width="49" customWidth="1"/>
    <col min="2" max="4" width="14.85546875" customWidth="1"/>
    <col min="5" max="5" width="34.85546875" customWidth="1"/>
    <col min="6" max="6" width="15.85546875" customWidth="1"/>
    <col min="7" max="7" width="27.42578125" customWidth="1"/>
  </cols>
  <sheetData>
    <row r="1" spans="1:4" ht="18" x14ac:dyDescent="0.25">
      <c r="A1" s="58" t="s">
        <v>0</v>
      </c>
      <c r="B1" s="58"/>
      <c r="C1" s="58"/>
      <c r="D1" s="58"/>
    </row>
    <row r="2" spans="1:4" ht="18" x14ac:dyDescent="0.25">
      <c r="A2" s="58" t="s">
        <v>1</v>
      </c>
      <c r="B2" s="58"/>
      <c r="C2" s="58"/>
      <c r="D2" s="58"/>
    </row>
    <row r="3" spans="1:4" x14ac:dyDescent="0.25">
      <c r="A3" s="59" t="s">
        <v>2</v>
      </c>
      <c r="B3" s="60"/>
      <c r="C3" s="60"/>
      <c r="D3" s="60"/>
    </row>
    <row r="5" spans="1:4" x14ac:dyDescent="0.25">
      <c r="A5" s="1"/>
      <c r="B5" s="5"/>
      <c r="C5" s="5"/>
      <c r="D5" s="5"/>
    </row>
    <row r="6" spans="1:4" ht="24.75" x14ac:dyDescent="0.25">
      <c r="A6" s="1"/>
      <c r="B6" s="2" t="s">
        <v>4</v>
      </c>
      <c r="C6" s="2" t="s">
        <v>57</v>
      </c>
      <c r="D6" s="2" t="s">
        <v>58</v>
      </c>
    </row>
    <row r="7" spans="1:4" x14ac:dyDescent="0.25">
      <c r="A7" s="3" t="s">
        <v>6</v>
      </c>
    </row>
    <row r="8" spans="1:4" x14ac:dyDescent="0.25">
      <c r="A8" s="3" t="s">
        <v>7</v>
      </c>
      <c r="B8" s="30"/>
      <c r="C8" s="30"/>
      <c r="D8" s="31"/>
    </row>
    <row r="9" spans="1:4" x14ac:dyDescent="0.25">
      <c r="A9" s="3" t="s">
        <v>8</v>
      </c>
      <c r="B9" s="31">
        <v>0</v>
      </c>
      <c r="C9" s="30">
        <v>0</v>
      </c>
      <c r="D9" s="31">
        <v>0</v>
      </c>
    </row>
    <row r="10" spans="1:4" x14ac:dyDescent="0.25">
      <c r="A10" s="3" t="s">
        <v>9</v>
      </c>
      <c r="B10" s="31">
        <v>0</v>
      </c>
      <c r="C10" s="30">
        <v>0</v>
      </c>
      <c r="D10" s="31">
        <v>0</v>
      </c>
    </row>
    <row r="11" spans="1:4" x14ac:dyDescent="0.25">
      <c r="A11" s="3" t="s">
        <v>10</v>
      </c>
      <c r="B11" s="31">
        <v>500</v>
      </c>
      <c r="C11" s="30">
        <v>0</v>
      </c>
      <c r="D11" s="31">
        <v>0</v>
      </c>
    </row>
    <row r="12" spans="1:4" x14ac:dyDescent="0.25">
      <c r="A12" s="3" t="s">
        <v>11</v>
      </c>
      <c r="B12" s="29">
        <v>0</v>
      </c>
      <c r="C12" s="23">
        <v>0</v>
      </c>
      <c r="D12" s="29">
        <v>0</v>
      </c>
    </row>
    <row r="13" spans="1:4" x14ac:dyDescent="0.25">
      <c r="A13" s="3" t="s">
        <v>12</v>
      </c>
      <c r="B13" s="35">
        <f>SUM(B9:B12)</f>
        <v>500</v>
      </c>
      <c r="C13" s="32">
        <f>SUM(C9:C12)</f>
        <v>0</v>
      </c>
      <c r="D13" s="35">
        <f>SUM(D9:D12)</f>
        <v>0</v>
      </c>
    </row>
    <row r="14" spans="1:4" x14ac:dyDescent="0.25">
      <c r="A14" s="3" t="s">
        <v>13</v>
      </c>
      <c r="B14" s="31"/>
      <c r="C14" s="30"/>
      <c r="D14" s="31"/>
    </row>
    <row r="15" spans="1:4" x14ac:dyDescent="0.25">
      <c r="A15" s="3" t="s">
        <v>9</v>
      </c>
      <c r="B15" s="31">
        <v>292700.31</v>
      </c>
      <c r="C15" s="30">
        <v>325000</v>
      </c>
      <c r="D15" s="31">
        <v>231554.8</v>
      </c>
    </row>
    <row r="16" spans="1:4" x14ac:dyDescent="0.25">
      <c r="A16" s="3" t="s">
        <v>14</v>
      </c>
      <c r="B16" s="29">
        <v>30300</v>
      </c>
      <c r="C16" s="23">
        <v>0</v>
      </c>
      <c r="D16" s="29">
        <v>12500</v>
      </c>
    </row>
    <row r="17" spans="1:4" x14ac:dyDescent="0.25">
      <c r="A17" s="3" t="s">
        <v>15</v>
      </c>
      <c r="B17" s="35">
        <f>SUM(B15:B16)</f>
        <v>323000.31</v>
      </c>
      <c r="C17" s="32">
        <f>SUM(C15:C16)</f>
        <v>325000</v>
      </c>
      <c r="D17" s="35">
        <f>SUM(D15:D16)</f>
        <v>244054.8</v>
      </c>
    </row>
    <row r="18" spans="1:4" x14ac:dyDescent="0.25">
      <c r="A18" s="3" t="s">
        <v>16</v>
      </c>
      <c r="B18" s="31"/>
      <c r="C18" s="30"/>
      <c r="D18" s="31"/>
    </row>
    <row r="19" spans="1:4" x14ac:dyDescent="0.25">
      <c r="A19" s="3" t="s">
        <v>17</v>
      </c>
    </row>
    <row r="20" spans="1:4" x14ac:dyDescent="0.25">
      <c r="A20" s="3" t="s">
        <v>18</v>
      </c>
      <c r="B20" s="31">
        <v>4042.55</v>
      </c>
      <c r="C20" s="30">
        <v>0</v>
      </c>
      <c r="D20" s="31">
        <v>935</v>
      </c>
    </row>
    <row r="21" spans="1:4" x14ac:dyDescent="0.25">
      <c r="A21" s="3" t="s">
        <v>19</v>
      </c>
      <c r="B21" s="31">
        <v>-955</v>
      </c>
      <c r="C21" s="30">
        <v>0</v>
      </c>
      <c r="D21" s="31">
        <v>0</v>
      </c>
    </row>
    <row r="22" spans="1:4" x14ac:dyDescent="0.25">
      <c r="A22" s="3" t="s">
        <v>20</v>
      </c>
      <c r="B22" s="31">
        <v>0</v>
      </c>
      <c r="C22" s="30">
        <v>0</v>
      </c>
      <c r="D22" s="31">
        <v>0</v>
      </c>
    </row>
    <row r="23" spans="1:4" x14ac:dyDescent="0.25">
      <c r="A23" s="3" t="s">
        <v>21</v>
      </c>
      <c r="B23" s="29">
        <v>357</v>
      </c>
      <c r="C23" s="23">
        <v>0</v>
      </c>
      <c r="D23" s="29">
        <v>20.399999999999999</v>
      </c>
    </row>
    <row r="24" spans="1:4" x14ac:dyDescent="0.25">
      <c r="A24" s="3" t="s">
        <v>22</v>
      </c>
      <c r="B24" s="35">
        <f>SUM(B20:B23)</f>
        <v>3444.55</v>
      </c>
      <c r="C24" s="32">
        <f>SUM(C20:C23)</f>
        <v>0</v>
      </c>
      <c r="D24" s="35">
        <f>SUM(D20:D23)</f>
        <v>955.4</v>
      </c>
    </row>
    <row r="25" spans="1:4" x14ac:dyDescent="0.25">
      <c r="A25" s="3" t="s">
        <v>23</v>
      </c>
      <c r="B25" s="31"/>
      <c r="C25" s="30"/>
      <c r="D25" s="31"/>
    </row>
    <row r="26" spans="1:4" x14ac:dyDescent="0.25">
      <c r="A26" s="3" t="s">
        <v>24</v>
      </c>
      <c r="B26" s="31">
        <v>730</v>
      </c>
      <c r="C26" s="30">
        <v>0</v>
      </c>
      <c r="D26" s="31">
        <v>450</v>
      </c>
    </row>
    <row r="27" spans="1:4" x14ac:dyDescent="0.25">
      <c r="A27" s="3" t="s">
        <v>25</v>
      </c>
      <c r="B27" s="31">
        <v>0</v>
      </c>
      <c r="C27" s="30">
        <v>0</v>
      </c>
      <c r="D27" s="31">
        <v>0</v>
      </c>
    </row>
    <row r="28" spans="1:4" x14ac:dyDescent="0.25">
      <c r="A28" s="3" t="s">
        <v>26</v>
      </c>
      <c r="B28" s="31">
        <v>3565</v>
      </c>
      <c r="C28" s="30">
        <v>0</v>
      </c>
      <c r="D28" s="31">
        <v>3200</v>
      </c>
    </row>
    <row r="29" spans="1:4" x14ac:dyDescent="0.25">
      <c r="A29" s="3" t="s">
        <v>27</v>
      </c>
      <c r="B29" s="29">
        <v>120</v>
      </c>
      <c r="C29" s="23">
        <v>0</v>
      </c>
      <c r="D29" s="29">
        <v>0</v>
      </c>
    </row>
    <row r="30" spans="1:4" x14ac:dyDescent="0.25">
      <c r="A30" s="3" t="s">
        <v>28</v>
      </c>
      <c r="B30" s="36">
        <f>SUM(B26:B29)</f>
        <v>4415</v>
      </c>
      <c r="C30" s="33">
        <f>SUM(C26:C29)</f>
        <v>0</v>
      </c>
      <c r="D30" s="36">
        <f>SUM(D26:D29)</f>
        <v>3650</v>
      </c>
    </row>
    <row r="31" spans="1:4" x14ac:dyDescent="0.25">
      <c r="A31" s="3" t="s">
        <v>29</v>
      </c>
      <c r="B31" s="35">
        <f>B13+B17+B24+B30</f>
        <v>331359.86</v>
      </c>
      <c r="C31" s="32">
        <f>C17</f>
        <v>325000</v>
      </c>
      <c r="D31" s="35">
        <f>D13+D17+D24+D30</f>
        <v>248660.19999999998</v>
      </c>
    </row>
    <row r="32" spans="1:4" hidden="1" x14ac:dyDescent="0.25">
      <c r="A32" s="3" t="s">
        <v>59</v>
      </c>
      <c r="B32" s="31">
        <v>290971.38999999996</v>
      </c>
      <c r="C32" s="30">
        <v>405321</v>
      </c>
      <c r="D32" s="31">
        <v>290971.38999999996</v>
      </c>
    </row>
    <row r="33" spans="1:4" x14ac:dyDescent="0.25">
      <c r="A33" s="3" t="s">
        <v>30</v>
      </c>
      <c r="B33" s="31"/>
      <c r="C33" s="30"/>
      <c r="D33" s="31"/>
    </row>
    <row r="34" spans="1:4" x14ac:dyDescent="0.25">
      <c r="A34" s="3" t="s">
        <v>60</v>
      </c>
      <c r="B34" s="31"/>
      <c r="C34" s="30"/>
      <c r="D34" s="31"/>
    </row>
    <row r="35" spans="1:4" x14ac:dyDescent="0.25">
      <c r="A35" s="3" t="s">
        <v>61</v>
      </c>
      <c r="B35" s="31">
        <v>14943.519999999997</v>
      </c>
      <c r="C35" s="30">
        <v>0</v>
      </c>
      <c r="D35" s="31">
        <v>6042.99</v>
      </c>
    </row>
    <row r="36" spans="1:4" x14ac:dyDescent="0.25">
      <c r="A36" s="3" t="s">
        <v>62</v>
      </c>
      <c r="B36" s="31">
        <v>194114.87999999998</v>
      </c>
      <c r="C36" s="30">
        <v>160000</v>
      </c>
      <c r="D36" s="31">
        <v>78173.08</v>
      </c>
    </row>
    <row r="37" spans="1:4" x14ac:dyDescent="0.25">
      <c r="A37" s="3" t="s">
        <v>63</v>
      </c>
      <c r="B37" s="31">
        <v>854.94000000000017</v>
      </c>
      <c r="C37" s="30">
        <v>0</v>
      </c>
      <c r="D37" s="31">
        <v>412.98</v>
      </c>
    </row>
    <row r="38" spans="1:4" x14ac:dyDescent="0.25">
      <c r="A38" s="3" t="s">
        <v>64</v>
      </c>
      <c r="B38" s="31">
        <v>0</v>
      </c>
      <c r="C38" s="30">
        <v>0</v>
      </c>
      <c r="D38" s="31">
        <v>0</v>
      </c>
    </row>
    <row r="39" spans="1:4" x14ac:dyDescent="0.25">
      <c r="A39" s="3" t="s">
        <v>65</v>
      </c>
      <c r="B39" s="31">
        <v>1897.4299999999998</v>
      </c>
      <c r="C39" s="30">
        <v>0</v>
      </c>
      <c r="D39" s="31">
        <v>734.88</v>
      </c>
    </row>
    <row r="40" spans="1:4" x14ac:dyDescent="0.25">
      <c r="A40" s="3" t="s">
        <v>66</v>
      </c>
      <c r="B40" s="31">
        <v>0</v>
      </c>
      <c r="C40" s="30">
        <v>0</v>
      </c>
      <c r="D40" s="31">
        <v>0</v>
      </c>
    </row>
    <row r="41" spans="1:4" x14ac:dyDescent="0.25">
      <c r="A41" s="3" t="s">
        <v>67</v>
      </c>
      <c r="B41" s="29">
        <v>0</v>
      </c>
      <c r="C41" s="23">
        <v>0</v>
      </c>
      <c r="D41" s="29">
        <v>0</v>
      </c>
    </row>
    <row r="42" spans="1:4" x14ac:dyDescent="0.25">
      <c r="A42" s="3" t="s">
        <v>68</v>
      </c>
      <c r="B42" s="35">
        <f>SUM(B35:B41)</f>
        <v>211810.76999999996</v>
      </c>
      <c r="C42" s="32">
        <f>SUM(C35:C41)</f>
        <v>160000</v>
      </c>
      <c r="D42" s="35">
        <f>SUM(D35:D41)</f>
        <v>85363.930000000008</v>
      </c>
    </row>
    <row r="43" spans="1:4" x14ac:dyDescent="0.25">
      <c r="A43" s="3" t="s">
        <v>69</v>
      </c>
      <c r="B43" s="31">
        <v>1465</v>
      </c>
      <c r="C43" s="30">
        <v>0</v>
      </c>
      <c r="D43" s="31">
        <v>760</v>
      </c>
    </row>
    <row r="44" spans="1:4" x14ac:dyDescent="0.25">
      <c r="A44" s="3" t="s">
        <v>70</v>
      </c>
      <c r="B44" s="31">
        <v>16380</v>
      </c>
      <c r="C44" s="30">
        <v>0</v>
      </c>
      <c r="D44" s="31">
        <v>0</v>
      </c>
    </row>
    <row r="45" spans="1:4" x14ac:dyDescent="0.25">
      <c r="A45" s="3" t="s">
        <v>71</v>
      </c>
      <c r="B45" s="31">
        <v>1712.27</v>
      </c>
      <c r="C45" s="30">
        <v>0</v>
      </c>
      <c r="D45" s="31">
        <v>3100</v>
      </c>
    </row>
    <row r="46" spans="1:4" x14ac:dyDescent="0.25">
      <c r="A46" s="3" t="s">
        <v>72</v>
      </c>
      <c r="B46" s="31"/>
      <c r="C46" s="31">
        <v>10000</v>
      </c>
      <c r="D46" s="31"/>
    </row>
    <row r="47" spans="1:4" x14ac:dyDescent="0.25">
      <c r="A47" s="3" t="s">
        <v>73</v>
      </c>
      <c r="C47" s="31">
        <v>0</v>
      </c>
    </row>
    <row r="48" spans="1:4" x14ac:dyDescent="0.25">
      <c r="A48" s="3" t="s">
        <v>74</v>
      </c>
      <c r="B48" s="29"/>
      <c r="C48" s="23">
        <v>0</v>
      </c>
      <c r="D48" s="29"/>
    </row>
    <row r="49" spans="1:4" x14ac:dyDescent="0.25">
      <c r="A49" s="3" t="s">
        <v>75</v>
      </c>
      <c r="B49" s="35">
        <f>SUM(B43:B48)</f>
        <v>19557.27</v>
      </c>
      <c r="C49" s="32">
        <f>SUM(C43:C48)</f>
        <v>10000</v>
      </c>
      <c r="D49" s="35">
        <f>SUM(D43:D48)</f>
        <v>3860</v>
      </c>
    </row>
    <row r="50" spans="1:4" x14ac:dyDescent="0.25">
      <c r="A50" s="3" t="s">
        <v>76</v>
      </c>
      <c r="B50" s="31"/>
      <c r="C50" s="30"/>
      <c r="D50" s="31"/>
    </row>
    <row r="51" spans="1:4" x14ac:dyDescent="0.25">
      <c r="A51" s="3" t="s">
        <v>77</v>
      </c>
      <c r="B51" s="31">
        <v>1533.54</v>
      </c>
      <c r="C51" s="30">
        <v>0</v>
      </c>
      <c r="D51" s="31">
        <v>888.33</v>
      </c>
    </row>
    <row r="52" spans="1:4" x14ac:dyDescent="0.25">
      <c r="A52" s="3" t="s">
        <v>78</v>
      </c>
      <c r="B52" s="31">
        <v>60372.480000000003</v>
      </c>
      <c r="C52" s="30">
        <v>62000</v>
      </c>
      <c r="D52" s="31">
        <v>31569.73</v>
      </c>
    </row>
    <row r="53" spans="1:4" x14ac:dyDescent="0.25">
      <c r="A53" s="3" t="s">
        <v>79</v>
      </c>
      <c r="B53" s="31">
        <v>322</v>
      </c>
      <c r="C53" s="30">
        <v>0</v>
      </c>
      <c r="D53" s="31">
        <v>0</v>
      </c>
    </row>
    <row r="54" spans="1:4" x14ac:dyDescent="0.25">
      <c r="A54" s="3" t="s">
        <v>80</v>
      </c>
      <c r="B54" s="31">
        <v>0</v>
      </c>
      <c r="C54" s="30">
        <v>0</v>
      </c>
      <c r="D54" s="31">
        <v>0</v>
      </c>
    </row>
    <row r="55" spans="1:4" x14ac:dyDescent="0.25">
      <c r="A55" s="3" t="s">
        <v>81</v>
      </c>
      <c r="B55" s="31">
        <v>0</v>
      </c>
      <c r="C55" s="30">
        <v>0</v>
      </c>
      <c r="D55" s="31">
        <v>0</v>
      </c>
    </row>
    <row r="56" spans="1:4" x14ac:dyDescent="0.25">
      <c r="A56" s="3" t="s">
        <v>82</v>
      </c>
      <c r="B56" s="31">
        <v>15400</v>
      </c>
      <c r="C56" s="30">
        <v>18000</v>
      </c>
      <c r="D56" s="31">
        <v>8200</v>
      </c>
    </row>
    <row r="57" spans="1:4" x14ac:dyDescent="0.25">
      <c r="A57" s="3" t="s">
        <v>83</v>
      </c>
      <c r="B57" s="31">
        <v>600</v>
      </c>
      <c r="C57" s="30"/>
      <c r="D57" s="31">
        <v>1800</v>
      </c>
    </row>
    <row r="58" spans="1:4" x14ac:dyDescent="0.25">
      <c r="A58" s="3" t="s">
        <v>84</v>
      </c>
      <c r="B58" s="31">
        <v>2082</v>
      </c>
      <c r="C58" s="30">
        <v>2000</v>
      </c>
      <c r="D58" s="31">
        <v>0</v>
      </c>
    </row>
    <row r="59" spans="1:4" x14ac:dyDescent="0.25">
      <c r="A59" s="3" t="s">
        <v>85</v>
      </c>
      <c r="B59" s="31">
        <v>0</v>
      </c>
      <c r="C59" s="30"/>
      <c r="D59" s="31">
        <v>0</v>
      </c>
    </row>
    <row r="60" spans="1:4" x14ac:dyDescent="0.25">
      <c r="A60" s="3" t="s">
        <v>86</v>
      </c>
      <c r="B60" s="31">
        <v>14224</v>
      </c>
      <c r="C60" s="30">
        <v>7000</v>
      </c>
      <c r="D60" s="31">
        <v>3519.18</v>
      </c>
    </row>
    <row r="61" spans="1:4" x14ac:dyDescent="0.25">
      <c r="A61" s="3" t="s">
        <v>87</v>
      </c>
      <c r="B61" s="31">
        <v>0</v>
      </c>
      <c r="C61" s="30"/>
      <c r="D61" s="31">
        <v>0</v>
      </c>
    </row>
    <row r="62" spans="1:4" x14ac:dyDescent="0.25">
      <c r="A62" s="3" t="s">
        <v>88</v>
      </c>
      <c r="B62" s="31">
        <v>5.46</v>
      </c>
      <c r="C62" s="30">
        <v>0</v>
      </c>
      <c r="D62" s="31">
        <v>60.16</v>
      </c>
    </row>
    <row r="63" spans="1:4" x14ac:dyDescent="0.25">
      <c r="A63" s="3" t="s">
        <v>89</v>
      </c>
      <c r="B63" s="31">
        <v>219</v>
      </c>
      <c r="C63" s="30">
        <v>0</v>
      </c>
      <c r="D63" s="31">
        <v>0</v>
      </c>
    </row>
    <row r="64" spans="1:4" x14ac:dyDescent="0.25">
      <c r="A64" s="3" t="s">
        <v>90</v>
      </c>
      <c r="B64" s="31">
        <v>0</v>
      </c>
      <c r="C64" s="30">
        <v>0</v>
      </c>
      <c r="D64" s="31">
        <v>0</v>
      </c>
    </row>
    <row r="65" spans="1:4" x14ac:dyDescent="0.25">
      <c r="A65" s="3" t="s">
        <v>91</v>
      </c>
      <c r="B65" s="29">
        <v>190</v>
      </c>
      <c r="C65" s="23">
        <v>0</v>
      </c>
      <c r="D65" s="29">
        <v>760</v>
      </c>
    </row>
    <row r="66" spans="1:4" x14ac:dyDescent="0.25">
      <c r="A66" s="3" t="s">
        <v>92</v>
      </c>
      <c r="B66" s="35">
        <f>SUM(B55:B65)</f>
        <v>32720.46</v>
      </c>
      <c r="C66" s="32">
        <f>SUM(C51:C65)</f>
        <v>89000</v>
      </c>
      <c r="D66" s="35">
        <f>SUM(D55:D65)</f>
        <v>14339.34</v>
      </c>
    </row>
    <row r="67" spans="1:4" x14ac:dyDescent="0.25">
      <c r="A67" s="3" t="s">
        <v>93</v>
      </c>
      <c r="B67" s="31"/>
      <c r="C67" s="30">
        <v>5000</v>
      </c>
      <c r="D67" s="31"/>
    </row>
    <row r="68" spans="1:4" x14ac:dyDescent="0.25">
      <c r="A68" s="3" t="s">
        <v>94</v>
      </c>
      <c r="B68" s="31"/>
      <c r="C68" s="30"/>
      <c r="D68" s="31"/>
    </row>
    <row r="69" spans="1:4" x14ac:dyDescent="0.25">
      <c r="A69" s="3" t="s">
        <v>95</v>
      </c>
      <c r="B69" s="31">
        <v>359.94</v>
      </c>
      <c r="C69" s="30">
        <v>0</v>
      </c>
      <c r="D69" s="31">
        <v>180</v>
      </c>
    </row>
    <row r="70" spans="1:4" x14ac:dyDescent="0.25">
      <c r="A70" s="3" t="s">
        <v>96</v>
      </c>
      <c r="B70" s="31">
        <v>1265.1600000000001</v>
      </c>
      <c r="C70" s="30">
        <v>0</v>
      </c>
      <c r="D70" s="31">
        <v>405.99</v>
      </c>
    </row>
    <row r="71" spans="1:4" x14ac:dyDescent="0.25">
      <c r="A71" s="3" t="s">
        <v>97</v>
      </c>
      <c r="B71" s="29">
        <v>1073.95</v>
      </c>
      <c r="C71" s="23">
        <v>0</v>
      </c>
      <c r="D71" s="29">
        <v>490</v>
      </c>
    </row>
    <row r="72" spans="1:4" x14ac:dyDescent="0.25">
      <c r="A72" s="3" t="s">
        <v>98</v>
      </c>
      <c r="B72" s="35">
        <f>SUM(B69:B71)</f>
        <v>2699.05</v>
      </c>
      <c r="C72" s="32">
        <f>SUM(C70:C71)</f>
        <v>0</v>
      </c>
      <c r="D72" s="35">
        <f>SUM(D69:D71)</f>
        <v>1075.99</v>
      </c>
    </row>
    <row r="73" spans="1:4" x14ac:dyDescent="0.25">
      <c r="A73" s="3" t="s">
        <v>99</v>
      </c>
      <c r="B73" s="31"/>
      <c r="C73" s="30"/>
      <c r="D73" s="31"/>
    </row>
    <row r="74" spans="1:4" x14ac:dyDescent="0.25">
      <c r="A74" s="3" t="s">
        <v>100</v>
      </c>
      <c r="B74" s="31">
        <v>3373.16</v>
      </c>
      <c r="C74" s="30">
        <v>5000</v>
      </c>
      <c r="D74" s="31">
        <v>656.16</v>
      </c>
    </row>
    <row r="75" spans="1:4" x14ac:dyDescent="0.25">
      <c r="A75" s="3" t="s">
        <v>101</v>
      </c>
      <c r="B75" s="31">
        <v>0</v>
      </c>
      <c r="C75" s="30">
        <v>0</v>
      </c>
      <c r="D75" s="31">
        <v>0</v>
      </c>
    </row>
    <row r="76" spans="1:4" x14ac:dyDescent="0.25">
      <c r="A76" s="3" t="s">
        <v>102</v>
      </c>
      <c r="B76" s="29">
        <v>699.43000000000006</v>
      </c>
      <c r="C76" s="23">
        <v>0</v>
      </c>
      <c r="D76" s="29">
        <v>422.25</v>
      </c>
    </row>
    <row r="77" spans="1:4" x14ac:dyDescent="0.25">
      <c r="A77" s="3" t="s">
        <v>103</v>
      </c>
      <c r="B77" s="36">
        <f>SUM(B74:B76)</f>
        <v>4072.59</v>
      </c>
      <c r="C77" s="33">
        <f>SUM(C74:C76)</f>
        <v>5000</v>
      </c>
      <c r="D77" s="36">
        <f>SUM(D74:D76)</f>
        <v>1078.4099999999999</v>
      </c>
    </row>
    <row r="78" spans="1:4" x14ac:dyDescent="0.25">
      <c r="A78" s="3" t="s">
        <v>104</v>
      </c>
      <c r="B78" s="35">
        <f>+B77+B72+B67+B66+SUM(B51:B53)</f>
        <v>101720.12</v>
      </c>
      <c r="C78" s="32">
        <f>C66+C74+C67</f>
        <v>99000</v>
      </c>
      <c r="D78" s="35">
        <f>+D77+D72+D67+D66+SUM(D51:D53)</f>
        <v>48951.8</v>
      </c>
    </row>
    <row r="79" spans="1:4" x14ac:dyDescent="0.25">
      <c r="A79" s="3" t="s">
        <v>105</v>
      </c>
      <c r="B79" s="31"/>
      <c r="C79" s="30"/>
      <c r="D79" s="31"/>
    </row>
    <row r="80" spans="1:4" x14ac:dyDescent="0.25">
      <c r="A80" s="3" t="s">
        <v>106</v>
      </c>
      <c r="B80" s="31">
        <v>696.87</v>
      </c>
      <c r="C80" s="30">
        <v>1000</v>
      </c>
      <c r="D80" s="31">
        <v>360.48</v>
      </c>
    </row>
    <row r="81" spans="1:4" x14ac:dyDescent="0.25">
      <c r="A81" s="3" t="s">
        <v>107</v>
      </c>
      <c r="B81" s="31"/>
      <c r="C81" s="30"/>
      <c r="D81" s="31">
        <v>230.99</v>
      </c>
    </row>
    <row r="82" spans="1:4" x14ac:dyDescent="0.25">
      <c r="A82" s="3" t="s">
        <v>108</v>
      </c>
      <c r="B82" s="31"/>
      <c r="C82" s="30">
        <v>100</v>
      </c>
      <c r="D82" s="31">
        <v>1179.9000000000001</v>
      </c>
    </row>
    <row r="83" spans="1:4" x14ac:dyDescent="0.25">
      <c r="A83" s="3" t="s">
        <v>109</v>
      </c>
      <c r="B83" s="31">
        <v>790.2399999999999</v>
      </c>
      <c r="C83" s="30">
        <v>300</v>
      </c>
      <c r="D83" s="31">
        <v>540.9</v>
      </c>
    </row>
    <row r="84" spans="1:4" x14ac:dyDescent="0.25">
      <c r="A84" s="3" t="s">
        <v>110</v>
      </c>
      <c r="B84" s="31">
        <v>140.19</v>
      </c>
      <c r="C84" s="30">
        <v>300</v>
      </c>
      <c r="D84" s="31">
        <v>62.51</v>
      </c>
    </row>
    <row r="85" spans="1:4" x14ac:dyDescent="0.25">
      <c r="A85" s="3" t="s">
        <v>111</v>
      </c>
      <c r="B85" s="31">
        <v>909.88000000000011</v>
      </c>
      <c r="C85" s="30">
        <v>1100</v>
      </c>
      <c r="D85" s="31">
        <v>524.4</v>
      </c>
    </row>
    <row r="86" spans="1:4" x14ac:dyDescent="0.25">
      <c r="A86" s="3" t="s">
        <v>112</v>
      </c>
      <c r="B86" s="31">
        <v>196.65</v>
      </c>
      <c r="C86" s="30">
        <v>1000</v>
      </c>
      <c r="D86" s="31">
        <v>196.65</v>
      </c>
    </row>
    <row r="87" spans="1:4" x14ac:dyDescent="0.25">
      <c r="A87" s="3" t="s">
        <v>113</v>
      </c>
      <c r="B87" s="31">
        <v>4213.4399999999996</v>
      </c>
      <c r="C87" s="30">
        <v>500</v>
      </c>
      <c r="D87" s="31">
        <v>2120.1999999999998</v>
      </c>
    </row>
    <row r="88" spans="1:4" x14ac:dyDescent="0.25">
      <c r="A88" s="3" t="s">
        <v>114</v>
      </c>
      <c r="B88" s="31">
        <v>0</v>
      </c>
      <c r="C88" s="30">
        <v>0</v>
      </c>
      <c r="D88" s="31">
        <v>1.95</v>
      </c>
    </row>
    <row r="89" spans="1:4" x14ac:dyDescent="0.25">
      <c r="A89" s="3" t="s">
        <v>115</v>
      </c>
      <c r="B89" s="31">
        <v>501.07999999999993</v>
      </c>
      <c r="C89" s="30">
        <v>500</v>
      </c>
      <c r="D89" s="31">
        <v>279.83999999999997</v>
      </c>
    </row>
    <row r="90" spans="1:4" x14ac:dyDescent="0.25">
      <c r="A90" s="3" t="s">
        <v>116</v>
      </c>
      <c r="B90" s="31">
        <v>621.17000000000007</v>
      </c>
      <c r="C90" s="30">
        <v>1000</v>
      </c>
      <c r="D90" s="31">
        <v>0</v>
      </c>
    </row>
    <row r="91" spans="1:4" x14ac:dyDescent="0.25">
      <c r="A91" s="3" t="s">
        <v>117</v>
      </c>
      <c r="B91" s="31">
        <v>235.98</v>
      </c>
      <c r="C91" s="30">
        <v>300</v>
      </c>
      <c r="D91" s="31">
        <v>275.31</v>
      </c>
    </row>
    <row r="92" spans="1:4" x14ac:dyDescent="0.25">
      <c r="A92" s="3" t="s">
        <v>118</v>
      </c>
      <c r="B92" s="31">
        <v>222.87</v>
      </c>
      <c r="C92" s="30">
        <v>300</v>
      </c>
      <c r="D92" s="31">
        <v>0</v>
      </c>
    </row>
    <row r="93" spans="1:4" x14ac:dyDescent="0.25">
      <c r="A93" s="3" t="s">
        <v>119</v>
      </c>
      <c r="B93" s="31">
        <v>126.16</v>
      </c>
      <c r="C93" s="30">
        <v>300</v>
      </c>
      <c r="D93" s="31">
        <v>0</v>
      </c>
    </row>
    <row r="94" spans="1:4" x14ac:dyDescent="0.25">
      <c r="A94" s="3" t="s">
        <v>120</v>
      </c>
      <c r="B94" s="29">
        <v>320.79000000000002</v>
      </c>
      <c r="C94" s="23">
        <v>300</v>
      </c>
      <c r="D94" s="29">
        <v>320.79000000000002</v>
      </c>
    </row>
    <row r="95" spans="1:4" x14ac:dyDescent="0.25">
      <c r="A95" s="3" t="s">
        <v>121</v>
      </c>
      <c r="B95" s="35">
        <f>SUM(B80:B94)</f>
        <v>8975.3200000000015</v>
      </c>
      <c r="C95" s="32">
        <f>SUM(C80:C94)</f>
        <v>7000</v>
      </c>
      <c r="D95" s="35">
        <f>SUM(D80:D94)</f>
        <v>6093.920000000001</v>
      </c>
    </row>
    <row r="96" spans="1:4" x14ac:dyDescent="0.25">
      <c r="A96" s="3" t="s">
        <v>122</v>
      </c>
      <c r="B96" s="31">
        <v>492.39</v>
      </c>
      <c r="C96" s="30"/>
      <c r="D96" s="31">
        <v>345.99</v>
      </c>
    </row>
    <row r="97" spans="1:4" x14ac:dyDescent="0.25">
      <c r="A97" s="3" t="s">
        <v>123</v>
      </c>
      <c r="B97" s="31">
        <v>3330.3999999999996</v>
      </c>
      <c r="C97" s="30">
        <v>1200</v>
      </c>
      <c r="D97" s="31">
        <v>432.91</v>
      </c>
    </row>
    <row r="98" spans="1:4" x14ac:dyDescent="0.25">
      <c r="A98" s="3" t="s">
        <v>124</v>
      </c>
      <c r="B98" s="31">
        <v>497.42</v>
      </c>
      <c r="C98" s="30">
        <v>0</v>
      </c>
      <c r="D98" s="31">
        <v>0</v>
      </c>
    </row>
    <row r="99" spans="1:4" x14ac:dyDescent="0.25">
      <c r="A99" s="3" t="s">
        <v>125</v>
      </c>
      <c r="B99" s="31">
        <v>0</v>
      </c>
      <c r="C99" s="30">
        <v>0</v>
      </c>
      <c r="D99" s="31">
        <v>0</v>
      </c>
    </row>
    <row r="100" spans="1:4" x14ac:dyDescent="0.25">
      <c r="A100" s="3" t="s">
        <v>126</v>
      </c>
      <c r="B100" s="31">
        <v>26.42</v>
      </c>
      <c r="C100" s="30">
        <v>1000</v>
      </c>
      <c r="D100" s="31">
        <v>0</v>
      </c>
    </row>
    <row r="101" spans="1:4" x14ac:dyDescent="0.25">
      <c r="A101" s="3" t="s">
        <v>127</v>
      </c>
      <c r="B101" s="31">
        <v>961.43</v>
      </c>
      <c r="C101" s="30">
        <v>600</v>
      </c>
      <c r="D101" s="31">
        <v>470.75</v>
      </c>
    </row>
    <row r="102" spans="1:4" x14ac:dyDescent="0.25">
      <c r="A102" s="3" t="s">
        <v>128</v>
      </c>
      <c r="B102" s="31"/>
      <c r="C102" s="30"/>
      <c r="D102" s="31">
        <v>174.81</v>
      </c>
    </row>
    <row r="103" spans="1:4" x14ac:dyDescent="0.25">
      <c r="A103" s="3" t="s">
        <v>129</v>
      </c>
      <c r="B103" s="29">
        <v>66.34</v>
      </c>
      <c r="C103" s="23">
        <v>200</v>
      </c>
      <c r="D103" s="29">
        <v>0</v>
      </c>
    </row>
    <row r="104" spans="1:4" x14ac:dyDescent="0.25">
      <c r="A104" s="3" t="s">
        <v>130</v>
      </c>
      <c r="B104" s="35">
        <f>SUM(B96:B103)</f>
        <v>5374.4</v>
      </c>
      <c r="C104" s="32">
        <f>SUM(C97:C103)</f>
        <v>3000</v>
      </c>
      <c r="D104" s="35">
        <f>SUM(D96:D103)</f>
        <v>1424.46</v>
      </c>
    </row>
    <row r="105" spans="1:4" x14ac:dyDescent="0.25">
      <c r="A105" s="3" t="s">
        <v>131</v>
      </c>
      <c r="B105" s="31">
        <v>3050</v>
      </c>
      <c r="C105" s="30"/>
      <c r="D105" s="31">
        <v>0</v>
      </c>
    </row>
    <row r="106" spans="1:4" x14ac:dyDescent="0.25">
      <c r="A106" s="3" t="s">
        <v>132</v>
      </c>
      <c r="B106" s="31">
        <v>164.29</v>
      </c>
      <c r="D106" s="31">
        <v>0</v>
      </c>
    </row>
    <row r="107" spans="1:4" x14ac:dyDescent="0.25">
      <c r="A107" s="3" t="s">
        <v>133</v>
      </c>
      <c r="B107" s="31"/>
      <c r="D107" s="31"/>
    </row>
    <row r="108" spans="1:4" x14ac:dyDescent="0.25">
      <c r="A108" s="3" t="s">
        <v>134</v>
      </c>
      <c r="B108" s="31">
        <v>149.69</v>
      </c>
      <c r="C108" s="30">
        <v>20000</v>
      </c>
      <c r="D108" s="31">
        <v>0</v>
      </c>
    </row>
    <row r="109" spans="1:4" x14ac:dyDescent="0.25">
      <c r="A109" s="3" t="s">
        <v>135</v>
      </c>
      <c r="B109" s="31">
        <v>15166.44</v>
      </c>
      <c r="C109" s="30">
        <v>0</v>
      </c>
      <c r="D109" s="31">
        <v>12616.75</v>
      </c>
    </row>
    <row r="110" spans="1:4" x14ac:dyDescent="0.25">
      <c r="A110" s="3" t="s">
        <v>136</v>
      </c>
      <c r="B110" s="31">
        <v>0</v>
      </c>
      <c r="C110" s="30">
        <v>0</v>
      </c>
      <c r="D110" s="31">
        <v>0</v>
      </c>
    </row>
    <row r="111" spans="1:4" x14ac:dyDescent="0.25">
      <c r="A111" s="3" t="s">
        <v>137</v>
      </c>
      <c r="B111" s="31">
        <v>1800</v>
      </c>
      <c r="D111" s="31">
        <v>0</v>
      </c>
    </row>
    <row r="112" spans="1:4" x14ac:dyDescent="0.25">
      <c r="A112" s="3" t="s">
        <v>138</v>
      </c>
      <c r="B112" s="31"/>
      <c r="C112" s="5"/>
      <c r="D112" s="31">
        <v>166</v>
      </c>
    </row>
    <row r="113" spans="1:4" x14ac:dyDescent="0.25">
      <c r="A113" s="3" t="s">
        <v>139</v>
      </c>
      <c r="B113" s="37">
        <f>SUM(B108:B111)</f>
        <v>17116.13</v>
      </c>
      <c r="C113" s="38">
        <f>SUM(C108:C111)</f>
        <v>20000</v>
      </c>
      <c r="D113" s="37">
        <f>SUM(D108:D111)+D112</f>
        <v>12782.75</v>
      </c>
    </row>
    <row r="114" spans="1:4" x14ac:dyDescent="0.25">
      <c r="A114" s="3" t="s">
        <v>140</v>
      </c>
      <c r="B114" s="37">
        <v>247.7</v>
      </c>
      <c r="C114" s="38">
        <v>0</v>
      </c>
      <c r="D114" s="37">
        <v>0</v>
      </c>
    </row>
    <row r="115" spans="1:4" x14ac:dyDescent="0.25">
      <c r="A115" s="3" t="s">
        <v>141</v>
      </c>
      <c r="B115" s="35">
        <f>B113+B114</f>
        <v>17363.830000000002</v>
      </c>
      <c r="C115" s="32">
        <f>SUM(C113:C114)</f>
        <v>20000</v>
      </c>
      <c r="D115" s="35">
        <f>D113+D114</f>
        <v>12782.75</v>
      </c>
    </row>
    <row r="116" spans="1:4" x14ac:dyDescent="0.25">
      <c r="A116" s="3" t="s">
        <v>142</v>
      </c>
      <c r="B116" s="31"/>
      <c r="C116" s="30"/>
      <c r="D116" s="31"/>
    </row>
    <row r="117" spans="1:4" x14ac:dyDescent="0.25">
      <c r="A117" s="3" t="s">
        <v>143</v>
      </c>
      <c r="B117" s="31">
        <v>600</v>
      </c>
      <c r="C117" s="30">
        <v>0</v>
      </c>
      <c r="D117" s="31">
        <v>0</v>
      </c>
    </row>
    <row r="118" spans="1:4" x14ac:dyDescent="0.25">
      <c r="A118" s="3" t="s">
        <v>144</v>
      </c>
      <c r="B118" s="31"/>
      <c r="C118" s="30">
        <v>0</v>
      </c>
      <c r="D118" s="31"/>
    </row>
    <row r="119" spans="1:4" x14ac:dyDescent="0.25">
      <c r="A119" s="3" t="s">
        <v>145</v>
      </c>
      <c r="C119" s="30">
        <v>0</v>
      </c>
    </row>
    <row r="120" spans="1:4" x14ac:dyDescent="0.25">
      <c r="A120" s="3" t="s">
        <v>146</v>
      </c>
      <c r="B120" s="31">
        <v>3785.4</v>
      </c>
      <c r="C120" s="30">
        <v>23000</v>
      </c>
      <c r="D120" s="31">
        <v>7739.83</v>
      </c>
    </row>
    <row r="121" spans="1:4" x14ac:dyDescent="0.25">
      <c r="A121" s="3" t="s">
        <v>147</v>
      </c>
      <c r="B121" s="29">
        <v>407.94</v>
      </c>
      <c r="C121" s="23">
        <v>0</v>
      </c>
      <c r="D121" s="29">
        <v>152.94</v>
      </c>
    </row>
    <row r="122" spans="1:4" x14ac:dyDescent="0.25">
      <c r="A122" s="3" t="s">
        <v>148</v>
      </c>
      <c r="B122" s="35">
        <f>SUM(B117:B121)</f>
        <v>4793.3399999999992</v>
      </c>
      <c r="C122" s="32">
        <f>SUM(C117:C121)</f>
        <v>23000</v>
      </c>
      <c r="D122" s="35">
        <f>SUM(D117:D121)</f>
        <v>7892.7699999999995</v>
      </c>
    </row>
    <row r="123" spans="1:4" x14ac:dyDescent="0.25">
      <c r="A123" s="3" t="s">
        <v>149</v>
      </c>
      <c r="B123" s="31"/>
      <c r="C123" s="30"/>
      <c r="D123" s="31"/>
    </row>
    <row r="124" spans="1:4" x14ac:dyDescent="0.25">
      <c r="A124" s="3" t="s">
        <v>150</v>
      </c>
      <c r="B124" s="31">
        <v>1240</v>
      </c>
      <c r="C124" s="30">
        <v>0</v>
      </c>
      <c r="D124" s="31">
        <v>1593</v>
      </c>
    </row>
    <row r="125" spans="1:4" x14ac:dyDescent="0.25">
      <c r="A125" s="3" t="s">
        <v>151</v>
      </c>
      <c r="B125" s="31">
        <v>3539.68</v>
      </c>
      <c r="C125" s="30">
        <v>0</v>
      </c>
      <c r="D125" s="31">
        <v>2907.28</v>
      </c>
    </row>
    <row r="126" spans="1:4" x14ac:dyDescent="0.25">
      <c r="A126" s="3" t="s">
        <v>152</v>
      </c>
      <c r="B126" s="31"/>
      <c r="C126" s="30">
        <v>0</v>
      </c>
      <c r="D126" s="31">
        <v>0</v>
      </c>
    </row>
    <row r="127" spans="1:4" x14ac:dyDescent="0.25">
      <c r="A127" s="3" t="s">
        <v>153</v>
      </c>
      <c r="B127" s="29"/>
      <c r="C127" s="23">
        <v>5000</v>
      </c>
      <c r="D127" s="29">
        <v>0</v>
      </c>
    </row>
    <row r="128" spans="1:4" x14ac:dyDescent="0.25">
      <c r="A128" s="3" t="s">
        <v>154</v>
      </c>
      <c r="B128" s="35">
        <f>SUM(B124:B127)</f>
        <v>4779.68</v>
      </c>
      <c r="C128" s="32">
        <f>SUM(C124:C127)</f>
        <v>5000</v>
      </c>
      <c r="D128" s="35">
        <f>SUM(D124:D127)</f>
        <v>4500.2800000000007</v>
      </c>
    </row>
    <row r="129" spans="1:4" x14ac:dyDescent="0.25">
      <c r="A129" s="45" t="s">
        <v>155</v>
      </c>
      <c r="B129" s="35"/>
      <c r="C129" s="32"/>
      <c r="D129" s="35">
        <v>0</v>
      </c>
    </row>
    <row r="130" spans="1:4" x14ac:dyDescent="0.25">
      <c r="A130" s="3" t="s">
        <v>156</v>
      </c>
      <c r="B130" s="31">
        <v>0</v>
      </c>
      <c r="C130" s="30"/>
      <c r="D130" s="31">
        <v>0</v>
      </c>
    </row>
    <row r="131" spans="1:4" x14ac:dyDescent="0.25">
      <c r="A131" s="3" t="s">
        <v>157</v>
      </c>
      <c r="B131" s="31">
        <v>766.07</v>
      </c>
      <c r="C131" s="30">
        <v>10000</v>
      </c>
      <c r="D131" s="31">
        <v>0</v>
      </c>
    </row>
    <row r="132" spans="1:4" x14ac:dyDescent="0.25">
      <c r="A132" s="3" t="s">
        <v>158</v>
      </c>
      <c r="B132" s="31">
        <v>75</v>
      </c>
      <c r="C132" s="30">
        <v>0</v>
      </c>
      <c r="D132" s="31">
        <v>0</v>
      </c>
    </row>
    <row r="133" spans="1:4" x14ac:dyDescent="0.25">
      <c r="A133" s="3" t="s">
        <v>159</v>
      </c>
      <c r="C133" s="30">
        <v>0</v>
      </c>
    </row>
    <row r="134" spans="1:4" x14ac:dyDescent="0.25">
      <c r="A134" s="3" t="s">
        <v>160</v>
      </c>
      <c r="B134" s="29">
        <v>9222.25</v>
      </c>
      <c r="C134" s="23">
        <v>10000</v>
      </c>
      <c r="D134" s="29">
        <v>4543.7299999999996</v>
      </c>
    </row>
    <row r="135" spans="1:4" x14ac:dyDescent="0.25">
      <c r="A135" s="3" t="s">
        <v>161</v>
      </c>
      <c r="B135" s="35">
        <f>B134</f>
        <v>9222.25</v>
      </c>
      <c r="C135" s="32">
        <f>SUM(C131:C134)</f>
        <v>20000</v>
      </c>
      <c r="D135" s="35">
        <f>D134</f>
        <v>4543.7299999999996</v>
      </c>
    </row>
    <row r="136" spans="1:4" x14ac:dyDescent="0.25">
      <c r="A136" s="3" t="s">
        <v>162</v>
      </c>
      <c r="B136" s="31">
        <v>0</v>
      </c>
      <c r="C136" s="30"/>
      <c r="D136" s="31">
        <v>0</v>
      </c>
    </row>
    <row r="137" spans="1:4" x14ac:dyDescent="0.25">
      <c r="A137" s="3" t="s">
        <v>163</v>
      </c>
      <c r="B137" s="31"/>
      <c r="D137" s="31"/>
    </row>
    <row r="138" spans="1:4" x14ac:dyDescent="0.25">
      <c r="A138" s="3" t="s">
        <v>164</v>
      </c>
      <c r="B138" s="31">
        <v>1750</v>
      </c>
      <c r="D138" s="31">
        <v>0</v>
      </c>
    </row>
    <row r="139" spans="1:4" x14ac:dyDescent="0.25">
      <c r="A139" s="3" t="s">
        <v>165</v>
      </c>
      <c r="B139" s="29">
        <v>12500.02</v>
      </c>
      <c r="C139" s="23">
        <v>13000</v>
      </c>
      <c r="D139" s="29">
        <v>6250.02</v>
      </c>
    </row>
    <row r="140" spans="1:4" x14ac:dyDescent="0.25">
      <c r="A140" s="3" t="s">
        <v>166</v>
      </c>
      <c r="B140" s="35">
        <f>SUM(B138:B139)</f>
        <v>14250.02</v>
      </c>
      <c r="C140" s="32">
        <f>SUM(C139)</f>
        <v>13000</v>
      </c>
      <c r="D140" s="35">
        <f>SUM(D138:D139)</f>
        <v>6250.02</v>
      </c>
    </row>
    <row r="141" spans="1:4" x14ac:dyDescent="0.25">
      <c r="A141" s="3" t="s">
        <v>167</v>
      </c>
      <c r="B141" s="31"/>
      <c r="C141" s="30"/>
      <c r="D141" s="31"/>
    </row>
    <row r="142" spans="1:4" x14ac:dyDescent="0.25">
      <c r="A142" s="3" t="s">
        <v>168</v>
      </c>
    </row>
    <row r="143" spans="1:4" x14ac:dyDescent="0.25">
      <c r="A143" s="3" t="s">
        <v>164</v>
      </c>
      <c r="B143" s="4">
        <f>972</f>
        <v>972</v>
      </c>
      <c r="D143" s="4">
        <v>0</v>
      </c>
    </row>
    <row r="144" spans="1:4" x14ac:dyDescent="0.25">
      <c r="A144" s="3" t="s">
        <v>165</v>
      </c>
      <c r="B144" s="28">
        <f>6541</f>
        <v>6541</v>
      </c>
      <c r="C144" s="23">
        <v>6000</v>
      </c>
      <c r="D144" s="28">
        <v>0</v>
      </c>
    </row>
    <row r="145" spans="1:4" x14ac:dyDescent="0.25">
      <c r="A145" s="3" t="s">
        <v>169</v>
      </c>
      <c r="B145" s="35">
        <f>SUM(B143:B144)</f>
        <v>7513</v>
      </c>
      <c r="C145" s="32">
        <f>SUM(C144)</f>
        <v>6000</v>
      </c>
      <c r="D145" s="35">
        <f>SUM(D143:D144)</f>
        <v>0</v>
      </c>
    </row>
    <row r="146" spans="1:4" x14ac:dyDescent="0.25">
      <c r="A146" s="3" t="s">
        <v>170</v>
      </c>
      <c r="B146" s="31">
        <v>36</v>
      </c>
      <c r="C146" s="30"/>
      <c r="D146" s="31">
        <v>0</v>
      </c>
    </row>
    <row r="147" spans="1:4" x14ac:dyDescent="0.25">
      <c r="A147" s="3" t="s">
        <v>171</v>
      </c>
    </row>
    <row r="148" spans="1:4" x14ac:dyDescent="0.25">
      <c r="A148" s="3" t="s">
        <v>172</v>
      </c>
      <c r="B148" s="29">
        <v>7966.66</v>
      </c>
      <c r="C148" s="23">
        <v>6000</v>
      </c>
      <c r="D148" s="29">
        <v>0</v>
      </c>
    </row>
    <row r="149" spans="1:4" x14ac:dyDescent="0.25">
      <c r="A149" s="3" t="s">
        <v>173</v>
      </c>
      <c r="B149" s="36">
        <f>B148</f>
        <v>7966.66</v>
      </c>
      <c r="C149" s="33">
        <f>SUM(C148)</f>
        <v>6000</v>
      </c>
      <c r="D149" s="36">
        <f>D148</f>
        <v>0</v>
      </c>
    </row>
    <row r="150" spans="1:4" x14ac:dyDescent="0.25">
      <c r="A150" s="3" t="s">
        <v>174</v>
      </c>
      <c r="B150" s="36">
        <f>SUM(B149,B146,B145,B140,B135,B131,B132)</f>
        <v>39829</v>
      </c>
      <c r="C150" s="33">
        <f>C135+C140+C145+C149</f>
        <v>45000</v>
      </c>
      <c r="D150" s="36">
        <f>SUM(D149,D146,D145,D140,D135,D131,D132)</f>
        <v>10793.75</v>
      </c>
    </row>
    <row r="151" spans="1:4" x14ac:dyDescent="0.25">
      <c r="A151" s="3" t="s">
        <v>47</v>
      </c>
      <c r="B151" s="36">
        <f>SUM(B150,B128,B122,B115,B106,B105,B104,B95,B78,B49,B42)</f>
        <v>417418.0199999999</v>
      </c>
      <c r="C151" s="33">
        <f>C42+C49+C78+C95+C104+C115+C122+C128+C150</f>
        <v>372000</v>
      </c>
      <c r="D151" s="36">
        <f>SUM(D150,D128,D122,D115,D106,D105,D104,D95,D78,D49,D42,D129)</f>
        <v>181663.66000000003</v>
      </c>
    </row>
    <row r="152" spans="1:4" x14ac:dyDescent="0.25">
      <c r="A152" s="3" t="s">
        <v>175</v>
      </c>
      <c r="B152" s="36">
        <f>B31-B151</f>
        <v>-86058.159999999916</v>
      </c>
      <c r="C152" s="39">
        <f>C31-C151</f>
        <v>-47000</v>
      </c>
      <c r="D152" s="36">
        <f>D31-D151</f>
        <v>66996.53999999995</v>
      </c>
    </row>
    <row r="153" spans="1:4" x14ac:dyDescent="0.25">
      <c r="A153" s="21" t="s">
        <v>176</v>
      </c>
      <c r="B153" s="40"/>
      <c r="C153" s="39"/>
      <c r="D153" s="40"/>
    </row>
    <row r="154" spans="1:4" x14ac:dyDescent="0.25">
      <c r="A154" s="21" t="s">
        <v>177</v>
      </c>
      <c r="B154" s="29">
        <v>973.06999999999994</v>
      </c>
      <c r="C154" s="23">
        <v>0</v>
      </c>
      <c r="D154" s="29">
        <v>1564.78</v>
      </c>
    </row>
    <row r="155" spans="1:4" x14ac:dyDescent="0.25">
      <c r="A155" s="21" t="s">
        <v>178</v>
      </c>
      <c r="B155" s="41">
        <f>SUM(B154)</f>
        <v>973.06999999999994</v>
      </c>
      <c r="C155" s="22">
        <v>0</v>
      </c>
      <c r="D155" s="41">
        <f>SUM(D154)</f>
        <v>1564.78</v>
      </c>
    </row>
    <row r="156" spans="1:4" x14ac:dyDescent="0.25">
      <c r="A156" s="3" t="s">
        <v>179</v>
      </c>
      <c r="B156" s="41"/>
      <c r="C156" s="42"/>
      <c r="D156" s="41"/>
    </row>
    <row r="157" spans="1:4" x14ac:dyDescent="0.25">
      <c r="A157" s="3" t="s">
        <v>180</v>
      </c>
      <c r="B157" s="54">
        <v>3580.1</v>
      </c>
      <c r="C157" s="55">
        <v>3000</v>
      </c>
      <c r="D157" s="54">
        <v>0</v>
      </c>
    </row>
    <row r="158" spans="1:4" x14ac:dyDescent="0.25">
      <c r="A158" s="3" t="s">
        <v>181</v>
      </c>
      <c r="B158" s="54">
        <f>SUM(B157)</f>
        <v>3580.1</v>
      </c>
      <c r="C158" s="54">
        <f>SUM(C157)</f>
        <v>3000</v>
      </c>
      <c r="D158" s="54">
        <f>SUM(D157)</f>
        <v>0</v>
      </c>
    </row>
    <row r="159" spans="1:4" ht="15.75" thickBot="1" x14ac:dyDescent="0.3">
      <c r="A159" s="3" t="s">
        <v>49</v>
      </c>
      <c r="B159" s="43">
        <f>B152+B154-B158</f>
        <v>-88665.189999999915</v>
      </c>
      <c r="C159" s="44">
        <f>C31-C151-C158</f>
        <v>-50000</v>
      </c>
      <c r="D159" s="43">
        <f>D152+D154-D158</f>
        <v>68561.319999999949</v>
      </c>
    </row>
    <row r="160" spans="1:4" ht="15.75" thickTop="1" x14ac:dyDescent="0.25">
      <c r="A160" s="3"/>
    </row>
    <row r="161" spans="1:7" ht="18" customHeight="1" x14ac:dyDescent="0.25">
      <c r="A161" s="52"/>
    </row>
    <row r="162" spans="1:7" ht="18" customHeight="1" x14ac:dyDescent="0.25">
      <c r="A162" s="52" t="s">
        <v>313</v>
      </c>
    </row>
    <row r="163" spans="1:7" ht="15" hidden="1" customHeight="1" x14ac:dyDescent="0.25">
      <c r="A163" s="53" t="s">
        <v>182</v>
      </c>
    </row>
    <row r="164" spans="1:7" ht="15" customHeight="1" x14ac:dyDescent="0.25">
      <c r="B164" s="46" t="s">
        <v>183</v>
      </c>
      <c r="C164" s="46" t="s">
        <v>184</v>
      </c>
      <c r="D164" s="46" t="s">
        <v>185</v>
      </c>
      <c r="E164" s="46" t="s">
        <v>186</v>
      </c>
      <c r="F164" s="46" t="s">
        <v>187</v>
      </c>
      <c r="G164" s="46" t="s">
        <v>188</v>
      </c>
    </row>
    <row r="165" spans="1:7" x14ac:dyDescent="0.25">
      <c r="A165" s="21" t="s">
        <v>190</v>
      </c>
    </row>
    <row r="166" spans="1:7" x14ac:dyDescent="0.25">
      <c r="A166" s="21" t="s">
        <v>191</v>
      </c>
    </row>
    <row r="167" spans="1:7" x14ac:dyDescent="0.25">
      <c r="A167" s="21" t="s">
        <v>192</v>
      </c>
    </row>
    <row r="168" spans="1:7" x14ac:dyDescent="0.25">
      <c r="B168" s="47" t="s">
        <v>193</v>
      </c>
      <c r="C168" s="47" t="s">
        <v>194</v>
      </c>
      <c r="D168" s="47" t="s">
        <v>195</v>
      </c>
      <c r="E168" s="62" t="s">
        <v>314</v>
      </c>
      <c r="F168" s="48">
        <v>206</v>
      </c>
      <c r="G168" s="47" t="s">
        <v>196</v>
      </c>
    </row>
    <row r="169" spans="1:7" x14ac:dyDescent="0.25">
      <c r="B169" s="47" t="s">
        <v>315</v>
      </c>
      <c r="C169" s="47" t="s">
        <v>261</v>
      </c>
      <c r="D169" s="47" t="s">
        <v>195</v>
      </c>
      <c r="E169" s="47" t="s">
        <v>316</v>
      </c>
      <c r="F169" s="48">
        <v>683.33</v>
      </c>
      <c r="G169" s="47" t="s">
        <v>196</v>
      </c>
    </row>
    <row r="170" spans="1:7" x14ac:dyDescent="0.25">
      <c r="B170" s="47" t="s">
        <v>317</v>
      </c>
      <c r="C170" s="47" t="s">
        <v>261</v>
      </c>
      <c r="D170" s="47" t="s">
        <v>195</v>
      </c>
      <c r="E170" s="47" t="s">
        <v>316</v>
      </c>
      <c r="F170" s="48">
        <v>683.33</v>
      </c>
      <c r="G170" s="47" t="s">
        <v>196</v>
      </c>
    </row>
    <row r="171" spans="1:7" x14ac:dyDescent="0.25">
      <c r="B171" s="47" t="s">
        <v>197</v>
      </c>
      <c r="C171" s="47" t="s">
        <v>194</v>
      </c>
      <c r="D171" s="47" t="s">
        <v>195</v>
      </c>
      <c r="E171" s="62" t="s">
        <v>318</v>
      </c>
      <c r="F171" s="48">
        <v>237.75</v>
      </c>
      <c r="G171" s="47" t="s">
        <v>196</v>
      </c>
    </row>
    <row r="172" spans="1:7" x14ac:dyDescent="0.25">
      <c r="B172" s="47" t="s">
        <v>319</v>
      </c>
      <c r="C172" s="47" t="s">
        <v>261</v>
      </c>
      <c r="D172" s="47" t="s">
        <v>195</v>
      </c>
      <c r="E172" s="47" t="s">
        <v>316</v>
      </c>
      <c r="F172" s="48">
        <v>683.33</v>
      </c>
      <c r="G172" s="47" t="s">
        <v>196</v>
      </c>
    </row>
    <row r="173" spans="1:7" x14ac:dyDescent="0.25">
      <c r="B173" s="47" t="s">
        <v>320</v>
      </c>
      <c r="C173" s="47" t="s">
        <v>261</v>
      </c>
      <c r="D173" s="47" t="s">
        <v>195</v>
      </c>
      <c r="E173" s="47" t="s">
        <v>316</v>
      </c>
      <c r="F173" s="48">
        <v>683.33</v>
      </c>
      <c r="G173" s="47" t="s">
        <v>196</v>
      </c>
    </row>
    <row r="174" spans="1:7" x14ac:dyDescent="0.25">
      <c r="B174" s="47" t="s">
        <v>321</v>
      </c>
      <c r="C174" s="47" t="s">
        <v>261</v>
      </c>
      <c r="D174" s="47" t="s">
        <v>195</v>
      </c>
      <c r="E174" s="47" t="s">
        <v>316</v>
      </c>
      <c r="F174" s="48">
        <v>683.33</v>
      </c>
      <c r="G174" s="47" t="s">
        <v>196</v>
      </c>
    </row>
    <row r="175" spans="1:7" x14ac:dyDescent="0.25">
      <c r="B175" s="47" t="s">
        <v>322</v>
      </c>
      <c r="C175" s="47" t="s">
        <v>261</v>
      </c>
      <c r="D175" s="47" t="s">
        <v>195</v>
      </c>
      <c r="E175" s="47" t="s">
        <v>316</v>
      </c>
      <c r="F175" s="48">
        <v>683.33</v>
      </c>
      <c r="G175" s="47" t="s">
        <v>196</v>
      </c>
    </row>
    <row r="176" spans="1:7" x14ac:dyDescent="0.25">
      <c r="A176" s="21" t="s">
        <v>199</v>
      </c>
      <c r="F176" s="49">
        <v>4543.7299999999996</v>
      </c>
    </row>
    <row r="177" spans="1:7" x14ac:dyDescent="0.25">
      <c r="A177" s="21" t="s">
        <v>200</v>
      </c>
      <c r="F177" s="49">
        <v>4543.7299999999996</v>
      </c>
    </row>
    <row r="178" spans="1:7" x14ac:dyDescent="0.25">
      <c r="A178" s="21" t="s">
        <v>323</v>
      </c>
    </row>
    <row r="179" spans="1:7" x14ac:dyDescent="0.25">
      <c r="A179" s="21" t="s">
        <v>324</v>
      </c>
    </row>
    <row r="180" spans="1:7" ht="34.5" x14ac:dyDescent="0.25">
      <c r="B180" s="47" t="s">
        <v>315</v>
      </c>
      <c r="C180" s="47" t="s">
        <v>261</v>
      </c>
      <c r="D180" s="47" t="s">
        <v>325</v>
      </c>
      <c r="E180" s="47" t="s">
        <v>316</v>
      </c>
      <c r="F180" s="48">
        <v>1041.67</v>
      </c>
      <c r="G180" s="47" t="s">
        <v>326</v>
      </c>
    </row>
    <row r="181" spans="1:7" ht="34.5" x14ac:dyDescent="0.25">
      <c r="B181" s="47" t="s">
        <v>317</v>
      </c>
      <c r="C181" s="47" t="s">
        <v>261</v>
      </c>
      <c r="D181" s="47" t="s">
        <v>325</v>
      </c>
      <c r="E181" s="47" t="s">
        <v>316</v>
      </c>
      <c r="F181" s="48">
        <v>1041.67</v>
      </c>
      <c r="G181" s="47" t="s">
        <v>326</v>
      </c>
    </row>
    <row r="182" spans="1:7" ht="34.5" x14ac:dyDescent="0.25">
      <c r="B182" s="47" t="s">
        <v>319</v>
      </c>
      <c r="C182" s="47" t="s">
        <v>261</v>
      </c>
      <c r="D182" s="47" t="s">
        <v>325</v>
      </c>
      <c r="E182" s="47" t="s">
        <v>316</v>
      </c>
      <c r="F182" s="48">
        <v>1041.67</v>
      </c>
      <c r="G182" s="47" t="s">
        <v>326</v>
      </c>
    </row>
    <row r="183" spans="1:7" ht="34.5" x14ac:dyDescent="0.25">
      <c r="B183" s="47" t="s">
        <v>320</v>
      </c>
      <c r="C183" s="47" t="s">
        <v>261</v>
      </c>
      <c r="D183" s="47" t="s">
        <v>325</v>
      </c>
      <c r="E183" s="47" t="s">
        <v>316</v>
      </c>
      <c r="F183" s="48">
        <v>1041.67</v>
      </c>
      <c r="G183" s="47" t="s">
        <v>326</v>
      </c>
    </row>
    <row r="184" spans="1:7" ht="34.5" x14ac:dyDescent="0.25">
      <c r="B184" s="47" t="s">
        <v>321</v>
      </c>
      <c r="C184" s="47" t="s">
        <v>261</v>
      </c>
      <c r="D184" s="47" t="s">
        <v>325</v>
      </c>
      <c r="E184" s="47" t="s">
        <v>316</v>
      </c>
      <c r="F184" s="48">
        <v>1041.67</v>
      </c>
      <c r="G184" s="47" t="s">
        <v>326</v>
      </c>
    </row>
    <row r="185" spans="1:7" ht="34.5" x14ac:dyDescent="0.25">
      <c r="B185" s="47" t="s">
        <v>322</v>
      </c>
      <c r="C185" s="47" t="s">
        <v>261</v>
      </c>
      <c r="D185" s="47" t="s">
        <v>325</v>
      </c>
      <c r="E185" s="47" t="s">
        <v>316</v>
      </c>
      <c r="F185" s="48">
        <v>1041.67</v>
      </c>
      <c r="G185" s="47" t="s">
        <v>326</v>
      </c>
    </row>
    <row r="186" spans="1:7" x14ac:dyDescent="0.25">
      <c r="A186" s="21" t="s">
        <v>327</v>
      </c>
      <c r="F186" s="49">
        <v>6250.02</v>
      </c>
    </row>
    <row r="187" spans="1:7" x14ac:dyDescent="0.25">
      <c r="A187" s="21" t="s">
        <v>328</v>
      </c>
      <c r="F187" s="49">
        <v>6250.02</v>
      </c>
    </row>
    <row r="188" spans="1:7" x14ac:dyDescent="0.25">
      <c r="A188" s="21" t="s">
        <v>201</v>
      </c>
      <c r="F188" s="49">
        <v>10793.75</v>
      </c>
    </row>
    <row r="189" spans="1:7" x14ac:dyDescent="0.25">
      <c r="A189" s="21" t="s">
        <v>202</v>
      </c>
      <c r="F189" s="49">
        <v>10793.75</v>
      </c>
    </row>
    <row r="190" spans="1:7" x14ac:dyDescent="0.25">
      <c r="A190" s="53"/>
    </row>
    <row r="191" spans="1:7" x14ac:dyDescent="0.25">
      <c r="A191" s="57"/>
    </row>
    <row r="192" spans="1:7" x14ac:dyDescent="0.25">
      <c r="A192" s="50" t="s">
        <v>203</v>
      </c>
      <c r="B192" s="56" t="s">
        <v>183</v>
      </c>
      <c r="C192" s="56" t="s">
        <v>187</v>
      </c>
      <c r="D192" s="61" t="s">
        <v>204</v>
      </c>
      <c r="E192" s="61"/>
    </row>
    <row r="193" spans="1:5" x14ac:dyDescent="0.25">
      <c r="A193" s="51" t="s">
        <v>205</v>
      </c>
      <c r="B193" s="63">
        <v>45101</v>
      </c>
      <c r="C193" s="64">
        <v>2050</v>
      </c>
      <c r="D193" s="65" t="s">
        <v>206</v>
      </c>
      <c r="E193" s="66" t="s">
        <v>207</v>
      </c>
    </row>
    <row r="194" spans="1:5" x14ac:dyDescent="0.25">
      <c r="A194" s="51" t="s">
        <v>208</v>
      </c>
      <c r="B194" s="63">
        <v>45108</v>
      </c>
      <c r="C194" s="64">
        <v>3125</v>
      </c>
      <c r="D194" s="65" t="s">
        <v>209</v>
      </c>
      <c r="E194" s="66" t="s">
        <v>210</v>
      </c>
    </row>
    <row r="195" spans="1:5" x14ac:dyDescent="0.25">
      <c r="A195" s="51" t="s">
        <v>54</v>
      </c>
      <c r="B195" s="63"/>
      <c r="C195" s="64" t="s">
        <v>211</v>
      </c>
      <c r="D195" s="13"/>
      <c r="E195" s="13"/>
    </row>
  </sheetData>
  <mergeCells count="4">
    <mergeCell ref="D192:E192"/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F2D94-D658-3643-AF5C-119A36823229}">
  <dimension ref="A1:O89"/>
  <sheetViews>
    <sheetView topLeftCell="H1" zoomScale="120" zoomScaleNormal="120" workbookViewId="0">
      <selection activeCell="O9" sqref="O9"/>
    </sheetView>
  </sheetViews>
  <sheetFormatPr defaultColWidth="8.85546875" defaultRowHeight="15" x14ac:dyDescent="0.25"/>
  <cols>
    <col min="1" max="1" width="6.140625" customWidth="1"/>
    <col min="2" max="2" width="9.42578125" customWidth="1"/>
    <col min="3" max="3" width="12" customWidth="1"/>
    <col min="4" max="5" width="7.5703125" customWidth="1"/>
    <col min="6" max="6" width="14.5703125" customWidth="1"/>
    <col min="7" max="7" width="86.85546875" customWidth="1"/>
    <col min="8" max="8" width="19.85546875" customWidth="1"/>
    <col min="9" max="9" width="23.140625" customWidth="1"/>
    <col min="10" max="10" width="9.42578125" customWidth="1"/>
    <col min="11" max="11" width="7.5703125" customWidth="1"/>
    <col min="14" max="14" width="12.140625" bestFit="1" customWidth="1"/>
    <col min="15" max="15" width="13" bestFit="1" customWidth="1"/>
    <col min="16" max="16" width="14" bestFit="1" customWidth="1"/>
  </cols>
  <sheetData>
    <row r="1" spans="1:15" ht="18" x14ac:dyDescent="0.25">
      <c r="A1" s="11" t="s">
        <v>0</v>
      </c>
    </row>
    <row r="2" spans="1:15" ht="18" x14ac:dyDescent="0.25">
      <c r="A2" s="11" t="s">
        <v>212</v>
      </c>
    </row>
    <row r="3" spans="1:15" x14ac:dyDescent="0.25">
      <c r="A3" s="12" t="s">
        <v>213</v>
      </c>
    </row>
    <row r="5" spans="1:15" ht="24.75" x14ac:dyDescent="0.25">
      <c r="A5" s="15"/>
      <c r="B5" s="2" t="s">
        <v>183</v>
      </c>
      <c r="C5" s="2" t="s">
        <v>184</v>
      </c>
      <c r="D5" s="2" t="s">
        <v>214</v>
      </c>
      <c r="E5" s="2" t="s">
        <v>215</v>
      </c>
      <c r="F5" s="2" t="s">
        <v>185</v>
      </c>
      <c r="G5" s="2" t="s">
        <v>186</v>
      </c>
      <c r="H5" s="2" t="s">
        <v>189</v>
      </c>
      <c r="I5" s="2" t="s">
        <v>216</v>
      </c>
      <c r="J5" s="2" t="s">
        <v>187</v>
      </c>
      <c r="K5" s="2" t="s">
        <v>217</v>
      </c>
      <c r="L5" s="20" t="s">
        <v>218</v>
      </c>
      <c r="N5" s="17" t="s">
        <v>219</v>
      </c>
      <c r="O5" t="s">
        <v>220</v>
      </c>
    </row>
    <row r="6" spans="1:15" x14ac:dyDescent="0.25">
      <c r="A6" s="16" t="s">
        <v>221</v>
      </c>
      <c r="N6" s="18" t="s">
        <v>222</v>
      </c>
    </row>
    <row r="7" spans="1:15" x14ac:dyDescent="0.25">
      <c r="A7" s="16" t="s">
        <v>223</v>
      </c>
      <c r="N7" s="19" t="s">
        <v>222</v>
      </c>
    </row>
    <row r="8" spans="1:15" x14ac:dyDescent="0.25">
      <c r="B8" s="14">
        <v>44200</v>
      </c>
      <c r="C8" s="8" t="s">
        <v>194</v>
      </c>
      <c r="D8" s="8" t="s">
        <v>224</v>
      </c>
      <c r="E8" s="8" t="s">
        <v>225</v>
      </c>
      <c r="F8" s="8" t="s">
        <v>226</v>
      </c>
      <c r="G8" s="8" t="s">
        <v>227</v>
      </c>
      <c r="H8" s="8" t="s">
        <v>228</v>
      </c>
      <c r="I8" s="8" t="s">
        <v>229</v>
      </c>
      <c r="J8" s="4">
        <v>49</v>
      </c>
      <c r="K8" s="4">
        <v>49</v>
      </c>
      <c r="N8" s="18" t="s">
        <v>230</v>
      </c>
      <c r="O8">
        <v>1667.71</v>
      </c>
    </row>
    <row r="9" spans="1:15" x14ac:dyDescent="0.25">
      <c r="B9" s="14">
        <v>44208</v>
      </c>
      <c r="C9" s="8" t="s">
        <v>194</v>
      </c>
      <c r="D9" s="8" t="s">
        <v>224</v>
      </c>
      <c r="E9" s="8" t="s">
        <v>225</v>
      </c>
      <c r="F9" s="8" t="s">
        <v>226</v>
      </c>
      <c r="G9" s="8" t="s">
        <v>231</v>
      </c>
      <c r="H9" s="8" t="s">
        <v>228</v>
      </c>
      <c r="I9" s="8" t="s">
        <v>229</v>
      </c>
      <c r="J9" s="4">
        <v>50</v>
      </c>
      <c r="K9" s="4">
        <v>99</v>
      </c>
      <c r="N9" s="19" t="s">
        <v>218</v>
      </c>
      <c r="O9">
        <v>21.19</v>
      </c>
    </row>
    <row r="10" spans="1:15" x14ac:dyDescent="0.25">
      <c r="B10" s="14">
        <v>44215</v>
      </c>
      <c r="C10" s="8" t="s">
        <v>194</v>
      </c>
      <c r="D10" s="8" t="s">
        <v>224</v>
      </c>
      <c r="E10" s="8" t="s">
        <v>225</v>
      </c>
      <c r="F10" s="8" t="s">
        <v>226</v>
      </c>
      <c r="G10" s="8" t="s">
        <v>231</v>
      </c>
      <c r="H10" s="8" t="s">
        <v>228</v>
      </c>
      <c r="I10" s="8" t="s">
        <v>229</v>
      </c>
      <c r="J10" s="4">
        <v>50</v>
      </c>
      <c r="K10" s="4">
        <v>149</v>
      </c>
      <c r="N10" s="19" t="s">
        <v>222</v>
      </c>
      <c r="O10">
        <v>1646.52</v>
      </c>
    </row>
    <row r="11" spans="1:15" x14ac:dyDescent="0.25">
      <c r="B11" s="14">
        <v>44227</v>
      </c>
      <c r="C11" s="8" t="s">
        <v>198</v>
      </c>
      <c r="D11" s="8"/>
      <c r="E11" s="8" t="s">
        <v>225</v>
      </c>
      <c r="F11" s="8" t="s">
        <v>226</v>
      </c>
      <c r="G11" s="8" t="s">
        <v>232</v>
      </c>
      <c r="H11" s="8" t="s">
        <v>228</v>
      </c>
      <c r="I11" s="8" t="s">
        <v>233</v>
      </c>
      <c r="J11" s="4">
        <v>59.4</v>
      </c>
      <c r="K11" s="4">
        <v>208.4</v>
      </c>
      <c r="N11" s="18" t="s">
        <v>234</v>
      </c>
      <c r="O11">
        <v>3750.4100000000003</v>
      </c>
    </row>
    <row r="12" spans="1:15" x14ac:dyDescent="0.25">
      <c r="B12" s="14">
        <v>44250</v>
      </c>
      <c r="C12" s="8" t="s">
        <v>194</v>
      </c>
      <c r="D12" s="8" t="s">
        <v>224</v>
      </c>
      <c r="E12" s="8" t="s">
        <v>225</v>
      </c>
      <c r="F12" s="8" t="s">
        <v>226</v>
      </c>
      <c r="G12" s="8" t="s">
        <v>235</v>
      </c>
      <c r="H12" s="8" t="s">
        <v>228</v>
      </c>
      <c r="I12" s="8" t="s">
        <v>229</v>
      </c>
      <c r="J12" s="4">
        <v>25</v>
      </c>
      <c r="K12" s="4">
        <v>233.4</v>
      </c>
      <c r="N12" s="19" t="s">
        <v>218</v>
      </c>
      <c r="O12">
        <v>2991.98</v>
      </c>
    </row>
    <row r="13" spans="1:15" x14ac:dyDescent="0.25">
      <c r="B13" s="14">
        <v>44257</v>
      </c>
      <c r="C13" s="8" t="s">
        <v>194</v>
      </c>
      <c r="D13" s="8" t="s">
        <v>224</v>
      </c>
      <c r="E13" s="8" t="s">
        <v>225</v>
      </c>
      <c r="F13" s="8" t="s">
        <v>226</v>
      </c>
      <c r="G13" s="8" t="s">
        <v>236</v>
      </c>
      <c r="H13" s="8" t="s">
        <v>228</v>
      </c>
      <c r="I13" s="8" t="s">
        <v>229</v>
      </c>
      <c r="J13" s="4">
        <v>24.75</v>
      </c>
      <c r="K13" s="4">
        <v>258.14999999999998</v>
      </c>
      <c r="N13" s="19" t="s">
        <v>222</v>
      </c>
      <c r="O13">
        <v>758.43000000000018</v>
      </c>
    </row>
    <row r="14" spans="1:15" x14ac:dyDescent="0.25">
      <c r="B14" s="14">
        <v>44267</v>
      </c>
      <c r="C14" s="8" t="s">
        <v>194</v>
      </c>
      <c r="D14" s="8"/>
      <c r="E14" s="8" t="s">
        <v>225</v>
      </c>
      <c r="F14" s="8" t="s">
        <v>226</v>
      </c>
      <c r="G14" s="8" t="s">
        <v>237</v>
      </c>
      <c r="H14" s="8" t="s">
        <v>228</v>
      </c>
      <c r="I14" s="8" t="s">
        <v>229</v>
      </c>
      <c r="J14" s="4">
        <v>49</v>
      </c>
      <c r="K14" s="4">
        <v>307.14999999999998</v>
      </c>
      <c r="N14" s="18" t="s">
        <v>238</v>
      </c>
      <c r="O14">
        <v>5418.1200000000008</v>
      </c>
    </row>
    <row r="15" spans="1:15" x14ac:dyDescent="0.25">
      <c r="B15" s="14">
        <v>44268</v>
      </c>
      <c r="C15" s="8" t="s">
        <v>194</v>
      </c>
      <c r="D15" s="8" t="s">
        <v>224</v>
      </c>
      <c r="E15" s="8" t="s">
        <v>225</v>
      </c>
      <c r="F15" s="8" t="s">
        <v>226</v>
      </c>
      <c r="G15" s="8" t="s">
        <v>239</v>
      </c>
      <c r="H15" s="8" t="s">
        <v>228</v>
      </c>
      <c r="I15" s="8" t="s">
        <v>229</v>
      </c>
      <c r="J15" s="4">
        <v>25</v>
      </c>
      <c r="K15" s="4">
        <v>332.15</v>
      </c>
    </row>
    <row r="16" spans="1:15" x14ac:dyDescent="0.25">
      <c r="B16" s="14">
        <v>44272</v>
      </c>
      <c r="C16" s="8" t="s">
        <v>194</v>
      </c>
      <c r="D16" s="8" t="s">
        <v>224</v>
      </c>
      <c r="E16" s="8" t="s">
        <v>225</v>
      </c>
      <c r="F16" s="8" t="s">
        <v>226</v>
      </c>
      <c r="G16" s="8" t="s">
        <v>240</v>
      </c>
      <c r="H16" s="8" t="s">
        <v>228</v>
      </c>
      <c r="I16" s="8" t="s">
        <v>229</v>
      </c>
      <c r="J16" s="4">
        <v>1.54</v>
      </c>
      <c r="K16" s="4">
        <v>333.69</v>
      </c>
    </row>
    <row r="17" spans="2:12" x14ac:dyDescent="0.25">
      <c r="B17" s="14">
        <v>44281</v>
      </c>
      <c r="C17" s="8" t="s">
        <v>194</v>
      </c>
      <c r="D17" s="8"/>
      <c r="E17" s="8" t="s">
        <v>225</v>
      </c>
      <c r="F17" s="8"/>
      <c r="G17" s="8" t="s">
        <v>241</v>
      </c>
      <c r="H17" s="8" t="s">
        <v>228</v>
      </c>
      <c r="I17" s="8" t="s">
        <v>229</v>
      </c>
      <c r="J17" s="4">
        <v>35</v>
      </c>
      <c r="K17" s="4">
        <v>368.69</v>
      </c>
    </row>
    <row r="18" spans="2:12" x14ac:dyDescent="0.25">
      <c r="B18" s="14">
        <v>44289</v>
      </c>
      <c r="C18" s="8" t="s">
        <v>194</v>
      </c>
      <c r="D18" s="8" t="s">
        <v>224</v>
      </c>
      <c r="E18" s="8" t="s">
        <v>225</v>
      </c>
      <c r="F18" s="8" t="s">
        <v>226</v>
      </c>
      <c r="G18" s="8" t="s">
        <v>242</v>
      </c>
      <c r="H18" s="8" t="s">
        <v>228</v>
      </c>
      <c r="I18" s="8" t="s">
        <v>229</v>
      </c>
      <c r="J18" s="4">
        <v>50</v>
      </c>
      <c r="K18" s="4">
        <v>418.69</v>
      </c>
    </row>
    <row r="19" spans="2:12" x14ac:dyDescent="0.25">
      <c r="B19" s="14">
        <v>44303</v>
      </c>
      <c r="C19" s="8" t="s">
        <v>194</v>
      </c>
      <c r="D19" s="8" t="s">
        <v>224</v>
      </c>
      <c r="E19" s="8" t="s">
        <v>225</v>
      </c>
      <c r="F19" s="8" t="s">
        <v>226</v>
      </c>
      <c r="G19" s="8" t="s">
        <v>243</v>
      </c>
      <c r="H19" s="8" t="s">
        <v>228</v>
      </c>
      <c r="I19" s="8" t="s">
        <v>229</v>
      </c>
      <c r="J19" s="4">
        <v>13.33</v>
      </c>
      <c r="K19" s="4">
        <v>432.02</v>
      </c>
    </row>
    <row r="20" spans="2:12" x14ac:dyDescent="0.25">
      <c r="B20" s="14">
        <v>44308</v>
      </c>
      <c r="C20" s="8" t="s">
        <v>194</v>
      </c>
      <c r="D20" s="8" t="s">
        <v>224</v>
      </c>
      <c r="E20" s="8" t="s">
        <v>225</v>
      </c>
      <c r="F20" s="8" t="s">
        <v>226</v>
      </c>
      <c r="G20" s="8" t="s">
        <v>244</v>
      </c>
      <c r="H20" s="8" t="s">
        <v>228</v>
      </c>
      <c r="I20" s="8" t="s">
        <v>229</v>
      </c>
      <c r="J20" s="4">
        <v>49</v>
      </c>
      <c r="K20" s="4">
        <v>481.02</v>
      </c>
    </row>
    <row r="21" spans="2:12" x14ac:dyDescent="0.25">
      <c r="B21" s="14">
        <v>44312</v>
      </c>
      <c r="C21" s="8" t="s">
        <v>194</v>
      </c>
      <c r="D21" s="8"/>
      <c r="E21" s="8" t="s">
        <v>225</v>
      </c>
      <c r="F21" s="8"/>
      <c r="G21" s="8" t="s">
        <v>245</v>
      </c>
      <c r="H21" s="8" t="s">
        <v>228</v>
      </c>
      <c r="I21" s="8" t="s">
        <v>229</v>
      </c>
      <c r="J21" s="4">
        <v>108</v>
      </c>
      <c r="K21" s="4">
        <v>589.02</v>
      </c>
      <c r="L21" s="8"/>
    </row>
    <row r="22" spans="2:12" x14ac:dyDescent="0.25">
      <c r="B22" s="14">
        <v>44313</v>
      </c>
      <c r="C22" s="8" t="s">
        <v>194</v>
      </c>
      <c r="D22" s="8" t="s">
        <v>224</v>
      </c>
      <c r="E22" s="8" t="s">
        <v>225</v>
      </c>
      <c r="F22" s="8" t="s">
        <v>246</v>
      </c>
      <c r="G22" s="8" t="s">
        <v>247</v>
      </c>
      <c r="H22" s="8" t="s">
        <v>228</v>
      </c>
      <c r="I22" s="8" t="s">
        <v>229</v>
      </c>
      <c r="J22" s="4">
        <v>152.86000000000001</v>
      </c>
      <c r="K22" s="4">
        <v>741.88</v>
      </c>
    </row>
    <row r="23" spans="2:12" x14ac:dyDescent="0.25">
      <c r="B23" s="14">
        <v>44316</v>
      </c>
      <c r="C23" s="8" t="s">
        <v>194</v>
      </c>
      <c r="D23" s="8" t="s">
        <v>224</v>
      </c>
      <c r="E23" s="8" t="s">
        <v>225</v>
      </c>
      <c r="F23" s="8" t="s">
        <v>226</v>
      </c>
      <c r="G23" s="8" t="s">
        <v>244</v>
      </c>
      <c r="H23" s="8" t="s">
        <v>228</v>
      </c>
      <c r="I23" s="8" t="s">
        <v>229</v>
      </c>
      <c r="J23" s="4">
        <v>49</v>
      </c>
      <c r="K23" s="4">
        <v>790.88</v>
      </c>
    </row>
    <row r="24" spans="2:12" x14ac:dyDescent="0.25">
      <c r="B24" s="14">
        <v>44317</v>
      </c>
      <c r="C24" s="8" t="s">
        <v>194</v>
      </c>
      <c r="D24" s="8" t="s">
        <v>224</v>
      </c>
      <c r="E24" s="8" t="s">
        <v>225</v>
      </c>
      <c r="F24" s="8" t="s">
        <v>226</v>
      </c>
      <c r="G24" s="8"/>
      <c r="H24" s="8" t="s">
        <v>228</v>
      </c>
      <c r="I24" s="8" t="s">
        <v>229</v>
      </c>
      <c r="J24" s="4">
        <v>-0.03</v>
      </c>
      <c r="K24" s="4">
        <v>790.85</v>
      </c>
    </row>
    <row r="25" spans="2:12" x14ac:dyDescent="0.25">
      <c r="B25" s="14">
        <v>44317</v>
      </c>
      <c r="C25" s="8" t="s">
        <v>194</v>
      </c>
      <c r="D25" s="8" t="s">
        <v>224</v>
      </c>
      <c r="E25" s="8" t="s">
        <v>225</v>
      </c>
      <c r="F25" s="8" t="s">
        <v>226</v>
      </c>
      <c r="G25" s="8" t="s">
        <v>248</v>
      </c>
      <c r="H25" s="8" t="s">
        <v>228</v>
      </c>
      <c r="I25" s="8" t="s">
        <v>229</v>
      </c>
      <c r="J25" s="4">
        <v>159.56</v>
      </c>
      <c r="K25" s="4">
        <v>950.41</v>
      </c>
    </row>
    <row r="26" spans="2:12" x14ac:dyDescent="0.25">
      <c r="B26" s="14">
        <v>44330</v>
      </c>
      <c r="C26" s="8" t="s">
        <v>194</v>
      </c>
      <c r="D26" s="8" t="s">
        <v>224</v>
      </c>
      <c r="E26" s="8" t="s">
        <v>225</v>
      </c>
      <c r="F26" s="8" t="s">
        <v>226</v>
      </c>
      <c r="G26" s="8" t="s">
        <v>249</v>
      </c>
      <c r="H26" s="8" t="s">
        <v>228</v>
      </c>
      <c r="I26" s="8" t="s">
        <v>229</v>
      </c>
      <c r="J26" s="4">
        <v>75</v>
      </c>
      <c r="K26" s="4">
        <v>1025.4100000000001</v>
      </c>
    </row>
    <row r="27" spans="2:12" x14ac:dyDescent="0.25">
      <c r="B27" s="14">
        <v>44333</v>
      </c>
      <c r="C27" s="8" t="s">
        <v>194</v>
      </c>
      <c r="D27" s="8" t="s">
        <v>224</v>
      </c>
      <c r="E27" s="8" t="s">
        <v>225</v>
      </c>
      <c r="F27" s="8" t="s">
        <v>226</v>
      </c>
      <c r="G27" s="8" t="s">
        <v>250</v>
      </c>
      <c r="H27" s="8" t="s">
        <v>228</v>
      </c>
      <c r="I27" s="8" t="s">
        <v>229</v>
      </c>
      <c r="J27" s="4">
        <v>14.4</v>
      </c>
      <c r="K27" s="4">
        <v>1039.81</v>
      </c>
    </row>
    <row r="28" spans="2:12" x14ac:dyDescent="0.25">
      <c r="B28" s="14">
        <v>44349</v>
      </c>
      <c r="C28" s="8" t="s">
        <v>194</v>
      </c>
      <c r="D28" s="8"/>
      <c r="E28" s="8" t="s">
        <v>225</v>
      </c>
      <c r="F28" s="8"/>
      <c r="G28" s="8" t="s">
        <v>251</v>
      </c>
      <c r="H28" s="8" t="s">
        <v>228</v>
      </c>
      <c r="I28" s="8" t="s">
        <v>229</v>
      </c>
      <c r="J28" s="4">
        <v>0.03</v>
      </c>
      <c r="K28" s="4">
        <v>1039.8399999999999</v>
      </c>
    </row>
    <row r="29" spans="2:12" x14ac:dyDescent="0.25">
      <c r="B29" s="14">
        <v>44358</v>
      </c>
      <c r="C29" s="8" t="s">
        <v>194</v>
      </c>
      <c r="D29" s="8"/>
      <c r="E29" s="8" t="s">
        <v>225</v>
      </c>
      <c r="F29" s="8" t="s">
        <v>226</v>
      </c>
      <c r="G29" s="8" t="s">
        <v>252</v>
      </c>
      <c r="H29" s="8" t="s">
        <v>228</v>
      </c>
      <c r="I29" s="8" t="s">
        <v>229</v>
      </c>
      <c r="J29" s="4">
        <v>49</v>
      </c>
      <c r="K29" s="4">
        <v>1088.8399999999999</v>
      </c>
    </row>
    <row r="30" spans="2:12" x14ac:dyDescent="0.25">
      <c r="B30" s="14">
        <v>44364</v>
      </c>
      <c r="C30" s="8" t="s">
        <v>194</v>
      </c>
      <c r="D30" s="8" t="s">
        <v>224</v>
      </c>
      <c r="E30" s="8" t="s">
        <v>225</v>
      </c>
      <c r="F30" s="8" t="s">
        <v>226</v>
      </c>
      <c r="G30" s="8" t="s">
        <v>253</v>
      </c>
      <c r="H30" s="8" t="s">
        <v>228</v>
      </c>
      <c r="I30" s="8" t="s">
        <v>229</v>
      </c>
      <c r="J30" s="4">
        <v>37.36</v>
      </c>
      <c r="K30" s="4">
        <v>1126.2</v>
      </c>
    </row>
    <row r="31" spans="2:12" x14ac:dyDescent="0.25">
      <c r="B31" s="14">
        <v>44372</v>
      </c>
      <c r="C31" s="8" t="s">
        <v>194</v>
      </c>
      <c r="D31" s="8" t="s">
        <v>224</v>
      </c>
      <c r="E31" s="8" t="s">
        <v>225</v>
      </c>
      <c r="F31" s="8" t="s">
        <v>226</v>
      </c>
      <c r="G31" s="8" t="s">
        <v>254</v>
      </c>
      <c r="H31" s="8" t="s">
        <v>228</v>
      </c>
      <c r="I31" s="8" t="s">
        <v>229</v>
      </c>
      <c r="J31" s="4">
        <v>0.01</v>
      </c>
      <c r="K31" s="4">
        <v>1126.21</v>
      </c>
    </row>
    <row r="32" spans="2:12" x14ac:dyDescent="0.25">
      <c r="B32" s="14">
        <v>44372</v>
      </c>
      <c r="C32" s="8" t="s">
        <v>194</v>
      </c>
      <c r="D32" s="8"/>
      <c r="E32" s="8" t="s">
        <v>225</v>
      </c>
      <c r="F32" s="8" t="s">
        <v>226</v>
      </c>
      <c r="G32" s="8" t="s">
        <v>255</v>
      </c>
      <c r="H32" s="8" t="s">
        <v>228</v>
      </c>
      <c r="I32" s="8" t="s">
        <v>229</v>
      </c>
      <c r="J32" s="4">
        <v>49</v>
      </c>
      <c r="K32" s="4">
        <v>1175.21</v>
      </c>
    </row>
    <row r="33" spans="2:12" x14ac:dyDescent="0.25">
      <c r="B33" s="14">
        <v>44383</v>
      </c>
      <c r="C33" s="8" t="s">
        <v>194</v>
      </c>
      <c r="D33" s="8" t="s">
        <v>224</v>
      </c>
      <c r="E33" s="8" t="s">
        <v>225</v>
      </c>
      <c r="F33" s="8" t="s">
        <v>226</v>
      </c>
      <c r="G33" s="8" t="s">
        <v>256</v>
      </c>
      <c r="H33" s="8" t="s">
        <v>228</v>
      </c>
      <c r="I33" s="8" t="s">
        <v>229</v>
      </c>
      <c r="J33" s="4">
        <v>75</v>
      </c>
      <c r="K33" s="4">
        <v>1250.21</v>
      </c>
    </row>
    <row r="34" spans="2:12" x14ac:dyDescent="0.25">
      <c r="B34" s="14">
        <v>44394</v>
      </c>
      <c r="C34" s="8" t="s">
        <v>194</v>
      </c>
      <c r="D34" s="8" t="s">
        <v>224</v>
      </c>
      <c r="E34" s="8" t="s">
        <v>225</v>
      </c>
      <c r="F34" s="8" t="s">
        <v>226</v>
      </c>
      <c r="G34" s="8" t="s">
        <v>257</v>
      </c>
      <c r="H34" s="8" t="s">
        <v>228</v>
      </c>
      <c r="I34" s="8" t="s">
        <v>229</v>
      </c>
      <c r="J34" s="4">
        <v>21.19</v>
      </c>
      <c r="K34" s="4">
        <v>1271.4000000000001</v>
      </c>
      <c r="L34" s="8" t="s">
        <v>218</v>
      </c>
    </row>
    <row r="35" spans="2:12" x14ac:dyDescent="0.25">
      <c r="B35" s="14">
        <v>44414</v>
      </c>
      <c r="C35" s="8" t="s">
        <v>194</v>
      </c>
      <c r="D35" s="8"/>
      <c r="E35" s="8" t="s">
        <v>225</v>
      </c>
      <c r="F35" s="8" t="s">
        <v>226</v>
      </c>
      <c r="G35" s="8" t="s">
        <v>258</v>
      </c>
      <c r="H35" s="8" t="s">
        <v>228</v>
      </c>
      <c r="I35" s="8" t="s">
        <v>229</v>
      </c>
      <c r="J35" s="4">
        <v>29.99</v>
      </c>
      <c r="K35" s="4">
        <v>1301.3900000000001</v>
      </c>
    </row>
    <row r="36" spans="2:12" x14ac:dyDescent="0.25">
      <c r="B36" s="14">
        <v>44424</v>
      </c>
      <c r="C36" s="8" t="s">
        <v>194</v>
      </c>
      <c r="D36" s="8" t="s">
        <v>224</v>
      </c>
      <c r="E36" s="8" t="s">
        <v>225</v>
      </c>
      <c r="F36" s="8" t="s">
        <v>226</v>
      </c>
      <c r="G36" s="8" t="s">
        <v>259</v>
      </c>
      <c r="H36" s="8" t="s">
        <v>228</v>
      </c>
      <c r="I36" s="8" t="s">
        <v>229</v>
      </c>
      <c r="J36" s="4">
        <v>75</v>
      </c>
      <c r="K36" s="4">
        <v>1376.39</v>
      </c>
    </row>
    <row r="37" spans="2:12" x14ac:dyDescent="0.25">
      <c r="B37" s="14">
        <v>44425</v>
      </c>
      <c r="C37" s="8" t="s">
        <v>194</v>
      </c>
      <c r="D37" s="8" t="s">
        <v>224</v>
      </c>
      <c r="E37" s="8" t="s">
        <v>225</v>
      </c>
      <c r="F37" s="8" t="s">
        <v>226</v>
      </c>
      <c r="G37" s="8" t="s">
        <v>260</v>
      </c>
      <c r="H37" s="8" t="s">
        <v>228</v>
      </c>
      <c r="I37" s="8" t="s">
        <v>229</v>
      </c>
      <c r="J37" s="4">
        <v>3.61</v>
      </c>
      <c r="K37" s="4">
        <v>1380</v>
      </c>
    </row>
    <row r="38" spans="2:12" x14ac:dyDescent="0.25">
      <c r="B38" s="14">
        <v>44439</v>
      </c>
      <c r="C38" s="8" t="s">
        <v>261</v>
      </c>
      <c r="D38" s="8">
        <v>25</v>
      </c>
      <c r="E38" s="8" t="s">
        <v>225</v>
      </c>
      <c r="F38" s="8"/>
      <c r="G38" s="8" t="s">
        <v>262</v>
      </c>
      <c r="H38" s="8" t="s">
        <v>228</v>
      </c>
      <c r="I38" s="10" t="s">
        <v>263</v>
      </c>
      <c r="J38" s="4">
        <v>-10.3</v>
      </c>
      <c r="K38" s="4">
        <v>1369.7</v>
      </c>
    </row>
    <row r="39" spans="2:12" x14ac:dyDescent="0.25">
      <c r="B39" s="14">
        <v>44439</v>
      </c>
      <c r="C39" s="8" t="s">
        <v>261</v>
      </c>
      <c r="D39" s="8">
        <v>25</v>
      </c>
      <c r="E39" s="8" t="s">
        <v>225</v>
      </c>
      <c r="F39" s="8"/>
      <c r="G39" s="8" t="s">
        <v>264</v>
      </c>
      <c r="H39" s="8" t="s">
        <v>228</v>
      </c>
      <c r="I39" s="10" t="s">
        <v>263</v>
      </c>
      <c r="J39" s="4">
        <v>-5</v>
      </c>
      <c r="K39" s="4">
        <v>1364.7</v>
      </c>
    </row>
    <row r="40" spans="2:12" x14ac:dyDescent="0.25">
      <c r="B40" s="14">
        <v>44456</v>
      </c>
      <c r="C40" s="8" t="s">
        <v>194</v>
      </c>
      <c r="D40" s="8" t="s">
        <v>224</v>
      </c>
      <c r="E40" s="8" t="s">
        <v>225</v>
      </c>
      <c r="F40" s="8" t="s">
        <v>226</v>
      </c>
      <c r="G40" s="8" t="s">
        <v>265</v>
      </c>
      <c r="H40" s="8" t="s">
        <v>228</v>
      </c>
      <c r="I40" s="8" t="s">
        <v>229</v>
      </c>
      <c r="J40" s="4">
        <v>46.2</v>
      </c>
      <c r="K40" s="4">
        <v>1410.9</v>
      </c>
    </row>
    <row r="41" spans="2:12" x14ac:dyDescent="0.25">
      <c r="B41" s="14">
        <v>44473</v>
      </c>
      <c r="C41" s="8" t="s">
        <v>194</v>
      </c>
      <c r="D41" s="8" t="s">
        <v>224</v>
      </c>
      <c r="E41" s="8" t="s">
        <v>225</v>
      </c>
      <c r="F41" s="8" t="s">
        <v>226</v>
      </c>
      <c r="G41" s="8" t="s">
        <v>266</v>
      </c>
      <c r="H41" s="8" t="s">
        <v>228</v>
      </c>
      <c r="I41" s="8" t="s">
        <v>229</v>
      </c>
      <c r="J41" s="4">
        <v>75</v>
      </c>
      <c r="K41" s="4">
        <v>1485.9</v>
      </c>
    </row>
    <row r="42" spans="2:12" x14ac:dyDescent="0.25">
      <c r="B42" s="14">
        <v>44486</v>
      </c>
      <c r="C42" s="8" t="s">
        <v>194</v>
      </c>
      <c r="D42" s="8" t="s">
        <v>224</v>
      </c>
      <c r="E42" s="8" t="s">
        <v>225</v>
      </c>
      <c r="F42" s="8" t="s">
        <v>226</v>
      </c>
      <c r="G42" s="8" t="s">
        <v>260</v>
      </c>
      <c r="H42" s="8" t="s">
        <v>228</v>
      </c>
      <c r="I42" s="8" t="s">
        <v>229</v>
      </c>
      <c r="J42" s="4">
        <v>24.88</v>
      </c>
      <c r="K42" s="4">
        <v>1510.78</v>
      </c>
    </row>
    <row r="43" spans="2:12" x14ac:dyDescent="0.25">
      <c r="B43" s="14">
        <v>44517</v>
      </c>
      <c r="C43" s="8" t="s">
        <v>194</v>
      </c>
      <c r="D43" s="8" t="s">
        <v>224</v>
      </c>
      <c r="E43" s="8" t="s">
        <v>225</v>
      </c>
      <c r="F43" s="8" t="s">
        <v>226</v>
      </c>
      <c r="G43" s="8" t="s">
        <v>267</v>
      </c>
      <c r="H43" s="8" t="s">
        <v>228</v>
      </c>
      <c r="I43" s="8" t="s">
        <v>229</v>
      </c>
      <c r="J43" s="4">
        <v>48.08</v>
      </c>
      <c r="K43" s="4">
        <v>1558.86</v>
      </c>
    </row>
    <row r="44" spans="2:12" x14ac:dyDescent="0.25">
      <c r="B44" s="14">
        <v>44545</v>
      </c>
      <c r="C44" s="8" t="s">
        <v>194</v>
      </c>
      <c r="D44" s="8" t="s">
        <v>224</v>
      </c>
      <c r="E44" s="8" t="s">
        <v>225</v>
      </c>
      <c r="F44" s="8" t="s">
        <v>246</v>
      </c>
      <c r="G44" s="8" t="s">
        <v>268</v>
      </c>
      <c r="H44" s="8" t="s">
        <v>228</v>
      </c>
      <c r="I44" s="8" t="s">
        <v>229</v>
      </c>
      <c r="J44" s="4">
        <v>58.03</v>
      </c>
      <c r="K44" s="4">
        <v>1616.89</v>
      </c>
    </row>
    <row r="45" spans="2:12" x14ac:dyDescent="0.25">
      <c r="B45" s="14">
        <v>44547</v>
      </c>
      <c r="C45" s="8" t="s">
        <v>194</v>
      </c>
      <c r="D45" s="8" t="s">
        <v>224</v>
      </c>
      <c r="E45" s="8" t="s">
        <v>225</v>
      </c>
      <c r="F45" s="8" t="s">
        <v>226</v>
      </c>
      <c r="G45" s="8" t="s">
        <v>269</v>
      </c>
      <c r="H45" s="8" t="s">
        <v>228</v>
      </c>
      <c r="I45" s="8" t="s">
        <v>229</v>
      </c>
      <c r="J45" s="4">
        <v>1.82</v>
      </c>
      <c r="K45" s="4">
        <v>1618.71</v>
      </c>
    </row>
    <row r="46" spans="2:12" x14ac:dyDescent="0.25">
      <c r="B46" s="14">
        <v>44551</v>
      </c>
      <c r="C46" s="8" t="s">
        <v>194</v>
      </c>
      <c r="D46" s="8"/>
      <c r="E46" s="8" t="s">
        <v>225</v>
      </c>
      <c r="F46" s="8" t="s">
        <v>226</v>
      </c>
      <c r="G46" s="8" t="s">
        <v>270</v>
      </c>
      <c r="H46" s="8" t="s">
        <v>228</v>
      </c>
      <c r="I46" s="8" t="s">
        <v>229</v>
      </c>
      <c r="J46" s="4">
        <v>49</v>
      </c>
      <c r="K46" s="4">
        <v>1667.71</v>
      </c>
    </row>
    <row r="47" spans="2:12" x14ac:dyDescent="0.25">
      <c r="B47" s="14">
        <v>44573</v>
      </c>
      <c r="C47" s="8" t="s">
        <v>194</v>
      </c>
      <c r="D47" s="8" t="s">
        <v>224</v>
      </c>
      <c r="E47" s="8" t="s">
        <v>225</v>
      </c>
      <c r="F47" s="8" t="s">
        <v>226</v>
      </c>
      <c r="G47" s="8" t="s">
        <v>271</v>
      </c>
      <c r="H47" s="8" t="s">
        <v>228</v>
      </c>
      <c r="I47" s="8" t="s">
        <v>229</v>
      </c>
      <c r="J47" s="4">
        <v>13.76</v>
      </c>
      <c r="K47" s="4">
        <v>1681.47</v>
      </c>
    </row>
    <row r="48" spans="2:12" x14ac:dyDescent="0.25">
      <c r="B48" s="14">
        <v>44574</v>
      </c>
      <c r="C48" s="8" t="s">
        <v>194</v>
      </c>
      <c r="D48" s="8" t="s">
        <v>224</v>
      </c>
      <c r="E48" s="8" t="s">
        <v>225</v>
      </c>
      <c r="F48" s="8" t="s">
        <v>226</v>
      </c>
      <c r="G48" s="8" t="s">
        <v>272</v>
      </c>
      <c r="H48" s="8" t="s">
        <v>228</v>
      </c>
      <c r="I48" s="8" t="s">
        <v>229</v>
      </c>
      <c r="J48" s="4">
        <v>75</v>
      </c>
      <c r="K48" s="4">
        <v>1756.47</v>
      </c>
    </row>
    <row r="49" spans="2:12" x14ac:dyDescent="0.25">
      <c r="B49" s="14">
        <v>44609</v>
      </c>
      <c r="C49" s="8" t="s">
        <v>194</v>
      </c>
      <c r="D49" s="8" t="s">
        <v>224</v>
      </c>
      <c r="E49" s="8" t="s">
        <v>225</v>
      </c>
      <c r="F49" s="8" t="s">
        <v>226</v>
      </c>
      <c r="G49" s="8" t="s">
        <v>273</v>
      </c>
      <c r="H49" s="8" t="s">
        <v>228</v>
      </c>
      <c r="I49" s="8" t="s">
        <v>229</v>
      </c>
      <c r="J49" s="4">
        <v>51.09</v>
      </c>
      <c r="K49" s="4">
        <v>1807.56</v>
      </c>
    </row>
    <row r="50" spans="2:12" x14ac:dyDescent="0.25">
      <c r="B50" s="14">
        <v>44650</v>
      </c>
      <c r="C50" s="8" t="s">
        <v>274</v>
      </c>
      <c r="D50" s="8">
        <v>4061</v>
      </c>
      <c r="E50" s="8" t="s">
        <v>225</v>
      </c>
      <c r="F50" s="8" t="s">
        <v>275</v>
      </c>
      <c r="G50" s="8" t="s">
        <v>276</v>
      </c>
      <c r="H50" s="8" t="s">
        <v>228</v>
      </c>
      <c r="I50" s="8" t="s">
        <v>229</v>
      </c>
      <c r="J50" s="4">
        <v>100</v>
      </c>
      <c r="K50" s="4">
        <v>1907.56</v>
      </c>
      <c r="L50" s="8" t="s">
        <v>218</v>
      </c>
    </row>
    <row r="51" spans="2:12" x14ac:dyDescent="0.25">
      <c r="B51" s="14">
        <v>44665</v>
      </c>
      <c r="C51" s="8" t="s">
        <v>274</v>
      </c>
      <c r="D51" s="8">
        <v>4065</v>
      </c>
      <c r="E51" s="8" t="s">
        <v>225</v>
      </c>
      <c r="F51" s="8" t="s">
        <v>275</v>
      </c>
      <c r="G51" s="8" t="s">
        <v>277</v>
      </c>
      <c r="H51" s="8" t="s">
        <v>228</v>
      </c>
      <c r="I51" s="8" t="s">
        <v>229</v>
      </c>
      <c r="J51" s="4">
        <v>100</v>
      </c>
      <c r="K51" s="4">
        <v>2007.56</v>
      </c>
      <c r="L51" s="8" t="s">
        <v>218</v>
      </c>
    </row>
    <row r="52" spans="2:12" x14ac:dyDescent="0.25">
      <c r="B52" s="14">
        <v>44676</v>
      </c>
      <c r="C52" s="8" t="s">
        <v>194</v>
      </c>
      <c r="D52" s="8"/>
      <c r="E52" s="8" t="s">
        <v>225</v>
      </c>
      <c r="F52" s="8" t="s">
        <v>226</v>
      </c>
      <c r="G52" s="8" t="s">
        <v>278</v>
      </c>
      <c r="H52" s="8" t="s">
        <v>228</v>
      </c>
      <c r="I52" s="8" t="s">
        <v>229</v>
      </c>
      <c r="J52" s="4">
        <v>108</v>
      </c>
      <c r="K52" s="4">
        <v>2115.56</v>
      </c>
    </row>
    <row r="53" spans="2:12" x14ac:dyDescent="0.25">
      <c r="B53" s="14">
        <v>44686</v>
      </c>
      <c r="C53" s="8" t="s">
        <v>274</v>
      </c>
      <c r="D53" s="8">
        <v>4067</v>
      </c>
      <c r="E53" s="8" t="s">
        <v>225</v>
      </c>
      <c r="F53" s="8" t="s">
        <v>275</v>
      </c>
      <c r="G53" s="8" t="s">
        <v>279</v>
      </c>
      <c r="H53" s="8" t="s">
        <v>228</v>
      </c>
      <c r="I53" s="8" t="s">
        <v>229</v>
      </c>
      <c r="J53" s="4">
        <v>100</v>
      </c>
      <c r="K53" s="4">
        <v>2215.56</v>
      </c>
      <c r="L53" s="8" t="s">
        <v>218</v>
      </c>
    </row>
    <row r="54" spans="2:12" x14ac:dyDescent="0.25">
      <c r="B54" s="14">
        <v>44699</v>
      </c>
      <c r="C54" s="8" t="s">
        <v>274</v>
      </c>
      <c r="D54" s="8">
        <v>4070</v>
      </c>
      <c r="E54" s="8" t="s">
        <v>225</v>
      </c>
      <c r="F54" s="8" t="s">
        <v>275</v>
      </c>
      <c r="G54" s="8" t="s">
        <v>280</v>
      </c>
      <c r="H54" s="8" t="s">
        <v>228</v>
      </c>
      <c r="I54" s="8" t="s">
        <v>229</v>
      </c>
      <c r="J54" s="4">
        <v>100</v>
      </c>
      <c r="K54" s="4">
        <v>2315.56</v>
      </c>
      <c r="L54" s="8" t="s">
        <v>218</v>
      </c>
    </row>
    <row r="55" spans="2:12" x14ac:dyDescent="0.25">
      <c r="B55" s="14">
        <v>44712</v>
      </c>
      <c r="C55" s="8" t="s">
        <v>194</v>
      </c>
      <c r="D55" s="8"/>
      <c r="E55" s="8" t="s">
        <v>225</v>
      </c>
      <c r="F55" s="8" t="s">
        <v>226</v>
      </c>
      <c r="G55" s="8" t="s">
        <v>281</v>
      </c>
      <c r="H55" s="8" t="s">
        <v>228</v>
      </c>
      <c r="I55" s="8" t="s">
        <v>229</v>
      </c>
      <c r="J55" s="4">
        <v>10</v>
      </c>
      <c r="K55" s="4">
        <v>2325.56</v>
      </c>
    </row>
    <row r="56" spans="2:12" x14ac:dyDescent="0.25">
      <c r="B56" s="14">
        <v>44713</v>
      </c>
      <c r="C56" s="8" t="s">
        <v>274</v>
      </c>
      <c r="D56" s="8">
        <v>4071</v>
      </c>
      <c r="E56" s="8" t="s">
        <v>225</v>
      </c>
      <c r="F56" s="8" t="s">
        <v>275</v>
      </c>
      <c r="G56" s="8" t="s">
        <v>280</v>
      </c>
      <c r="H56" s="8" t="s">
        <v>228</v>
      </c>
      <c r="I56" s="8" t="s">
        <v>229</v>
      </c>
      <c r="J56" s="4">
        <v>100</v>
      </c>
      <c r="K56" s="4">
        <v>2425.56</v>
      </c>
      <c r="L56" s="8" t="s">
        <v>218</v>
      </c>
    </row>
    <row r="57" spans="2:12" x14ac:dyDescent="0.25">
      <c r="B57" s="14">
        <v>44718</v>
      </c>
      <c r="C57" s="8" t="s">
        <v>194</v>
      </c>
      <c r="D57" s="8"/>
      <c r="E57" s="8" t="s">
        <v>225</v>
      </c>
      <c r="F57" s="8" t="s">
        <v>226</v>
      </c>
      <c r="G57" s="8" t="s">
        <v>282</v>
      </c>
      <c r="H57" s="8" t="s">
        <v>228</v>
      </c>
      <c r="I57" s="8" t="s">
        <v>229</v>
      </c>
      <c r="J57" s="4">
        <v>10</v>
      </c>
      <c r="K57" s="4">
        <v>2435.56</v>
      </c>
    </row>
    <row r="58" spans="2:12" x14ac:dyDescent="0.25">
      <c r="B58" s="14">
        <v>44719</v>
      </c>
      <c r="C58" s="8" t="s">
        <v>194</v>
      </c>
      <c r="D58" s="8"/>
      <c r="E58" s="8" t="s">
        <v>225</v>
      </c>
      <c r="F58" s="8" t="s">
        <v>226</v>
      </c>
      <c r="G58" s="8" t="s">
        <v>283</v>
      </c>
      <c r="H58" s="8" t="s">
        <v>228</v>
      </c>
      <c r="I58" s="8" t="s">
        <v>229</v>
      </c>
      <c r="J58" s="4">
        <v>10</v>
      </c>
      <c r="K58" s="4">
        <v>2445.56</v>
      </c>
    </row>
    <row r="59" spans="2:12" x14ac:dyDescent="0.25">
      <c r="B59" s="14">
        <v>44721</v>
      </c>
      <c r="C59" s="8" t="s">
        <v>194</v>
      </c>
      <c r="D59" s="8"/>
      <c r="E59" s="8" t="s">
        <v>225</v>
      </c>
      <c r="F59" s="8" t="s">
        <v>226</v>
      </c>
      <c r="G59" s="8" t="s">
        <v>284</v>
      </c>
      <c r="H59" s="8" t="s">
        <v>228</v>
      </c>
      <c r="I59" s="8" t="s">
        <v>229</v>
      </c>
      <c r="J59" s="4">
        <v>15</v>
      </c>
      <c r="K59" s="4">
        <v>2460.56</v>
      </c>
    </row>
    <row r="60" spans="2:12" x14ac:dyDescent="0.25">
      <c r="B60" s="14">
        <v>44733</v>
      </c>
      <c r="C60" s="8" t="s">
        <v>194</v>
      </c>
      <c r="D60" s="8"/>
      <c r="E60" s="8" t="s">
        <v>225</v>
      </c>
      <c r="F60" s="8" t="s">
        <v>226</v>
      </c>
      <c r="G60" s="8" t="s">
        <v>285</v>
      </c>
      <c r="H60" s="8" t="s">
        <v>228</v>
      </c>
      <c r="I60" s="8" t="s">
        <v>229</v>
      </c>
      <c r="J60" s="4">
        <v>15</v>
      </c>
      <c r="K60" s="4">
        <v>2475.56</v>
      </c>
    </row>
    <row r="61" spans="2:12" x14ac:dyDescent="0.25">
      <c r="B61" s="14">
        <v>44736</v>
      </c>
      <c r="C61" s="8" t="s">
        <v>274</v>
      </c>
      <c r="D61" s="8">
        <v>4074</v>
      </c>
      <c r="E61" s="8" t="s">
        <v>225</v>
      </c>
      <c r="F61" s="8" t="s">
        <v>275</v>
      </c>
      <c r="G61" s="8" t="s">
        <v>286</v>
      </c>
      <c r="H61" s="8" t="s">
        <v>228</v>
      </c>
      <c r="I61" s="8" t="s">
        <v>229</v>
      </c>
      <c r="J61" s="4">
        <v>100</v>
      </c>
      <c r="K61" s="4">
        <v>2575.56</v>
      </c>
      <c r="L61" s="8" t="s">
        <v>218</v>
      </c>
    </row>
    <row r="62" spans="2:12" x14ac:dyDescent="0.25">
      <c r="B62" s="14">
        <v>44736</v>
      </c>
      <c r="C62" s="8" t="s">
        <v>194</v>
      </c>
      <c r="D62" s="8"/>
      <c r="E62" s="8" t="s">
        <v>225</v>
      </c>
      <c r="F62" s="8" t="s">
        <v>226</v>
      </c>
      <c r="G62" s="8" t="s">
        <v>287</v>
      </c>
      <c r="H62" s="8" t="s">
        <v>228</v>
      </c>
      <c r="I62" s="8" t="s">
        <v>229</v>
      </c>
      <c r="J62" s="4">
        <v>4.6500000000000004</v>
      </c>
      <c r="K62" s="4">
        <v>2580.21</v>
      </c>
    </row>
    <row r="63" spans="2:12" x14ac:dyDescent="0.25">
      <c r="B63" s="14">
        <v>44747</v>
      </c>
      <c r="C63" s="8" t="s">
        <v>274</v>
      </c>
      <c r="D63" s="8">
        <v>4079</v>
      </c>
      <c r="E63" s="8" t="s">
        <v>225</v>
      </c>
      <c r="F63" s="8" t="s">
        <v>275</v>
      </c>
      <c r="G63" s="8" t="s">
        <v>288</v>
      </c>
      <c r="H63" s="8" t="s">
        <v>228</v>
      </c>
      <c r="I63" s="8" t="s">
        <v>229</v>
      </c>
      <c r="J63" s="4">
        <v>100</v>
      </c>
      <c r="K63" s="4">
        <v>2680.21</v>
      </c>
      <c r="L63" s="8" t="s">
        <v>218</v>
      </c>
    </row>
    <row r="64" spans="2:12" x14ac:dyDescent="0.25">
      <c r="B64" s="14">
        <v>44756</v>
      </c>
      <c r="C64" s="8" t="s">
        <v>194</v>
      </c>
      <c r="D64" s="8"/>
      <c r="E64" s="8" t="s">
        <v>225</v>
      </c>
      <c r="F64" s="8" t="s">
        <v>226</v>
      </c>
      <c r="G64" s="8" t="s">
        <v>289</v>
      </c>
      <c r="H64" s="8" t="s">
        <v>228</v>
      </c>
      <c r="I64" s="8" t="s">
        <v>229</v>
      </c>
      <c r="J64" s="4">
        <v>25</v>
      </c>
      <c r="K64" s="4">
        <v>2705.21</v>
      </c>
    </row>
    <row r="65" spans="2:12" x14ac:dyDescent="0.25">
      <c r="B65" s="14">
        <v>44760</v>
      </c>
      <c r="C65" s="8" t="s">
        <v>194</v>
      </c>
      <c r="D65" s="8"/>
      <c r="E65" s="8" t="s">
        <v>225</v>
      </c>
      <c r="F65" s="8" t="s">
        <v>226</v>
      </c>
      <c r="G65" s="8" t="s">
        <v>290</v>
      </c>
      <c r="H65" s="8" t="s">
        <v>228</v>
      </c>
      <c r="I65" s="8" t="s">
        <v>229</v>
      </c>
      <c r="J65" s="4">
        <v>2.02</v>
      </c>
      <c r="K65" s="4">
        <v>2707.23</v>
      </c>
    </row>
    <row r="66" spans="2:12" x14ac:dyDescent="0.25">
      <c r="B66" s="14">
        <v>44764</v>
      </c>
      <c r="C66" s="8" t="s">
        <v>274</v>
      </c>
      <c r="D66" s="8">
        <v>4077</v>
      </c>
      <c r="E66" s="8" t="s">
        <v>225</v>
      </c>
      <c r="F66" s="8" t="s">
        <v>275</v>
      </c>
      <c r="G66" s="8" t="s">
        <v>291</v>
      </c>
      <c r="H66" s="8" t="s">
        <v>228</v>
      </c>
      <c r="I66" s="8" t="s">
        <v>229</v>
      </c>
      <c r="J66" s="4">
        <v>424</v>
      </c>
      <c r="K66" s="4">
        <v>3131.23</v>
      </c>
      <c r="L66" s="8" t="s">
        <v>218</v>
      </c>
    </row>
    <row r="67" spans="2:12" x14ac:dyDescent="0.25">
      <c r="B67" s="14">
        <v>44767</v>
      </c>
      <c r="C67" s="8" t="s">
        <v>194</v>
      </c>
      <c r="D67" s="8"/>
      <c r="E67" s="8" t="s">
        <v>225</v>
      </c>
      <c r="F67" s="8" t="s">
        <v>226</v>
      </c>
      <c r="G67" s="8" t="s">
        <v>292</v>
      </c>
      <c r="H67" s="8" t="s">
        <v>228</v>
      </c>
      <c r="I67" s="8" t="s">
        <v>229</v>
      </c>
      <c r="J67" s="4">
        <v>3.67</v>
      </c>
      <c r="K67" s="4">
        <v>3134.9</v>
      </c>
    </row>
    <row r="68" spans="2:12" x14ac:dyDescent="0.25">
      <c r="B68" s="14">
        <v>44770</v>
      </c>
      <c r="C68" s="8" t="s">
        <v>293</v>
      </c>
      <c r="D68" s="8"/>
      <c r="E68" s="8" t="s">
        <v>225</v>
      </c>
      <c r="F68" s="8" t="s">
        <v>275</v>
      </c>
      <c r="G68" s="8" t="s">
        <v>294</v>
      </c>
      <c r="H68" s="8" t="s">
        <v>228</v>
      </c>
      <c r="I68" s="8" t="s">
        <v>229</v>
      </c>
      <c r="J68" s="4">
        <v>-324</v>
      </c>
      <c r="K68" s="4">
        <v>2810.9</v>
      </c>
      <c r="L68" s="8" t="s">
        <v>218</v>
      </c>
    </row>
    <row r="69" spans="2:12" x14ac:dyDescent="0.25">
      <c r="B69" s="14">
        <v>44770</v>
      </c>
      <c r="C69" s="8" t="s">
        <v>194</v>
      </c>
      <c r="D69" s="8"/>
      <c r="E69" s="8" t="s">
        <v>225</v>
      </c>
      <c r="F69" s="8" t="s">
        <v>226</v>
      </c>
      <c r="G69" s="8" t="s">
        <v>295</v>
      </c>
      <c r="H69" s="8" t="s">
        <v>228</v>
      </c>
      <c r="I69" s="8" t="s">
        <v>229</v>
      </c>
      <c r="J69" s="4">
        <v>25</v>
      </c>
      <c r="K69" s="4">
        <v>2835.9</v>
      </c>
    </row>
    <row r="70" spans="2:12" x14ac:dyDescent="0.25">
      <c r="B70" s="14">
        <v>44788</v>
      </c>
      <c r="C70" s="8" t="s">
        <v>194</v>
      </c>
      <c r="D70" s="8"/>
      <c r="E70" s="8" t="s">
        <v>225</v>
      </c>
      <c r="F70" s="8" t="s">
        <v>226</v>
      </c>
      <c r="G70" s="8" t="s">
        <v>296</v>
      </c>
      <c r="H70" s="8" t="s">
        <v>228</v>
      </c>
      <c r="I70" s="8" t="s">
        <v>229</v>
      </c>
      <c r="J70" s="4">
        <v>25</v>
      </c>
      <c r="K70" s="4">
        <v>2860.9</v>
      </c>
    </row>
    <row r="71" spans="2:12" x14ac:dyDescent="0.25">
      <c r="B71" s="14">
        <v>44797</v>
      </c>
      <c r="C71" s="8" t="s">
        <v>274</v>
      </c>
      <c r="D71" s="8">
        <v>1001</v>
      </c>
      <c r="E71" s="8" t="s">
        <v>225</v>
      </c>
      <c r="F71" s="8" t="s">
        <v>275</v>
      </c>
      <c r="G71" s="8" t="s">
        <v>218</v>
      </c>
      <c r="H71" s="8" t="s">
        <v>228</v>
      </c>
      <c r="I71" s="8" t="s">
        <v>229</v>
      </c>
      <c r="J71" s="4">
        <v>100</v>
      </c>
      <c r="K71" s="4">
        <v>2960.9</v>
      </c>
      <c r="L71" s="8" t="s">
        <v>218</v>
      </c>
    </row>
    <row r="72" spans="2:12" x14ac:dyDescent="0.25">
      <c r="B72" s="14">
        <v>44797</v>
      </c>
      <c r="C72" s="8" t="s">
        <v>194</v>
      </c>
      <c r="D72" s="8"/>
      <c r="E72" s="8" t="s">
        <v>225</v>
      </c>
      <c r="F72" s="8" t="s">
        <v>226</v>
      </c>
      <c r="G72" s="8" t="s">
        <v>297</v>
      </c>
      <c r="H72" s="8" t="s">
        <v>228</v>
      </c>
      <c r="I72" s="8" t="s">
        <v>229</v>
      </c>
      <c r="J72" s="4">
        <v>20.73</v>
      </c>
      <c r="K72" s="4">
        <v>2981.63</v>
      </c>
    </row>
    <row r="73" spans="2:12" x14ac:dyDescent="0.25">
      <c r="B73" s="14">
        <v>44799</v>
      </c>
      <c r="C73" s="8" t="s">
        <v>194</v>
      </c>
      <c r="D73" s="8"/>
      <c r="E73" s="8" t="s">
        <v>225</v>
      </c>
      <c r="F73" s="8" t="s">
        <v>226</v>
      </c>
      <c r="G73" s="8" t="s">
        <v>298</v>
      </c>
      <c r="H73" s="8" t="s">
        <v>228</v>
      </c>
      <c r="I73" s="8" t="s">
        <v>229</v>
      </c>
      <c r="J73" s="4">
        <v>35</v>
      </c>
      <c r="K73" s="4">
        <v>3016.63</v>
      </c>
    </row>
    <row r="74" spans="2:12" x14ac:dyDescent="0.25">
      <c r="B74" s="14">
        <v>44802</v>
      </c>
      <c r="C74" s="8" t="s">
        <v>194</v>
      </c>
      <c r="D74" s="8"/>
      <c r="E74" s="8" t="s">
        <v>225</v>
      </c>
      <c r="F74" s="8" t="s">
        <v>226</v>
      </c>
      <c r="G74" s="8" t="s">
        <v>299</v>
      </c>
      <c r="H74" s="8" t="s">
        <v>228</v>
      </c>
      <c r="I74" s="8" t="s">
        <v>229</v>
      </c>
      <c r="J74" s="4">
        <v>50</v>
      </c>
      <c r="K74" s="4">
        <v>3066.63</v>
      </c>
    </row>
    <row r="75" spans="2:12" x14ac:dyDescent="0.25">
      <c r="B75" s="14">
        <v>44804</v>
      </c>
      <c r="C75" s="8" t="s">
        <v>194</v>
      </c>
      <c r="D75" s="8">
        <v>102</v>
      </c>
      <c r="E75" s="8" t="s">
        <v>225</v>
      </c>
      <c r="F75" s="8" t="s">
        <v>275</v>
      </c>
      <c r="G75" s="8" t="s">
        <v>300</v>
      </c>
      <c r="H75" s="8" t="s">
        <v>228</v>
      </c>
      <c r="I75" s="8" t="s">
        <v>229</v>
      </c>
      <c r="J75" s="4">
        <v>480.98</v>
      </c>
      <c r="K75" s="4">
        <v>3547.61</v>
      </c>
      <c r="L75" s="8" t="s">
        <v>218</v>
      </c>
    </row>
    <row r="76" spans="2:12" x14ac:dyDescent="0.25">
      <c r="B76" s="14">
        <v>44816</v>
      </c>
      <c r="C76" s="8" t="s">
        <v>194</v>
      </c>
      <c r="D76" s="8"/>
      <c r="E76" s="8" t="s">
        <v>225</v>
      </c>
      <c r="F76" s="8" t="s">
        <v>226</v>
      </c>
      <c r="G76" s="8" t="s">
        <v>301</v>
      </c>
      <c r="H76" s="8" t="s">
        <v>228</v>
      </c>
      <c r="I76" s="8" t="s">
        <v>229</v>
      </c>
      <c r="J76" s="4">
        <v>75</v>
      </c>
      <c r="K76" s="4">
        <v>3622.61</v>
      </c>
    </row>
    <row r="77" spans="2:12" x14ac:dyDescent="0.25">
      <c r="B77" s="14">
        <v>44817</v>
      </c>
      <c r="C77" s="8" t="s">
        <v>194</v>
      </c>
      <c r="D77" s="8">
        <v>101</v>
      </c>
      <c r="E77" s="8" t="s">
        <v>225</v>
      </c>
      <c r="F77" s="8" t="s">
        <v>275</v>
      </c>
      <c r="G77" s="8"/>
      <c r="H77" s="8" t="s">
        <v>228</v>
      </c>
      <c r="I77" s="8" t="s">
        <v>229</v>
      </c>
      <c r="J77" s="4">
        <v>566</v>
      </c>
      <c r="K77" s="4">
        <v>4188.6099999999997</v>
      </c>
      <c r="L77" s="8" t="s">
        <v>218</v>
      </c>
    </row>
    <row r="78" spans="2:12" x14ac:dyDescent="0.25">
      <c r="B78" s="14">
        <v>44830</v>
      </c>
      <c r="C78" s="8" t="s">
        <v>194</v>
      </c>
      <c r="D78" s="8"/>
      <c r="E78" s="8" t="s">
        <v>225</v>
      </c>
      <c r="F78" s="8" t="s">
        <v>226</v>
      </c>
      <c r="G78" s="8" t="s">
        <v>302</v>
      </c>
      <c r="H78" s="8" t="s">
        <v>228</v>
      </c>
      <c r="I78" s="8" t="s">
        <v>229</v>
      </c>
      <c r="J78" s="4">
        <v>39.200000000000003</v>
      </c>
      <c r="K78" s="4">
        <v>4227.8100000000004</v>
      </c>
    </row>
    <row r="79" spans="2:12" x14ac:dyDescent="0.25">
      <c r="B79" s="14">
        <v>44847</v>
      </c>
      <c r="C79" s="8" t="s">
        <v>194</v>
      </c>
      <c r="D79" s="8">
        <v>1030</v>
      </c>
      <c r="E79" s="8" t="s">
        <v>225</v>
      </c>
      <c r="F79" s="8" t="s">
        <v>275</v>
      </c>
      <c r="G79" s="8" t="s">
        <v>303</v>
      </c>
      <c r="H79" s="8" t="s">
        <v>228</v>
      </c>
      <c r="I79" s="8" t="s">
        <v>229</v>
      </c>
      <c r="J79" s="4">
        <v>745</v>
      </c>
      <c r="K79" s="4">
        <v>4972.8100000000004</v>
      </c>
      <c r="L79" s="8" t="s">
        <v>218</v>
      </c>
    </row>
    <row r="80" spans="2:12" x14ac:dyDescent="0.25">
      <c r="B80" s="14">
        <v>44858</v>
      </c>
      <c r="C80" s="8" t="s">
        <v>194</v>
      </c>
      <c r="D80" s="8"/>
      <c r="E80" s="8" t="s">
        <v>225</v>
      </c>
      <c r="F80" s="8" t="s">
        <v>226</v>
      </c>
      <c r="G80" s="8" t="s">
        <v>304</v>
      </c>
      <c r="H80" s="8" t="s">
        <v>228</v>
      </c>
      <c r="I80" s="8" t="s">
        <v>229</v>
      </c>
      <c r="J80" s="4">
        <v>125</v>
      </c>
      <c r="K80" s="4">
        <v>5097.8100000000004</v>
      </c>
    </row>
    <row r="81" spans="1:12" x14ac:dyDescent="0.25">
      <c r="B81" s="14">
        <v>44859</v>
      </c>
      <c r="C81" s="8" t="s">
        <v>194</v>
      </c>
      <c r="D81" s="8"/>
      <c r="E81" s="8" t="s">
        <v>225</v>
      </c>
      <c r="F81" s="8" t="s">
        <v>226</v>
      </c>
      <c r="G81" s="8" t="s">
        <v>305</v>
      </c>
      <c r="H81" s="8" t="s">
        <v>228</v>
      </c>
      <c r="I81" s="8" t="s">
        <v>229</v>
      </c>
      <c r="J81" s="4">
        <v>1.37</v>
      </c>
      <c r="K81" s="4">
        <v>5099.18</v>
      </c>
    </row>
    <row r="82" spans="1:12" x14ac:dyDescent="0.25">
      <c r="B82" s="14">
        <v>44890</v>
      </c>
      <c r="C82" s="8" t="s">
        <v>194</v>
      </c>
      <c r="D82" s="8"/>
      <c r="E82" s="8" t="s">
        <v>225</v>
      </c>
      <c r="F82" s="8" t="s">
        <v>226</v>
      </c>
      <c r="G82" s="8" t="s">
        <v>306</v>
      </c>
      <c r="H82" s="8" t="s">
        <v>228</v>
      </c>
      <c r="I82" s="8" t="s">
        <v>229</v>
      </c>
      <c r="J82" s="4">
        <v>18.940000000000001</v>
      </c>
      <c r="K82" s="4">
        <v>5118.12</v>
      </c>
    </row>
    <row r="83" spans="1:12" x14ac:dyDescent="0.25">
      <c r="B83" s="14">
        <v>44895</v>
      </c>
      <c r="C83" s="8" t="s">
        <v>198</v>
      </c>
      <c r="D83" s="8"/>
      <c r="E83" s="8" t="s">
        <v>225</v>
      </c>
      <c r="F83" s="8" t="s">
        <v>275</v>
      </c>
      <c r="G83" s="8" t="s">
        <v>288</v>
      </c>
      <c r="H83" s="8" t="s">
        <v>228</v>
      </c>
      <c r="I83" s="8" t="s">
        <v>233</v>
      </c>
      <c r="J83" s="4">
        <v>300</v>
      </c>
      <c r="K83" s="4">
        <v>5418.12</v>
      </c>
      <c r="L83" s="8" t="s">
        <v>218</v>
      </c>
    </row>
    <row r="84" spans="1:12" ht="15" customHeight="1" x14ac:dyDescent="0.25">
      <c r="A84" s="16" t="s">
        <v>307</v>
      </c>
      <c r="J84" s="9">
        <v>5418.12</v>
      </c>
    </row>
    <row r="85" spans="1:12" ht="15" customHeight="1" x14ac:dyDescent="0.25">
      <c r="A85" s="16" t="s">
        <v>308</v>
      </c>
      <c r="J85" s="9">
        <v>5418.12</v>
      </c>
    </row>
    <row r="86" spans="1:12" x14ac:dyDescent="0.25">
      <c r="A86" s="16" t="s">
        <v>202</v>
      </c>
      <c r="J86" s="9">
        <v>5418.12</v>
      </c>
    </row>
    <row r="89" spans="1:12" x14ac:dyDescent="0.25">
      <c r="A89" s="13" t="s">
        <v>309</v>
      </c>
    </row>
  </sheetData>
  <autoFilter ref="B5:K86" xr:uid="{A24F2D94-D658-3643-AF5C-119A3682322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With 2023 Budget</vt:lpstr>
      <vt:lpstr>Statement of Activity</vt:lpstr>
      <vt:lpstr>Podcast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Rionel Kristian</cp:lastModifiedBy>
  <cp:revision/>
  <dcterms:created xsi:type="dcterms:W3CDTF">2022-11-03T16:23:13Z</dcterms:created>
  <dcterms:modified xsi:type="dcterms:W3CDTF">2023-07-18T10:42:33Z</dcterms:modified>
  <cp:category/>
  <cp:contentStatus/>
</cp:coreProperties>
</file>