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rese.george/Desktop/"/>
    </mc:Choice>
  </mc:AlternateContent>
  <xr:revisionPtr revIDLastSave="0" documentId="13_ncr:1_{611C74DF-0F5F-8944-9448-232B3A9B6C8D}" xr6:coauthVersionLast="45" xr6:coauthVersionMax="45" xr10:uidLastSave="{00000000-0000-0000-0000-000000000000}"/>
  <bookViews>
    <workbookView xWindow="780" yWindow="960" windowWidth="27640" windowHeight="16000" xr2:uid="{E0945FC8-9907-324E-A484-45DF30861D33}"/>
  </bookViews>
  <sheets>
    <sheet name="2020 Budg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1" l="1"/>
  <c r="D65" i="1"/>
  <c r="D54" i="1"/>
  <c r="D47" i="1"/>
  <c r="D50" i="1" s="1"/>
  <c r="D44" i="1"/>
  <c r="D39" i="1"/>
  <c r="D33" i="1"/>
  <c r="D34" i="1" s="1"/>
  <c r="D25" i="1"/>
  <c r="D18" i="1"/>
  <c r="D27" i="1" s="1"/>
  <c r="D73" i="1" l="1"/>
  <c r="D75" i="1" s="1"/>
  <c r="E23" i="1"/>
  <c r="E13" i="1"/>
  <c r="E21" i="1"/>
  <c r="E25" i="1" s="1"/>
  <c r="E15" i="1"/>
  <c r="E22" i="1"/>
  <c r="E16" i="1"/>
  <c r="E12" i="1"/>
  <c r="E14" i="1"/>
  <c r="E11" i="1"/>
  <c r="E10" i="1"/>
  <c r="E33" i="1"/>
  <c r="E18" i="1" l="1"/>
  <c r="E27" i="1" s="1"/>
  <c r="E47" i="1"/>
  <c r="E62" i="1"/>
  <c r="E58" i="1"/>
  <c r="E53" i="1"/>
  <c r="E54" i="1" s="1"/>
  <c r="E48" i="1"/>
  <c r="E69" i="1"/>
  <c r="E60" i="1"/>
  <c r="E37" i="1"/>
  <c r="E68" i="1"/>
  <c r="E71" i="1" s="1"/>
  <c r="E70" i="1"/>
  <c r="E61" i="1"/>
  <c r="E57" i="1"/>
  <c r="E43" i="1"/>
  <c r="E38" i="1"/>
  <c r="E64" i="1"/>
  <c r="E42" i="1"/>
  <c r="E63" i="1"/>
  <c r="E49" i="1"/>
  <c r="E32" i="1"/>
  <c r="E34" i="1" s="1"/>
  <c r="E59" i="1"/>
  <c r="E50" i="1" l="1"/>
  <c r="E73" i="1"/>
  <c r="E44" i="1"/>
  <c r="E65" i="1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7" authorId="0" shapeId="0" xr:uid="{BDCD722F-EBBA-E64C-B9A9-D64A25B87DEB}">
      <text>
        <r>
          <rPr>
            <sz val="12"/>
            <color theme="1"/>
            <rFont val="Arial"/>
          </rPr>
          <t>======
ID#AAAAGO1yVws
Tenneesse Educators of Color Fellowship    (2020-02-21 15:16:08)
47.5% of total revenue is ED salary and taxes</t>
        </r>
      </text>
    </comment>
    <comment ref="F42" authorId="0" shapeId="0" xr:uid="{83A3F5B3-F173-EC45-9E33-4238815349BF}">
      <text>
        <r>
          <rPr>
            <sz val="12"/>
            <color theme="1"/>
            <rFont val="Arial"/>
          </rPr>
          <t>======
ID#AAAAGO1yVuA
Tenneesse Educators of Color Fellowship    (2020-02-21 15:06:25)
Whose travel does this cover?</t>
        </r>
      </text>
    </comment>
  </commentList>
</comments>
</file>

<file path=xl/sharedStrings.xml><?xml version="1.0" encoding="utf-8"?>
<sst xmlns="http://schemas.openxmlformats.org/spreadsheetml/2006/main" count="88" uniqueCount="86">
  <si>
    <t>Organization Budget</t>
  </si>
  <si>
    <t>Applicant Institution</t>
  </si>
  <si>
    <t>Tennessee Educators of Color Alliance</t>
  </si>
  <si>
    <t>Executive Director:</t>
  </si>
  <si>
    <t>Dr. Diarese George</t>
  </si>
  <si>
    <t>Project Grant Period</t>
  </si>
  <si>
    <t>01/01/2020 through 12/31/2020</t>
  </si>
  <si>
    <t>Tennessee Educators of Color Alliance Operational Budget</t>
  </si>
  <si>
    <t>Revenue</t>
  </si>
  <si>
    <t>Projected</t>
  </si>
  <si>
    <t>% to Total Revenue</t>
  </si>
  <si>
    <t>Program Budget Notes</t>
  </si>
  <si>
    <t>Foundation Contributions</t>
  </si>
  <si>
    <t>New School Venture Fund grant. TECA was selected as one of the grantees for this year.</t>
  </si>
  <si>
    <t>Current Revenue in Bank</t>
  </si>
  <si>
    <t>Remainig funds from Conexion Grant and Maddox Foundation (out of cycle grant)</t>
  </si>
  <si>
    <t>Government/Federal Funds</t>
  </si>
  <si>
    <t>Third Party Contributions</t>
  </si>
  <si>
    <t>Other Grand Funds</t>
  </si>
  <si>
    <t>Individual Donations</t>
  </si>
  <si>
    <t>Membership Dues</t>
  </si>
  <si>
    <t>Total Revenue</t>
  </si>
  <si>
    <t>Other Revenue</t>
  </si>
  <si>
    <t>In-Kind Supplies/Support</t>
  </si>
  <si>
    <t>In-Kind Equipment/Spaces</t>
  </si>
  <si>
    <t>Volunteer Services</t>
  </si>
  <si>
    <t>Total Other Revenue</t>
  </si>
  <si>
    <t xml:space="preserve"> </t>
  </si>
  <si>
    <t>TOTAL PROGRAM REVENUE</t>
  </si>
  <si>
    <t>EXPENSES</t>
  </si>
  <si>
    <t>% to Total Expenses</t>
  </si>
  <si>
    <t>Personnel</t>
  </si>
  <si>
    <t xml:space="preserve">
</t>
  </si>
  <si>
    <t>Salaries  and Wages</t>
  </si>
  <si>
    <t>Executive Director</t>
  </si>
  <si>
    <t>Fringe</t>
  </si>
  <si>
    <t xml:space="preserve">Employer and Employee taxes
</t>
  </si>
  <si>
    <t>Total Personnel</t>
  </si>
  <si>
    <t>Equipment</t>
  </si>
  <si>
    <t>Computer Equipment</t>
  </si>
  <si>
    <t>Purchase laptop</t>
  </si>
  <si>
    <t>Other Equipment</t>
  </si>
  <si>
    <t>Purchase printer</t>
  </si>
  <si>
    <t>Total Equipment</t>
  </si>
  <si>
    <t>Travel</t>
  </si>
  <si>
    <t>Travel - Personnel</t>
  </si>
  <si>
    <t>$10000 New School Venture Fund Travel, $2000 State Travel</t>
  </si>
  <si>
    <t>Travel - Facilitators</t>
  </si>
  <si>
    <t xml:space="preserve">Mileage Reimbursement </t>
  </si>
  <si>
    <t>Total Travel</t>
  </si>
  <si>
    <t>Fellowship Support Costs</t>
  </si>
  <si>
    <t>Participant Stipends</t>
  </si>
  <si>
    <t>Stipends at $1200 each per fellow up to 12 Fellows</t>
  </si>
  <si>
    <t xml:space="preserve">Participant Travel </t>
  </si>
  <si>
    <t>Participant Others</t>
  </si>
  <si>
    <t>Breakfast, Lunch and Reception for 30 people (if entire board, fellows, coordinator, and facilitators were present) at $25 per person and 6 convenings. An extra $500 is available for receptions</t>
  </si>
  <si>
    <t>Total Fellowship Participant Costs</t>
  </si>
  <si>
    <t>Communications/Publication Costs</t>
  </si>
  <si>
    <t>Publication Costs</t>
  </si>
  <si>
    <t>Total Communication/Publication Costs</t>
  </si>
  <si>
    <t>Other Direct Costs</t>
  </si>
  <si>
    <t>Consultants/Contracts</t>
  </si>
  <si>
    <r>
      <t xml:space="preserve">Ashley Northington - $7000 (tentatively through Dec)
Board Facilitator - $2400 (through June 2020)
Social Media - $7200 (9 month contract through Dec) </t>
    </r>
    <r>
      <rPr>
        <i/>
        <sz val="12"/>
        <rFont val="Arial"/>
      </rPr>
      <t>tenatively</t>
    </r>
    <r>
      <rPr>
        <sz val="12"/>
        <color theme="1"/>
        <rFont val="Calibri"/>
        <family val="2"/>
        <scheme val="minor"/>
      </rPr>
      <t xml:space="preserve">
Coordinator - $3000 (through June) Tamika 
Fellowship Coordinator - $4000 (2020-2021 Academic year this was based on what we offered initially)
Urban Leaders Fellowship - $3000 (tentative Summer Fellow; needs a vote but could be a way to get another grad intern/student)
</t>
    </r>
    <r>
      <rPr>
        <b/>
        <i/>
        <sz val="12"/>
        <rFont val="Arial"/>
      </rPr>
      <t>There is a potential that there will be more contracts and some of the above will be extended through 2020</t>
    </r>
  </si>
  <si>
    <t>Accounting Services</t>
  </si>
  <si>
    <t>Bookkeeping, Taxes, &amp; Payroll w/CPA from Brown &amp; Brown Associates</t>
  </si>
  <si>
    <t>Meeting expenses</t>
  </si>
  <si>
    <t>Board meeting expenses</t>
  </si>
  <si>
    <t>Office Supplies</t>
  </si>
  <si>
    <t>Postage, office supplies, paper, folders, pens</t>
  </si>
  <si>
    <t>Printing and Marketing</t>
  </si>
  <si>
    <t>Materials for Fellowship, Conferences, Convenings, and SWAG</t>
  </si>
  <si>
    <t>Food</t>
  </si>
  <si>
    <t xml:space="preserve">Conference - $5000
Member Mixers - $2400
Male Educators of Color Summit - $2000
</t>
  </si>
  <si>
    <t>Convening Spaces</t>
  </si>
  <si>
    <t>Cal Turner Center (DiversifiED) - $5500
National Civil Rights Museum - $1750</t>
  </si>
  <si>
    <t>Honorariums/Speaker Fees</t>
  </si>
  <si>
    <t>$200 honorarium per facilitator for the fellowship and a remainig $3725 for the final payment for Brittaney Packnett (DiversifiED)</t>
  </si>
  <si>
    <t>Total Other Direct Costs</t>
  </si>
  <si>
    <t>Indirect (Overhead) Costs</t>
  </si>
  <si>
    <t>Rent</t>
  </si>
  <si>
    <t>Utilities</t>
  </si>
  <si>
    <t xml:space="preserve">Shared Administrative Support </t>
  </si>
  <si>
    <t>Total Indirect Costs</t>
  </si>
  <si>
    <t>TOTAL PROGRAM EXPENSES</t>
  </si>
  <si>
    <t>DIFFERENCE (Revenues less Expenses)</t>
  </si>
  <si>
    <t>Add Footnotes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</si>
</sst>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4" x14ac:knownFonts="1">
    <font>
      <sz val="12"/>
      <color theme="1"/>
      <name val="Calibri"/>
      <family val="2"/>
      <scheme val="minor"/>
    </font>
    <font>
      <b/>
      <sz val="12"/>
      <color rgb="FF000000"/>
      <name val="Calibri"/>
    </font>
    <font>
      <sz val="12"/>
      <name val="Arial"/>
    </font>
    <font>
      <sz val="12"/>
      <color rgb="FF000000"/>
      <name val="Calibri"/>
    </font>
    <font>
      <b/>
      <i/>
      <sz val="12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i/>
      <sz val="12"/>
      <color rgb="FF000000"/>
      <name val="Calibri"/>
    </font>
    <font>
      <sz val="11"/>
      <color rgb="FF000000"/>
      <name val="Calibri"/>
    </font>
    <font>
      <sz val="12"/>
      <color rgb="FF969696"/>
      <name val="Calibri"/>
    </font>
    <font>
      <i/>
      <sz val="12"/>
      <name val="Arial"/>
    </font>
    <font>
      <b/>
      <i/>
      <sz val="12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/>
    <xf numFmtId="49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0" borderId="3" xfId="0" applyFont="1" applyBorder="1"/>
    <xf numFmtId="0" fontId="6" fillId="0" borderId="0" xfId="0" applyFont="1"/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41" fontId="7" fillId="0" borderId="0" xfId="0" applyNumberFormat="1" applyFont="1" applyAlignment="1">
      <alignment horizontal="center" vertical="center"/>
    </xf>
    <xf numFmtId="0" fontId="2" fillId="0" borderId="4" xfId="0" applyFont="1" applyBorder="1"/>
    <xf numFmtId="0" fontId="3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2" fontId="3" fillId="0" borderId="0" xfId="0" applyNumberFormat="1" applyFont="1"/>
    <xf numFmtId="10" fontId="3" fillId="0" borderId="0" xfId="0" applyNumberFormat="1" applyFont="1"/>
    <xf numFmtId="42" fontId="8" fillId="0" borderId="0" xfId="0" applyNumberFormat="1" applyFont="1"/>
    <xf numFmtId="42" fontId="3" fillId="3" borderId="0" xfId="0" applyNumberFormat="1" applyFont="1" applyFill="1"/>
    <xf numFmtId="10" fontId="3" fillId="3" borderId="0" xfId="0" applyNumberFormat="1" applyFont="1" applyFill="1"/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9" fontId="3" fillId="0" borderId="0" xfId="0" applyNumberFormat="1" applyFont="1"/>
    <xf numFmtId="0" fontId="1" fillId="2" borderId="2" xfId="0" applyFont="1" applyFill="1" applyBorder="1"/>
    <xf numFmtId="42" fontId="3" fillId="4" borderId="0" xfId="0" applyNumberFormat="1" applyFont="1" applyFill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5" borderId="1" xfId="0" applyFont="1" applyFill="1" applyBorder="1"/>
    <xf numFmtId="0" fontId="1" fillId="5" borderId="2" xfId="0" applyFont="1" applyFill="1" applyBorder="1"/>
    <xf numFmtId="0" fontId="3" fillId="5" borderId="2" xfId="0" applyFont="1" applyFill="1" applyBorder="1"/>
    <xf numFmtId="42" fontId="3" fillId="5" borderId="2" xfId="0" applyNumberFormat="1" applyFont="1" applyFill="1" applyBorder="1"/>
    <xf numFmtId="0" fontId="3" fillId="5" borderId="2" xfId="0" applyFont="1" applyFill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E54F-55A1-AE48-8899-F5232F50C3B4}">
  <dimension ref="A1:Z1005"/>
  <sheetViews>
    <sheetView tabSelected="1" workbookViewId="0">
      <selection activeCell="B81" sqref="B81:F81"/>
    </sheetView>
  </sheetViews>
  <sheetFormatPr baseColWidth="10" defaultColWidth="13.1640625" defaultRowHeight="16" x14ac:dyDescent="0.2"/>
  <cols>
    <col min="1" max="1" width="3.83203125" customWidth="1"/>
    <col min="2" max="2" width="55" customWidth="1"/>
    <col min="3" max="3" width="3.1640625" customWidth="1"/>
    <col min="4" max="4" width="21.5" customWidth="1"/>
    <col min="5" max="5" width="14.1640625" customWidth="1"/>
    <col min="6" max="6" width="77.6640625" customWidth="1"/>
    <col min="7" max="26" width="10.6640625" customWidth="1"/>
  </cols>
  <sheetData>
    <row r="1" spans="1:26" ht="15.75" customHeight="1" x14ac:dyDescent="0.2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.5" customHeight="1" x14ac:dyDescent="0.2">
      <c r="A2" s="3"/>
      <c r="B2" s="5"/>
      <c r="C2" s="4"/>
      <c r="D2" s="4"/>
      <c r="E2" s="4"/>
      <c r="F2" s="6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7" t="s">
        <v>1</v>
      </c>
      <c r="C3" s="8" t="s">
        <v>2</v>
      </c>
      <c r="D3" s="9"/>
      <c r="E3" s="9"/>
      <c r="F3" s="9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7" t="s">
        <v>3</v>
      </c>
      <c r="C4" s="10" t="s">
        <v>4</v>
      </c>
      <c r="D4" s="9"/>
      <c r="E4" s="9"/>
      <c r="F4" s="9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7" t="s">
        <v>5</v>
      </c>
      <c r="C5" s="11" t="s">
        <v>6</v>
      </c>
      <c r="D5" s="9"/>
      <c r="E5" s="9"/>
      <c r="F5" s="9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9.75" customHeight="1" x14ac:dyDescent="0.2">
      <c r="A6" s="12"/>
      <c r="B6" s="13"/>
      <c r="C6" s="14"/>
      <c r="D6" s="13"/>
      <c r="E6" s="13"/>
      <c r="F6" s="15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12"/>
      <c r="B7" s="16" t="s">
        <v>7</v>
      </c>
      <c r="C7" s="9"/>
      <c r="D7" s="9"/>
      <c r="E7" s="9"/>
      <c r="F7" s="17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0.5" customHeight="1" x14ac:dyDescent="0.2">
      <c r="A8" s="3"/>
      <c r="B8" s="4"/>
      <c r="C8" s="4"/>
      <c r="D8" s="4"/>
      <c r="E8" s="4"/>
      <c r="F8" s="6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8.5" customHeight="1" x14ac:dyDescent="0.2">
      <c r="A9" s="18"/>
      <c r="B9" s="19" t="s">
        <v>8</v>
      </c>
      <c r="C9" s="20"/>
      <c r="D9" s="21" t="s">
        <v>9</v>
      </c>
      <c r="E9" s="22" t="s">
        <v>10</v>
      </c>
      <c r="F9" s="22" t="s">
        <v>11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3"/>
      <c r="B10" s="23" t="s">
        <v>12</v>
      </c>
      <c r="C10" s="4"/>
      <c r="D10" s="24">
        <v>200419</v>
      </c>
      <c r="E10" s="25">
        <f t="shared" ref="E10:E16" si="0">D10/$D$27</f>
        <v>0.9172494279176201</v>
      </c>
      <c r="F10" s="6" t="s">
        <v>13</v>
      </c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3"/>
      <c r="B11" s="23" t="s">
        <v>14</v>
      </c>
      <c r="C11" s="4"/>
      <c r="D11" s="24">
        <v>18081</v>
      </c>
      <c r="E11" s="25">
        <f t="shared" si="0"/>
        <v>8.2750572082379861E-2</v>
      </c>
      <c r="F11" s="6" t="s">
        <v>15</v>
      </c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3"/>
      <c r="B12" s="23" t="s">
        <v>16</v>
      </c>
      <c r="C12" s="4"/>
      <c r="D12" s="24">
        <v>0</v>
      </c>
      <c r="E12" s="25">
        <f t="shared" si="0"/>
        <v>0</v>
      </c>
      <c r="F12" s="6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3"/>
      <c r="B13" s="23" t="s">
        <v>17</v>
      </c>
      <c r="C13" s="4"/>
      <c r="D13" s="26"/>
      <c r="E13" s="25">
        <f t="shared" si="0"/>
        <v>0</v>
      </c>
      <c r="F13" s="6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3"/>
      <c r="B14" s="23" t="s">
        <v>18</v>
      </c>
      <c r="C14" s="4"/>
      <c r="D14" s="26"/>
      <c r="E14" s="25">
        <f t="shared" si="0"/>
        <v>0</v>
      </c>
      <c r="F14" s="6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3"/>
      <c r="B15" s="23" t="s">
        <v>19</v>
      </c>
      <c r="C15" s="4"/>
      <c r="D15" s="24"/>
      <c r="E15" s="25">
        <f t="shared" si="0"/>
        <v>0</v>
      </c>
      <c r="F15" s="6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3"/>
      <c r="B16" s="23" t="s">
        <v>20</v>
      </c>
      <c r="C16" s="4"/>
      <c r="D16" s="26"/>
      <c r="E16" s="25">
        <f t="shared" si="0"/>
        <v>0</v>
      </c>
      <c r="F16" s="6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">
      <c r="A17" s="3"/>
      <c r="B17" s="23"/>
      <c r="C17" s="4"/>
      <c r="D17" s="24"/>
      <c r="E17" s="25"/>
      <c r="F17" s="6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"/>
      <c r="B18" s="23" t="s">
        <v>21</v>
      </c>
      <c r="C18" s="4"/>
      <c r="D18" s="27">
        <f t="shared" ref="D18:E18" si="1">SUM(D10:D16)</f>
        <v>218500</v>
      </c>
      <c r="E18" s="28">
        <f t="shared" si="1"/>
        <v>1</v>
      </c>
      <c r="F18" s="6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"/>
      <c r="B19" s="23"/>
      <c r="C19" s="4"/>
      <c r="D19" s="4"/>
      <c r="E19" s="4"/>
      <c r="F19" s="6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"/>
      <c r="B20" s="23" t="s">
        <v>22</v>
      </c>
      <c r="C20" s="4"/>
      <c r="D20" s="4"/>
      <c r="E20" s="4"/>
      <c r="F20" s="6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"/>
      <c r="B21" s="23" t="s">
        <v>23</v>
      </c>
      <c r="C21" s="4"/>
      <c r="D21" s="24">
        <v>0</v>
      </c>
      <c r="E21" s="25">
        <f t="shared" ref="E21:E23" si="2">D21/$D$27</f>
        <v>0</v>
      </c>
      <c r="F21" s="6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"/>
      <c r="B22" s="23" t="s">
        <v>24</v>
      </c>
      <c r="C22" s="4"/>
      <c r="D22" s="24">
        <v>0</v>
      </c>
      <c r="E22" s="25">
        <f t="shared" si="2"/>
        <v>0</v>
      </c>
      <c r="F22" s="6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"/>
      <c r="B23" s="23" t="s">
        <v>25</v>
      </c>
      <c r="C23" s="4"/>
      <c r="D23" s="24"/>
      <c r="E23" s="25">
        <f t="shared" si="2"/>
        <v>0</v>
      </c>
      <c r="F23" s="29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" customHeight="1" x14ac:dyDescent="0.2">
      <c r="A24" s="3"/>
      <c r="B24" s="30"/>
      <c r="C24" s="4"/>
      <c r="D24" s="4"/>
      <c r="E24" s="4"/>
      <c r="F24" s="6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3"/>
      <c r="B25" s="23" t="s">
        <v>26</v>
      </c>
      <c r="C25" s="4"/>
      <c r="D25" s="27">
        <f t="shared" ref="D25:E25" si="3">SUM(D21:D23)</f>
        <v>0</v>
      </c>
      <c r="E25" s="28">
        <f t="shared" si="3"/>
        <v>0</v>
      </c>
      <c r="F25" s="6"/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3"/>
      <c r="B26" s="30"/>
      <c r="C26" s="4"/>
      <c r="D26" s="4"/>
      <c r="E26" s="4"/>
      <c r="F26" s="6"/>
      <c r="G26" s="3"/>
      <c r="H26" s="4"/>
      <c r="I26" s="4"/>
      <c r="J26" s="4" t="s">
        <v>27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3"/>
      <c r="B27" s="5" t="s">
        <v>28</v>
      </c>
      <c r="C27" s="4"/>
      <c r="D27" s="24">
        <f t="shared" ref="D27:E27" si="4">D18+D25</f>
        <v>218500</v>
      </c>
      <c r="E27" s="31">
        <f t="shared" si="4"/>
        <v>1</v>
      </c>
      <c r="F27" s="6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3"/>
      <c r="B28" s="4"/>
      <c r="C28" s="4"/>
      <c r="D28" s="4"/>
      <c r="E28" s="4"/>
      <c r="F28" s="6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18"/>
      <c r="B29" s="32" t="s">
        <v>29</v>
      </c>
      <c r="C29" s="20"/>
      <c r="D29" s="21" t="s">
        <v>9</v>
      </c>
      <c r="E29" s="22" t="s">
        <v>30</v>
      </c>
      <c r="F29" s="22" t="s">
        <v>11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3"/>
      <c r="B30" s="4"/>
      <c r="C30" s="4"/>
      <c r="D30" s="4"/>
      <c r="E30" s="4"/>
      <c r="F30" s="6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3"/>
      <c r="B31" s="4" t="s">
        <v>31</v>
      </c>
      <c r="C31" s="4"/>
      <c r="D31" s="4"/>
      <c r="E31" s="4"/>
      <c r="F31" s="6" t="s">
        <v>32</v>
      </c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3"/>
      <c r="B32" s="23" t="s">
        <v>33</v>
      </c>
      <c r="C32" s="4"/>
      <c r="D32" s="24">
        <v>90000</v>
      </c>
      <c r="E32" s="25">
        <f t="shared" ref="E32:E33" si="5">D32/$D$73</f>
        <v>0.45209092050734645</v>
      </c>
      <c r="F32" s="6" t="s">
        <v>34</v>
      </c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3"/>
      <c r="B33" s="23" t="s">
        <v>35</v>
      </c>
      <c r="C33" s="4"/>
      <c r="D33" s="33">
        <f>D32*15%</f>
        <v>13500</v>
      </c>
      <c r="E33" s="25">
        <f t="shared" si="5"/>
        <v>6.7813638076101967E-2</v>
      </c>
      <c r="F33" s="34" t="s">
        <v>36</v>
      </c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3"/>
      <c r="B34" s="35" t="s">
        <v>37</v>
      </c>
      <c r="C34" s="4"/>
      <c r="D34" s="27">
        <f t="shared" ref="D34:E34" si="6">SUM(D32:D33)</f>
        <v>103500</v>
      </c>
      <c r="E34" s="28">
        <f t="shared" si="6"/>
        <v>0.51990455858344842</v>
      </c>
      <c r="F34" s="6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3"/>
      <c r="B35" s="23"/>
      <c r="C35" s="4"/>
      <c r="D35" s="4"/>
      <c r="E35" s="4"/>
      <c r="F35" s="6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3"/>
      <c r="B36" s="4" t="s">
        <v>38</v>
      </c>
      <c r="C36" s="4"/>
      <c r="D36" s="4"/>
      <c r="E36" s="4"/>
      <c r="F36" s="6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3"/>
      <c r="B37" s="23" t="s">
        <v>39</v>
      </c>
      <c r="C37" s="4"/>
      <c r="D37" s="24">
        <v>1000</v>
      </c>
      <c r="E37" s="25">
        <f t="shared" ref="E37:E38" si="7">D37/$D$73</f>
        <v>5.0232324500816272E-3</v>
      </c>
      <c r="F37" s="6" t="s">
        <v>40</v>
      </c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3"/>
      <c r="B38" s="23" t="s">
        <v>41</v>
      </c>
      <c r="C38" s="4"/>
      <c r="D38" s="24">
        <v>500</v>
      </c>
      <c r="E38" s="25">
        <f t="shared" si="7"/>
        <v>2.5116162250408136E-3</v>
      </c>
      <c r="F38" s="6" t="s">
        <v>42</v>
      </c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3"/>
      <c r="B39" s="35" t="s">
        <v>43</v>
      </c>
      <c r="C39" s="4"/>
      <c r="D39" s="27">
        <f t="shared" ref="D39:E39" si="8">SUM(D37:D38)</f>
        <v>1500</v>
      </c>
      <c r="E39" s="28">
        <f t="shared" si="8"/>
        <v>7.5348486751224408E-3</v>
      </c>
      <c r="F39" s="6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3"/>
      <c r="B40" s="4"/>
      <c r="C40" s="4"/>
      <c r="D40" s="4"/>
      <c r="E40" s="4"/>
      <c r="F40" s="6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3"/>
      <c r="B41" s="4" t="s">
        <v>44</v>
      </c>
      <c r="C41" s="4"/>
      <c r="D41" s="4"/>
      <c r="E41" s="4"/>
      <c r="F41" s="6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3"/>
      <c r="B42" s="23" t="s">
        <v>45</v>
      </c>
      <c r="C42" s="4"/>
      <c r="D42" s="24">
        <v>12000</v>
      </c>
      <c r="E42" s="25">
        <f t="shared" ref="E42:E43" si="9">D42/$D$73</f>
        <v>6.0278789400979534E-2</v>
      </c>
      <c r="F42" s="6" t="s">
        <v>46</v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3"/>
      <c r="B43" s="23" t="s">
        <v>47</v>
      </c>
      <c r="C43" s="4"/>
      <c r="D43" s="24">
        <v>2000</v>
      </c>
      <c r="E43" s="25">
        <f t="shared" si="9"/>
        <v>1.0046464900163254E-2</v>
      </c>
      <c r="F43" s="6" t="s">
        <v>48</v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3"/>
      <c r="B44" s="35" t="s">
        <v>49</v>
      </c>
      <c r="C44" s="4"/>
      <c r="D44" s="27">
        <f t="shared" ref="D44:E44" si="10">SUM(D42:D43)</f>
        <v>14000</v>
      </c>
      <c r="E44" s="28">
        <f t="shared" si="10"/>
        <v>7.0325254301142781E-2</v>
      </c>
      <c r="F44" s="6"/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3"/>
      <c r="B45" s="4"/>
      <c r="C45" s="4"/>
      <c r="D45" s="4"/>
      <c r="E45" s="4"/>
      <c r="F45" s="6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3"/>
      <c r="B46" s="4" t="s">
        <v>50</v>
      </c>
      <c r="C46" s="4"/>
      <c r="D46" s="4"/>
      <c r="E46" s="4"/>
      <c r="F46" s="6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3"/>
      <c r="B47" s="23" t="s">
        <v>51</v>
      </c>
      <c r="C47" s="4"/>
      <c r="D47" s="24">
        <f>12*1200</f>
        <v>14400</v>
      </c>
      <c r="E47" s="25">
        <f t="shared" ref="E47:E49" si="11">D47/$D$73</f>
        <v>7.2334547281175443E-2</v>
      </c>
      <c r="F47" s="6" t="s">
        <v>52</v>
      </c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3"/>
      <c r="B48" s="23" t="s">
        <v>53</v>
      </c>
      <c r="C48" s="4"/>
      <c r="D48" s="24">
        <v>500</v>
      </c>
      <c r="E48" s="25">
        <f t="shared" si="11"/>
        <v>2.5116162250408136E-3</v>
      </c>
      <c r="F48" s="6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51" x14ac:dyDescent="0.2">
      <c r="A49" s="3"/>
      <c r="B49" s="23" t="s">
        <v>54</v>
      </c>
      <c r="C49" s="4"/>
      <c r="D49" s="24">
        <v>5000</v>
      </c>
      <c r="E49" s="25">
        <f t="shared" si="11"/>
        <v>2.5116162250408136E-2</v>
      </c>
      <c r="F49" s="6" t="s">
        <v>55</v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3"/>
      <c r="B50" s="35" t="s">
        <v>56</v>
      </c>
      <c r="C50" s="4"/>
      <c r="D50" s="27">
        <f t="shared" ref="D50:E50" si="12">SUM(D47:D49)</f>
        <v>19900</v>
      </c>
      <c r="E50" s="28">
        <f t="shared" si="12"/>
        <v>9.9962325756624393E-2</v>
      </c>
      <c r="F50" s="6"/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3"/>
      <c r="B51" s="35"/>
      <c r="C51" s="4"/>
      <c r="D51" s="4"/>
      <c r="E51" s="4"/>
      <c r="F51" s="6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3"/>
      <c r="B52" s="4" t="s">
        <v>57</v>
      </c>
      <c r="C52" s="4"/>
      <c r="D52" s="4"/>
      <c r="E52" s="4"/>
      <c r="F52" s="6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3"/>
      <c r="B53" s="23" t="s">
        <v>58</v>
      </c>
      <c r="C53" s="4"/>
      <c r="D53" s="24"/>
      <c r="E53" s="25">
        <f>D53/$D$73</f>
        <v>0</v>
      </c>
      <c r="F53" s="6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3"/>
      <c r="B54" s="35" t="s">
        <v>59</v>
      </c>
      <c r="C54" s="4"/>
      <c r="D54" s="27">
        <f t="shared" ref="D54:E54" si="13">SUM(D53)</f>
        <v>0</v>
      </c>
      <c r="E54" s="28">
        <f t="shared" si="13"/>
        <v>0</v>
      </c>
      <c r="F54" s="6"/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3"/>
      <c r="B55" s="35"/>
      <c r="C55" s="4"/>
      <c r="D55" s="4"/>
      <c r="E55" s="4"/>
      <c r="F55" s="6"/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3"/>
      <c r="B56" s="4" t="s">
        <v>60</v>
      </c>
      <c r="C56" s="4"/>
      <c r="D56" s="4"/>
      <c r="E56" s="4"/>
      <c r="F56" s="6"/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70" x14ac:dyDescent="0.2">
      <c r="A57" s="3"/>
      <c r="B57" s="23" t="s">
        <v>61</v>
      </c>
      <c r="C57" s="4"/>
      <c r="D57" s="24">
        <v>22800</v>
      </c>
      <c r="E57" s="25">
        <f t="shared" ref="E57:E64" si="14">D57/$D$73</f>
        <v>0.11452969986186111</v>
      </c>
      <c r="F57" s="6" t="s">
        <v>62</v>
      </c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3"/>
      <c r="B58" s="23" t="s">
        <v>63</v>
      </c>
      <c r="C58" s="4"/>
      <c r="D58" s="24">
        <v>2000</v>
      </c>
      <c r="E58" s="25">
        <f t="shared" si="14"/>
        <v>1.0046464900163254E-2</v>
      </c>
      <c r="F58" s="4" t="s">
        <v>64</v>
      </c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3"/>
      <c r="B59" s="23" t="s">
        <v>65</v>
      </c>
      <c r="C59" s="4"/>
      <c r="D59" s="24">
        <v>1000</v>
      </c>
      <c r="E59" s="25">
        <f t="shared" si="14"/>
        <v>5.0232324500816272E-3</v>
      </c>
      <c r="F59" s="6" t="s">
        <v>66</v>
      </c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3"/>
      <c r="B60" s="23" t="s">
        <v>67</v>
      </c>
      <c r="C60" s="4"/>
      <c r="D60" s="24">
        <v>2000</v>
      </c>
      <c r="E60" s="25">
        <f t="shared" si="14"/>
        <v>1.0046464900163254E-2</v>
      </c>
      <c r="F60" s="6" t="s">
        <v>68</v>
      </c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3"/>
      <c r="B61" s="23" t="s">
        <v>69</v>
      </c>
      <c r="C61" s="4"/>
      <c r="D61" s="24">
        <v>10000</v>
      </c>
      <c r="E61" s="25">
        <f t="shared" si="14"/>
        <v>5.0232324500816272E-2</v>
      </c>
      <c r="F61" s="6" t="s">
        <v>70</v>
      </c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3"/>
      <c r="B62" s="23" t="s">
        <v>71</v>
      </c>
      <c r="C62" s="4"/>
      <c r="D62" s="24">
        <v>9400</v>
      </c>
      <c r="E62" s="25">
        <f t="shared" si="14"/>
        <v>4.72183850307673E-2</v>
      </c>
      <c r="F62" s="6" t="s">
        <v>72</v>
      </c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3"/>
      <c r="B63" s="23" t="s">
        <v>73</v>
      </c>
      <c r="C63" s="4"/>
      <c r="D63" s="24">
        <v>7250</v>
      </c>
      <c r="E63" s="25">
        <f t="shared" si="14"/>
        <v>3.6418435263091797E-2</v>
      </c>
      <c r="F63" s="6" t="s">
        <v>74</v>
      </c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4" x14ac:dyDescent="0.2">
      <c r="A64" s="3"/>
      <c r="B64" s="23" t="s">
        <v>75</v>
      </c>
      <c r="C64" s="4"/>
      <c r="D64" s="24">
        <v>5725</v>
      </c>
      <c r="E64" s="25">
        <f t="shared" si="14"/>
        <v>2.8758005776717319E-2</v>
      </c>
      <c r="F64" s="6" t="s">
        <v>76</v>
      </c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3"/>
      <c r="B65" s="35" t="s">
        <v>77</v>
      </c>
      <c r="C65" s="4"/>
      <c r="D65" s="27">
        <f t="shared" ref="D65:E65" si="15">SUM(D57:D64)</f>
        <v>60175</v>
      </c>
      <c r="E65" s="28">
        <f t="shared" si="15"/>
        <v>0.30227301268366197</v>
      </c>
      <c r="F65" s="6"/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3"/>
      <c r="B66" s="4"/>
      <c r="C66" s="4"/>
      <c r="D66" s="4"/>
      <c r="E66" s="4"/>
      <c r="F66" s="6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3"/>
      <c r="B67" s="36" t="s">
        <v>78</v>
      </c>
      <c r="C67" s="4"/>
      <c r="D67" s="4"/>
      <c r="E67" s="4"/>
      <c r="F67" s="6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3"/>
      <c r="B68" s="23" t="s">
        <v>79</v>
      </c>
      <c r="C68" s="4"/>
      <c r="D68" s="24">
        <v>0</v>
      </c>
      <c r="E68" s="25">
        <f t="shared" ref="E68:E70" si="16">D68/$D$73</f>
        <v>0</v>
      </c>
      <c r="F68" s="6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3"/>
      <c r="B69" s="23" t="s">
        <v>80</v>
      </c>
      <c r="C69" s="4"/>
      <c r="D69" s="24">
        <v>0</v>
      </c>
      <c r="E69" s="25">
        <f t="shared" si="16"/>
        <v>0</v>
      </c>
      <c r="F69" s="6"/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3"/>
      <c r="B70" s="23" t="s">
        <v>81</v>
      </c>
      <c r="C70" s="4"/>
      <c r="D70" s="24">
        <v>0</v>
      </c>
      <c r="E70" s="25">
        <f t="shared" si="16"/>
        <v>0</v>
      </c>
      <c r="F70" s="6"/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3"/>
      <c r="B71" s="35" t="s">
        <v>82</v>
      </c>
      <c r="C71" s="4"/>
      <c r="D71" s="27">
        <f t="shared" ref="D71:E71" si="17">SUM(D68:D70)</f>
        <v>0</v>
      </c>
      <c r="E71" s="28">
        <f t="shared" si="17"/>
        <v>0</v>
      </c>
      <c r="F71" s="6"/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3"/>
      <c r="B72" s="23"/>
      <c r="C72" s="4"/>
      <c r="D72" s="4"/>
      <c r="E72" s="4"/>
      <c r="F72" s="6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3"/>
      <c r="B73" s="35" t="s">
        <v>83</v>
      </c>
      <c r="C73" s="4"/>
      <c r="D73" s="24">
        <f t="shared" ref="D73:E73" si="18">D34+D39+D44+D50+D54+D65+D71</f>
        <v>199075</v>
      </c>
      <c r="E73" s="31">
        <f t="shared" si="18"/>
        <v>1</v>
      </c>
      <c r="F73" s="6"/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3"/>
      <c r="B74" s="4"/>
      <c r="C74" s="4"/>
      <c r="D74" s="4"/>
      <c r="E74" s="4"/>
      <c r="F74" s="6"/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37"/>
      <c r="B75" s="38" t="s">
        <v>84</v>
      </c>
      <c r="C75" s="39"/>
      <c r="D75" s="40">
        <f>D27-D73</f>
        <v>19425</v>
      </c>
      <c r="E75" s="39"/>
      <c r="F75" s="41"/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5.25" customHeight="1" thickBot="1" x14ac:dyDescent="0.25">
      <c r="A76" s="42"/>
      <c r="B76" s="43"/>
      <c r="C76" s="43"/>
      <c r="D76" s="43"/>
      <c r="E76" s="43"/>
      <c r="F76" s="44"/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thickTop="1" x14ac:dyDescent="0.2">
      <c r="A77" s="3"/>
      <c r="B77" s="4" t="s">
        <v>85</v>
      </c>
      <c r="C77" s="4"/>
      <c r="D77" s="4"/>
      <c r="E77" s="4"/>
      <c r="F77" s="6"/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3"/>
      <c r="B78" s="45">
        <v>1</v>
      </c>
      <c r="C78" s="9"/>
      <c r="D78" s="9"/>
      <c r="E78" s="9"/>
      <c r="F78" s="9"/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3"/>
      <c r="B79" s="45">
        <v>2</v>
      </c>
      <c r="C79" s="9"/>
      <c r="D79" s="9"/>
      <c r="E79" s="9"/>
      <c r="F79" s="9"/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3"/>
      <c r="B80" s="45">
        <v>3</v>
      </c>
      <c r="C80" s="9"/>
      <c r="D80" s="9"/>
      <c r="E80" s="9"/>
      <c r="F80" s="9"/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3"/>
      <c r="B81" s="45">
        <v>4</v>
      </c>
      <c r="C81" s="9"/>
      <c r="D81" s="9"/>
      <c r="E81" s="9"/>
      <c r="F81" s="9"/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3"/>
      <c r="B82" s="45">
        <v>5</v>
      </c>
      <c r="C82" s="9"/>
      <c r="D82" s="9"/>
      <c r="E82" s="9"/>
      <c r="F82" s="9"/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thickBot="1" x14ac:dyDescent="0.25">
      <c r="A83" s="42"/>
      <c r="B83" s="46">
        <v>6</v>
      </c>
      <c r="C83" s="47"/>
      <c r="D83" s="47"/>
      <c r="E83" s="47"/>
      <c r="F83" s="47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thickTop="1" x14ac:dyDescent="0.2">
      <c r="A84" s="4"/>
      <c r="B84" s="4"/>
      <c r="C84" s="4"/>
      <c r="D84" s="4"/>
      <c r="E84" s="4"/>
      <c r="F84" s="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6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6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6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6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6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6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6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6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6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6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6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6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6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6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6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6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6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6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6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6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6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6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6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6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6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6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6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6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6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6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4"/>
      <c r="B1000" s="4"/>
      <c r="C1000" s="4"/>
      <c r="D1000" s="4"/>
      <c r="E1000" s="4"/>
      <c r="F1000" s="6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">
      <c r="A1001" s="4"/>
      <c r="B1001" s="4"/>
      <c r="C1001" s="4"/>
      <c r="D1001" s="4"/>
      <c r="E1001" s="4"/>
      <c r="F1001" s="6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">
      <c r="A1002" s="4"/>
      <c r="B1002" s="4"/>
      <c r="C1002" s="4"/>
      <c r="D1002" s="4"/>
      <c r="E1002" s="4"/>
      <c r="F1002" s="6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2">
      <c r="A1003" s="4"/>
      <c r="B1003" s="4"/>
      <c r="C1003" s="4"/>
      <c r="D1003" s="4"/>
      <c r="E1003" s="4"/>
      <c r="F1003" s="6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2">
      <c r="A1004" s="4"/>
      <c r="B1004" s="4"/>
      <c r="C1004" s="4"/>
      <c r="D1004" s="4"/>
      <c r="E1004" s="4"/>
      <c r="F1004" s="6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2">
      <c r="A1005" s="4"/>
      <c r="B1005" s="4"/>
      <c r="C1005" s="4"/>
      <c r="D1005" s="4"/>
      <c r="E1005" s="4"/>
      <c r="F1005" s="6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mergeCells count="11">
    <mergeCell ref="B79:F79"/>
    <mergeCell ref="B80:F80"/>
    <mergeCell ref="B81:F81"/>
    <mergeCell ref="B82:F82"/>
    <mergeCell ref="B83:F83"/>
    <mergeCell ref="A1:F1"/>
    <mergeCell ref="C3:F3"/>
    <mergeCell ref="C4:F4"/>
    <mergeCell ref="C5:F5"/>
    <mergeCell ref="B7:F7"/>
    <mergeCell ref="B78:F7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diarese@nashvilleteacherresidency.org</dc:creator>
  <cp:lastModifiedBy>diarese@nashvilleteacherresidency.org</cp:lastModifiedBy>
  <dcterms:created xsi:type="dcterms:W3CDTF">2020-03-29T17:04:24Z</dcterms:created>
  <dcterms:modified xsi:type="dcterms:W3CDTF">2020-03-29T17:10:08Z</dcterms:modified>
</cp:coreProperties>
</file>