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8_{55579846-6FF2-4394-8CEA-D0F44C56834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1" l="1"/>
  <c r="U8" i="1"/>
  <c r="U7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U53" i="1"/>
  <c r="U52" i="1"/>
  <c r="B52" i="1"/>
  <c r="U51" i="1"/>
  <c r="U50" i="1"/>
  <c r="T49" i="1"/>
  <c r="S49" i="1"/>
  <c r="R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U48" i="1"/>
  <c r="S47" i="1"/>
  <c r="R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U46" i="1"/>
  <c r="U45" i="1"/>
  <c r="B45" i="1"/>
  <c r="U44" i="1"/>
  <c r="P43" i="1"/>
  <c r="O43" i="1"/>
  <c r="N43" i="1"/>
  <c r="M43" i="1"/>
  <c r="L43" i="1"/>
  <c r="K43" i="1"/>
  <c r="J43" i="1"/>
  <c r="I43" i="1"/>
  <c r="H43" i="1"/>
  <c r="G43" i="1"/>
  <c r="F43" i="1"/>
  <c r="E43" i="1"/>
  <c r="U42" i="1"/>
  <c r="B42" i="1"/>
  <c r="T41" i="1"/>
  <c r="S41" i="1"/>
  <c r="R41" i="1"/>
  <c r="P41" i="1"/>
  <c r="O41" i="1"/>
  <c r="N41" i="1"/>
  <c r="M41" i="1"/>
  <c r="L41" i="1"/>
  <c r="K41" i="1"/>
  <c r="J41" i="1"/>
  <c r="I41" i="1"/>
  <c r="H41" i="1"/>
  <c r="G41" i="1"/>
  <c r="F41" i="1"/>
  <c r="E41" i="1"/>
  <c r="U40" i="1"/>
  <c r="S39" i="1"/>
  <c r="R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U38" i="1"/>
  <c r="R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U36" i="1"/>
  <c r="B36" i="1"/>
  <c r="U35" i="1"/>
  <c r="U34" i="1"/>
  <c r="P33" i="1"/>
  <c r="O33" i="1"/>
  <c r="N33" i="1"/>
  <c r="M33" i="1"/>
  <c r="L33" i="1"/>
  <c r="K33" i="1"/>
  <c r="J33" i="1"/>
  <c r="I33" i="1"/>
  <c r="H33" i="1"/>
  <c r="G33" i="1"/>
  <c r="F33" i="1"/>
  <c r="E33" i="1"/>
  <c r="P32" i="1"/>
  <c r="O32" i="1"/>
  <c r="N32" i="1"/>
  <c r="M32" i="1"/>
  <c r="L32" i="1"/>
  <c r="K32" i="1"/>
  <c r="J32" i="1"/>
  <c r="I32" i="1"/>
  <c r="H32" i="1"/>
  <c r="G32" i="1"/>
  <c r="F32" i="1"/>
  <c r="E32" i="1"/>
  <c r="P31" i="1"/>
  <c r="O31" i="1"/>
  <c r="N31" i="1"/>
  <c r="M31" i="1"/>
  <c r="L31" i="1"/>
  <c r="K31" i="1"/>
  <c r="J31" i="1"/>
  <c r="I31" i="1"/>
  <c r="H31" i="1"/>
  <c r="G31" i="1"/>
  <c r="E31" i="1"/>
  <c r="F31" i="1"/>
  <c r="B31" i="1"/>
  <c r="U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T28" i="1"/>
  <c r="T54" i="1"/>
  <c r="S28" i="1"/>
  <c r="R28" i="1"/>
  <c r="P28" i="1"/>
  <c r="O28" i="1"/>
  <c r="N28" i="1"/>
  <c r="M28" i="1"/>
  <c r="L28" i="1"/>
  <c r="K28" i="1"/>
  <c r="J28" i="1"/>
  <c r="I28" i="1"/>
  <c r="H28" i="1"/>
  <c r="G28" i="1"/>
  <c r="E28" i="1"/>
  <c r="F28" i="1"/>
  <c r="U28" i="1"/>
  <c r="S27" i="1"/>
  <c r="R27" i="1"/>
  <c r="Q27" i="1"/>
  <c r="Q54" i="1"/>
  <c r="P27" i="1"/>
  <c r="O27" i="1"/>
  <c r="N27" i="1"/>
  <c r="M27" i="1"/>
  <c r="L27" i="1"/>
  <c r="K27" i="1"/>
  <c r="J27" i="1"/>
  <c r="I27" i="1"/>
  <c r="H27" i="1"/>
  <c r="G27" i="1"/>
  <c r="F27" i="1"/>
  <c r="E27" i="1"/>
  <c r="U26" i="1"/>
  <c r="U25" i="1"/>
  <c r="U24" i="1"/>
  <c r="D23" i="1"/>
  <c r="U23" i="1"/>
  <c r="U22" i="1"/>
  <c r="B22" i="1"/>
  <c r="T15" i="1"/>
  <c r="S15" i="1"/>
  <c r="R15" i="1"/>
  <c r="Q15" i="1"/>
  <c r="P15" i="1"/>
  <c r="O15" i="1"/>
  <c r="O13" i="1"/>
  <c r="O17" i="1"/>
  <c r="N15" i="1"/>
  <c r="M15" i="1"/>
  <c r="L15" i="1"/>
  <c r="K15" i="1"/>
  <c r="J15" i="1"/>
  <c r="I15" i="1"/>
  <c r="I13" i="1"/>
  <c r="I17" i="1"/>
  <c r="H15" i="1"/>
  <c r="G15" i="1"/>
  <c r="F15" i="1"/>
  <c r="E15" i="1"/>
  <c r="D15" i="1"/>
  <c r="T13" i="1"/>
  <c r="T17" i="1"/>
  <c r="T10" i="1"/>
  <c r="T19" i="1"/>
  <c r="S13" i="1"/>
  <c r="R13" i="1"/>
  <c r="Q13" i="1"/>
  <c r="Q17" i="1"/>
  <c r="P13" i="1"/>
  <c r="P17" i="1"/>
  <c r="N13" i="1"/>
  <c r="N17" i="1"/>
  <c r="N10" i="1"/>
  <c r="N18" i="1"/>
  <c r="M13" i="1"/>
  <c r="L13" i="1"/>
  <c r="K13" i="1"/>
  <c r="K17" i="1"/>
  <c r="J13" i="1"/>
  <c r="J17" i="1"/>
  <c r="H13" i="1"/>
  <c r="H17" i="1"/>
  <c r="H10" i="1"/>
  <c r="H18" i="1"/>
  <c r="G13" i="1"/>
  <c r="F13" i="1"/>
  <c r="E13" i="1"/>
  <c r="E17" i="1"/>
  <c r="D13" i="1"/>
  <c r="U10" i="1"/>
  <c r="S10" i="1"/>
  <c r="R10" i="1"/>
  <c r="Q10" i="1"/>
  <c r="P10" i="1"/>
  <c r="O10" i="1"/>
  <c r="M10" i="1"/>
  <c r="L10" i="1"/>
  <c r="K10" i="1"/>
  <c r="J10" i="1"/>
  <c r="I10" i="1"/>
  <c r="G10" i="1"/>
  <c r="F10" i="1"/>
  <c r="E10" i="1"/>
  <c r="B9" i="1"/>
  <c r="B8" i="1"/>
  <c r="B7" i="1"/>
  <c r="U6" i="1"/>
  <c r="B6" i="1"/>
  <c r="B10" i="1"/>
  <c r="B41" i="1"/>
  <c r="B43" i="1"/>
  <c r="H54" i="1"/>
  <c r="N54" i="1"/>
  <c r="B28" i="1"/>
  <c r="U31" i="1"/>
  <c r="K54" i="1"/>
  <c r="U32" i="1"/>
  <c r="U33" i="1"/>
  <c r="U49" i="1"/>
  <c r="Q56" i="1"/>
  <c r="Q61" i="1"/>
  <c r="F17" i="1"/>
  <c r="R17" i="1"/>
  <c r="R54" i="1"/>
  <c r="R56" i="1"/>
  <c r="R61" i="1"/>
  <c r="U29" i="1"/>
  <c r="G54" i="1"/>
  <c r="M54" i="1"/>
  <c r="S54" i="1"/>
  <c r="J54" i="1"/>
  <c r="P54" i="1"/>
  <c r="B37" i="1"/>
  <c r="B53" i="1"/>
  <c r="U13" i="1"/>
  <c r="I54" i="1"/>
  <c r="I56" i="1"/>
  <c r="I58" i="1"/>
  <c r="O54" i="1"/>
  <c r="B33" i="1"/>
  <c r="B39" i="1"/>
  <c r="U41" i="1"/>
  <c r="B49" i="1"/>
  <c r="Q58" i="1"/>
  <c r="Q62" i="1"/>
  <c r="L17" i="1"/>
  <c r="B27" i="1"/>
  <c r="U39" i="1"/>
  <c r="U47" i="1"/>
  <c r="D54" i="1"/>
  <c r="G17" i="1"/>
  <c r="G18" i="1"/>
  <c r="M17" i="1"/>
  <c r="M19" i="1"/>
  <c r="S17" i="1"/>
  <c r="S19" i="1"/>
  <c r="F54" i="1"/>
  <c r="L54" i="1"/>
  <c r="U43" i="1"/>
  <c r="I18" i="1"/>
  <c r="O18" i="1"/>
  <c r="O56" i="1"/>
  <c r="M56" i="1"/>
  <c r="M18" i="1"/>
  <c r="O58" i="1"/>
  <c r="J56" i="1"/>
  <c r="J58" i="1"/>
  <c r="J18" i="1"/>
  <c r="P18" i="1"/>
  <c r="P56" i="1"/>
  <c r="R58" i="1"/>
  <c r="R62" i="1"/>
  <c r="S56" i="1"/>
  <c r="E18" i="1"/>
  <c r="K56" i="1"/>
  <c r="K58" i="1"/>
  <c r="K18" i="1"/>
  <c r="F56" i="1"/>
  <c r="F18" i="1"/>
  <c r="L56" i="1"/>
  <c r="L58" i="1"/>
  <c r="L18" i="1"/>
  <c r="T56" i="1"/>
  <c r="N19" i="1"/>
  <c r="E54" i="1"/>
  <c r="E56" i="1"/>
  <c r="D17" i="1"/>
  <c r="I19" i="1"/>
  <c r="O19" i="1"/>
  <c r="U27" i="1"/>
  <c r="B29" i="1"/>
  <c r="B32" i="1"/>
  <c r="B54" i="1"/>
  <c r="B55" i="1"/>
  <c r="U15" i="1"/>
  <c r="H19" i="1"/>
  <c r="U37" i="1"/>
  <c r="J19" i="1"/>
  <c r="P19" i="1"/>
  <c r="H56" i="1"/>
  <c r="E19" i="1"/>
  <c r="K19" i="1"/>
  <c r="Q19" i="1"/>
  <c r="B15" i="1"/>
  <c r="N56" i="1"/>
  <c r="B13" i="1"/>
  <c r="F19" i="1"/>
  <c r="L19" i="1"/>
  <c r="R19" i="1"/>
  <c r="U54" i="1"/>
  <c r="G56" i="1"/>
  <c r="G58" i="1"/>
  <c r="G19" i="1"/>
  <c r="B65" i="1"/>
  <c r="E58" i="1"/>
  <c r="S61" i="1"/>
  <c r="S58" i="1"/>
  <c r="S62" i="1"/>
  <c r="H58" i="1"/>
  <c r="B17" i="1"/>
  <c r="D19" i="1"/>
  <c r="D56" i="1"/>
  <c r="U17" i="1"/>
  <c r="N58" i="1"/>
  <c r="T58" i="1"/>
  <c r="T62" i="1"/>
  <c r="T61" i="1"/>
  <c r="F58" i="1"/>
  <c r="M58" i="1"/>
  <c r="P58" i="1"/>
  <c r="B56" i="1"/>
  <c r="B58" i="1"/>
  <c r="B19" i="1"/>
  <c r="U56" i="1"/>
  <c r="U58" i="1"/>
  <c r="U19" i="1"/>
  <c r="B64" i="1"/>
  <c r="B66" i="1"/>
  <c r="D60" i="1"/>
  <c r="D58" i="1"/>
  <c r="F60" i="1"/>
  <c r="I60" i="1"/>
  <c r="M60" i="1"/>
  <c r="G60" i="1"/>
  <c r="O60" i="1"/>
  <c r="H60" i="1"/>
  <c r="K60" i="1"/>
  <c r="E60" i="1"/>
  <c r="J60" i="1"/>
  <c r="L60" i="1"/>
  <c r="P60" i="1"/>
  <c r="N60" i="1"/>
  <c r="D62" i="1"/>
  <c r="K61" i="1"/>
  <c r="K62" i="1"/>
  <c r="F61" i="1"/>
  <c r="F62" i="1"/>
  <c r="N61" i="1"/>
  <c r="N62" i="1"/>
  <c r="H61" i="1"/>
  <c r="H62" i="1"/>
  <c r="P61" i="1"/>
  <c r="P62" i="1"/>
  <c r="O62" i="1"/>
  <c r="O61" i="1"/>
  <c r="L62" i="1"/>
  <c r="L61" i="1"/>
  <c r="G61" i="1"/>
  <c r="G62" i="1"/>
  <c r="J61" i="1"/>
  <c r="J62" i="1"/>
  <c r="M61" i="1"/>
  <c r="M62" i="1"/>
  <c r="U60" i="1"/>
  <c r="E61" i="1"/>
  <c r="E62" i="1"/>
  <c r="I62" i="1"/>
  <c r="I61" i="1"/>
  <c r="U62" i="1"/>
</calcChain>
</file>

<file path=xl/sharedStrings.xml><?xml version="1.0" encoding="utf-8"?>
<sst xmlns="http://schemas.openxmlformats.org/spreadsheetml/2006/main" count="103" uniqueCount="78">
  <si>
    <t xml:space="preserve"> </t>
  </si>
  <si>
    <t>DISABILITY RIGHTS TN</t>
  </si>
  <si>
    <t>PROPOSED BUDGET 2021-REV</t>
  </si>
  <si>
    <t>REVENUE</t>
  </si>
  <si>
    <t>TOTAL</t>
  </si>
  <si>
    <t>A/C</t>
  </si>
  <si>
    <t>INDIRECT</t>
  </si>
  <si>
    <t>CAP</t>
  </si>
  <si>
    <t>DD</t>
  </si>
  <si>
    <t>MI</t>
  </si>
  <si>
    <t>PAIR</t>
  </si>
  <si>
    <t>AT</t>
  </si>
  <si>
    <t xml:space="preserve">SSA  </t>
  </si>
  <si>
    <t>TBI</t>
  </si>
  <si>
    <t>PAVA</t>
  </si>
  <si>
    <t>UNRESTRICTED</t>
  </si>
  <si>
    <t>FUNDRAISING</t>
  </si>
  <si>
    <t>PABRP</t>
  </si>
  <si>
    <t>TN CARE</t>
  </si>
  <si>
    <t>SDM</t>
  </si>
  <si>
    <t>CARES</t>
  </si>
  <si>
    <t>DVM</t>
  </si>
  <si>
    <t>GRANT REVENUE - ESTIMATED</t>
  </si>
  <si>
    <t>CARRYOVER '20 ESTIMATED</t>
  </si>
  <si>
    <t>ATTORNEY FEES</t>
  </si>
  <si>
    <t>SUPPLEMENTAL FUNDING</t>
  </si>
  <si>
    <t>TOTAL REVENUE</t>
  </si>
  <si>
    <t>EXPENSES</t>
  </si>
  <si>
    <t>SALARIES</t>
  </si>
  <si>
    <t>BONUSES</t>
  </si>
  <si>
    <t>FRINGE BENEFITS</t>
  </si>
  <si>
    <t>TOTAL SALARY &amp; FRINGE</t>
  </si>
  <si>
    <t>GROSS FUNDS</t>
  </si>
  <si>
    <t>OTHER EXPENSES</t>
  </si>
  <si>
    <t>ADVERTISING</t>
  </si>
  <si>
    <t>AUDIT</t>
  </si>
  <si>
    <t>BANK CHARGES</t>
  </si>
  <si>
    <t>CASE EXPENSE</t>
  </si>
  <si>
    <t>DUES &amp; SUBSCRIPTIONS</t>
  </si>
  <si>
    <t>EQUIPMENT PURCHASE</t>
  </si>
  <si>
    <t>EQUIPMENT - RENTAL</t>
  </si>
  <si>
    <t>EQUIPMENT - R &amp; M</t>
  </si>
  <si>
    <t>Event Cost</t>
  </si>
  <si>
    <t>INSURANCE - LIAB</t>
  </si>
  <si>
    <t>INSURANCE - MALPRACTICE</t>
  </si>
  <si>
    <t>INSURANCE - OTHER</t>
  </si>
  <si>
    <t>LEGAL EXPENSES</t>
  </si>
  <si>
    <t>LITIGATION EXPENSES</t>
  </si>
  <si>
    <t>MEETINGS AND CONFERENCES</t>
  </si>
  <si>
    <t>OFFICE SUPPLIES &amp; EXP</t>
  </si>
  <si>
    <t>PARTICIPANT SUPPORT COST</t>
  </si>
  <si>
    <t>POSTAGE</t>
  </si>
  <si>
    <t xml:space="preserve">PROFESSIONAL SERVICES  </t>
  </si>
  <si>
    <t>PRINTING</t>
  </si>
  <si>
    <t>RELOCATION COST</t>
  </si>
  <si>
    <t xml:space="preserve">RENT </t>
  </si>
  <si>
    <t>STAFF DEVELOPMENT</t>
  </si>
  <si>
    <t>STAFF/BOARD RETREAT</t>
  </si>
  <si>
    <t>TAXES AND LICENSES</t>
  </si>
  <si>
    <t>TELEPHONE</t>
  </si>
  <si>
    <t>TRAINING - BOARD/VOLUN</t>
  </si>
  <si>
    <t>TRAINING - STAFF</t>
  </si>
  <si>
    <t>TRAVEL IN STATE- BOARD</t>
  </si>
  <si>
    <t>TRAVEL IN STATE- STAFF</t>
  </si>
  <si>
    <t>TRAVEL OUT OF STATE - BOARD</t>
  </si>
  <si>
    <t>TRAVEL OUT OF STATE - STAFF</t>
  </si>
  <si>
    <t>TOTAL OTHER EXPENSES</t>
  </si>
  <si>
    <t>TOTAL EXPENDITURES</t>
  </si>
  <si>
    <t>NET FUNDS</t>
  </si>
  <si>
    <t>ALLOCATION OF INDIRECT</t>
  </si>
  <si>
    <t>DIRECT</t>
  </si>
  <si>
    <t>INDIRECT COST RATE</t>
  </si>
  <si>
    <t>TBI-2</t>
  </si>
  <si>
    <t>Cash Reserves</t>
  </si>
  <si>
    <t>ESTIMATED as of 09/30/19</t>
  </si>
  <si>
    <t>Attorney fee</t>
  </si>
  <si>
    <t>Unrestricted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</si>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</sst>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4" fillId="0" borderId="0" xfId="0" applyFont="1"/>
    <xf numFmtId="0" fontId="5" fillId="0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3" fillId="0" borderId="1" xfId="0" applyFont="1" applyBorder="1"/>
    <xf numFmtId="4" fontId="2" fillId="0" borderId="1" xfId="0" applyNumberFormat="1" applyFont="1" applyFill="1" applyBorder="1"/>
    <xf numFmtId="0" fontId="2" fillId="0" borderId="1" xfId="0" applyNumberFormat="1" applyFont="1" applyBorder="1"/>
    <xf numFmtId="4" fontId="2" fillId="0" borderId="1" xfId="0" applyNumberFormat="1" applyFont="1" applyBorder="1"/>
    <xf numFmtId="0" fontId="2" fillId="0" borderId="1" xfId="0" applyNumberFormat="1" applyFont="1" applyFill="1" applyBorder="1"/>
    <xf numFmtId="10" fontId="2" fillId="0" borderId="1" xfId="0" applyNumberFormat="1" applyFont="1" applyFill="1" applyBorder="1"/>
    <xf numFmtId="4" fontId="6" fillId="0" borderId="1" xfId="0" applyNumberFormat="1" applyFont="1" applyBorder="1"/>
    <xf numFmtId="0" fontId="6" fillId="0" borderId="1" xfId="0" applyNumberFormat="1" applyFont="1" applyBorder="1"/>
    <xf numFmtId="4" fontId="6" fillId="0" borderId="1" xfId="0" applyNumberFormat="1" applyFont="1" applyFill="1" applyBorder="1"/>
    <xf numFmtId="4" fontId="2" fillId="0" borderId="0" xfId="0" applyNumberFormat="1" applyFont="1"/>
    <xf numFmtId="0" fontId="2" fillId="0" borderId="0" xfId="0" applyNumberFormat="1" applyFont="1"/>
    <xf numFmtId="4" fontId="2" fillId="0" borderId="0" xfId="0" applyNumberFormat="1" applyFont="1" applyFill="1"/>
    <xf numFmtId="4" fontId="2" fillId="2" borderId="1" xfId="0" applyNumberFormat="1" applyFont="1" applyFill="1" applyBorder="1"/>
    <xf numFmtId="0" fontId="4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4" fillId="3" borderId="5" xfId="0" applyFont="1" applyFill="1" applyBorder="1"/>
    <xf numFmtId="0" fontId="0" fillId="3" borderId="0" xfId="0" applyFill="1" applyBorder="1"/>
    <xf numFmtId="0" fontId="0" fillId="3" borderId="6" xfId="0" applyFill="1" applyBorder="1"/>
    <xf numFmtId="164" fontId="2" fillId="0" borderId="1" xfId="0" applyNumberFormat="1" applyFont="1" applyBorder="1"/>
    <xf numFmtId="4" fontId="0" fillId="3" borderId="0" xfId="1" applyNumberFormat="1" applyFont="1" applyFill="1" applyBorder="1"/>
    <xf numFmtId="3" fontId="0" fillId="3" borderId="6" xfId="0" applyNumberFormat="1" applyFill="1" applyBorder="1"/>
    <xf numFmtId="0" fontId="5" fillId="0" borderId="0" xfId="0" applyFont="1"/>
    <xf numFmtId="0" fontId="4" fillId="0" borderId="0" xfId="0" quotePrefix="1" applyFont="1" applyFill="1" applyBorder="1"/>
    <xf numFmtId="0" fontId="0" fillId="0" borderId="0" xfId="0" applyFill="1" applyBorder="1"/>
    <xf numFmtId="4" fontId="0" fillId="3" borderId="0" xfId="0" applyNumberFormat="1" applyFill="1" applyBorder="1"/>
    <xf numFmtId="0" fontId="4" fillId="0" borderId="0" xfId="0" applyFont="1" applyFill="1" applyBorder="1"/>
    <xf numFmtId="0" fontId="0" fillId="3" borderId="5" xfId="0" applyFill="1" applyBorder="1"/>
    <xf numFmtId="165" fontId="0" fillId="3" borderId="6" xfId="0" applyNumberFormat="1" applyFill="1" applyBorder="1"/>
    <xf numFmtId="0" fontId="4" fillId="3" borderId="7" xfId="0" applyFont="1" applyFill="1" applyBorder="1"/>
    <xf numFmtId="0" fontId="0" fillId="3" borderId="8" xfId="0" applyFill="1" applyBorder="1"/>
    <xf numFmtId="165" fontId="0" fillId="3" borderId="9" xfId="0" applyNumberFormat="1" applyFill="1" applyBorder="1"/>
    <xf numFmtId="4" fontId="5" fillId="0" borderId="0" xfId="0" applyNumberFormat="1" applyFont="1"/>
    <xf numFmtId="4" fontId="4" fillId="0" borderId="0" xfId="0" applyNumberFormat="1" applyFont="1" applyFill="1" applyBorder="1"/>
    <xf numFmtId="4" fontId="5" fillId="0" borderId="0" xfId="0" applyNumberFormat="1" applyFont="1" applyFill="1" applyBorder="1"/>
    <xf numFmtId="0" fontId="0" fillId="0" borderId="0" xfId="0" quotePrefix="1"/>
    <xf numFmtId="4" fontId="5" fillId="0" borderId="0" xfId="0" applyNumberFormat="1" applyFont="1" applyFill="1"/>
    <xf numFmtId="12" fontId="0" fillId="0" borderId="0" xfId="0" applyNumberFormat="1" applyFill="1"/>
    <xf numFmtId="12" fontId="0" fillId="0" borderId="0" xfId="0" applyNumberFormat="1"/>
    <xf numFmtId="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Budget-3%25%20amend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Budget"/>
      <sheetName val="2021%"/>
      <sheetName val="Training &amp; out state travel"/>
      <sheetName val="Sal-fringe"/>
      <sheetName val="fringesanalysis"/>
      <sheetName val="rent-equip"/>
      <sheetName val="Equip Purchases"/>
      <sheetName val="Salaries"/>
      <sheetName val="Fringes"/>
      <sheetName val="Equip Rental"/>
      <sheetName val="Equip R&amp;M"/>
      <sheetName val="Ins-Liab"/>
      <sheetName val="Ins-Other"/>
      <sheetName val="Ins-Malp"/>
      <sheetName val="Office supplies"/>
      <sheetName val="Postage"/>
      <sheetName val="Printing"/>
      <sheetName val="Rent"/>
      <sheetName val="Telephone"/>
    </sheetNames>
    <sheetDataSet>
      <sheetData sheetId="0"/>
      <sheetData sheetId="1"/>
      <sheetData sheetId="2">
        <row r="111">
          <cell r="C111">
            <v>1368.75</v>
          </cell>
          <cell r="D111">
            <v>941.25</v>
          </cell>
          <cell r="E111">
            <v>2842.5</v>
          </cell>
          <cell r="F111">
            <v>2891.25</v>
          </cell>
          <cell r="G111">
            <v>1425</v>
          </cell>
          <cell r="H111">
            <v>352.5</v>
          </cell>
          <cell r="I111">
            <v>465</v>
          </cell>
          <cell r="J111">
            <v>382.5</v>
          </cell>
          <cell r="K111">
            <v>506.25</v>
          </cell>
          <cell r="L111">
            <v>0</v>
          </cell>
          <cell r="M111">
            <v>30</v>
          </cell>
          <cell r="N111">
            <v>2973.75</v>
          </cell>
          <cell r="O111">
            <v>832.5</v>
          </cell>
          <cell r="Q111">
            <v>0</v>
          </cell>
          <cell r="R111">
            <v>337.5</v>
          </cell>
          <cell r="S111">
            <v>753.75</v>
          </cell>
          <cell r="Y111">
            <v>2555</v>
          </cell>
          <cell r="Z111">
            <v>1757</v>
          </cell>
          <cell r="AA111">
            <v>5306</v>
          </cell>
          <cell r="AB111">
            <v>5397</v>
          </cell>
          <cell r="AC111">
            <v>2660</v>
          </cell>
          <cell r="AD111">
            <v>658</v>
          </cell>
          <cell r="AE111">
            <v>868</v>
          </cell>
          <cell r="AF111">
            <v>714</v>
          </cell>
          <cell r="AG111">
            <v>945</v>
          </cell>
          <cell r="AH111">
            <v>0</v>
          </cell>
          <cell r="AI111">
            <v>56</v>
          </cell>
          <cell r="AJ111">
            <v>5551</v>
          </cell>
          <cell r="AK111">
            <v>1554</v>
          </cell>
        </row>
      </sheetData>
      <sheetData sheetId="3"/>
      <sheetData sheetId="4"/>
      <sheetData sheetId="5"/>
      <sheetData sheetId="6">
        <row r="94">
          <cell r="D94">
            <v>669.8753451451928</v>
          </cell>
          <cell r="E94">
            <v>3090.9033891387321</v>
          </cell>
          <cell r="F94">
            <v>3203.888351822995</v>
          </cell>
          <cell r="G94">
            <v>1271.8528429439455</v>
          </cell>
          <cell r="H94">
            <v>427.5177814489499</v>
          </cell>
          <cell r="I94">
            <v>415.14812226838137</v>
          </cell>
          <cell r="J94">
            <v>432.67362436217985</v>
          </cell>
          <cell r="K94">
            <v>396.07041253663471</v>
          </cell>
          <cell r="L94">
            <v>0</v>
          </cell>
          <cell r="M94">
            <v>93.315301965482917</v>
          </cell>
          <cell r="N94">
            <v>1443.4924463164527</v>
          </cell>
          <cell r="O94">
            <v>279.95899732999908</v>
          </cell>
          <cell r="P94">
            <v>2641.2839949984727</v>
          </cell>
          <cell r="Q94">
            <v>0</v>
          </cell>
          <cell r="R94">
            <v>92.805172438139209</v>
          </cell>
        </row>
      </sheetData>
      <sheetData sheetId="7">
        <row r="56">
          <cell r="C56">
            <v>208886.37809916667</v>
          </cell>
          <cell r="D56">
            <v>138692.32537562502</v>
          </cell>
          <cell r="E56">
            <v>423941.38804770837</v>
          </cell>
          <cell r="F56">
            <v>432314.40886750002</v>
          </cell>
          <cell r="G56">
            <v>205865.15728979168</v>
          </cell>
          <cell r="H56">
            <v>53398.066063541672</v>
          </cell>
          <cell r="I56">
            <v>71335.363764583337</v>
          </cell>
          <cell r="J56">
            <v>55726.575500625004</v>
          </cell>
          <cell r="K56">
            <v>73046.408751249997</v>
          </cell>
          <cell r="L56">
            <v>7467.0590312500008</v>
          </cell>
          <cell r="M56">
            <v>4918.5639789583338</v>
          </cell>
          <cell r="N56">
            <v>391426.22190395836</v>
          </cell>
          <cell r="O56">
            <v>104309.402710625</v>
          </cell>
          <cell r="P56">
            <v>104000</v>
          </cell>
          <cell r="Q56">
            <v>16320.760903750001</v>
          </cell>
          <cell r="R56">
            <v>41664</v>
          </cell>
          <cell r="S56">
            <v>63596.064218750005</v>
          </cell>
        </row>
      </sheetData>
      <sheetData sheetId="8">
        <row r="56">
          <cell r="C56">
            <v>57403.256442003738</v>
          </cell>
          <cell r="D56">
            <v>40296.310426240161</v>
          </cell>
          <cell r="E56">
            <v>122209.60625646163</v>
          </cell>
          <cell r="F56">
            <v>124048.65361505689</v>
          </cell>
          <cell r="G56">
            <v>58016.746613985597</v>
          </cell>
          <cell r="H56">
            <v>14319.077628872603</v>
          </cell>
          <cell r="I56">
            <v>20655.969090727267</v>
          </cell>
          <cell r="J56">
            <v>16034.085288654655</v>
          </cell>
          <cell r="K56">
            <v>20058.476114264529</v>
          </cell>
          <cell r="L56">
            <v>2187.730335151598</v>
          </cell>
          <cell r="M56">
            <v>1440.0905823853705</v>
          </cell>
          <cell r="N56">
            <v>114629.84353367504</v>
          </cell>
          <cell r="O56">
            <v>29877.051113108017</v>
          </cell>
          <cell r="P56">
            <v>30470.35705805559</v>
          </cell>
          <cell r="Q56">
            <v>2538.9862609453126</v>
          </cell>
          <cell r="R56">
            <v>12206.893812181039</v>
          </cell>
          <cell r="S56">
            <v>18632.642156080245</v>
          </cell>
        </row>
      </sheetData>
      <sheetData sheetId="9">
        <row r="59">
          <cell r="D59">
            <v>341.56872812398348</v>
          </cell>
          <cell r="E59">
            <v>1229.5332101557481</v>
          </cell>
          <cell r="F59">
            <v>1249.4987531470986</v>
          </cell>
          <cell r="G59">
            <v>608.80796908095761</v>
          </cell>
          <cell r="H59">
            <v>109.87534872284789</v>
          </cell>
          <cell r="I59">
            <v>116.52473446556313</v>
          </cell>
          <cell r="J59">
            <v>179.06399944677656</v>
          </cell>
          <cell r="K59">
            <v>226.77454578051888</v>
          </cell>
          <cell r="L59">
            <v>0</v>
          </cell>
          <cell r="M59">
            <v>9.4765783131295809</v>
          </cell>
          <cell r="N59">
            <v>1744.0688843071516</v>
          </cell>
          <cell r="O59">
            <v>143.41649804450887</v>
          </cell>
          <cell r="Q59">
            <v>0</v>
          </cell>
          <cell r="R59">
            <v>56.329872784224939</v>
          </cell>
          <cell r="S59">
            <v>125.80338255143569</v>
          </cell>
        </row>
      </sheetData>
      <sheetData sheetId="10">
        <row r="61">
          <cell r="D61">
            <v>4366.0809395069718</v>
          </cell>
          <cell r="E61">
            <v>12878.965715239976</v>
          </cell>
          <cell r="F61">
            <v>13141.553932854578</v>
          </cell>
          <cell r="G61">
            <v>6378.5821478061107</v>
          </cell>
          <cell r="H61">
            <v>1575.8289866807104</v>
          </cell>
          <cell r="I61">
            <v>2057.8386077051287</v>
          </cell>
          <cell r="J61">
            <v>1837.1798787159748</v>
          </cell>
          <cell r="K61">
            <v>2295.2486940343683</v>
          </cell>
          <cell r="L61">
            <v>0</v>
          </cell>
          <cell r="M61">
            <v>139.67105424482671</v>
          </cell>
          <cell r="N61">
            <v>13806.546251437314</v>
          </cell>
          <cell r="O61">
            <v>3674.1642297828826</v>
          </cell>
        </row>
      </sheetData>
      <sheetData sheetId="11">
        <row r="59">
          <cell r="D59">
            <v>956.15863405182859</v>
          </cell>
          <cell r="E59">
            <v>2887.5228868975537</v>
          </cell>
          <cell r="F59">
            <v>2937.0450472269313</v>
          </cell>
          <cell r="G59">
            <v>1447.5708403971905</v>
          </cell>
          <cell r="H59">
            <v>358.08331315088401</v>
          </cell>
          <cell r="I59">
            <v>472.36522160329378</v>
          </cell>
          <cell r="J59">
            <v>388.55848873819326</v>
          </cell>
          <cell r="K59">
            <v>514.268588035844</v>
          </cell>
          <cell r="L59">
            <v>0</v>
          </cell>
          <cell r="M59">
            <v>30.475175587309277</v>
          </cell>
          <cell r="N59">
            <v>3020.8517800920317</v>
          </cell>
          <cell r="O59">
            <v>845.68612254783238</v>
          </cell>
        </row>
      </sheetData>
      <sheetData sheetId="12">
        <row r="61">
          <cell r="D61">
            <v>249.5297622500145</v>
          </cell>
          <cell r="E61">
            <v>753.55999914546203</v>
          </cell>
          <cell r="F61">
            <v>766.48385137355058</v>
          </cell>
          <cell r="G61">
            <v>377.77414205181481</v>
          </cell>
          <cell r="H61">
            <v>93.449393033869981</v>
          </cell>
          <cell r="I61">
            <v>123.27366740638166</v>
          </cell>
          <cell r="J61">
            <v>101.40253286653976</v>
          </cell>
          <cell r="K61">
            <v>134.2092346763026</v>
          </cell>
          <cell r="L61">
            <v>0</v>
          </cell>
          <cell r="M61">
            <v>7.9531398326697857</v>
          </cell>
          <cell r="N61">
            <v>788.398521822264</v>
          </cell>
          <cell r="O61">
            <v>220.72139831102231</v>
          </cell>
        </row>
      </sheetData>
      <sheetData sheetId="13">
        <row r="61">
          <cell r="D61">
            <v>366.481945023008</v>
          </cell>
          <cell r="E61">
            <v>1106.746272220877</v>
          </cell>
          <cell r="F61">
            <v>1125.7274088156937</v>
          </cell>
          <cell r="G61">
            <v>554.83322354080894</v>
          </cell>
          <cell r="H61">
            <v>137.24821845483169</v>
          </cell>
          <cell r="I61">
            <v>181.0508413659482</v>
          </cell>
          <cell r="J61">
            <v>148.92891789779611</v>
          </cell>
          <cell r="K61">
            <v>197.11180310002425</v>
          </cell>
          <cell r="L61">
            <v>0</v>
          </cell>
          <cell r="M61">
            <v>11.6806994429644</v>
          </cell>
          <cell r="N61">
            <v>1157.8493322838458</v>
          </cell>
          <cell r="O61">
            <v>324.13940954226206</v>
          </cell>
        </row>
      </sheetData>
      <sheetData sheetId="14">
        <row r="56">
          <cell r="C56">
            <v>4562.5</v>
          </cell>
          <cell r="D56">
            <v>3137.5</v>
          </cell>
          <cell r="E56">
            <v>9475</v>
          </cell>
          <cell r="F56">
            <v>9637.5</v>
          </cell>
          <cell r="G56">
            <v>4750</v>
          </cell>
          <cell r="H56">
            <v>1175</v>
          </cell>
          <cell r="I56">
            <v>1550</v>
          </cell>
          <cell r="J56">
            <v>1275</v>
          </cell>
          <cell r="K56">
            <v>1687.5</v>
          </cell>
          <cell r="L56">
            <v>0</v>
          </cell>
          <cell r="M56">
            <v>100</v>
          </cell>
          <cell r="N56">
            <v>9912.5</v>
          </cell>
          <cell r="O56">
            <v>2775</v>
          </cell>
          <cell r="Q56">
            <v>0</v>
          </cell>
        </row>
      </sheetData>
      <sheetData sheetId="15">
        <row r="57">
          <cell r="C57">
            <v>273.75</v>
          </cell>
          <cell r="D57">
            <v>188.25</v>
          </cell>
          <cell r="E57">
            <v>568.5</v>
          </cell>
          <cell r="F57">
            <v>578.25</v>
          </cell>
          <cell r="G57">
            <v>285</v>
          </cell>
          <cell r="H57">
            <v>70.5</v>
          </cell>
          <cell r="I57">
            <v>93</v>
          </cell>
          <cell r="J57">
            <v>76.5</v>
          </cell>
          <cell r="K57">
            <v>101.25</v>
          </cell>
          <cell r="L57">
            <v>0</v>
          </cell>
          <cell r="M57">
            <v>6</v>
          </cell>
          <cell r="N57">
            <v>594.74</v>
          </cell>
          <cell r="O57">
            <v>166.52</v>
          </cell>
          <cell r="Q57">
            <v>0</v>
          </cell>
          <cell r="R57">
            <v>67.5</v>
          </cell>
        </row>
      </sheetData>
      <sheetData sheetId="16">
        <row r="61">
          <cell r="D61">
            <v>280.01788568660697</v>
          </cell>
          <cell r="E61">
            <v>845.63170259142646</v>
          </cell>
          <cell r="F61">
            <v>860.1346209736015</v>
          </cell>
          <cell r="G61">
            <v>423.93146040203442</v>
          </cell>
          <cell r="H61">
            <v>104.86725599418742</v>
          </cell>
          <cell r="I61">
            <v>138.33552918382176</v>
          </cell>
          <cell r="J61">
            <v>113.79212884475662</v>
          </cell>
          <cell r="K61">
            <v>150.60722935335434</v>
          </cell>
          <cell r="L61">
            <v>0</v>
          </cell>
          <cell r="M61">
            <v>8.9248728505691446</v>
          </cell>
          <cell r="N61">
            <v>884.6780213126666</v>
          </cell>
          <cell r="O61">
            <v>247.66522160329382</v>
          </cell>
          <cell r="Q61">
            <v>0</v>
          </cell>
          <cell r="R61">
            <v>100.40481956890288</v>
          </cell>
          <cell r="S61">
            <v>224.23743037054979</v>
          </cell>
        </row>
      </sheetData>
      <sheetData sheetId="17">
        <row r="61">
          <cell r="D61">
            <v>10618.004567541906</v>
          </cell>
          <cell r="E61">
            <v>33226.321895779554</v>
          </cell>
          <cell r="F61">
            <v>33760.284746409146</v>
          </cell>
          <cell r="G61">
            <v>16678.260511014552</v>
          </cell>
          <cell r="H61">
            <v>3934.6164328043169</v>
          </cell>
          <cell r="I61">
            <v>5071.3209508682221</v>
          </cell>
          <cell r="J61">
            <v>4459.105832490558</v>
          </cell>
          <cell r="K61">
            <v>5953.3679354374126</v>
          </cell>
          <cell r="L61">
            <v>0</v>
          </cell>
          <cell r="M61">
            <v>331.37937320056955</v>
          </cell>
          <cell r="N61">
            <v>36680.769405984502</v>
          </cell>
          <cell r="O61">
            <v>8778.3841481048203</v>
          </cell>
        </row>
      </sheetData>
      <sheetData sheetId="18">
        <row r="55">
          <cell r="C55">
            <v>3115.853658536585</v>
          </cell>
          <cell r="D55">
            <v>2142.6829268292686</v>
          </cell>
          <cell r="E55">
            <v>6470.7317073170725</v>
          </cell>
          <cell r="F55">
            <v>6581.7073170731701</v>
          </cell>
          <cell r="G55">
            <v>3243.9024390243903</v>
          </cell>
          <cell r="H55">
            <v>802.43902439024407</v>
          </cell>
          <cell r="I55">
            <v>1058.5365853658536</v>
          </cell>
          <cell r="J55">
            <v>870.7317073170733</v>
          </cell>
          <cell r="K55">
            <v>1152.439024390244</v>
          </cell>
          <cell r="L55">
            <v>0</v>
          </cell>
          <cell r="M55">
            <v>68.292682926829272</v>
          </cell>
          <cell r="N55">
            <v>6769.5121951219508</v>
          </cell>
          <cell r="O55">
            <v>1895.1219512195121</v>
          </cell>
          <cell r="Q55">
            <v>0</v>
          </cell>
          <cell r="R55">
            <v>768.29268292682923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tabSelected="1" topLeftCell="A44" workbookViewId="0">
      <selection activeCell="U1" sqref="U1"/>
    </sheetView>
  </sheetViews>
  <sheetFormatPr defaultRowHeight="14.5" x14ac:dyDescent="0.35"/>
  <cols>
    <col min="1" max="1" width="23.81640625" customWidth="1"/>
    <col min="2" max="2" width="9.81640625" hidden="1" customWidth="1"/>
    <col min="3" max="3" width="8" hidden="1" customWidth="1"/>
    <col min="4" max="4" width="10.81640625" hidden="1" customWidth="1"/>
    <col min="5" max="5" width="9" hidden="1" customWidth="1"/>
    <col min="6" max="6" width="10.54296875" hidden="1" customWidth="1"/>
    <col min="7" max="9" width="9.1796875" hidden="1" customWidth="1"/>
    <col min="10" max="10" width="9.1796875" style="4" hidden="1" customWidth="1"/>
    <col min="11" max="11" width="9" style="4" hidden="1" customWidth="1"/>
    <col min="12" max="12" width="9" hidden="1" customWidth="1"/>
    <col min="13" max="13" width="10.1796875" hidden="1" customWidth="1"/>
    <col min="14" max="14" width="10.36328125" hidden="1" customWidth="1"/>
    <col min="15" max="15" width="10.1796875" hidden="1" customWidth="1"/>
    <col min="16" max="17" width="10.1796875" style="5" hidden="1" customWidth="1"/>
    <col min="18" max="18" width="10.7265625" style="5" hidden="1" customWidth="1"/>
    <col min="19" max="20" width="10.1796875" style="5" hidden="1" customWidth="1"/>
    <col min="21" max="21" width="9.81640625" customWidth="1"/>
    <col min="22" max="22" width="11.26953125" bestFit="1" customWidth="1"/>
  </cols>
  <sheetData>
    <row r="1" spans="1:22" x14ac:dyDescent="0.35">
      <c r="A1" s="1" t="s">
        <v>0</v>
      </c>
      <c r="B1" s="2"/>
      <c r="C1" s="2" t="s">
        <v>1</v>
      </c>
      <c r="H1" s="2"/>
      <c r="I1" s="3"/>
      <c r="L1" s="4"/>
      <c r="M1" s="4"/>
    </row>
    <row r="2" spans="1:22" x14ac:dyDescent="0.35">
      <c r="A2" s="6" t="s">
        <v>0</v>
      </c>
      <c r="C2" s="5" t="s">
        <v>2</v>
      </c>
      <c r="H2" s="2"/>
      <c r="I2" s="2"/>
      <c r="J2" s="2"/>
      <c r="K2" s="2"/>
      <c r="L2" s="4"/>
      <c r="M2" s="4"/>
    </row>
    <row r="3" spans="1:22" x14ac:dyDescent="0.35">
      <c r="A3" s="3" t="s">
        <v>0</v>
      </c>
      <c r="B3" s="4"/>
      <c r="J3" s="6" t="s">
        <v>0</v>
      </c>
    </row>
    <row r="4" spans="1:22" x14ac:dyDescent="0.35">
      <c r="A4" t="s">
        <v>0</v>
      </c>
      <c r="D4">
        <v>100</v>
      </c>
      <c r="E4">
        <v>110</v>
      </c>
      <c r="F4">
        <v>120</v>
      </c>
      <c r="G4">
        <v>130</v>
      </c>
      <c r="H4">
        <v>140</v>
      </c>
      <c r="I4">
        <v>155</v>
      </c>
      <c r="J4" s="4">
        <v>165</v>
      </c>
      <c r="K4" s="3">
        <v>175</v>
      </c>
      <c r="L4">
        <v>180</v>
      </c>
      <c r="M4">
        <v>190</v>
      </c>
      <c r="N4">
        <v>195</v>
      </c>
      <c r="O4">
        <v>235</v>
      </c>
      <c r="P4" s="5">
        <v>240</v>
      </c>
      <c r="Q4" s="5">
        <v>250</v>
      </c>
    </row>
    <row r="5" spans="1:22" x14ac:dyDescent="0.35">
      <c r="A5" s="7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9" t="s">
        <v>12</v>
      </c>
      <c r="K5" s="9" t="s">
        <v>13</v>
      </c>
      <c r="L5" s="8" t="s">
        <v>14</v>
      </c>
      <c r="M5" s="10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72</v>
      </c>
      <c r="U5" s="11"/>
    </row>
    <row r="6" spans="1:22" x14ac:dyDescent="0.35">
      <c r="A6" s="12" t="s">
        <v>22</v>
      </c>
      <c r="B6" s="12">
        <f>SUM(D6:T6)</f>
        <v>3289060</v>
      </c>
      <c r="C6" s="13">
        <v>30000</v>
      </c>
      <c r="D6" s="14"/>
      <c r="E6" s="12">
        <v>225528</v>
      </c>
      <c r="F6" s="12">
        <v>658063</v>
      </c>
      <c r="G6" s="12">
        <v>590472</v>
      </c>
      <c r="H6" s="12">
        <v>302653</v>
      </c>
      <c r="I6" s="12">
        <v>79547</v>
      </c>
      <c r="J6" s="12">
        <v>117012</v>
      </c>
      <c r="K6" s="12">
        <v>69256</v>
      </c>
      <c r="L6" s="12">
        <v>105261</v>
      </c>
      <c r="M6" s="14"/>
      <c r="N6" s="14"/>
      <c r="O6" s="12">
        <v>623405</v>
      </c>
      <c r="P6" s="12">
        <v>190000</v>
      </c>
      <c r="Q6" s="12">
        <v>150418</v>
      </c>
      <c r="R6" s="12">
        <v>20000</v>
      </c>
      <c r="S6" s="12">
        <v>61445</v>
      </c>
      <c r="T6" s="12">
        <v>96000</v>
      </c>
      <c r="U6" s="14">
        <f>SUM(E6:T6)</f>
        <v>3289060</v>
      </c>
    </row>
    <row r="7" spans="1:22" x14ac:dyDescent="0.35">
      <c r="A7" s="12" t="s">
        <v>23</v>
      </c>
      <c r="B7" s="12">
        <f>SUM(D7:T7)</f>
        <v>659500</v>
      </c>
      <c r="C7" s="15"/>
      <c r="D7" s="12"/>
      <c r="E7" s="12">
        <v>9500</v>
      </c>
      <c r="F7" s="12"/>
      <c r="G7" s="12">
        <v>185000</v>
      </c>
      <c r="H7" s="12">
        <v>55000</v>
      </c>
      <c r="I7" s="12">
        <v>12500</v>
      </c>
      <c r="J7" s="12">
        <v>3500</v>
      </c>
      <c r="K7" s="12">
        <v>29000</v>
      </c>
      <c r="L7" s="12">
        <v>100000</v>
      </c>
      <c r="M7" s="14"/>
      <c r="N7" s="14"/>
      <c r="O7" s="14">
        <v>180000</v>
      </c>
      <c r="P7" s="14">
        <v>85000</v>
      </c>
      <c r="Q7" s="14"/>
      <c r="R7" s="14"/>
      <c r="S7" s="14"/>
      <c r="T7" s="14"/>
      <c r="U7" s="14">
        <f>SUM(E7:T7)</f>
        <v>659500</v>
      </c>
    </row>
    <row r="8" spans="1:22" x14ac:dyDescent="0.35">
      <c r="A8" s="14" t="s">
        <v>24</v>
      </c>
      <c r="B8" s="14">
        <f>SUM(D8:T8)</f>
        <v>72000</v>
      </c>
      <c r="C8" s="13"/>
      <c r="D8" s="14"/>
      <c r="E8" s="14"/>
      <c r="F8" s="12">
        <v>72000</v>
      </c>
      <c r="G8" s="14">
        <v>0</v>
      </c>
      <c r="H8" s="14">
        <v>0</v>
      </c>
      <c r="I8" s="14">
        <v>0</v>
      </c>
      <c r="J8" s="12">
        <v>0</v>
      </c>
      <c r="K8" s="12"/>
      <c r="L8" s="14"/>
      <c r="M8" s="14"/>
      <c r="N8" s="14"/>
      <c r="O8" s="14"/>
      <c r="P8" s="14"/>
      <c r="Q8" s="14"/>
      <c r="R8" s="14"/>
      <c r="S8" s="14"/>
      <c r="T8" s="14"/>
      <c r="U8" s="14">
        <f>SUM(E8:T8)</f>
        <v>72000</v>
      </c>
    </row>
    <row r="9" spans="1:22" x14ac:dyDescent="0.35">
      <c r="A9" s="14" t="s">
        <v>25</v>
      </c>
      <c r="B9" s="14">
        <f>SUM(D9:T9)</f>
        <v>104750</v>
      </c>
      <c r="C9" s="13"/>
      <c r="D9" s="14"/>
      <c r="E9" s="14"/>
      <c r="F9" s="14"/>
      <c r="G9" s="14"/>
      <c r="H9" s="14"/>
      <c r="I9" s="14"/>
      <c r="J9" s="12" t="s">
        <v>0</v>
      </c>
      <c r="K9" s="12"/>
      <c r="L9" s="14"/>
      <c r="M9" s="14">
        <v>29750</v>
      </c>
      <c r="N9" s="14">
        <v>75000</v>
      </c>
      <c r="O9" s="12"/>
      <c r="P9" s="12"/>
      <c r="Q9" s="12"/>
      <c r="R9" s="12"/>
      <c r="S9" s="12"/>
      <c r="T9" s="12"/>
      <c r="U9" s="14">
        <f>SUM(E9:T9)</f>
        <v>104750</v>
      </c>
    </row>
    <row r="10" spans="1:22" x14ac:dyDescent="0.35">
      <c r="A10" s="14" t="s">
        <v>26</v>
      </c>
      <c r="B10" s="14">
        <f>SUM(B6:B9)</f>
        <v>4125310</v>
      </c>
      <c r="C10" s="13"/>
      <c r="D10" s="14"/>
      <c r="E10" s="14">
        <f>SUM(E6:E9)</f>
        <v>235028</v>
      </c>
      <c r="F10" s="14">
        <f t="shared" ref="F10:T10" si="0">SUM(F6:F9)</f>
        <v>730063</v>
      </c>
      <c r="G10" s="14">
        <f t="shared" si="0"/>
        <v>775472</v>
      </c>
      <c r="H10" s="14">
        <f t="shared" si="0"/>
        <v>357653</v>
      </c>
      <c r="I10" s="14">
        <f t="shared" si="0"/>
        <v>92047</v>
      </c>
      <c r="J10" s="14">
        <f t="shared" si="0"/>
        <v>120512</v>
      </c>
      <c r="K10" s="14">
        <f t="shared" si="0"/>
        <v>98256</v>
      </c>
      <c r="L10" s="14">
        <f t="shared" si="0"/>
        <v>205261</v>
      </c>
      <c r="M10" s="14">
        <f t="shared" si="0"/>
        <v>29750</v>
      </c>
      <c r="N10" s="14">
        <f t="shared" si="0"/>
        <v>75000</v>
      </c>
      <c r="O10" s="14">
        <f t="shared" si="0"/>
        <v>803405</v>
      </c>
      <c r="P10" s="14">
        <f t="shared" si="0"/>
        <v>275000</v>
      </c>
      <c r="Q10" s="14">
        <f t="shared" si="0"/>
        <v>150418</v>
      </c>
      <c r="R10" s="14">
        <f t="shared" si="0"/>
        <v>20000</v>
      </c>
      <c r="S10" s="14">
        <f t="shared" si="0"/>
        <v>61445</v>
      </c>
      <c r="T10" s="14">
        <f t="shared" si="0"/>
        <v>96000</v>
      </c>
      <c r="U10" s="14">
        <f>SUM(E6:T9)</f>
        <v>4125310</v>
      </c>
      <c r="V10" s="50"/>
    </row>
    <row r="11" spans="1:22" x14ac:dyDescent="0.35">
      <c r="A11" s="14"/>
      <c r="B11" s="14"/>
      <c r="C11" s="13"/>
      <c r="D11" s="14"/>
      <c r="E11" s="14"/>
      <c r="F11" s="14"/>
      <c r="G11" s="14"/>
      <c r="H11" s="14"/>
      <c r="I11" s="14"/>
      <c r="J11" s="12"/>
      <c r="K11" s="12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2" x14ac:dyDescent="0.35">
      <c r="A12" s="14" t="s">
        <v>27</v>
      </c>
      <c r="B12" s="14"/>
      <c r="C12" s="13"/>
      <c r="D12" s="14"/>
      <c r="E12" s="14"/>
      <c r="F12" s="14"/>
      <c r="G12" s="14"/>
      <c r="H12" s="14"/>
      <c r="I12" s="14"/>
      <c r="J12" s="12"/>
      <c r="K12" s="12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2" x14ac:dyDescent="0.35">
      <c r="A13" s="14" t="s">
        <v>28</v>
      </c>
      <c r="B13" s="12">
        <f>SUM(D13:T13)</f>
        <v>2396908.144507084</v>
      </c>
      <c r="C13" s="13">
        <v>50100</v>
      </c>
      <c r="D13" s="14">
        <f>[1]Salaries!C56</f>
        <v>208886.37809916667</v>
      </c>
      <c r="E13" s="14">
        <f>[1]Salaries!D56</f>
        <v>138692.32537562502</v>
      </c>
      <c r="F13" s="14">
        <f>[1]Salaries!E56</f>
        <v>423941.38804770837</v>
      </c>
      <c r="G13" s="14">
        <f>[1]Salaries!F56</f>
        <v>432314.40886750002</v>
      </c>
      <c r="H13" s="14">
        <f>[1]Salaries!G56</f>
        <v>205865.15728979168</v>
      </c>
      <c r="I13" s="14">
        <f>[1]Salaries!H56</f>
        <v>53398.066063541672</v>
      </c>
      <c r="J13" s="12">
        <f>[1]Salaries!I56</f>
        <v>71335.363764583337</v>
      </c>
      <c r="K13" s="12">
        <f>[1]Salaries!J56</f>
        <v>55726.575500625004</v>
      </c>
      <c r="L13" s="14">
        <f>[1]Salaries!K56</f>
        <v>73046.408751249997</v>
      </c>
      <c r="M13" s="14">
        <f>[1]Salaries!L56</f>
        <v>7467.0590312500008</v>
      </c>
      <c r="N13" s="14">
        <f>[1]Salaries!M56</f>
        <v>4918.5639789583338</v>
      </c>
      <c r="O13" s="14">
        <f>[1]Salaries!N56</f>
        <v>391426.22190395836</v>
      </c>
      <c r="P13" s="14">
        <f>[1]Salaries!O56</f>
        <v>104309.402710625</v>
      </c>
      <c r="Q13" s="14">
        <f>[1]Salaries!P56</f>
        <v>104000</v>
      </c>
      <c r="R13" s="14">
        <f>[1]Salaries!Q56</f>
        <v>16320.760903750001</v>
      </c>
      <c r="S13" s="14">
        <f>[1]Salaries!R56</f>
        <v>41664</v>
      </c>
      <c r="T13" s="14">
        <f>[1]Salaries!S56</f>
        <v>63596.064218750005</v>
      </c>
      <c r="U13" s="14">
        <f>SUM(D13:T13)</f>
        <v>2396908.144507084</v>
      </c>
    </row>
    <row r="14" spans="1:22" x14ac:dyDescent="0.35">
      <c r="A14" s="14" t="s">
        <v>29</v>
      </c>
      <c r="B14" s="12"/>
      <c r="C14" s="13"/>
      <c r="D14" s="14"/>
      <c r="E14" s="14"/>
      <c r="F14" s="14"/>
      <c r="G14" s="14"/>
      <c r="H14" s="14"/>
      <c r="I14" s="14"/>
      <c r="J14" s="12"/>
      <c r="K14" s="12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2" x14ac:dyDescent="0.35">
      <c r="A15" s="14" t="s">
        <v>30</v>
      </c>
      <c r="B15" s="12">
        <f>SUM(D15:T15)</f>
        <v>685025.77632784937</v>
      </c>
      <c r="C15" s="13">
        <v>52200</v>
      </c>
      <c r="D15" s="14">
        <f>[1]Fringes!C56</f>
        <v>57403.256442003738</v>
      </c>
      <c r="E15" s="14">
        <f>[1]Fringes!D56</f>
        <v>40296.310426240161</v>
      </c>
      <c r="F15" s="14">
        <f>[1]Fringes!E56</f>
        <v>122209.60625646163</v>
      </c>
      <c r="G15" s="14">
        <f>[1]Fringes!F56</f>
        <v>124048.65361505689</v>
      </c>
      <c r="H15" s="14">
        <f>[1]Fringes!G56</f>
        <v>58016.746613985597</v>
      </c>
      <c r="I15" s="14">
        <f>[1]Fringes!H56</f>
        <v>14319.077628872603</v>
      </c>
      <c r="J15" s="12">
        <f>[1]Fringes!I56</f>
        <v>20655.969090727267</v>
      </c>
      <c r="K15" s="12">
        <f>[1]Fringes!J56</f>
        <v>16034.085288654655</v>
      </c>
      <c r="L15" s="14">
        <f>[1]Fringes!K56</f>
        <v>20058.476114264529</v>
      </c>
      <c r="M15" s="14">
        <f>[1]Fringes!L56</f>
        <v>2187.730335151598</v>
      </c>
      <c r="N15" s="14">
        <f>[1]Fringes!M56</f>
        <v>1440.0905823853705</v>
      </c>
      <c r="O15" s="14">
        <f>[1]Fringes!N56</f>
        <v>114629.84353367504</v>
      </c>
      <c r="P15" s="14">
        <f>[1]Fringes!O56</f>
        <v>29877.051113108017</v>
      </c>
      <c r="Q15" s="14">
        <f>[1]Fringes!P56</f>
        <v>30470.35705805559</v>
      </c>
      <c r="R15" s="14">
        <f>[1]Fringes!Q56</f>
        <v>2538.9862609453126</v>
      </c>
      <c r="S15" s="14">
        <f>[1]Fringes!R56</f>
        <v>12206.893812181039</v>
      </c>
      <c r="T15" s="14">
        <f>[1]Fringes!S56</f>
        <v>18632.642156080245</v>
      </c>
      <c r="U15" s="14">
        <f>SUM(D15:T15)</f>
        <v>685025.77632784937</v>
      </c>
    </row>
    <row r="16" spans="1:22" x14ac:dyDescent="0.35">
      <c r="A16" s="12" t="s">
        <v>0</v>
      </c>
      <c r="B16" s="14" t="s">
        <v>0</v>
      </c>
      <c r="C16" s="13"/>
      <c r="D16" s="14" t="s">
        <v>0</v>
      </c>
      <c r="E16" s="14" t="s">
        <v>0</v>
      </c>
      <c r="F16" s="14" t="s">
        <v>0</v>
      </c>
      <c r="G16" s="14" t="s">
        <v>0</v>
      </c>
      <c r="H16" s="14" t="s">
        <v>0</v>
      </c>
      <c r="I16" s="14"/>
      <c r="J16" s="12" t="s">
        <v>0</v>
      </c>
      <c r="K16" s="12"/>
      <c r="L16" s="14"/>
      <c r="M16" s="14"/>
      <c r="N16" s="14"/>
      <c r="O16" s="14"/>
      <c r="P16" s="14"/>
      <c r="Q16" s="14"/>
      <c r="R16" s="14"/>
      <c r="S16" s="14"/>
      <c r="T16" s="14"/>
      <c r="U16" s="14" t="s">
        <v>0</v>
      </c>
    </row>
    <row r="17" spans="1:21" x14ac:dyDescent="0.35">
      <c r="A17" s="14" t="s">
        <v>31</v>
      </c>
      <c r="B17" s="14">
        <f>SUM(D17:T17)</f>
        <v>3081933.9208349334</v>
      </c>
      <c r="C17" s="13"/>
      <c r="D17" s="14">
        <f t="shared" ref="D17:O17" si="1">SUM(D13:D16)</f>
        <v>266289.63454117044</v>
      </c>
      <c r="E17" s="14">
        <f t="shared" si="1"/>
        <v>178988.6358018652</v>
      </c>
      <c r="F17" s="14">
        <f t="shared" si="1"/>
        <v>546150.99430417002</v>
      </c>
      <c r="G17" s="14">
        <f t="shared" si="1"/>
        <v>556363.06248255691</v>
      </c>
      <c r="H17" s="14">
        <f t="shared" si="1"/>
        <v>263881.90390377725</v>
      </c>
      <c r="I17" s="14">
        <f t="shared" si="1"/>
        <v>67717.143692414276</v>
      </c>
      <c r="J17" s="12">
        <f t="shared" si="1"/>
        <v>91991.332855310611</v>
      </c>
      <c r="K17" s="12">
        <f t="shared" si="1"/>
        <v>71760.66078927966</v>
      </c>
      <c r="L17" s="14">
        <f t="shared" si="1"/>
        <v>93104.884865514527</v>
      </c>
      <c r="M17" s="14">
        <f t="shared" si="1"/>
        <v>9654.7893664015992</v>
      </c>
      <c r="N17" s="14">
        <f t="shared" si="1"/>
        <v>6358.6545613437047</v>
      </c>
      <c r="O17" s="14">
        <f t="shared" si="1"/>
        <v>506056.06543763343</v>
      </c>
      <c r="P17" s="14">
        <f>SUM(P13:P15)</f>
        <v>134186.45382373303</v>
      </c>
      <c r="Q17" s="14">
        <f>SUM(Q13:Q15)</f>
        <v>134470.35705805558</v>
      </c>
      <c r="R17" s="14">
        <f t="shared" ref="R17:T17" si="2">SUM(R13:R15)</f>
        <v>18859.747164695313</v>
      </c>
      <c r="S17" s="14">
        <f t="shared" si="2"/>
        <v>53870.893812181035</v>
      </c>
      <c r="T17" s="14">
        <f t="shared" si="2"/>
        <v>82228.706374830246</v>
      </c>
      <c r="U17" s="14">
        <f>SUM(D17:T17)</f>
        <v>3081933.9208349334</v>
      </c>
    </row>
    <row r="18" spans="1:21" x14ac:dyDescent="0.35">
      <c r="A18" s="14" t="s">
        <v>0</v>
      </c>
      <c r="B18" s="14"/>
      <c r="C18" s="13"/>
      <c r="D18" s="14"/>
      <c r="E18" s="16">
        <f>+E17/E10</f>
        <v>0.76156302994479463</v>
      </c>
      <c r="F18" s="16">
        <f t="shared" ref="F18:P18" si="3">+F17/F10</f>
        <v>0.7480874860171931</v>
      </c>
      <c r="G18" s="16">
        <f t="shared" si="3"/>
        <v>0.71745087183361478</v>
      </c>
      <c r="H18" s="16">
        <f t="shared" si="3"/>
        <v>0.73781543536270422</v>
      </c>
      <c r="I18" s="16">
        <f t="shared" si="3"/>
        <v>0.73568007314105055</v>
      </c>
      <c r="J18" s="16">
        <f t="shared" si="3"/>
        <v>0.76333753365067891</v>
      </c>
      <c r="K18" s="16">
        <f t="shared" si="3"/>
        <v>0.73034380383162001</v>
      </c>
      <c r="L18" s="16">
        <f t="shared" si="3"/>
        <v>0.45359266916518248</v>
      </c>
      <c r="M18" s="16">
        <f t="shared" si="3"/>
        <v>0.32453073500509577</v>
      </c>
      <c r="N18" s="16">
        <f t="shared" si="3"/>
        <v>8.4782060817916061E-2</v>
      </c>
      <c r="O18" s="16">
        <f t="shared" si="3"/>
        <v>0.62988911624601962</v>
      </c>
      <c r="P18" s="16">
        <f t="shared" si="3"/>
        <v>0.48795074117721099</v>
      </c>
      <c r="Q18" s="16"/>
      <c r="R18" s="16"/>
      <c r="S18" s="16"/>
      <c r="T18" s="16"/>
      <c r="U18" s="14"/>
    </row>
    <row r="19" spans="1:21" x14ac:dyDescent="0.35">
      <c r="A19" s="14" t="s">
        <v>32</v>
      </c>
      <c r="B19" s="14">
        <f>+B10-B17</f>
        <v>1043376.0791650666</v>
      </c>
      <c r="C19" s="13"/>
      <c r="D19" s="14">
        <f t="shared" ref="D19:T19" si="4">+D10-D17</f>
        <v>-266289.63454117044</v>
      </c>
      <c r="E19" s="14">
        <f t="shared" si="4"/>
        <v>56039.364198134805</v>
      </c>
      <c r="F19" s="14">
        <f t="shared" si="4"/>
        <v>183912.00569582998</v>
      </c>
      <c r="G19" s="14">
        <f t="shared" si="4"/>
        <v>219108.93751744309</v>
      </c>
      <c r="H19" s="14">
        <f t="shared" si="4"/>
        <v>93771.096096222755</v>
      </c>
      <c r="I19" s="14">
        <f t="shared" si="4"/>
        <v>24329.856307585724</v>
      </c>
      <c r="J19" s="12">
        <f t="shared" si="4"/>
        <v>28520.667144689389</v>
      </c>
      <c r="K19" s="12">
        <f t="shared" si="4"/>
        <v>26495.33921072034</v>
      </c>
      <c r="L19" s="14">
        <f t="shared" si="4"/>
        <v>112156.11513448547</v>
      </c>
      <c r="M19" s="14">
        <f t="shared" si="4"/>
        <v>20095.210633598399</v>
      </c>
      <c r="N19" s="14">
        <f t="shared" si="4"/>
        <v>68641.345438656295</v>
      </c>
      <c r="O19" s="14">
        <f t="shared" si="4"/>
        <v>297348.93456236657</v>
      </c>
      <c r="P19" s="14">
        <f t="shared" si="4"/>
        <v>140813.54617626697</v>
      </c>
      <c r="Q19" s="14">
        <f t="shared" si="4"/>
        <v>15947.642941944418</v>
      </c>
      <c r="R19" s="14">
        <f t="shared" si="4"/>
        <v>1140.2528353046873</v>
      </c>
      <c r="S19" s="14">
        <f t="shared" si="4"/>
        <v>7574.1061878189648</v>
      </c>
      <c r="T19" s="14">
        <f t="shared" si="4"/>
        <v>13771.293625169754</v>
      </c>
      <c r="U19" s="14">
        <f>+U10-U17</f>
        <v>1043376.0791650666</v>
      </c>
    </row>
    <row r="20" spans="1:21" x14ac:dyDescent="0.35">
      <c r="A20" s="14"/>
      <c r="B20" s="14"/>
      <c r="C20" s="13"/>
      <c r="D20" s="14"/>
      <c r="E20" s="14"/>
      <c r="F20" s="14"/>
      <c r="G20" s="14"/>
      <c r="H20" s="14"/>
      <c r="I20" s="14"/>
      <c r="J20" s="12"/>
      <c r="K20" s="12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x14ac:dyDescent="0.35">
      <c r="A21" s="14" t="s">
        <v>33</v>
      </c>
      <c r="B21" s="14"/>
      <c r="C21" s="13"/>
      <c r="D21" s="14"/>
      <c r="E21" s="14" t="s">
        <v>0</v>
      </c>
      <c r="F21" s="14"/>
      <c r="G21" s="14"/>
      <c r="H21" s="14"/>
      <c r="I21" s="14"/>
      <c r="J21" s="12"/>
      <c r="K21" s="12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idden="1" x14ac:dyDescent="0.35">
      <c r="A22" s="17" t="s">
        <v>34</v>
      </c>
      <c r="B22" s="14">
        <f>SUM(D22:O22)</f>
        <v>0</v>
      </c>
      <c r="C22" s="13">
        <v>60200</v>
      </c>
      <c r="D22" s="14"/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2">
        <v>0</v>
      </c>
      <c r="K22" s="12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/>
      <c r="R22" s="14"/>
      <c r="S22" s="14"/>
      <c r="T22" s="14"/>
      <c r="U22" s="14">
        <f t="shared" ref="U22" si="5">SUM(D22:P22)</f>
        <v>0</v>
      </c>
    </row>
    <row r="23" spans="1:21" x14ac:dyDescent="0.35">
      <c r="A23" s="14" t="s">
        <v>35</v>
      </c>
      <c r="B23" s="14">
        <v>18400</v>
      </c>
      <c r="C23" s="13">
        <v>60500</v>
      </c>
      <c r="D23" s="14">
        <f>B23</f>
        <v>18400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2">
        <v>0</v>
      </c>
      <c r="K23" s="12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f>SUM(D23:T23)</f>
        <v>18400</v>
      </c>
    </row>
    <row r="24" spans="1:21" x14ac:dyDescent="0.35">
      <c r="A24" s="14" t="s">
        <v>36</v>
      </c>
      <c r="B24" s="12">
        <v>720</v>
      </c>
      <c r="C24" s="13">
        <v>61000</v>
      </c>
      <c r="D24" s="14">
        <v>720</v>
      </c>
      <c r="E24" s="14"/>
      <c r="F24" s="14"/>
      <c r="G24" s="14"/>
      <c r="H24" s="14"/>
      <c r="I24" s="14"/>
      <c r="J24" s="12"/>
      <c r="K24" s="12"/>
      <c r="L24" s="14"/>
      <c r="M24" s="14"/>
      <c r="N24" s="14"/>
      <c r="O24" s="14"/>
      <c r="P24" s="14"/>
      <c r="Q24" s="14"/>
      <c r="R24" s="14"/>
      <c r="S24" s="14"/>
      <c r="T24" s="14"/>
      <c r="U24" s="14">
        <f t="shared" ref="U24:U53" si="6">SUM(D24:T24)</f>
        <v>720</v>
      </c>
    </row>
    <row r="25" spans="1:21" x14ac:dyDescent="0.35">
      <c r="A25" s="17" t="s">
        <v>37</v>
      </c>
      <c r="B25" s="12">
        <v>3500</v>
      </c>
      <c r="C25" s="13">
        <v>61300</v>
      </c>
      <c r="D25" s="14">
        <v>0</v>
      </c>
      <c r="E25" s="14">
        <v>100</v>
      </c>
      <c r="F25" s="14">
        <v>1900</v>
      </c>
      <c r="G25" s="14">
        <v>1000</v>
      </c>
      <c r="H25" s="14">
        <v>100</v>
      </c>
      <c r="I25" s="14">
        <v>200</v>
      </c>
      <c r="J25" s="12">
        <v>100</v>
      </c>
      <c r="K25" s="12">
        <v>100</v>
      </c>
      <c r="L25" s="14"/>
      <c r="M25" s="14"/>
      <c r="N25" s="14"/>
      <c r="O25" s="14"/>
      <c r="P25" s="14"/>
      <c r="Q25" s="14"/>
      <c r="R25" s="14"/>
      <c r="S25" s="14"/>
      <c r="T25" s="14"/>
      <c r="U25" s="14">
        <f t="shared" si="6"/>
        <v>3500</v>
      </c>
    </row>
    <row r="26" spans="1:21" x14ac:dyDescent="0.35">
      <c r="A26" s="17" t="s">
        <v>38</v>
      </c>
      <c r="B26" s="14">
        <v>39450</v>
      </c>
      <c r="C26" s="13">
        <v>62300</v>
      </c>
      <c r="D26" s="14">
        <v>0</v>
      </c>
      <c r="E26" s="14">
        <v>3600</v>
      </c>
      <c r="F26" s="14">
        <v>12100</v>
      </c>
      <c r="G26" s="14">
        <v>8800</v>
      </c>
      <c r="H26" s="14">
        <v>5100</v>
      </c>
      <c r="I26" s="14">
        <v>1100</v>
      </c>
      <c r="J26" s="12">
        <v>1300</v>
      </c>
      <c r="K26" s="12">
        <v>1100</v>
      </c>
      <c r="L26" s="14">
        <v>1000</v>
      </c>
      <c r="M26" s="14">
        <v>0</v>
      </c>
      <c r="N26" s="14"/>
      <c r="O26" s="14">
        <v>5100</v>
      </c>
      <c r="P26" s="14"/>
      <c r="Q26" s="14"/>
      <c r="R26" s="14">
        <v>250</v>
      </c>
      <c r="S26" s="14"/>
      <c r="T26" s="14"/>
      <c r="U26" s="14">
        <f t="shared" si="6"/>
        <v>39450</v>
      </c>
    </row>
    <row r="27" spans="1:21" x14ac:dyDescent="0.35">
      <c r="A27" s="12" t="s">
        <v>39</v>
      </c>
      <c r="B27" s="12">
        <f t="shared" ref="B27:B33" si="7">SUM(D27:T27)</f>
        <v>17709.01578271556</v>
      </c>
      <c r="C27" s="15">
        <v>62500</v>
      </c>
      <c r="D27" s="12">
        <v>0</v>
      </c>
      <c r="E27" s="12">
        <f>'[1]Equip Purchases'!D94</f>
        <v>669.8753451451928</v>
      </c>
      <c r="F27" s="12">
        <f>'[1]Equip Purchases'!E94</f>
        <v>3090.9033891387321</v>
      </c>
      <c r="G27" s="12">
        <f>'[1]Equip Purchases'!F94</f>
        <v>3203.888351822995</v>
      </c>
      <c r="H27" s="12">
        <f>'[1]Equip Purchases'!G94</f>
        <v>1271.8528429439455</v>
      </c>
      <c r="I27" s="12">
        <f>'[1]Equip Purchases'!H94</f>
        <v>427.5177814489499</v>
      </c>
      <c r="J27" s="12">
        <f>'[1]Equip Purchases'!I94</f>
        <v>415.14812226838137</v>
      </c>
      <c r="K27" s="12">
        <f>'[1]Equip Purchases'!J94</f>
        <v>432.67362436217985</v>
      </c>
      <c r="L27" s="12">
        <f>'[1]Equip Purchases'!K94</f>
        <v>396.07041253663471</v>
      </c>
      <c r="M27" s="12">
        <f>'[1]Equip Purchases'!L94</f>
        <v>0</v>
      </c>
      <c r="N27" s="12">
        <f>'[1]Equip Purchases'!M94</f>
        <v>93.315301965482917</v>
      </c>
      <c r="O27" s="12">
        <f>'[1]Equip Purchases'!N94</f>
        <v>1443.4924463164527</v>
      </c>
      <c r="P27" s="12">
        <f>'[1]Equip Purchases'!O94</f>
        <v>279.95899732999908</v>
      </c>
      <c r="Q27" s="12">
        <f>'[1]Equip Purchases'!P94+0.23</f>
        <v>2641.5139949984728</v>
      </c>
      <c r="R27" s="12">
        <f>'[1]Equip Purchases'!Q94</f>
        <v>0</v>
      </c>
      <c r="S27" s="12">
        <f>'[1]Equip Purchases'!R94</f>
        <v>92.805172438139209</v>
      </c>
      <c r="T27" s="12">
        <v>3250</v>
      </c>
      <c r="U27" s="14">
        <f t="shared" si="6"/>
        <v>17709.01578271556</v>
      </c>
    </row>
    <row r="28" spans="1:21" x14ac:dyDescent="0.35">
      <c r="A28" s="14" t="s">
        <v>40</v>
      </c>
      <c r="B28" s="12">
        <f t="shared" si="7"/>
        <v>6140.7425049239446</v>
      </c>
      <c r="C28" s="13">
        <v>62600</v>
      </c>
      <c r="D28" s="14"/>
      <c r="E28" s="14">
        <f>'[1]Equip Rental'!D59</f>
        <v>341.56872812398348</v>
      </c>
      <c r="F28" s="14">
        <f>'[1]Equip Rental'!E59</f>
        <v>1229.5332101557481</v>
      </c>
      <c r="G28" s="14">
        <f>'[1]Equip Rental'!F59</f>
        <v>1249.4987531470986</v>
      </c>
      <c r="H28" s="14">
        <f>'[1]Equip Rental'!G59</f>
        <v>608.80796908095761</v>
      </c>
      <c r="I28" s="14">
        <f>'[1]Equip Rental'!H59</f>
        <v>109.87534872284789</v>
      </c>
      <c r="J28" s="12">
        <f>'[1]Equip Rental'!I59</f>
        <v>116.52473446556313</v>
      </c>
      <c r="K28" s="12">
        <f>'[1]Equip Rental'!J59</f>
        <v>179.06399944677656</v>
      </c>
      <c r="L28" s="14">
        <f>'[1]Equip Rental'!K59</f>
        <v>226.77454578051888</v>
      </c>
      <c r="M28" s="14">
        <f>'[1]Equip Rental'!L59</f>
        <v>0</v>
      </c>
      <c r="N28" s="14">
        <f>'[1]Equip Rental'!M59</f>
        <v>9.4765783131295809</v>
      </c>
      <c r="O28" s="14">
        <f>'[1]Equip Rental'!N59</f>
        <v>1744.0688843071516</v>
      </c>
      <c r="P28" s="14">
        <f>'[1]Equip Rental'!O59</f>
        <v>143.41649804450887</v>
      </c>
      <c r="Q28" s="14"/>
      <c r="R28" s="14">
        <f>'[1]Equip Rental'!Q59</f>
        <v>0</v>
      </c>
      <c r="S28" s="14">
        <f>'[1]Equip Rental'!R59</f>
        <v>56.329872784224939</v>
      </c>
      <c r="T28" s="14">
        <f>'[1]Equip Rental'!S59</f>
        <v>125.80338255143569</v>
      </c>
      <c r="U28" s="14">
        <f t="shared" si="6"/>
        <v>6140.7425049239446</v>
      </c>
    </row>
    <row r="29" spans="1:21" x14ac:dyDescent="0.35">
      <c r="A29" s="14" t="s">
        <v>41</v>
      </c>
      <c r="B29" s="12">
        <f t="shared" si="7"/>
        <v>66033.38043800884</v>
      </c>
      <c r="C29" s="13">
        <v>62700</v>
      </c>
      <c r="D29" s="14"/>
      <c r="E29" s="14">
        <f>'[1]Equip R&amp;M'!D61</f>
        <v>4366.0809395069718</v>
      </c>
      <c r="F29" s="17">
        <f>'[1]Equip R&amp;M'!E61</f>
        <v>12878.965715239976</v>
      </c>
      <c r="G29" s="14">
        <f>'[1]Equip R&amp;M'!F61</f>
        <v>13141.553932854578</v>
      </c>
      <c r="H29" s="14">
        <f>'[1]Equip R&amp;M'!G61</f>
        <v>6378.5821478061107</v>
      </c>
      <c r="I29" s="14">
        <f>'[1]Equip R&amp;M'!H61</f>
        <v>1575.8289866807104</v>
      </c>
      <c r="J29" s="12">
        <f>'[1]Equip R&amp;M'!I61</f>
        <v>2057.8386077051287</v>
      </c>
      <c r="K29" s="12">
        <f>'[1]Equip R&amp;M'!J61</f>
        <v>1837.1798787159748</v>
      </c>
      <c r="L29" s="14">
        <f>'[1]Equip R&amp;M'!K61</f>
        <v>2295.2486940343683</v>
      </c>
      <c r="M29" s="14">
        <f>'[1]Equip R&amp;M'!L61</f>
        <v>0</v>
      </c>
      <c r="N29" s="14">
        <f>'[1]Equip R&amp;M'!M61</f>
        <v>139.67105424482671</v>
      </c>
      <c r="O29" s="14">
        <f>'[1]Equip R&amp;M'!N61</f>
        <v>13806.546251437314</v>
      </c>
      <c r="P29" s="14">
        <f>'[1]Equip R&amp;M'!O61</f>
        <v>3674.1642297828826</v>
      </c>
      <c r="Q29" s="14"/>
      <c r="R29" s="14">
        <v>490.25</v>
      </c>
      <c r="S29" s="14">
        <v>1186.47</v>
      </c>
      <c r="T29" s="14">
        <v>2205</v>
      </c>
      <c r="U29" s="14">
        <f t="shared" si="6"/>
        <v>66033.38043800884</v>
      </c>
    </row>
    <row r="30" spans="1:21" x14ac:dyDescent="0.35">
      <c r="A30" s="17" t="s">
        <v>42</v>
      </c>
      <c r="B30" s="12">
        <f t="shared" si="7"/>
        <v>35358.5</v>
      </c>
      <c r="C30" s="13"/>
      <c r="D30" s="14"/>
      <c r="E30" s="14"/>
      <c r="F30" s="14"/>
      <c r="G30" s="14"/>
      <c r="H30" s="14"/>
      <c r="I30" s="14"/>
      <c r="J30" s="12"/>
      <c r="K30" s="12"/>
      <c r="L30" s="14"/>
      <c r="M30" s="14"/>
      <c r="N30" s="14">
        <v>35000</v>
      </c>
      <c r="O30" s="14"/>
      <c r="P30" s="14"/>
      <c r="Q30" s="14"/>
      <c r="R30" s="14"/>
      <c r="S30" s="14">
        <v>358.5</v>
      </c>
      <c r="T30" s="14"/>
      <c r="U30" s="14">
        <f t="shared" si="6"/>
        <v>35358.5</v>
      </c>
    </row>
    <row r="31" spans="1:21" x14ac:dyDescent="0.35">
      <c r="A31" s="14" t="s">
        <v>43</v>
      </c>
      <c r="B31" s="12">
        <f t="shared" si="7"/>
        <v>15571.086098328891</v>
      </c>
      <c r="C31" s="13">
        <v>63100</v>
      </c>
      <c r="D31" s="14">
        <v>0</v>
      </c>
      <c r="E31" s="14">
        <f>'[1]Ins-Liab'!D59</f>
        <v>956.15863405182859</v>
      </c>
      <c r="F31" s="14">
        <f>'[1]Ins-Liab'!E59</f>
        <v>2887.5228868975537</v>
      </c>
      <c r="G31" s="14">
        <f>'[1]Ins-Liab'!F59</f>
        <v>2937.0450472269313</v>
      </c>
      <c r="H31" s="14">
        <f>'[1]Ins-Liab'!G59</f>
        <v>1447.5708403971905</v>
      </c>
      <c r="I31" s="14">
        <f>'[1]Ins-Liab'!H59</f>
        <v>358.08331315088401</v>
      </c>
      <c r="J31" s="12">
        <f>'[1]Ins-Liab'!I59</f>
        <v>472.36522160329378</v>
      </c>
      <c r="K31" s="12">
        <f>'[1]Ins-Liab'!J59</f>
        <v>388.55848873819326</v>
      </c>
      <c r="L31" s="14">
        <f>'[1]Ins-Liab'!K59</f>
        <v>514.268588035844</v>
      </c>
      <c r="M31" s="14">
        <f>'[1]Ins-Liab'!L59</f>
        <v>0</v>
      </c>
      <c r="N31" s="14">
        <f>'[1]Ins-Liab'!M59</f>
        <v>30.475175587309277</v>
      </c>
      <c r="O31" s="14">
        <f>'[1]Ins-Liab'!N59</f>
        <v>3020.8517800920317</v>
      </c>
      <c r="P31" s="14">
        <f>'[1]Ins-Liab'!O59</f>
        <v>845.68612254783238</v>
      </c>
      <c r="Q31" s="14">
        <v>700</v>
      </c>
      <c r="R31" s="14"/>
      <c r="S31" s="14">
        <v>400</v>
      </c>
      <c r="T31" s="14">
        <v>612.5</v>
      </c>
      <c r="U31" s="14">
        <f t="shared" si="6"/>
        <v>15571.086098328891</v>
      </c>
    </row>
    <row r="32" spans="1:21" x14ac:dyDescent="0.35">
      <c r="A32" s="14" t="s">
        <v>44</v>
      </c>
      <c r="B32" s="12">
        <f t="shared" si="7"/>
        <v>6014.0480716880593</v>
      </c>
      <c r="C32" s="13">
        <v>63200</v>
      </c>
      <c r="D32" s="14">
        <v>0</v>
      </c>
      <c r="E32" s="14">
        <f>'[1]Ins-Malp'!D61</f>
        <v>366.481945023008</v>
      </c>
      <c r="F32" s="14">
        <f>'[1]Ins-Malp'!E61</f>
        <v>1106.746272220877</v>
      </c>
      <c r="G32" s="14">
        <f>'[1]Ins-Malp'!F61</f>
        <v>1125.7274088156937</v>
      </c>
      <c r="H32" s="14">
        <f>'[1]Ins-Malp'!G61</f>
        <v>554.83322354080894</v>
      </c>
      <c r="I32" s="14">
        <f>'[1]Ins-Malp'!H61</f>
        <v>137.24821845483169</v>
      </c>
      <c r="J32" s="12">
        <f>'[1]Ins-Malp'!I61</f>
        <v>181.0508413659482</v>
      </c>
      <c r="K32" s="12">
        <f>'[1]Ins-Malp'!J61</f>
        <v>148.92891789779611</v>
      </c>
      <c r="L32" s="14">
        <f>'[1]Ins-Malp'!K61</f>
        <v>197.11180310002425</v>
      </c>
      <c r="M32" s="14">
        <f>'[1]Ins-Malp'!L61</f>
        <v>0</v>
      </c>
      <c r="N32" s="14">
        <f>'[1]Ins-Malp'!M61</f>
        <v>11.6806994429644</v>
      </c>
      <c r="O32" s="14">
        <f>'[1]Ins-Malp'!N61</f>
        <v>1157.8493322838458</v>
      </c>
      <c r="P32" s="14">
        <f>'[1]Ins-Malp'!O61</f>
        <v>324.13940954226206</v>
      </c>
      <c r="Q32" s="14">
        <v>300</v>
      </c>
      <c r="R32" s="14"/>
      <c r="S32" s="14">
        <v>137.25</v>
      </c>
      <c r="T32" s="14">
        <v>265</v>
      </c>
      <c r="U32" s="14">
        <f t="shared" si="6"/>
        <v>6014.0480716880593</v>
      </c>
    </row>
    <row r="33" spans="1:21" x14ac:dyDescent="0.35">
      <c r="A33" s="14" t="s">
        <v>45</v>
      </c>
      <c r="B33" s="12">
        <f t="shared" si="7"/>
        <v>4096.1056427698913</v>
      </c>
      <c r="C33" s="13">
        <v>63400</v>
      </c>
      <c r="D33" s="14"/>
      <c r="E33" s="14">
        <f>'[1]Ins-Other'!D61</f>
        <v>249.5297622500145</v>
      </c>
      <c r="F33" s="14">
        <f>'[1]Ins-Other'!E61</f>
        <v>753.55999914546203</v>
      </c>
      <c r="G33" s="14">
        <f>'[1]Ins-Other'!F61</f>
        <v>766.48385137355058</v>
      </c>
      <c r="H33" s="14">
        <f>'[1]Ins-Other'!G61</f>
        <v>377.77414205181481</v>
      </c>
      <c r="I33" s="14">
        <f>'[1]Ins-Other'!H61</f>
        <v>93.449393033869981</v>
      </c>
      <c r="J33" s="14">
        <f>'[1]Ins-Other'!I61</f>
        <v>123.27366740638166</v>
      </c>
      <c r="K33" s="14">
        <f>'[1]Ins-Other'!J61</f>
        <v>101.40253286653976</v>
      </c>
      <c r="L33" s="14">
        <f>'[1]Ins-Other'!K61</f>
        <v>134.2092346763026</v>
      </c>
      <c r="M33" s="14">
        <f>'[1]Ins-Other'!L61</f>
        <v>0</v>
      </c>
      <c r="N33" s="14">
        <f>'[1]Ins-Other'!M61</f>
        <v>7.9531398326697857</v>
      </c>
      <c r="O33" s="14">
        <f>'[1]Ins-Other'!N61</f>
        <v>788.398521822264</v>
      </c>
      <c r="P33" s="14">
        <f>'[1]Ins-Other'!O61</f>
        <v>220.72139831102231</v>
      </c>
      <c r="Q33" s="14">
        <v>200</v>
      </c>
      <c r="R33" s="14"/>
      <c r="S33" s="14">
        <v>94.35</v>
      </c>
      <c r="T33" s="14">
        <v>185</v>
      </c>
      <c r="U33" s="14">
        <f t="shared" si="6"/>
        <v>4096.1056427698913</v>
      </c>
    </row>
    <row r="34" spans="1:21" x14ac:dyDescent="0.35">
      <c r="A34" s="14" t="s">
        <v>46</v>
      </c>
      <c r="B34" s="14">
        <v>1500</v>
      </c>
      <c r="C34" s="13">
        <v>64300</v>
      </c>
      <c r="D34" s="14">
        <v>500</v>
      </c>
      <c r="E34" s="14">
        <v>100</v>
      </c>
      <c r="F34" s="14">
        <v>200</v>
      </c>
      <c r="G34" s="14">
        <v>600</v>
      </c>
      <c r="H34" s="14">
        <v>100</v>
      </c>
      <c r="I34" s="14"/>
      <c r="J34" s="12"/>
      <c r="K34" s="12"/>
      <c r="L34" s="14"/>
      <c r="M34" s="14"/>
      <c r="N34" s="14"/>
      <c r="O34" s="14"/>
      <c r="P34" s="14"/>
      <c r="Q34" s="14"/>
      <c r="R34" s="14"/>
      <c r="S34" s="14"/>
      <c r="T34" s="14"/>
      <c r="U34" s="14">
        <f t="shared" si="6"/>
        <v>1500</v>
      </c>
    </row>
    <row r="35" spans="1:21" x14ac:dyDescent="0.35">
      <c r="A35" s="12" t="s">
        <v>47</v>
      </c>
      <c r="B35" s="14">
        <v>24000</v>
      </c>
      <c r="C35" s="15">
        <v>64500</v>
      </c>
      <c r="D35" s="12"/>
      <c r="E35" s="12">
        <v>1000</v>
      </c>
      <c r="F35" s="12">
        <v>6000</v>
      </c>
      <c r="G35" s="12">
        <v>2000</v>
      </c>
      <c r="H35" s="12">
        <v>12000</v>
      </c>
      <c r="I35" s="12">
        <v>1000</v>
      </c>
      <c r="J35" s="12">
        <v>1000</v>
      </c>
      <c r="K35" s="12">
        <v>1000</v>
      </c>
      <c r="L35" s="12"/>
      <c r="M35" s="12"/>
      <c r="N35" s="12"/>
      <c r="O35" s="12"/>
      <c r="P35" s="12"/>
      <c r="Q35" s="12"/>
      <c r="R35" s="12"/>
      <c r="S35" s="12"/>
      <c r="T35" s="12"/>
      <c r="U35" s="14">
        <f t="shared" si="6"/>
        <v>24000</v>
      </c>
    </row>
    <row r="36" spans="1:21" x14ac:dyDescent="0.35">
      <c r="A36" s="14" t="s">
        <v>48</v>
      </c>
      <c r="B36" s="14">
        <f>SUM(D36:Q36)</f>
        <v>7076.0999999999995</v>
      </c>
      <c r="C36" s="13">
        <v>64700</v>
      </c>
      <c r="D36" s="14"/>
      <c r="E36" s="14">
        <v>91.73</v>
      </c>
      <c r="F36" s="14">
        <v>227.66</v>
      </c>
      <c r="G36" s="14">
        <v>177.94</v>
      </c>
      <c r="H36" s="14">
        <v>75.91</v>
      </c>
      <c r="I36" s="14">
        <v>25.66</v>
      </c>
      <c r="J36" s="12">
        <v>31.37</v>
      </c>
      <c r="K36" s="12">
        <v>25.41</v>
      </c>
      <c r="L36" s="14">
        <v>18.86</v>
      </c>
      <c r="M36" s="14">
        <v>5946.86</v>
      </c>
      <c r="N36" s="14">
        <v>244.7</v>
      </c>
      <c r="O36" s="14">
        <v>210</v>
      </c>
      <c r="P36" s="14"/>
      <c r="Q36" s="14"/>
      <c r="R36" s="14"/>
      <c r="S36" s="14"/>
      <c r="T36" s="14"/>
      <c r="U36" s="14">
        <f t="shared" si="6"/>
        <v>7076.0999999999995</v>
      </c>
    </row>
    <row r="37" spans="1:21" x14ac:dyDescent="0.35">
      <c r="A37" s="14" t="s">
        <v>49</v>
      </c>
      <c r="B37" s="12">
        <f>SUM(D37:T37)</f>
        <v>52637.5</v>
      </c>
      <c r="C37" s="13">
        <v>66000</v>
      </c>
      <c r="D37" s="14">
        <f>'[1]Office supplies'!C56</f>
        <v>4562.5</v>
      </c>
      <c r="E37" s="14">
        <f>'[1]Office supplies'!D56</f>
        <v>3137.5</v>
      </c>
      <c r="F37" s="14">
        <f>'[1]Office supplies'!E56</f>
        <v>9475</v>
      </c>
      <c r="G37" s="14">
        <f>'[1]Office supplies'!F56</f>
        <v>9637.5</v>
      </c>
      <c r="H37" s="14">
        <f>'[1]Office supplies'!G56</f>
        <v>4750</v>
      </c>
      <c r="I37" s="14">
        <f>'[1]Office supplies'!H56</f>
        <v>1175</v>
      </c>
      <c r="J37" s="12">
        <f>'[1]Office supplies'!I56</f>
        <v>1550</v>
      </c>
      <c r="K37" s="12">
        <f>'[1]Office supplies'!J56</f>
        <v>1275</v>
      </c>
      <c r="L37" s="14">
        <f>'[1]Office supplies'!K56</f>
        <v>1687.5</v>
      </c>
      <c r="M37" s="14">
        <f>'[1]Office supplies'!L56</f>
        <v>0</v>
      </c>
      <c r="N37" s="14">
        <f>'[1]Office supplies'!M56</f>
        <v>100</v>
      </c>
      <c r="O37" s="14">
        <f>'[1]Office supplies'!N56</f>
        <v>9912.5</v>
      </c>
      <c r="P37" s="14">
        <f>'[1]Office supplies'!O56</f>
        <v>2775</v>
      </c>
      <c r="Q37" s="14"/>
      <c r="R37" s="14">
        <f>'[1]Office supplies'!Q56</f>
        <v>0</v>
      </c>
      <c r="S37" s="14">
        <v>600</v>
      </c>
      <c r="T37" s="14">
        <v>2000</v>
      </c>
      <c r="U37" s="14">
        <f t="shared" si="6"/>
        <v>52637.5</v>
      </c>
    </row>
    <row r="38" spans="1:21" x14ac:dyDescent="0.35">
      <c r="A38" s="12" t="s">
        <v>50</v>
      </c>
      <c r="B38" s="12">
        <v>14900</v>
      </c>
      <c r="C38" s="13">
        <v>66100</v>
      </c>
      <c r="D38" s="14"/>
      <c r="E38" s="14">
        <v>1000</v>
      </c>
      <c r="F38" s="14">
        <v>3000</v>
      </c>
      <c r="G38" s="14">
        <v>1000</v>
      </c>
      <c r="H38" s="14"/>
      <c r="I38" s="14"/>
      <c r="J38" s="12">
        <v>1000</v>
      </c>
      <c r="K38" s="12">
        <v>3600</v>
      </c>
      <c r="L38" s="14">
        <v>1000</v>
      </c>
      <c r="M38" s="14">
        <v>3900</v>
      </c>
      <c r="N38" s="14"/>
      <c r="O38" s="14"/>
      <c r="P38" s="14"/>
      <c r="Q38" s="14"/>
      <c r="R38" s="14">
        <v>400</v>
      </c>
      <c r="S38" s="14"/>
      <c r="T38" s="14"/>
      <c r="U38" s="14">
        <f t="shared" si="6"/>
        <v>14900</v>
      </c>
    </row>
    <row r="39" spans="1:21" x14ac:dyDescent="0.35">
      <c r="A39" s="14" t="s">
        <v>51</v>
      </c>
      <c r="B39" s="12">
        <f>SUM(D39:T39)</f>
        <v>3169.7599999999998</v>
      </c>
      <c r="C39" s="13">
        <v>66300</v>
      </c>
      <c r="D39" s="14">
        <f>[1]Postage!C57</f>
        <v>273.75</v>
      </c>
      <c r="E39" s="14">
        <f>[1]Postage!D57</f>
        <v>188.25</v>
      </c>
      <c r="F39" s="14">
        <f>[1]Postage!E57</f>
        <v>568.5</v>
      </c>
      <c r="G39" s="14">
        <f>[1]Postage!F57</f>
        <v>578.25</v>
      </c>
      <c r="H39" s="14">
        <f>[1]Postage!G57</f>
        <v>285</v>
      </c>
      <c r="I39" s="14">
        <f>[1]Postage!H57</f>
        <v>70.5</v>
      </c>
      <c r="J39" s="14">
        <f>[1]Postage!I57</f>
        <v>93</v>
      </c>
      <c r="K39" s="14">
        <f>[1]Postage!J57</f>
        <v>76.5</v>
      </c>
      <c r="L39" s="14">
        <f>[1]Postage!K57</f>
        <v>101.25</v>
      </c>
      <c r="M39" s="14">
        <f>[1]Postage!L57</f>
        <v>0</v>
      </c>
      <c r="N39" s="14">
        <f>[1]Postage!M57</f>
        <v>6</v>
      </c>
      <c r="O39" s="14">
        <f>[1]Postage!N57</f>
        <v>594.74</v>
      </c>
      <c r="P39" s="14">
        <f>[1]Postage!O57</f>
        <v>166.52</v>
      </c>
      <c r="Q39" s="14">
        <v>0</v>
      </c>
      <c r="R39" s="14">
        <f>[1]Postage!Q57</f>
        <v>0</v>
      </c>
      <c r="S39" s="14">
        <f>[1]Postage!R57</f>
        <v>67.5</v>
      </c>
      <c r="T39" s="14">
        <v>100</v>
      </c>
      <c r="U39" s="14">
        <f t="shared" si="6"/>
        <v>3169.7599999999998</v>
      </c>
    </row>
    <row r="40" spans="1:21" x14ac:dyDescent="0.35">
      <c r="A40" s="12" t="s">
        <v>52</v>
      </c>
      <c r="B40" s="12">
        <v>47308.07</v>
      </c>
      <c r="C40" s="15">
        <v>66900</v>
      </c>
      <c r="D40" s="12"/>
      <c r="E40" s="12">
        <v>969.25</v>
      </c>
      <c r="F40" s="12">
        <v>7788.36</v>
      </c>
      <c r="G40" s="12">
        <v>6335.81</v>
      </c>
      <c r="H40" s="12">
        <v>1655.75</v>
      </c>
      <c r="I40" s="12">
        <v>1877.98</v>
      </c>
      <c r="J40" s="12"/>
      <c r="K40" s="12"/>
      <c r="L40" s="12"/>
      <c r="M40" s="12">
        <v>3680.92</v>
      </c>
      <c r="N40" s="12">
        <v>25000</v>
      </c>
      <c r="O40" s="12"/>
      <c r="P40" s="12"/>
      <c r="Q40" s="12"/>
      <c r="R40" s="12"/>
      <c r="S40" s="12"/>
      <c r="T40" s="12"/>
      <c r="U40" s="14">
        <f t="shared" si="6"/>
        <v>47308.07</v>
      </c>
    </row>
    <row r="41" spans="1:21" x14ac:dyDescent="0.35">
      <c r="A41" s="12" t="s">
        <v>53</v>
      </c>
      <c r="B41" s="12">
        <f>SUM(D41:T41)</f>
        <v>4383.2281787357715</v>
      </c>
      <c r="C41" s="13">
        <v>66800</v>
      </c>
      <c r="D41" s="14">
        <v>0</v>
      </c>
      <c r="E41" s="14">
        <f>[1]Printing!D61</f>
        <v>280.01788568660697</v>
      </c>
      <c r="F41" s="14">
        <f>[1]Printing!E61</f>
        <v>845.63170259142646</v>
      </c>
      <c r="G41" s="14">
        <f>[1]Printing!F61</f>
        <v>860.1346209736015</v>
      </c>
      <c r="H41" s="14">
        <f>[1]Printing!G61</f>
        <v>423.93146040203442</v>
      </c>
      <c r="I41" s="14">
        <f>[1]Printing!H61</f>
        <v>104.86725599418742</v>
      </c>
      <c r="J41" s="12">
        <f>[1]Printing!I61</f>
        <v>138.33552918382176</v>
      </c>
      <c r="K41" s="12">
        <f>[1]Printing!J61</f>
        <v>113.79212884475662</v>
      </c>
      <c r="L41" s="14">
        <f>[1]Printing!K61</f>
        <v>150.60722935335434</v>
      </c>
      <c r="M41" s="14">
        <f>[1]Printing!L61</f>
        <v>0</v>
      </c>
      <c r="N41" s="14">
        <f>[1]Printing!M61</f>
        <v>8.9248728505691446</v>
      </c>
      <c r="O41" s="14">
        <f>[1]Printing!N61</f>
        <v>884.6780213126666</v>
      </c>
      <c r="P41" s="14">
        <f>[1]Printing!O61</f>
        <v>247.66522160329382</v>
      </c>
      <c r="Q41" s="14">
        <v>0</v>
      </c>
      <c r="R41" s="14">
        <f>[1]Printing!Q61</f>
        <v>0</v>
      </c>
      <c r="S41" s="14">
        <f>[1]Printing!R61</f>
        <v>100.40481956890288</v>
      </c>
      <c r="T41" s="14">
        <f>[1]Printing!S61</f>
        <v>224.23743037054979</v>
      </c>
      <c r="U41" s="14">
        <f t="shared" si="6"/>
        <v>4383.2281787357715</v>
      </c>
    </row>
    <row r="42" spans="1:21" x14ac:dyDescent="0.35">
      <c r="A42" s="14" t="s">
        <v>54</v>
      </c>
      <c r="B42" s="12">
        <f t="shared" ref="B42:B52" si="8">SUM(D42:P42)</f>
        <v>0</v>
      </c>
      <c r="C42" s="13">
        <v>67000</v>
      </c>
      <c r="D42" s="14"/>
      <c r="E42" s="14"/>
      <c r="F42" s="14"/>
      <c r="G42" s="14"/>
      <c r="H42" s="14"/>
      <c r="I42" s="14"/>
      <c r="J42" s="12"/>
      <c r="K42" s="12"/>
      <c r="L42" s="14"/>
      <c r="M42" s="14"/>
      <c r="N42" s="14"/>
      <c r="O42" s="14"/>
      <c r="P42" s="14"/>
      <c r="Q42" s="14"/>
      <c r="R42" s="14"/>
      <c r="S42" s="14"/>
      <c r="T42" s="14"/>
      <c r="U42" s="14">
        <f t="shared" si="6"/>
        <v>0</v>
      </c>
    </row>
    <row r="43" spans="1:21" x14ac:dyDescent="0.35">
      <c r="A43" s="14" t="s">
        <v>55</v>
      </c>
      <c r="B43" s="12">
        <f>SUM(D43:T43)</f>
        <v>173666.64579963559</v>
      </c>
      <c r="C43" s="13">
        <v>67400</v>
      </c>
      <c r="D43" s="14">
        <v>0</v>
      </c>
      <c r="E43" s="14">
        <f>[1]Rent!D61</f>
        <v>10618.004567541906</v>
      </c>
      <c r="F43" s="14">
        <f>[1]Rent!E61</f>
        <v>33226.321895779554</v>
      </c>
      <c r="G43" s="14">
        <f>[1]Rent!F61</f>
        <v>33760.284746409146</v>
      </c>
      <c r="H43" s="14">
        <f>[1]Rent!G61</f>
        <v>16678.260511014552</v>
      </c>
      <c r="I43" s="14">
        <f>[1]Rent!H61</f>
        <v>3934.6164328043169</v>
      </c>
      <c r="J43" s="12">
        <f>[1]Rent!I61</f>
        <v>5071.3209508682221</v>
      </c>
      <c r="K43" s="12">
        <f>[1]Rent!J61</f>
        <v>4459.105832490558</v>
      </c>
      <c r="L43" s="14">
        <f>[1]Rent!K61</f>
        <v>5953.3679354374126</v>
      </c>
      <c r="M43" s="14">
        <f>[1]Rent!L61</f>
        <v>0</v>
      </c>
      <c r="N43" s="12">
        <f>[1]Rent!M61</f>
        <v>331.37937320056955</v>
      </c>
      <c r="O43" s="14">
        <f>[1]Rent!N61</f>
        <v>36680.769405984502</v>
      </c>
      <c r="P43" s="14">
        <f>[1]Rent!O61</f>
        <v>8778.3841481048203</v>
      </c>
      <c r="Q43" s="14">
        <v>9300.1299999999992</v>
      </c>
      <c r="R43" s="14">
        <v>0</v>
      </c>
      <c r="S43" s="14">
        <v>2874.7</v>
      </c>
      <c r="T43" s="14">
        <v>2000</v>
      </c>
      <c r="U43" s="14">
        <f t="shared" si="6"/>
        <v>173666.64579963559</v>
      </c>
    </row>
    <row r="44" spans="1:21" x14ac:dyDescent="0.35">
      <c r="A44" s="17" t="s">
        <v>56</v>
      </c>
      <c r="B44" s="17">
        <v>2100</v>
      </c>
      <c r="C44" s="18">
        <v>67600</v>
      </c>
      <c r="D44" s="17"/>
      <c r="E44" s="17">
        <v>150</v>
      </c>
      <c r="F44" s="17">
        <v>200</v>
      </c>
      <c r="G44" s="17">
        <v>200</v>
      </c>
      <c r="H44" s="17">
        <v>100</v>
      </c>
      <c r="I44" s="17">
        <v>50</v>
      </c>
      <c r="J44" s="19">
        <v>50</v>
      </c>
      <c r="K44" s="19"/>
      <c r="L44" s="17"/>
      <c r="M44" s="17">
        <v>1000</v>
      </c>
      <c r="N44" s="17"/>
      <c r="O44" s="17">
        <v>250</v>
      </c>
      <c r="P44" s="17">
        <v>100</v>
      </c>
      <c r="Q44" s="17"/>
      <c r="R44" s="17"/>
      <c r="S44" s="17"/>
      <c r="T44" s="17"/>
      <c r="U44" s="14">
        <f t="shared" si="6"/>
        <v>2100</v>
      </c>
    </row>
    <row r="45" spans="1:21" x14ac:dyDescent="0.35">
      <c r="A45" s="12" t="s">
        <v>57</v>
      </c>
      <c r="B45" s="14">
        <f t="shared" si="8"/>
        <v>0</v>
      </c>
      <c r="C45" s="13">
        <v>67700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>
        <f t="shared" si="6"/>
        <v>0</v>
      </c>
    </row>
    <row r="46" spans="1:21" x14ac:dyDescent="0.35">
      <c r="A46" s="17" t="s">
        <v>58</v>
      </c>
      <c r="B46" s="17">
        <v>4020</v>
      </c>
      <c r="C46" s="18">
        <v>68000</v>
      </c>
      <c r="D46" s="17"/>
      <c r="E46" s="17">
        <v>300</v>
      </c>
      <c r="F46" s="17">
        <v>1310</v>
      </c>
      <c r="G46" s="17">
        <v>850</v>
      </c>
      <c r="H46" s="17">
        <v>300</v>
      </c>
      <c r="I46" s="17">
        <v>60</v>
      </c>
      <c r="J46" s="19"/>
      <c r="K46" s="19">
        <v>50</v>
      </c>
      <c r="L46" s="17">
        <v>100</v>
      </c>
      <c r="M46" s="17"/>
      <c r="N46" s="17"/>
      <c r="O46" s="17">
        <v>600</v>
      </c>
      <c r="P46" s="17">
        <v>50</v>
      </c>
      <c r="Q46" s="17">
        <v>400</v>
      </c>
      <c r="R46" s="17"/>
      <c r="S46" s="17"/>
      <c r="T46" s="17"/>
      <c r="U46" s="14">
        <f t="shared" si="6"/>
        <v>4020</v>
      </c>
    </row>
    <row r="47" spans="1:21" x14ac:dyDescent="0.35">
      <c r="A47" s="14" t="s">
        <v>59</v>
      </c>
      <c r="B47" s="12">
        <f>SUM(D47:T47)</f>
        <v>35990.243902439033</v>
      </c>
      <c r="C47" s="13">
        <v>68300</v>
      </c>
      <c r="D47" s="14">
        <f>[1]Telephone!C55</f>
        <v>3115.853658536585</v>
      </c>
      <c r="E47" s="14">
        <f>[1]Telephone!D55</f>
        <v>2142.6829268292686</v>
      </c>
      <c r="F47" s="14">
        <f>[1]Telephone!E55</f>
        <v>6470.7317073170725</v>
      </c>
      <c r="G47" s="14">
        <f>[1]Telephone!F55</f>
        <v>6581.7073170731701</v>
      </c>
      <c r="H47" s="14">
        <f>[1]Telephone!G55</f>
        <v>3243.9024390243903</v>
      </c>
      <c r="I47" s="14">
        <f>[1]Telephone!H55</f>
        <v>802.43902439024407</v>
      </c>
      <c r="J47" s="12">
        <f>[1]Telephone!I55</f>
        <v>1058.5365853658536</v>
      </c>
      <c r="K47" s="12">
        <f>[1]Telephone!J55</f>
        <v>870.7317073170733</v>
      </c>
      <c r="L47" s="14">
        <f>[1]Telephone!K55</f>
        <v>1152.439024390244</v>
      </c>
      <c r="M47" s="14">
        <f>[1]Telephone!L55</f>
        <v>0</v>
      </c>
      <c r="N47" s="14">
        <f>[1]Telephone!M55</f>
        <v>68.292682926829272</v>
      </c>
      <c r="O47" s="14">
        <f>[1]Telephone!N55</f>
        <v>6769.5121951219508</v>
      </c>
      <c r="P47" s="14">
        <f>[1]Telephone!O55</f>
        <v>1895.1219512195121</v>
      </c>
      <c r="Q47" s="14">
        <v>0</v>
      </c>
      <c r="R47" s="14">
        <f>[1]Telephone!Q55</f>
        <v>0</v>
      </c>
      <c r="S47" s="14">
        <f>[1]Telephone!R55</f>
        <v>768.29268292682923</v>
      </c>
      <c r="T47" s="14">
        <v>1050</v>
      </c>
      <c r="U47" s="14">
        <f t="shared" si="6"/>
        <v>35990.243902439033</v>
      </c>
    </row>
    <row r="48" spans="1:21" x14ac:dyDescent="0.35">
      <c r="A48" s="14" t="s">
        <v>60</v>
      </c>
      <c r="B48" s="12">
        <v>1500</v>
      </c>
      <c r="C48" s="13">
        <v>68700</v>
      </c>
      <c r="D48" s="14">
        <v>1000</v>
      </c>
      <c r="E48" s="14"/>
      <c r="F48" s="14"/>
      <c r="G48" s="14">
        <v>500</v>
      </c>
      <c r="H48" s="14"/>
      <c r="I48" s="14"/>
      <c r="J48" s="12"/>
      <c r="K48" s="12"/>
      <c r="L48" s="14"/>
      <c r="M48" s="14"/>
      <c r="N48" s="14"/>
      <c r="O48" s="14"/>
      <c r="P48" s="14"/>
      <c r="Q48" s="14"/>
      <c r="R48" s="14"/>
      <c r="S48" s="14"/>
      <c r="T48" s="14"/>
      <c r="U48" s="14">
        <f t="shared" si="6"/>
        <v>1500</v>
      </c>
    </row>
    <row r="49" spans="1:21" x14ac:dyDescent="0.35">
      <c r="A49" s="12" t="s">
        <v>61</v>
      </c>
      <c r="B49" s="12">
        <f>SUM(D49:T49)</f>
        <v>16102.5</v>
      </c>
      <c r="C49" s="13">
        <v>68750</v>
      </c>
      <c r="D49" s="14">
        <f>'[1]Training &amp; out state travel'!C111</f>
        <v>1368.75</v>
      </c>
      <c r="E49" s="14">
        <f>'[1]Training &amp; out state travel'!D111</f>
        <v>941.25</v>
      </c>
      <c r="F49" s="14">
        <f>'[1]Training &amp; out state travel'!E111</f>
        <v>2842.5</v>
      </c>
      <c r="G49" s="14">
        <f>'[1]Training &amp; out state travel'!F111</f>
        <v>2891.25</v>
      </c>
      <c r="H49" s="14">
        <f>'[1]Training &amp; out state travel'!G111</f>
        <v>1425</v>
      </c>
      <c r="I49" s="14">
        <f>'[1]Training &amp; out state travel'!H111</f>
        <v>352.5</v>
      </c>
      <c r="J49" s="14">
        <f>'[1]Training &amp; out state travel'!I111</f>
        <v>465</v>
      </c>
      <c r="K49" s="14">
        <f>'[1]Training &amp; out state travel'!J111</f>
        <v>382.5</v>
      </c>
      <c r="L49" s="14">
        <f>'[1]Training &amp; out state travel'!K111</f>
        <v>506.25</v>
      </c>
      <c r="M49" s="14">
        <f>'[1]Training &amp; out state travel'!L111</f>
        <v>0</v>
      </c>
      <c r="N49" s="14">
        <f>'[1]Training &amp; out state travel'!M111</f>
        <v>30</v>
      </c>
      <c r="O49" s="14">
        <f>'[1]Training &amp; out state travel'!N111</f>
        <v>2973.75</v>
      </c>
      <c r="P49" s="14">
        <f>'[1]Training &amp; out state travel'!O111</f>
        <v>832.5</v>
      </c>
      <c r="Q49" s="14">
        <v>0</v>
      </c>
      <c r="R49" s="14">
        <f>'[1]Training &amp; out state travel'!Q111</f>
        <v>0</v>
      </c>
      <c r="S49" s="14">
        <f>'[1]Training &amp; out state travel'!R111</f>
        <v>337.5</v>
      </c>
      <c r="T49" s="14">
        <f>'[1]Training &amp; out state travel'!S111</f>
        <v>753.75</v>
      </c>
      <c r="U49" s="14">
        <f t="shared" si="6"/>
        <v>16102.5</v>
      </c>
    </row>
    <row r="50" spans="1:21" x14ac:dyDescent="0.35">
      <c r="A50" s="14" t="s">
        <v>62</v>
      </c>
      <c r="B50" s="12">
        <v>3500</v>
      </c>
      <c r="C50" s="13">
        <v>69101</v>
      </c>
      <c r="D50" s="14">
        <v>2000</v>
      </c>
      <c r="E50" s="14"/>
      <c r="F50" s="14"/>
      <c r="G50" s="14">
        <v>1500</v>
      </c>
      <c r="H50" s="14"/>
      <c r="I50" s="14"/>
      <c r="J50" s="12"/>
      <c r="K50" s="12"/>
      <c r="L50" s="14"/>
      <c r="M50" s="14"/>
      <c r="N50" s="14"/>
      <c r="O50" s="14"/>
      <c r="P50" s="14"/>
      <c r="Q50" s="14"/>
      <c r="R50" s="14"/>
      <c r="S50" s="14"/>
      <c r="T50" s="14"/>
      <c r="U50" s="14">
        <f t="shared" si="6"/>
        <v>3500</v>
      </c>
    </row>
    <row r="51" spans="1:21" x14ac:dyDescent="0.35">
      <c r="A51" s="17" t="s">
        <v>63</v>
      </c>
      <c r="B51" s="19">
        <v>34500</v>
      </c>
      <c r="C51" s="18">
        <v>69102</v>
      </c>
      <c r="D51" s="17">
        <v>1000</v>
      </c>
      <c r="E51" s="17">
        <v>1500</v>
      </c>
      <c r="F51" s="17">
        <v>7500</v>
      </c>
      <c r="G51" s="17">
        <v>6000</v>
      </c>
      <c r="H51" s="17">
        <v>3500</v>
      </c>
      <c r="I51" s="17">
        <v>1000</v>
      </c>
      <c r="J51" s="19">
        <v>1000</v>
      </c>
      <c r="K51" s="19">
        <v>1000</v>
      </c>
      <c r="L51" s="19">
        <v>1000</v>
      </c>
      <c r="M51" s="17">
        <v>1000</v>
      </c>
      <c r="N51" s="17"/>
      <c r="O51" s="17">
        <v>7500</v>
      </c>
      <c r="P51" s="17">
        <v>1000</v>
      </c>
      <c r="Q51" s="17"/>
      <c r="R51" s="17"/>
      <c r="S51" s="17">
        <v>500</v>
      </c>
      <c r="T51" s="17">
        <v>1000</v>
      </c>
      <c r="U51" s="14">
        <f t="shared" si="6"/>
        <v>34500</v>
      </c>
    </row>
    <row r="52" spans="1:21" x14ac:dyDescent="0.35">
      <c r="A52" s="14" t="s">
        <v>64</v>
      </c>
      <c r="B52" s="12">
        <f t="shared" si="8"/>
        <v>0</v>
      </c>
      <c r="C52" s="13">
        <v>69201</v>
      </c>
      <c r="D52" s="14"/>
      <c r="E52" s="14"/>
      <c r="F52" s="14"/>
      <c r="G52" s="14"/>
      <c r="H52" s="14"/>
      <c r="I52" s="14"/>
      <c r="J52" s="12"/>
      <c r="K52" s="12"/>
      <c r="L52" s="14"/>
      <c r="M52" s="14"/>
      <c r="N52" s="14"/>
      <c r="O52" s="14"/>
      <c r="P52" s="14"/>
      <c r="Q52" s="14"/>
      <c r="R52" s="14"/>
      <c r="S52" s="14"/>
      <c r="T52" s="14"/>
      <c r="U52" s="14">
        <f t="shared" si="6"/>
        <v>0</v>
      </c>
    </row>
    <row r="53" spans="1:21" x14ac:dyDescent="0.35">
      <c r="A53" s="12" t="s">
        <v>65</v>
      </c>
      <c r="B53" s="12">
        <f>SUM(D53:Q53)</f>
        <v>30427</v>
      </c>
      <c r="C53" s="13">
        <v>69202</v>
      </c>
      <c r="D53" s="14">
        <f>'[1]Training &amp; out state travel'!Y111</f>
        <v>2555</v>
      </c>
      <c r="E53" s="14">
        <f>'[1]Training &amp; out state travel'!Z111</f>
        <v>1757</v>
      </c>
      <c r="F53" s="14">
        <f>'[1]Training &amp; out state travel'!AA111</f>
        <v>5306</v>
      </c>
      <c r="G53" s="14">
        <f>'[1]Training &amp; out state travel'!AB111</f>
        <v>5397</v>
      </c>
      <c r="H53" s="14">
        <f>'[1]Training &amp; out state travel'!AC111</f>
        <v>2660</v>
      </c>
      <c r="I53" s="14">
        <f>'[1]Training &amp; out state travel'!AD111</f>
        <v>658</v>
      </c>
      <c r="J53" s="14">
        <f>'[1]Training &amp; out state travel'!AE111</f>
        <v>868</v>
      </c>
      <c r="K53" s="14">
        <f>'[1]Training &amp; out state travel'!AF111</f>
        <v>714</v>
      </c>
      <c r="L53" s="14">
        <f>'[1]Training &amp; out state travel'!AG111</f>
        <v>945</v>
      </c>
      <c r="M53" s="14">
        <f>'[1]Training &amp; out state travel'!AH111</f>
        <v>0</v>
      </c>
      <c r="N53" s="14">
        <f>'[1]Training &amp; out state travel'!AI111</f>
        <v>56</v>
      </c>
      <c r="O53" s="14">
        <f>'[1]Training &amp; out state travel'!AJ111</f>
        <v>5551</v>
      </c>
      <c r="P53" s="14">
        <f>'[1]Training &amp; out state travel'!AK111</f>
        <v>1554</v>
      </c>
      <c r="Q53" s="14">
        <v>2406</v>
      </c>
      <c r="R53" s="14"/>
      <c r="S53" s="14"/>
      <c r="T53" s="14"/>
      <c r="U53" s="14">
        <f t="shared" si="6"/>
        <v>30427</v>
      </c>
    </row>
    <row r="54" spans="1:21" x14ac:dyDescent="0.35">
      <c r="A54" s="14" t="s">
        <v>66</v>
      </c>
      <c r="B54" s="14">
        <f>SUM(B22:B53)</f>
        <v>669773.92641924554</v>
      </c>
      <c r="C54" s="13"/>
      <c r="D54" s="14">
        <f t="shared" ref="D54:T54" si="9">SUM(D22:D53)</f>
        <v>35495.85365853658</v>
      </c>
      <c r="E54" s="14">
        <f t="shared" si="9"/>
        <v>34825.380734158782</v>
      </c>
      <c r="F54" s="14">
        <f t="shared" si="9"/>
        <v>120907.9367784864</v>
      </c>
      <c r="G54" s="14">
        <f t="shared" si="9"/>
        <v>111094.07402969677</v>
      </c>
      <c r="H54" s="14">
        <f t="shared" si="9"/>
        <v>63037.175576261798</v>
      </c>
      <c r="I54" s="14">
        <f t="shared" si="9"/>
        <v>15113.565754680842</v>
      </c>
      <c r="J54" s="14">
        <f t="shared" si="9"/>
        <v>17091.764260232594</v>
      </c>
      <c r="K54" s="14">
        <f t="shared" si="9"/>
        <v>17854.847110679846</v>
      </c>
      <c r="L54" s="14">
        <f t="shared" si="9"/>
        <v>17378.957467344706</v>
      </c>
      <c r="M54" s="14">
        <f t="shared" si="9"/>
        <v>15527.78</v>
      </c>
      <c r="N54" s="14">
        <f t="shared" si="9"/>
        <v>61137.868878364359</v>
      </c>
      <c r="O54" s="14">
        <f t="shared" si="9"/>
        <v>98988.156838678187</v>
      </c>
      <c r="P54" s="14">
        <f t="shared" si="9"/>
        <v>22887.277976486137</v>
      </c>
      <c r="Q54" s="14">
        <f t="shared" si="9"/>
        <v>15947.643994998472</v>
      </c>
      <c r="R54" s="14">
        <f t="shared" si="9"/>
        <v>1140.25</v>
      </c>
      <c r="S54" s="14">
        <f t="shared" si="9"/>
        <v>7574.1025477180956</v>
      </c>
      <c r="T54" s="14">
        <f t="shared" si="9"/>
        <v>13771.290812921985</v>
      </c>
      <c r="U54" s="14">
        <f>SUM(D54:T54)</f>
        <v>669773.92641924543</v>
      </c>
    </row>
    <row r="55" spans="1:21" x14ac:dyDescent="0.35">
      <c r="A55" s="14"/>
      <c r="B55" s="14">
        <f>+B54/B10</f>
        <v>0.16235723531546611</v>
      </c>
      <c r="C55" s="13"/>
      <c r="D55" s="14"/>
      <c r="E55" s="14"/>
      <c r="F55" s="14"/>
      <c r="G55" s="14"/>
      <c r="H55" s="14"/>
      <c r="I55" s="14"/>
      <c r="J55" s="12"/>
      <c r="K55" s="12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x14ac:dyDescent="0.35">
      <c r="A56" s="14" t="s">
        <v>67</v>
      </c>
      <c r="B56" s="14">
        <f>+B17+B54</f>
        <v>3751707.847254179</v>
      </c>
      <c r="C56" s="13"/>
      <c r="D56" s="14">
        <f t="shared" ref="D56:U56" si="10">+D17+D54</f>
        <v>301785.488199707</v>
      </c>
      <c r="E56" s="14">
        <f t="shared" si="10"/>
        <v>213814.01653602399</v>
      </c>
      <c r="F56" s="14">
        <f t="shared" si="10"/>
        <v>667058.93108265637</v>
      </c>
      <c r="G56" s="14">
        <f t="shared" si="10"/>
        <v>667457.13651225367</v>
      </c>
      <c r="H56" s="14">
        <f t="shared" si="10"/>
        <v>326919.07948003907</v>
      </c>
      <c r="I56" s="14">
        <f t="shared" si="10"/>
        <v>82830.709447095112</v>
      </c>
      <c r="J56" s="12">
        <f t="shared" si="10"/>
        <v>109083.09711554321</v>
      </c>
      <c r="K56" s="12">
        <f t="shared" si="10"/>
        <v>89615.507899959513</v>
      </c>
      <c r="L56" s="14">
        <f t="shared" si="10"/>
        <v>110483.84233285923</v>
      </c>
      <c r="M56" s="14">
        <f t="shared" si="10"/>
        <v>25182.5693664016</v>
      </c>
      <c r="N56" s="14">
        <f t="shared" si="10"/>
        <v>67496.523439708064</v>
      </c>
      <c r="O56" s="14">
        <f t="shared" si="10"/>
        <v>605044.2222763116</v>
      </c>
      <c r="P56" s="14">
        <f t="shared" si="10"/>
        <v>157073.73180021916</v>
      </c>
      <c r="Q56" s="14">
        <f t="shared" si="10"/>
        <v>150418.00105305406</v>
      </c>
      <c r="R56" s="14">
        <f t="shared" si="10"/>
        <v>19999.997164695313</v>
      </c>
      <c r="S56" s="14">
        <f t="shared" si="10"/>
        <v>61444.996359899131</v>
      </c>
      <c r="T56" s="14">
        <f t="shared" si="10"/>
        <v>95999.997187752233</v>
      </c>
      <c r="U56" s="14">
        <f t="shared" si="10"/>
        <v>3751707.847254179</v>
      </c>
    </row>
    <row r="57" spans="1:21" x14ac:dyDescent="0.35">
      <c r="A57" s="20"/>
      <c r="B57" s="20"/>
      <c r="C57" s="21"/>
      <c r="D57" s="20"/>
      <c r="E57" s="20"/>
      <c r="F57" s="20"/>
      <c r="G57" s="20"/>
      <c r="H57" s="20"/>
      <c r="I57" s="20"/>
      <c r="J57" s="22"/>
      <c r="K57" s="22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x14ac:dyDescent="0.35">
      <c r="A58" s="14" t="s">
        <v>68</v>
      </c>
      <c r="B58" s="14">
        <f>+B10-B56</f>
        <v>373602.15274582105</v>
      </c>
      <c r="C58" s="13"/>
      <c r="D58" s="14">
        <f t="shared" ref="D58:U58" si="11">+D10-D56</f>
        <v>-301785.488199707</v>
      </c>
      <c r="E58" s="14">
        <f t="shared" si="11"/>
        <v>21213.983463976008</v>
      </c>
      <c r="F58" s="14">
        <f t="shared" si="11"/>
        <v>63004.068917343626</v>
      </c>
      <c r="G58" s="14">
        <f t="shared" si="11"/>
        <v>108014.86348774633</v>
      </c>
      <c r="H58" s="14">
        <f t="shared" si="11"/>
        <v>30733.920519960928</v>
      </c>
      <c r="I58" s="14">
        <f t="shared" si="11"/>
        <v>9216.2905529048876</v>
      </c>
      <c r="J58" s="12">
        <f t="shared" si="11"/>
        <v>11428.902884456795</v>
      </c>
      <c r="K58" s="12">
        <f t="shared" si="11"/>
        <v>8640.4921000404865</v>
      </c>
      <c r="L58" s="14">
        <f t="shared" si="11"/>
        <v>94777.157667140767</v>
      </c>
      <c r="M58" s="14">
        <f t="shared" si="11"/>
        <v>4567.4306335984002</v>
      </c>
      <c r="N58" s="14">
        <f t="shared" si="11"/>
        <v>7503.476560291936</v>
      </c>
      <c r="O58" s="14">
        <f t="shared" si="11"/>
        <v>198360.7777236884</v>
      </c>
      <c r="P58" s="14">
        <f t="shared" si="11"/>
        <v>117926.26819978084</v>
      </c>
      <c r="Q58" s="14">
        <f t="shared" si="11"/>
        <v>-1.0530540603213012E-3</v>
      </c>
      <c r="R58" s="14">
        <f t="shared" si="11"/>
        <v>2.8353046873235144E-3</v>
      </c>
      <c r="S58" s="14">
        <f t="shared" si="11"/>
        <v>3.64010086923372E-3</v>
      </c>
      <c r="T58" s="14">
        <f t="shared" si="11"/>
        <v>2.8122477669967338E-3</v>
      </c>
      <c r="U58" s="14">
        <f t="shared" si="11"/>
        <v>373602.15274582105</v>
      </c>
    </row>
    <row r="59" spans="1:21" x14ac:dyDescent="0.35">
      <c r="A59" s="20"/>
      <c r="B59" s="20"/>
      <c r="C59" s="21"/>
      <c r="D59" s="20"/>
      <c r="E59" s="20"/>
      <c r="F59" s="20"/>
      <c r="G59" s="20"/>
      <c r="H59" s="20"/>
      <c r="I59" s="20"/>
      <c r="J59" s="22"/>
      <c r="K59" s="22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x14ac:dyDescent="0.35">
      <c r="A60" s="14" t="s">
        <v>69</v>
      </c>
      <c r="B60" s="14"/>
      <c r="C60" s="13">
        <v>69900</v>
      </c>
      <c r="D60" s="14">
        <f>+D56</f>
        <v>301785.488199707</v>
      </c>
      <c r="E60" s="14">
        <f>+(E56)*$B$66</f>
        <v>19717.773448484946</v>
      </c>
      <c r="F60" s="14">
        <f>+(F56)*B66</f>
        <v>61515.69056587229</v>
      </c>
      <c r="G60" s="14">
        <f t="shared" ref="G60:P60" si="12">+(G56)*$B$66</f>
        <v>61552.412781627645</v>
      </c>
      <c r="H60" s="14">
        <f t="shared" si="12"/>
        <v>30148.240277262623</v>
      </c>
      <c r="I60" s="14">
        <f t="shared" si="12"/>
        <v>7638.5879182056842</v>
      </c>
      <c r="J60" s="12">
        <f t="shared" si="12"/>
        <v>10059.564058659256</v>
      </c>
      <c r="K60" s="12">
        <f t="shared" si="12"/>
        <v>8264.2771080660295</v>
      </c>
      <c r="L60" s="14">
        <f t="shared" si="12"/>
        <v>10188.739766134135</v>
      </c>
      <c r="M60" s="14">
        <f t="shared" si="12"/>
        <v>2322.3182729641335</v>
      </c>
      <c r="N60" s="14">
        <f t="shared" si="12"/>
        <v>6224.4804120233475</v>
      </c>
      <c r="O60" s="14">
        <f t="shared" si="12"/>
        <v>55796.739121399274</v>
      </c>
      <c r="P60" s="14">
        <f t="shared" si="12"/>
        <v>14485.225564353923</v>
      </c>
      <c r="Q60" s="14">
        <v>0</v>
      </c>
      <c r="R60" s="14">
        <v>0</v>
      </c>
      <c r="S60" s="14">
        <v>0</v>
      </c>
      <c r="T60" s="14">
        <v>0</v>
      </c>
      <c r="U60" s="14">
        <f>SUM(E60:T60)</f>
        <v>287914.04929505324</v>
      </c>
    </row>
    <row r="61" spans="1:21" x14ac:dyDescent="0.35">
      <c r="A61" s="14" t="s">
        <v>67</v>
      </c>
      <c r="B61" s="14"/>
      <c r="C61" s="14"/>
      <c r="D61" s="14"/>
      <c r="E61" s="14">
        <f>+E56+E60</f>
        <v>233531.78998450894</v>
      </c>
      <c r="F61" s="14">
        <f t="shared" ref="F61:T61" si="13">+F56+F60</f>
        <v>728574.62164852861</v>
      </c>
      <c r="G61" s="14">
        <f t="shared" si="13"/>
        <v>729009.54929388128</v>
      </c>
      <c r="H61" s="14">
        <f t="shared" si="13"/>
        <v>357067.31975730171</v>
      </c>
      <c r="I61" s="14">
        <f t="shared" si="13"/>
        <v>90469.297365300794</v>
      </c>
      <c r="J61" s="14">
        <f t="shared" si="13"/>
        <v>119142.66117420245</v>
      </c>
      <c r="K61" s="14">
        <f t="shared" si="13"/>
        <v>97879.785008025545</v>
      </c>
      <c r="L61" s="14">
        <f t="shared" si="13"/>
        <v>120672.58209899337</v>
      </c>
      <c r="M61" s="14">
        <f t="shared" si="13"/>
        <v>27504.887639365734</v>
      </c>
      <c r="N61" s="14">
        <f t="shared" si="13"/>
        <v>73721.00385173141</v>
      </c>
      <c r="O61" s="14">
        <f t="shared" si="13"/>
        <v>660840.96139771084</v>
      </c>
      <c r="P61" s="14">
        <f t="shared" si="13"/>
        <v>171558.95736457309</v>
      </c>
      <c r="Q61" s="14">
        <f t="shared" si="13"/>
        <v>150418.00105305406</v>
      </c>
      <c r="R61" s="14">
        <f t="shared" si="13"/>
        <v>19999.997164695313</v>
      </c>
      <c r="S61" s="14">
        <f t="shared" si="13"/>
        <v>61444.996359899131</v>
      </c>
      <c r="T61" s="14">
        <f t="shared" si="13"/>
        <v>95999.997187752233</v>
      </c>
      <c r="U61" s="14"/>
    </row>
    <row r="62" spans="1:21" x14ac:dyDescent="0.35">
      <c r="A62" s="14" t="s">
        <v>68</v>
      </c>
      <c r="B62" s="14"/>
      <c r="C62" s="14"/>
      <c r="D62" s="14">
        <f>+D58+D60</f>
        <v>0</v>
      </c>
      <c r="E62" s="12">
        <f t="shared" ref="E62:T62" si="14">+E58-E60</f>
        <v>1496.2100154910622</v>
      </c>
      <c r="F62" s="12">
        <f t="shared" si="14"/>
        <v>1488.3783514713359</v>
      </c>
      <c r="G62" s="12">
        <f t="shared" si="14"/>
        <v>46462.450706118689</v>
      </c>
      <c r="H62" s="12">
        <f t="shared" si="14"/>
        <v>585.68024269830494</v>
      </c>
      <c r="I62" s="12">
        <f t="shared" si="14"/>
        <v>1577.7026346992034</v>
      </c>
      <c r="J62" s="23">
        <f t="shared" si="14"/>
        <v>1369.3388257975384</v>
      </c>
      <c r="K62" s="12">
        <f t="shared" si="14"/>
        <v>376.21499197445701</v>
      </c>
      <c r="L62" s="12">
        <f t="shared" si="14"/>
        <v>84588.417901006629</v>
      </c>
      <c r="M62" s="12">
        <f t="shared" si="14"/>
        <v>2245.1123606342667</v>
      </c>
      <c r="N62" s="12">
        <f t="shared" si="14"/>
        <v>1278.9961482685885</v>
      </c>
      <c r="O62" s="14">
        <f t="shared" si="14"/>
        <v>142564.03860228913</v>
      </c>
      <c r="P62" s="14">
        <f t="shared" si="14"/>
        <v>103441.04263542691</v>
      </c>
      <c r="Q62" s="12">
        <f t="shared" si="14"/>
        <v>-1.0530540603213012E-3</v>
      </c>
      <c r="R62" s="12">
        <f t="shared" si="14"/>
        <v>2.8353046873235144E-3</v>
      </c>
      <c r="S62" s="12">
        <f t="shared" si="14"/>
        <v>3.64010086923372E-3</v>
      </c>
      <c r="T62" s="12">
        <f t="shared" si="14"/>
        <v>2.8122477669967338E-3</v>
      </c>
      <c r="U62" s="14">
        <f>SUM(E62:T62)</f>
        <v>387473.5916504754</v>
      </c>
    </row>
    <row r="63" spans="1:21" ht="15" thickBot="1" x14ac:dyDescent="0.4">
      <c r="A63" s="20"/>
      <c r="B63" s="20"/>
      <c r="C63" s="20"/>
      <c r="D63" s="20"/>
      <c r="E63" s="20"/>
      <c r="F63" s="20"/>
      <c r="G63" s="20"/>
      <c r="H63" s="20"/>
      <c r="I63" s="20"/>
      <c r="J63" s="22"/>
      <c r="K63" s="22"/>
      <c r="L63" s="20"/>
      <c r="M63" s="20"/>
      <c r="N63" s="20"/>
      <c r="O63" s="20"/>
      <c r="P63" s="20"/>
      <c r="Q63" s="20"/>
      <c r="R63" s="20"/>
      <c r="S63" s="20"/>
      <c r="T63" s="20"/>
      <c r="U63" s="20" t="s">
        <v>0</v>
      </c>
    </row>
    <row r="64" spans="1:21" x14ac:dyDescent="0.35">
      <c r="A64" s="14" t="s">
        <v>6</v>
      </c>
      <c r="B64" s="14">
        <f>+D56</f>
        <v>301785.488199707</v>
      </c>
      <c r="C64" s="20" t="s">
        <v>0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4" t="s">
        <v>73</v>
      </c>
      <c r="R64" s="25"/>
      <c r="S64" s="26"/>
      <c r="T64" s="22"/>
      <c r="U64" s="22"/>
    </row>
    <row r="65" spans="1:21" x14ac:dyDescent="0.35">
      <c r="A65" s="14" t="s">
        <v>70</v>
      </c>
      <c r="B65" s="14">
        <f>E56+F56+G56+H56+I56+J56+K56+L56+M56+N56+O56+P56+Q56</f>
        <v>3272477.3683421239</v>
      </c>
      <c r="C65" s="20"/>
      <c r="D65" s="20"/>
      <c r="E65" s="20"/>
      <c r="F65" s="20"/>
      <c r="G65" s="20" t="s">
        <v>0</v>
      </c>
      <c r="H65" s="20"/>
      <c r="I65" s="20"/>
      <c r="J65" s="22"/>
      <c r="K65" s="22"/>
      <c r="L65" s="20"/>
      <c r="M65" s="20"/>
      <c r="N65" s="20"/>
      <c r="O65" s="20"/>
      <c r="P65" s="20"/>
      <c r="Q65" s="27" t="s">
        <v>74</v>
      </c>
      <c r="R65" s="28"/>
      <c r="S65" s="29"/>
      <c r="T65" s="20"/>
      <c r="U65" s="20"/>
    </row>
    <row r="66" spans="1:21" x14ac:dyDescent="0.35">
      <c r="A66" s="14" t="s">
        <v>71</v>
      </c>
      <c r="B66" s="30">
        <f>+B64/B65</f>
        <v>9.2219274339120985E-2</v>
      </c>
      <c r="C66" s="20"/>
      <c r="D66" s="20"/>
      <c r="E66" s="20"/>
      <c r="F66" s="20"/>
      <c r="G66" s="20" t="s">
        <v>0</v>
      </c>
      <c r="H66" s="20"/>
      <c r="I66" s="20"/>
      <c r="J66" s="22"/>
      <c r="K66" s="22"/>
      <c r="L66" s="20"/>
      <c r="M66" s="20"/>
      <c r="N66" s="20"/>
      <c r="O66" s="20"/>
      <c r="P66" s="20"/>
      <c r="Q66" s="27" t="s">
        <v>75</v>
      </c>
      <c r="R66" s="31">
        <v>242035.05</v>
      </c>
      <c r="S66" s="32"/>
      <c r="T66" s="20"/>
      <c r="U66" s="20"/>
    </row>
    <row r="67" spans="1:21" x14ac:dyDescent="0.35">
      <c r="G67" s="33" t="s">
        <v>0</v>
      </c>
      <c r="H67" s="34"/>
      <c r="I67" s="35"/>
      <c r="J67" s="35"/>
      <c r="K67" s="35"/>
      <c r="L67" s="35"/>
      <c r="M67" s="35"/>
      <c r="Q67" s="27" t="s">
        <v>76</v>
      </c>
      <c r="R67" s="36">
        <v>304490.94</v>
      </c>
      <c r="S67" s="32"/>
    </row>
    <row r="68" spans="1:21" x14ac:dyDescent="0.35">
      <c r="H68" s="37"/>
      <c r="I68" s="35"/>
      <c r="J68" s="35"/>
      <c r="K68" s="35"/>
      <c r="L68" s="35"/>
      <c r="M68" s="35"/>
      <c r="Q68" s="38"/>
      <c r="R68" s="28"/>
      <c r="S68" s="39"/>
    </row>
    <row r="69" spans="1:21" ht="15" thickBot="1" x14ac:dyDescent="0.4">
      <c r="H69" s="35"/>
      <c r="I69" s="35"/>
      <c r="J69" s="35"/>
      <c r="K69" s="35"/>
      <c r="L69" s="35"/>
      <c r="M69" s="35"/>
      <c r="Q69" s="40" t="s">
        <v>77</v>
      </c>
      <c r="R69" s="41"/>
      <c r="S69" s="42">
        <v>546525.99</v>
      </c>
    </row>
    <row r="70" spans="1:21" x14ac:dyDescent="0.35">
      <c r="G70" s="43" t="s">
        <v>0</v>
      </c>
      <c r="H70" s="44"/>
      <c r="I70" s="45"/>
      <c r="J70" s="45"/>
      <c r="K70" s="45"/>
      <c r="L70" s="45"/>
      <c r="M70" s="45"/>
      <c r="N70" s="43"/>
      <c r="O70" s="43"/>
      <c r="P70" s="43"/>
      <c r="Q70" s="43"/>
      <c r="R70" s="43"/>
      <c r="S70" s="43"/>
      <c r="T70" s="43"/>
    </row>
    <row r="71" spans="1:21" x14ac:dyDescent="0.35">
      <c r="G71" s="43"/>
      <c r="H71" s="45"/>
      <c r="I71" s="44"/>
      <c r="J71" s="45"/>
      <c r="K71" s="45"/>
      <c r="L71" s="45"/>
      <c r="M71" s="45"/>
      <c r="N71" s="43"/>
      <c r="O71" s="43"/>
      <c r="P71" s="43"/>
      <c r="Q71" s="43"/>
      <c r="R71" s="43"/>
      <c r="S71" s="43"/>
      <c r="T71" s="43"/>
    </row>
    <row r="72" spans="1:21" x14ac:dyDescent="0.35">
      <c r="F72" s="46"/>
      <c r="G72" s="43"/>
      <c r="H72" s="43"/>
      <c r="I72" s="43"/>
      <c r="J72" s="47"/>
      <c r="K72" s="47"/>
      <c r="L72" s="43"/>
      <c r="M72" s="43"/>
      <c r="N72" s="43"/>
      <c r="O72" s="43"/>
      <c r="P72" s="43"/>
      <c r="Q72" s="43"/>
      <c r="R72" s="43"/>
      <c r="S72" s="43"/>
      <c r="T72" s="43"/>
    </row>
    <row r="73" spans="1:21" x14ac:dyDescent="0.35">
      <c r="H73" s="48"/>
      <c r="I73" s="4"/>
    </row>
    <row r="74" spans="1:21" x14ac:dyDescent="0.35">
      <c r="F74" s="5"/>
      <c r="H74" s="49"/>
    </row>
    <row r="75" spans="1:21" x14ac:dyDescent="0.35">
      <c r="G75" s="4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2021-03-30T20:04:50Z</dcterms:modified>
</cp:coreProperties>
</file>