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lfour\Desktop\"/>
    </mc:Choice>
  </mc:AlternateContent>
  <xr:revisionPtr revIDLastSave="0" documentId="8_{6B53986B-DD06-4FA3-9966-C4A8337C12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E45" i="1"/>
  <c r="K45" i="1" s="1"/>
  <c r="I44" i="1"/>
  <c r="F44" i="1"/>
  <c r="E44" i="1"/>
  <c r="B44" i="1"/>
  <c r="K44" i="1" s="1"/>
  <c r="E43" i="1"/>
  <c r="K43" i="1" s="1"/>
  <c r="I42" i="1"/>
  <c r="F42" i="1"/>
  <c r="D42" i="1"/>
  <c r="K42" i="1" s="1"/>
  <c r="B42" i="1"/>
  <c r="D41" i="1"/>
  <c r="D46" i="1" s="1"/>
  <c r="E40" i="1"/>
  <c r="K40" i="1" s="1"/>
  <c r="I39" i="1"/>
  <c r="F39" i="1"/>
  <c r="K39" i="1" s="1"/>
  <c r="C39" i="1"/>
  <c r="E38" i="1"/>
  <c r="K38" i="1" s="1"/>
  <c r="I37" i="1"/>
  <c r="G37" i="1"/>
  <c r="F37" i="1"/>
  <c r="E37" i="1"/>
  <c r="K37" i="1" s="1"/>
  <c r="B37" i="1"/>
  <c r="E36" i="1"/>
  <c r="K36" i="1" s="1"/>
  <c r="F35" i="1"/>
  <c r="K35" i="1" s="1"/>
  <c r="J34" i="1"/>
  <c r="I34" i="1"/>
  <c r="K34" i="1" s="1"/>
  <c r="F34" i="1"/>
  <c r="B34" i="1"/>
  <c r="K33" i="1"/>
  <c r="J33" i="1"/>
  <c r="F33" i="1"/>
  <c r="F32" i="1"/>
  <c r="C32" i="1"/>
  <c r="K32" i="1" s="1"/>
  <c r="B32" i="1"/>
  <c r="G31" i="1"/>
  <c r="G46" i="1" s="1"/>
  <c r="E31" i="1"/>
  <c r="I30" i="1"/>
  <c r="F30" i="1"/>
  <c r="K30" i="1" s="1"/>
  <c r="K29" i="1"/>
  <c r="B29" i="1"/>
  <c r="E28" i="1"/>
  <c r="K28" i="1" s="1"/>
  <c r="B27" i="1"/>
  <c r="B46" i="1" s="1"/>
  <c r="H26" i="1"/>
  <c r="K26" i="1" s="1"/>
  <c r="K25" i="1"/>
  <c r="H25" i="1"/>
  <c r="H46" i="1" s="1"/>
  <c r="E24" i="1"/>
  <c r="K24" i="1" s="1"/>
  <c r="J23" i="1"/>
  <c r="J46" i="1" s="1"/>
  <c r="I23" i="1"/>
  <c r="I46" i="1" s="1"/>
  <c r="F23" i="1"/>
  <c r="F46" i="1" s="1"/>
  <c r="E23" i="1"/>
  <c r="E46" i="1" s="1"/>
  <c r="G20" i="1"/>
  <c r="G21" i="1" s="1"/>
  <c r="I19" i="1"/>
  <c r="F19" i="1"/>
  <c r="C19" i="1"/>
  <c r="K19" i="1" s="1"/>
  <c r="J18" i="1"/>
  <c r="I18" i="1"/>
  <c r="F18" i="1"/>
  <c r="C18" i="1"/>
  <c r="K18" i="1" s="1"/>
  <c r="J17" i="1"/>
  <c r="I17" i="1"/>
  <c r="H17" i="1"/>
  <c r="G17" i="1"/>
  <c r="E17" i="1"/>
  <c r="D17" i="1"/>
  <c r="C17" i="1"/>
  <c r="B17" i="1"/>
  <c r="K17" i="1" s="1"/>
  <c r="K16" i="1"/>
  <c r="I16" i="1"/>
  <c r="F16" i="1"/>
  <c r="I15" i="1"/>
  <c r="F15" i="1"/>
  <c r="K15" i="1" s="1"/>
  <c r="I14" i="1"/>
  <c r="F14" i="1"/>
  <c r="F17" i="1" s="1"/>
  <c r="F20" i="1" s="1"/>
  <c r="F21" i="1" s="1"/>
  <c r="F47" i="1" s="1"/>
  <c r="F48" i="1" s="1"/>
  <c r="F13" i="1"/>
  <c r="K13" i="1" s="1"/>
  <c r="K12" i="1"/>
  <c r="D11" i="1"/>
  <c r="D20" i="1" s="1"/>
  <c r="D21" i="1" s="1"/>
  <c r="D47" i="1" s="1"/>
  <c r="D48" i="1" s="1"/>
  <c r="E10" i="1"/>
  <c r="C10" i="1"/>
  <c r="C20" i="1" s="1"/>
  <c r="C21" i="1" s="1"/>
  <c r="B10" i="1"/>
  <c r="I9" i="1"/>
  <c r="H9" i="1"/>
  <c r="H20" i="1" s="1"/>
  <c r="H21" i="1" s="1"/>
  <c r="G9" i="1"/>
  <c r="F9" i="1"/>
  <c r="E9" i="1"/>
  <c r="K9" i="1" s="1"/>
  <c r="K8" i="1"/>
  <c r="E8" i="1"/>
  <c r="E20" i="1" s="1"/>
  <c r="E21" i="1" s="1"/>
  <c r="E47" i="1" s="1"/>
  <c r="E48" i="1" s="1"/>
  <c r="B8" i="1"/>
  <c r="J7" i="1"/>
  <c r="J20" i="1" s="1"/>
  <c r="J21" i="1" s="1"/>
  <c r="J47" i="1" s="1"/>
  <c r="J48" i="1" s="1"/>
  <c r="I7" i="1"/>
  <c r="I20" i="1" s="1"/>
  <c r="I21" i="1" s="1"/>
  <c r="G7" i="1"/>
  <c r="F7" i="1"/>
  <c r="B7" i="1"/>
  <c r="K7" i="1" s="1"/>
  <c r="G47" i="1" l="1"/>
  <c r="G48" i="1" s="1"/>
  <c r="I47" i="1"/>
  <c r="I48" i="1" s="1"/>
  <c r="H47" i="1"/>
  <c r="H48" i="1" s="1"/>
  <c r="K14" i="1"/>
  <c r="B20" i="1"/>
  <c r="K23" i="1"/>
  <c r="K27" i="1"/>
  <c r="K10" i="1"/>
  <c r="K11" i="1"/>
  <c r="K31" i="1"/>
  <c r="K41" i="1"/>
  <c r="C46" i="1"/>
  <c r="C47" i="1" s="1"/>
  <c r="C48" i="1" s="1"/>
  <c r="K20" i="1" l="1"/>
  <c r="B21" i="1"/>
  <c r="K46" i="1"/>
  <c r="B47" i="1" l="1"/>
  <c r="K21" i="1"/>
  <c r="B48" i="1" l="1"/>
  <c r="K48" i="1" s="1"/>
  <c r="K47" i="1"/>
</calcChain>
</file>

<file path=xl/sharedStrings.xml><?xml version="1.0" encoding="utf-8"?>
<sst xmlns="http://schemas.openxmlformats.org/spreadsheetml/2006/main" count="57" uniqueCount="57">
  <si>
    <t>Community Programs</t>
  </si>
  <si>
    <t>Cultural Events</t>
  </si>
  <si>
    <t>Facilities</t>
  </si>
  <si>
    <t>General FOMD Operations</t>
  </si>
  <si>
    <t>Mini-Nutcracker</t>
  </si>
  <si>
    <t>NHSDF</t>
  </si>
  <si>
    <t>Scholarships</t>
  </si>
  <si>
    <t>Spring Performance</t>
  </si>
  <si>
    <t>Summer Intensive</t>
  </si>
  <si>
    <t>TOTAL</t>
  </si>
  <si>
    <t>Income</t>
  </si>
  <si>
    <t xml:space="preserve">   Class Fees/Participation Fee</t>
  </si>
  <si>
    <t xml:space="preserve">   Clothing &amp; Merchandise Income</t>
  </si>
  <si>
    <t xml:space="preserve">   Donations/Memberships</t>
  </si>
  <si>
    <t xml:space="preserve">   Grants</t>
  </si>
  <si>
    <t xml:space="preserve">   Rentals - Studio &amp; Floor</t>
  </si>
  <si>
    <t xml:space="preserve">   Sales of Product Income</t>
  </si>
  <si>
    <t xml:space="preserve">      Boutique</t>
  </si>
  <si>
    <t xml:space="preserve">      Concessions</t>
  </si>
  <si>
    <t xml:space="preserve">      DVDs</t>
  </si>
  <si>
    <t xml:space="preserve">      Flowers</t>
  </si>
  <si>
    <t xml:space="preserve">   Total Sales of Product Income</t>
  </si>
  <si>
    <t xml:space="preserve">   Sponsorships</t>
  </si>
  <si>
    <t xml:space="preserve">   Tickets</t>
  </si>
  <si>
    <t>Total Income</t>
  </si>
  <si>
    <t>Gross Profit</t>
  </si>
  <si>
    <t>Expenses</t>
  </si>
  <si>
    <t xml:space="preserve">   Advertising &amp; Marketing</t>
  </si>
  <si>
    <t xml:space="preserve">   Bank Charges &amp; Fees</t>
  </si>
  <si>
    <t xml:space="preserve">   Class Fee Scholarships</t>
  </si>
  <si>
    <t xml:space="preserve">   Clothing &amp; Materials Scholarships</t>
  </si>
  <si>
    <t xml:space="preserve">   Clothing &amp; Merchandise Expense</t>
  </si>
  <si>
    <t xml:space="preserve">   Continuing Education</t>
  </si>
  <si>
    <t xml:space="preserve">   Contractors</t>
  </si>
  <si>
    <t xml:space="preserve">   Costumes &amp; Supplies</t>
  </si>
  <si>
    <t xml:space="preserve">   Dues &amp; subscriptions</t>
  </si>
  <si>
    <t xml:space="preserve">   Guest Artist</t>
  </si>
  <si>
    <t xml:space="preserve">   Guest Artist Expenses</t>
  </si>
  <si>
    <t xml:space="preserve">   Instructor Fee</t>
  </si>
  <si>
    <t xml:space="preserve">   Insurance</t>
  </si>
  <si>
    <t xml:space="preserve">   Legal &amp; Professional Services</t>
  </si>
  <si>
    <t xml:space="preserve">   Meals &amp; Entertainment</t>
  </si>
  <si>
    <t xml:space="preserve">   Office Supplies &amp; Software</t>
  </si>
  <si>
    <t xml:space="preserve">   Photography/Videography</t>
  </si>
  <si>
    <t xml:space="preserve">   QuickBooks Payments Fees</t>
  </si>
  <si>
    <t xml:space="preserve">   Repairs &amp; Maintenance</t>
  </si>
  <si>
    <t xml:space="preserve">   Supplies &amp; Materials</t>
  </si>
  <si>
    <t xml:space="preserve">   Taxes &amp; Licenses</t>
  </si>
  <si>
    <t xml:space="preserve">   Tech &amp; Site Expenses</t>
  </si>
  <si>
    <t xml:space="preserve">   Travel</t>
  </si>
  <si>
    <t>Total Expenses</t>
  </si>
  <si>
    <t>Net Operating Income</t>
  </si>
  <si>
    <t>Net Income</t>
  </si>
  <si>
    <t>Saturday, May 20, 2023 01:20:36 PM GMT-7 - Cash Basis</t>
  </si>
  <si>
    <t>Friends of Metro Dance</t>
  </si>
  <si>
    <t>Budget Overview: FY 2024 Budget by Class - FY24 P&amp;L  Classes</t>
  </si>
  <si>
    <t>July 2023 -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</si>
</sst>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workbookViewId="0">
      <selection sqref="A1:K1"/>
    </sheetView>
  </sheetViews>
  <sheetFormatPr defaultColWidth="8.85546875" defaultRowHeight="15" x14ac:dyDescent="0.25"/>
  <cols>
    <col min="1" max="1" width="31.85546875" customWidth="1"/>
    <col min="2" max="2" width="10.28515625" customWidth="1"/>
    <col min="3" max="3" width="9.42578125" customWidth="1"/>
    <col min="4" max="4" width="10.28515625" customWidth="1"/>
    <col min="5" max="5" width="11.140625" customWidth="1"/>
    <col min="6" max="6" width="9.42578125" customWidth="1"/>
    <col min="7" max="7" width="10.28515625" customWidth="1"/>
    <col min="8" max="8" width="11.140625" customWidth="1"/>
    <col min="9" max="10" width="10.28515625" customWidth="1"/>
    <col min="11" max="11" width="11.140625" customWidth="1"/>
  </cols>
  <sheetData>
    <row r="1" spans="1:11" ht="18" x14ac:dyDescent="0.25">
      <c r="A1" s="10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 x14ac:dyDescent="0.25">
      <c r="A2" s="10" t="s">
        <v>55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11" t="s">
        <v>56</v>
      </c>
      <c r="B3" s="9"/>
      <c r="C3" s="9"/>
      <c r="D3" s="9"/>
      <c r="E3" s="9"/>
      <c r="F3" s="9"/>
      <c r="G3" s="9"/>
      <c r="H3" s="9"/>
      <c r="I3" s="9"/>
      <c r="J3" s="9"/>
      <c r="K3" s="9"/>
    </row>
    <row r="5" spans="1:11" ht="36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</row>
    <row r="6" spans="1:11" x14ac:dyDescent="0.25">
      <c r="A6" s="3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3" t="s">
        <v>11</v>
      </c>
      <c r="B7" s="5">
        <f>3000</f>
        <v>3000</v>
      </c>
      <c r="C7" s="4"/>
      <c r="D7" s="4"/>
      <c r="E7" s="4"/>
      <c r="F7" s="5">
        <f>2400</f>
        <v>2400</v>
      </c>
      <c r="G7" s="5">
        <f>3500</f>
        <v>3500</v>
      </c>
      <c r="H7" s="4"/>
      <c r="I7" s="5">
        <f>750</f>
        <v>750</v>
      </c>
      <c r="J7" s="5">
        <f>10000</f>
        <v>10000</v>
      </c>
      <c r="K7" s="5">
        <f t="shared" ref="K7:K21" si="0">((((((((B7)+(C7))+(D7))+(E7))+(F7))+(G7))+(H7))+(I7))+(J7)</f>
        <v>19650</v>
      </c>
    </row>
    <row r="8" spans="1:11" x14ac:dyDescent="0.25">
      <c r="A8" s="3" t="s">
        <v>12</v>
      </c>
      <c r="B8" s="5">
        <f>2000</f>
        <v>2000</v>
      </c>
      <c r="C8" s="4"/>
      <c r="D8" s="4"/>
      <c r="E8" s="5">
        <f>500</f>
        <v>500</v>
      </c>
      <c r="F8" s="4"/>
      <c r="G8" s="4"/>
      <c r="H8" s="4"/>
      <c r="I8" s="4"/>
      <c r="J8" s="4"/>
      <c r="K8" s="5">
        <f t="shared" si="0"/>
        <v>2500</v>
      </c>
    </row>
    <row r="9" spans="1:11" x14ac:dyDescent="0.25">
      <c r="A9" s="3" t="s">
        <v>13</v>
      </c>
      <c r="B9" s="4"/>
      <c r="C9" s="4"/>
      <c r="D9" s="4"/>
      <c r="E9" s="5">
        <f>8000</f>
        <v>8000</v>
      </c>
      <c r="F9" s="5">
        <f>1100</f>
        <v>1100</v>
      </c>
      <c r="G9" s="5">
        <f>5000</f>
        <v>5000</v>
      </c>
      <c r="H9" s="5">
        <f>3000</f>
        <v>3000</v>
      </c>
      <c r="I9" s="5">
        <f>500</f>
        <v>500</v>
      </c>
      <c r="J9" s="4"/>
      <c r="K9" s="5">
        <f t="shared" si="0"/>
        <v>17600</v>
      </c>
    </row>
    <row r="10" spans="1:11" x14ac:dyDescent="0.25">
      <c r="A10" s="3" t="s">
        <v>14</v>
      </c>
      <c r="B10" s="5">
        <f>15000</f>
        <v>15000</v>
      </c>
      <c r="C10" s="5">
        <f>5000</f>
        <v>5000</v>
      </c>
      <c r="D10" s="4"/>
      <c r="E10" s="5">
        <f>1500</f>
        <v>1500</v>
      </c>
      <c r="F10" s="4"/>
      <c r="G10" s="4"/>
      <c r="H10" s="4"/>
      <c r="I10" s="4"/>
      <c r="J10" s="4"/>
      <c r="K10" s="5">
        <f t="shared" si="0"/>
        <v>21500</v>
      </c>
    </row>
    <row r="11" spans="1:11" x14ac:dyDescent="0.25">
      <c r="A11" s="3" t="s">
        <v>15</v>
      </c>
      <c r="B11" s="4"/>
      <c r="C11" s="4"/>
      <c r="D11" s="5">
        <f>1000</f>
        <v>1000</v>
      </c>
      <c r="E11" s="4"/>
      <c r="F11" s="4"/>
      <c r="G11" s="4"/>
      <c r="H11" s="4"/>
      <c r="I11" s="4"/>
      <c r="J11" s="4"/>
      <c r="K11" s="5">
        <f t="shared" si="0"/>
        <v>1000</v>
      </c>
    </row>
    <row r="12" spans="1:11" x14ac:dyDescent="0.25">
      <c r="A12" s="3" t="s">
        <v>16</v>
      </c>
      <c r="B12" s="4"/>
      <c r="C12" s="4"/>
      <c r="D12" s="4"/>
      <c r="E12" s="4"/>
      <c r="F12" s="4"/>
      <c r="G12" s="4"/>
      <c r="H12" s="4"/>
      <c r="I12" s="4"/>
      <c r="J12" s="4"/>
      <c r="K12" s="5">
        <f t="shared" si="0"/>
        <v>0</v>
      </c>
    </row>
    <row r="13" spans="1:11" x14ac:dyDescent="0.25">
      <c r="A13" s="3" t="s">
        <v>17</v>
      </c>
      <c r="B13" s="4"/>
      <c r="C13" s="4"/>
      <c r="D13" s="4"/>
      <c r="E13" s="4"/>
      <c r="F13" s="5">
        <f>11000</f>
        <v>11000</v>
      </c>
      <c r="G13" s="4"/>
      <c r="H13" s="4"/>
      <c r="I13" s="4"/>
      <c r="J13" s="4"/>
      <c r="K13" s="5">
        <f t="shared" si="0"/>
        <v>11000</v>
      </c>
    </row>
    <row r="14" spans="1:11" x14ac:dyDescent="0.25">
      <c r="A14" s="3" t="s">
        <v>18</v>
      </c>
      <c r="B14" s="4"/>
      <c r="C14" s="4"/>
      <c r="D14" s="4"/>
      <c r="E14" s="4"/>
      <c r="F14" s="5">
        <f>3000</f>
        <v>3000</v>
      </c>
      <c r="G14" s="4"/>
      <c r="H14" s="4"/>
      <c r="I14" s="5">
        <f>250</f>
        <v>250</v>
      </c>
      <c r="J14" s="4"/>
      <c r="K14" s="5">
        <f t="shared" si="0"/>
        <v>3250</v>
      </c>
    </row>
    <row r="15" spans="1:11" x14ac:dyDescent="0.25">
      <c r="A15" s="3" t="s">
        <v>19</v>
      </c>
      <c r="B15" s="4"/>
      <c r="C15" s="4"/>
      <c r="D15" s="4"/>
      <c r="E15" s="4"/>
      <c r="F15" s="5">
        <f>500</f>
        <v>500</v>
      </c>
      <c r="G15" s="4"/>
      <c r="H15" s="4"/>
      <c r="I15" s="5">
        <f>250</f>
        <v>250</v>
      </c>
      <c r="J15" s="4"/>
      <c r="K15" s="5">
        <f t="shared" si="0"/>
        <v>750</v>
      </c>
    </row>
    <row r="16" spans="1:11" x14ac:dyDescent="0.25">
      <c r="A16" s="3" t="s">
        <v>20</v>
      </c>
      <c r="B16" s="4"/>
      <c r="C16" s="4"/>
      <c r="D16" s="4"/>
      <c r="E16" s="4"/>
      <c r="F16" s="5">
        <f>1000</f>
        <v>1000</v>
      </c>
      <c r="G16" s="4"/>
      <c r="H16" s="4"/>
      <c r="I16" s="5">
        <f>750</f>
        <v>750</v>
      </c>
      <c r="J16" s="4"/>
      <c r="K16" s="5">
        <f t="shared" si="0"/>
        <v>1750</v>
      </c>
    </row>
    <row r="17" spans="1:11" x14ac:dyDescent="0.25">
      <c r="A17" s="3" t="s">
        <v>21</v>
      </c>
      <c r="B17" s="6">
        <f t="shared" ref="B17:J17" si="1">((((B12)+(B13))+(B14))+(B15))+(B16)</f>
        <v>0</v>
      </c>
      <c r="C17" s="6">
        <f t="shared" si="1"/>
        <v>0</v>
      </c>
      <c r="D17" s="6">
        <f t="shared" si="1"/>
        <v>0</v>
      </c>
      <c r="E17" s="6">
        <f t="shared" si="1"/>
        <v>0</v>
      </c>
      <c r="F17" s="6">
        <f t="shared" si="1"/>
        <v>15500</v>
      </c>
      <c r="G17" s="6">
        <f t="shared" si="1"/>
        <v>0</v>
      </c>
      <c r="H17" s="6">
        <f t="shared" si="1"/>
        <v>0</v>
      </c>
      <c r="I17" s="6">
        <f t="shared" si="1"/>
        <v>1250</v>
      </c>
      <c r="J17" s="6">
        <f t="shared" si="1"/>
        <v>0</v>
      </c>
      <c r="K17" s="6">
        <f t="shared" si="0"/>
        <v>16750</v>
      </c>
    </row>
    <row r="18" spans="1:11" x14ac:dyDescent="0.25">
      <c r="A18" s="3" t="s">
        <v>22</v>
      </c>
      <c r="B18" s="4"/>
      <c r="C18" s="5">
        <f>1000</f>
        <v>1000</v>
      </c>
      <c r="D18" s="4"/>
      <c r="E18" s="4"/>
      <c r="F18" s="5">
        <f>10000</f>
        <v>10000</v>
      </c>
      <c r="G18" s="4"/>
      <c r="H18" s="4"/>
      <c r="I18" s="5">
        <f>2000</f>
        <v>2000</v>
      </c>
      <c r="J18" s="5">
        <f>1000</f>
        <v>1000</v>
      </c>
      <c r="K18" s="5">
        <f t="shared" si="0"/>
        <v>14000</v>
      </c>
    </row>
    <row r="19" spans="1:11" x14ac:dyDescent="0.25">
      <c r="A19" s="3" t="s">
        <v>23</v>
      </c>
      <c r="B19" s="4"/>
      <c r="C19" s="5">
        <f>1000</f>
        <v>1000</v>
      </c>
      <c r="D19" s="4"/>
      <c r="E19" s="4"/>
      <c r="F19" s="5">
        <f>33000</f>
        <v>33000</v>
      </c>
      <c r="G19" s="4"/>
      <c r="H19" s="4"/>
      <c r="I19" s="5">
        <f>5000</f>
        <v>5000</v>
      </c>
      <c r="J19" s="4"/>
      <c r="K19" s="5">
        <f t="shared" si="0"/>
        <v>39000</v>
      </c>
    </row>
    <row r="20" spans="1:11" x14ac:dyDescent="0.25">
      <c r="A20" s="3" t="s">
        <v>24</v>
      </c>
      <c r="B20" s="6">
        <f t="shared" ref="B20:J20" si="2">(((((((B7)+(B8))+(B9))+(B10))+(B11))+(B17))+(B18))+(B19)</f>
        <v>20000</v>
      </c>
      <c r="C20" s="6">
        <f t="shared" si="2"/>
        <v>7000</v>
      </c>
      <c r="D20" s="6">
        <f t="shared" si="2"/>
        <v>1000</v>
      </c>
      <c r="E20" s="6">
        <f t="shared" si="2"/>
        <v>10000</v>
      </c>
      <c r="F20" s="6">
        <f t="shared" si="2"/>
        <v>62000</v>
      </c>
      <c r="G20" s="6">
        <f t="shared" si="2"/>
        <v>8500</v>
      </c>
      <c r="H20" s="6">
        <f t="shared" si="2"/>
        <v>3000</v>
      </c>
      <c r="I20" s="6">
        <f t="shared" si="2"/>
        <v>9500</v>
      </c>
      <c r="J20" s="6">
        <f t="shared" si="2"/>
        <v>11000</v>
      </c>
      <c r="K20" s="6">
        <f t="shared" si="0"/>
        <v>132000</v>
      </c>
    </row>
    <row r="21" spans="1:11" x14ac:dyDescent="0.25">
      <c r="A21" s="3" t="s">
        <v>25</v>
      </c>
      <c r="B21" s="6">
        <f t="shared" ref="B21:J21" si="3">(B20)-(0)</f>
        <v>20000</v>
      </c>
      <c r="C21" s="6">
        <f t="shared" si="3"/>
        <v>7000</v>
      </c>
      <c r="D21" s="6">
        <f t="shared" si="3"/>
        <v>1000</v>
      </c>
      <c r="E21" s="6">
        <f t="shared" si="3"/>
        <v>10000</v>
      </c>
      <c r="F21" s="6">
        <f t="shared" si="3"/>
        <v>62000</v>
      </c>
      <c r="G21" s="6">
        <f t="shared" si="3"/>
        <v>8500</v>
      </c>
      <c r="H21" s="6">
        <f t="shared" si="3"/>
        <v>3000</v>
      </c>
      <c r="I21" s="6">
        <f t="shared" si="3"/>
        <v>9500</v>
      </c>
      <c r="J21" s="6">
        <f t="shared" si="3"/>
        <v>11000</v>
      </c>
      <c r="K21" s="6">
        <f t="shared" si="0"/>
        <v>132000</v>
      </c>
    </row>
    <row r="22" spans="1:11" x14ac:dyDescent="0.25">
      <c r="A22" s="3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3" t="s">
        <v>27</v>
      </c>
      <c r="B23" s="4"/>
      <c r="C23" s="4"/>
      <c r="D23" s="4"/>
      <c r="E23" s="5">
        <f>3000</f>
        <v>3000</v>
      </c>
      <c r="F23" s="5">
        <f>3500</f>
        <v>3500</v>
      </c>
      <c r="G23" s="4"/>
      <c r="H23" s="4"/>
      <c r="I23" s="5">
        <f>650</f>
        <v>650</v>
      </c>
      <c r="J23" s="5">
        <f>1200</f>
        <v>1200</v>
      </c>
      <c r="K23" s="5">
        <f t="shared" ref="K23:K48" si="4">((((((((B23)+(C23))+(D23))+(E23))+(F23))+(G23))+(H23))+(I23))+(J23)</f>
        <v>8350</v>
      </c>
    </row>
    <row r="24" spans="1:11" x14ac:dyDescent="0.25">
      <c r="A24" s="3" t="s">
        <v>28</v>
      </c>
      <c r="B24" s="4"/>
      <c r="C24" s="4"/>
      <c r="D24" s="4"/>
      <c r="E24" s="5">
        <f>1200</f>
        <v>1200</v>
      </c>
      <c r="F24" s="4"/>
      <c r="G24" s="4"/>
      <c r="H24" s="4"/>
      <c r="I24" s="4"/>
      <c r="J24" s="4"/>
      <c r="K24" s="5">
        <f t="shared" si="4"/>
        <v>1200</v>
      </c>
    </row>
    <row r="25" spans="1:11" x14ac:dyDescent="0.25">
      <c r="A25" s="3" t="s">
        <v>29</v>
      </c>
      <c r="B25" s="4"/>
      <c r="C25" s="4"/>
      <c r="D25" s="4"/>
      <c r="E25" s="4"/>
      <c r="F25" s="4"/>
      <c r="G25" s="4"/>
      <c r="H25" s="5">
        <f>10000</f>
        <v>10000</v>
      </c>
      <c r="I25" s="4"/>
      <c r="J25" s="4"/>
      <c r="K25" s="5">
        <f t="shared" si="4"/>
        <v>10000</v>
      </c>
    </row>
    <row r="26" spans="1:11" x14ac:dyDescent="0.25">
      <c r="A26" s="3" t="s">
        <v>30</v>
      </c>
      <c r="B26" s="4"/>
      <c r="C26" s="4"/>
      <c r="D26" s="4"/>
      <c r="E26" s="4"/>
      <c r="F26" s="4"/>
      <c r="G26" s="4"/>
      <c r="H26" s="5">
        <f>3000</f>
        <v>3000</v>
      </c>
      <c r="I26" s="4"/>
      <c r="J26" s="4"/>
      <c r="K26" s="5">
        <f t="shared" si="4"/>
        <v>3000</v>
      </c>
    </row>
    <row r="27" spans="1:11" x14ac:dyDescent="0.25">
      <c r="A27" s="3" t="s">
        <v>31</v>
      </c>
      <c r="B27" s="5">
        <f>2000</f>
        <v>2000</v>
      </c>
      <c r="C27" s="4"/>
      <c r="D27" s="4"/>
      <c r="E27" s="4"/>
      <c r="F27" s="4"/>
      <c r="G27" s="4"/>
      <c r="H27" s="4"/>
      <c r="I27" s="4"/>
      <c r="J27" s="4"/>
      <c r="K27" s="5">
        <f t="shared" si="4"/>
        <v>2000</v>
      </c>
    </row>
    <row r="28" spans="1:11" x14ac:dyDescent="0.25">
      <c r="A28" s="3" t="s">
        <v>32</v>
      </c>
      <c r="B28" s="4"/>
      <c r="C28" s="4"/>
      <c r="D28" s="4"/>
      <c r="E28" s="5">
        <f>6500</f>
        <v>6500</v>
      </c>
      <c r="F28" s="4"/>
      <c r="G28" s="4"/>
      <c r="H28" s="4"/>
      <c r="I28" s="4"/>
      <c r="J28" s="4"/>
      <c r="K28" s="5">
        <f t="shared" si="4"/>
        <v>6500</v>
      </c>
    </row>
    <row r="29" spans="1:11" x14ac:dyDescent="0.25">
      <c r="A29" s="3" t="s">
        <v>33</v>
      </c>
      <c r="B29" s="5">
        <f>2600</f>
        <v>2600</v>
      </c>
      <c r="C29" s="4"/>
      <c r="D29" s="4"/>
      <c r="E29" s="4"/>
      <c r="F29" s="4"/>
      <c r="G29" s="4"/>
      <c r="H29" s="4"/>
      <c r="I29" s="4"/>
      <c r="J29" s="4"/>
      <c r="K29" s="5">
        <f t="shared" si="4"/>
        <v>2600</v>
      </c>
    </row>
    <row r="30" spans="1:11" x14ac:dyDescent="0.25">
      <c r="A30" s="3" t="s">
        <v>34</v>
      </c>
      <c r="B30" s="4"/>
      <c r="C30" s="4"/>
      <c r="D30" s="4"/>
      <c r="E30" s="4"/>
      <c r="F30" s="5">
        <f>4000</f>
        <v>4000</v>
      </c>
      <c r="G30" s="4"/>
      <c r="H30" s="4"/>
      <c r="I30" s="5">
        <f>3500</f>
        <v>3500</v>
      </c>
      <c r="J30" s="4"/>
      <c r="K30" s="5">
        <f t="shared" si="4"/>
        <v>7500</v>
      </c>
    </row>
    <row r="31" spans="1:11" x14ac:dyDescent="0.25">
      <c r="A31" s="3" t="s">
        <v>35</v>
      </c>
      <c r="B31" s="4"/>
      <c r="C31" s="4"/>
      <c r="D31" s="4"/>
      <c r="E31" s="5">
        <f>1000</f>
        <v>1000</v>
      </c>
      <c r="F31" s="4"/>
      <c r="G31" s="5">
        <f>2500</f>
        <v>2500</v>
      </c>
      <c r="H31" s="4"/>
      <c r="I31" s="4"/>
      <c r="J31" s="4"/>
      <c r="K31" s="5">
        <f t="shared" si="4"/>
        <v>3500</v>
      </c>
    </row>
    <row r="32" spans="1:11" x14ac:dyDescent="0.25">
      <c r="A32" s="3" t="s">
        <v>36</v>
      </c>
      <c r="B32" s="5">
        <f>3500</f>
        <v>3500</v>
      </c>
      <c r="C32" s="5">
        <f>6000</f>
        <v>6000</v>
      </c>
      <c r="D32" s="4"/>
      <c r="E32" s="4"/>
      <c r="F32" s="5">
        <f>7000</f>
        <v>7000</v>
      </c>
      <c r="G32" s="4"/>
      <c r="H32" s="4"/>
      <c r="I32" s="4"/>
      <c r="J32" s="4"/>
      <c r="K32" s="5">
        <f t="shared" si="4"/>
        <v>16500</v>
      </c>
    </row>
    <row r="33" spans="1:11" x14ac:dyDescent="0.25">
      <c r="A33" s="3" t="s">
        <v>37</v>
      </c>
      <c r="B33" s="4"/>
      <c r="C33" s="4"/>
      <c r="D33" s="4"/>
      <c r="E33" s="4"/>
      <c r="F33" s="5">
        <f>2500</f>
        <v>2500</v>
      </c>
      <c r="G33" s="4"/>
      <c r="H33" s="4"/>
      <c r="I33" s="4"/>
      <c r="J33" s="5">
        <f>4500</f>
        <v>4500</v>
      </c>
      <c r="K33" s="5">
        <f t="shared" si="4"/>
        <v>7000</v>
      </c>
    </row>
    <row r="34" spans="1:11" x14ac:dyDescent="0.25">
      <c r="A34" s="3" t="s">
        <v>38</v>
      </c>
      <c r="B34" s="5">
        <f>5000</f>
        <v>5000</v>
      </c>
      <c r="C34" s="4"/>
      <c r="D34" s="4"/>
      <c r="E34" s="4"/>
      <c r="F34" s="5">
        <f>5500</f>
        <v>5500</v>
      </c>
      <c r="G34" s="4"/>
      <c r="H34" s="4"/>
      <c r="I34" s="5">
        <f>4000</f>
        <v>4000</v>
      </c>
      <c r="J34" s="5">
        <f>10000</f>
        <v>10000</v>
      </c>
      <c r="K34" s="5">
        <f t="shared" si="4"/>
        <v>24500</v>
      </c>
    </row>
    <row r="35" spans="1:11" x14ac:dyDescent="0.25">
      <c r="A35" s="3" t="s">
        <v>39</v>
      </c>
      <c r="B35" s="4"/>
      <c r="C35" s="4"/>
      <c r="D35" s="4"/>
      <c r="E35" s="4"/>
      <c r="F35" s="5">
        <f>850</f>
        <v>850</v>
      </c>
      <c r="G35" s="4"/>
      <c r="H35" s="4"/>
      <c r="I35" s="4"/>
      <c r="J35" s="4"/>
      <c r="K35" s="5">
        <f t="shared" si="4"/>
        <v>850</v>
      </c>
    </row>
    <row r="36" spans="1:11" x14ac:dyDescent="0.25">
      <c r="A36" s="3" t="s">
        <v>40</v>
      </c>
      <c r="B36" s="4"/>
      <c r="C36" s="4"/>
      <c r="D36" s="4"/>
      <c r="E36" s="5">
        <f>6000</f>
        <v>6000</v>
      </c>
      <c r="F36" s="4"/>
      <c r="G36" s="4"/>
      <c r="H36" s="4"/>
      <c r="I36" s="4"/>
      <c r="J36" s="4"/>
      <c r="K36" s="5">
        <f t="shared" si="4"/>
        <v>6000</v>
      </c>
    </row>
    <row r="37" spans="1:11" x14ac:dyDescent="0.25">
      <c r="A37" s="3" t="s">
        <v>41</v>
      </c>
      <c r="B37" s="5">
        <f>400</f>
        <v>400</v>
      </c>
      <c r="C37" s="4"/>
      <c r="D37" s="4"/>
      <c r="E37" s="5">
        <f>250</f>
        <v>250</v>
      </c>
      <c r="F37" s="5">
        <f>1000</f>
        <v>1000</v>
      </c>
      <c r="G37" s="5">
        <f>500</f>
        <v>500</v>
      </c>
      <c r="H37" s="4"/>
      <c r="I37" s="5">
        <f>600</f>
        <v>600</v>
      </c>
      <c r="J37" s="4"/>
      <c r="K37" s="5">
        <f t="shared" si="4"/>
        <v>2750</v>
      </c>
    </row>
    <row r="38" spans="1:11" x14ac:dyDescent="0.25">
      <c r="A38" s="3" t="s">
        <v>42</v>
      </c>
      <c r="B38" s="4"/>
      <c r="C38" s="4"/>
      <c r="D38" s="4"/>
      <c r="E38" s="5">
        <f>1000</f>
        <v>1000</v>
      </c>
      <c r="F38" s="4"/>
      <c r="G38" s="4"/>
      <c r="H38" s="4"/>
      <c r="I38" s="4"/>
      <c r="J38" s="4"/>
      <c r="K38" s="5">
        <f t="shared" si="4"/>
        <v>1000</v>
      </c>
    </row>
    <row r="39" spans="1:11" x14ac:dyDescent="0.25">
      <c r="A39" s="3" t="s">
        <v>43</v>
      </c>
      <c r="B39" s="4"/>
      <c r="C39" s="5">
        <f>1000</f>
        <v>1000</v>
      </c>
      <c r="D39" s="4"/>
      <c r="E39" s="4"/>
      <c r="F39" s="5">
        <f>2200</f>
        <v>2200</v>
      </c>
      <c r="G39" s="4"/>
      <c r="H39" s="4"/>
      <c r="I39" s="5">
        <f>1100</f>
        <v>1100</v>
      </c>
      <c r="J39" s="4"/>
      <c r="K39" s="5">
        <f t="shared" si="4"/>
        <v>4300</v>
      </c>
    </row>
    <row r="40" spans="1:11" x14ac:dyDescent="0.25">
      <c r="A40" s="3" t="s">
        <v>44</v>
      </c>
      <c r="B40" s="4"/>
      <c r="C40" s="4"/>
      <c r="D40" s="4"/>
      <c r="E40" s="5">
        <f>100</f>
        <v>100</v>
      </c>
      <c r="F40" s="4"/>
      <c r="G40" s="4"/>
      <c r="H40" s="4"/>
      <c r="I40" s="4"/>
      <c r="J40" s="4"/>
      <c r="K40" s="5">
        <f t="shared" si="4"/>
        <v>100</v>
      </c>
    </row>
    <row r="41" spans="1:11" x14ac:dyDescent="0.25">
      <c r="A41" s="3" t="s">
        <v>45</v>
      </c>
      <c r="B41" s="4"/>
      <c r="C41" s="4"/>
      <c r="D41" s="5">
        <f>1500</f>
        <v>1500</v>
      </c>
      <c r="E41" s="4"/>
      <c r="F41" s="4"/>
      <c r="G41" s="4"/>
      <c r="H41" s="4"/>
      <c r="I41" s="4"/>
      <c r="J41" s="4"/>
      <c r="K41" s="5">
        <f t="shared" si="4"/>
        <v>1500</v>
      </c>
    </row>
    <row r="42" spans="1:11" x14ac:dyDescent="0.25">
      <c r="A42" s="3" t="s">
        <v>46</v>
      </c>
      <c r="B42" s="5">
        <f>500</f>
        <v>500</v>
      </c>
      <c r="C42" s="4"/>
      <c r="D42" s="5">
        <f>1000</f>
        <v>1000</v>
      </c>
      <c r="E42" s="4"/>
      <c r="F42" s="5">
        <f>6000</f>
        <v>6000</v>
      </c>
      <c r="G42" s="4"/>
      <c r="H42" s="4"/>
      <c r="I42" s="5">
        <f>200</f>
        <v>200</v>
      </c>
      <c r="J42" s="4"/>
      <c r="K42" s="5">
        <f t="shared" si="4"/>
        <v>7700</v>
      </c>
    </row>
    <row r="43" spans="1:11" x14ac:dyDescent="0.25">
      <c r="A43" s="3" t="s">
        <v>47</v>
      </c>
      <c r="B43" s="4"/>
      <c r="C43" s="4"/>
      <c r="D43" s="4"/>
      <c r="E43" s="5">
        <f>300</f>
        <v>300</v>
      </c>
      <c r="F43" s="4"/>
      <c r="G43" s="4"/>
      <c r="H43" s="4"/>
      <c r="I43" s="4"/>
      <c r="J43" s="4"/>
      <c r="K43" s="5">
        <f t="shared" si="4"/>
        <v>300</v>
      </c>
    </row>
    <row r="44" spans="1:11" x14ac:dyDescent="0.25">
      <c r="A44" s="3" t="s">
        <v>48</v>
      </c>
      <c r="B44" s="5">
        <f>15000</f>
        <v>15000</v>
      </c>
      <c r="C44" s="4"/>
      <c r="D44" s="4"/>
      <c r="E44" s="5">
        <f>4000</f>
        <v>4000</v>
      </c>
      <c r="F44" s="5">
        <f>5250</f>
        <v>5250</v>
      </c>
      <c r="G44" s="4"/>
      <c r="H44" s="4"/>
      <c r="I44" s="5">
        <f>1000</f>
        <v>1000</v>
      </c>
      <c r="J44" s="4"/>
      <c r="K44" s="5">
        <f t="shared" si="4"/>
        <v>25250</v>
      </c>
    </row>
    <row r="45" spans="1:11" x14ac:dyDescent="0.25">
      <c r="A45" s="3" t="s">
        <v>49</v>
      </c>
      <c r="B45" s="4"/>
      <c r="C45" s="4"/>
      <c r="D45" s="4"/>
      <c r="E45" s="5">
        <f>5000</f>
        <v>5000</v>
      </c>
      <c r="F45" s="4"/>
      <c r="G45" s="5">
        <f>9000</f>
        <v>9000</v>
      </c>
      <c r="H45" s="4"/>
      <c r="I45" s="4"/>
      <c r="J45" s="4"/>
      <c r="K45" s="5">
        <f t="shared" si="4"/>
        <v>14000</v>
      </c>
    </row>
    <row r="46" spans="1:11" x14ac:dyDescent="0.25">
      <c r="A46" s="3" t="s">
        <v>50</v>
      </c>
      <c r="B46" s="6">
        <f t="shared" ref="B46:J46" si="5">((((((((((((((((((((((B23)+(B24))+(B25))+(B26))+(B27))+(B28))+(B29))+(B30))+(B31))+(B32))+(B33))+(B34))+(B35))+(B36))+(B37))+(B38))+(B39))+(B40))+(B41))+(B42))+(B43))+(B44))+(B45)</f>
        <v>29000</v>
      </c>
      <c r="C46" s="6">
        <f t="shared" si="5"/>
        <v>7000</v>
      </c>
      <c r="D46" s="6">
        <f t="shared" si="5"/>
        <v>2500</v>
      </c>
      <c r="E46" s="6">
        <f t="shared" si="5"/>
        <v>28350</v>
      </c>
      <c r="F46" s="6">
        <f t="shared" si="5"/>
        <v>37800</v>
      </c>
      <c r="G46" s="6">
        <f t="shared" si="5"/>
        <v>12000</v>
      </c>
      <c r="H46" s="6">
        <f t="shared" si="5"/>
        <v>13000</v>
      </c>
      <c r="I46" s="6">
        <f t="shared" si="5"/>
        <v>11050</v>
      </c>
      <c r="J46" s="6">
        <f t="shared" si="5"/>
        <v>15700</v>
      </c>
      <c r="K46" s="6">
        <f t="shared" si="4"/>
        <v>156400</v>
      </c>
    </row>
    <row r="47" spans="1:11" x14ac:dyDescent="0.25">
      <c r="A47" s="3" t="s">
        <v>51</v>
      </c>
      <c r="B47" s="6">
        <f t="shared" ref="B47:J47" si="6">(B21)-(B46)</f>
        <v>-9000</v>
      </c>
      <c r="C47" s="6">
        <f t="shared" si="6"/>
        <v>0</v>
      </c>
      <c r="D47" s="6">
        <f t="shared" si="6"/>
        <v>-1500</v>
      </c>
      <c r="E47" s="6">
        <f t="shared" si="6"/>
        <v>-18350</v>
      </c>
      <c r="F47" s="6">
        <f t="shared" si="6"/>
        <v>24200</v>
      </c>
      <c r="G47" s="6">
        <f t="shared" si="6"/>
        <v>-3500</v>
      </c>
      <c r="H47" s="6">
        <f t="shared" si="6"/>
        <v>-10000</v>
      </c>
      <c r="I47" s="6">
        <f t="shared" si="6"/>
        <v>-1550</v>
      </c>
      <c r="J47" s="6">
        <f t="shared" si="6"/>
        <v>-4700</v>
      </c>
      <c r="K47" s="6">
        <f t="shared" si="4"/>
        <v>-24400</v>
      </c>
    </row>
    <row r="48" spans="1:11" x14ac:dyDescent="0.25">
      <c r="A48" s="3" t="s">
        <v>52</v>
      </c>
      <c r="B48" s="7">
        <f t="shared" ref="B48:J48" si="7">(B47)+(0)</f>
        <v>-9000</v>
      </c>
      <c r="C48" s="7">
        <f t="shared" si="7"/>
        <v>0</v>
      </c>
      <c r="D48" s="7">
        <f t="shared" si="7"/>
        <v>-1500</v>
      </c>
      <c r="E48" s="7">
        <f t="shared" si="7"/>
        <v>-18350</v>
      </c>
      <c r="F48" s="7">
        <f t="shared" si="7"/>
        <v>24200</v>
      </c>
      <c r="G48" s="7">
        <f t="shared" si="7"/>
        <v>-3500</v>
      </c>
      <c r="H48" s="7">
        <f t="shared" si="7"/>
        <v>-10000</v>
      </c>
      <c r="I48" s="7">
        <f t="shared" si="7"/>
        <v>-1550</v>
      </c>
      <c r="J48" s="7">
        <f t="shared" si="7"/>
        <v>-4700</v>
      </c>
      <c r="K48" s="7">
        <f t="shared" si="4"/>
        <v>-24400</v>
      </c>
    </row>
    <row r="49" spans="1:11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</row>
    <row r="52" spans="1:11" x14ac:dyDescent="0.25">
      <c r="A52" s="8" t="s">
        <v>53</v>
      </c>
      <c r="B52" s="9"/>
      <c r="C52" s="9"/>
      <c r="D52" s="9"/>
      <c r="E52" s="9"/>
      <c r="F52" s="9"/>
      <c r="G52" s="9"/>
      <c r="H52" s="9"/>
      <c r="I52" s="9"/>
      <c r="J52" s="9"/>
      <c r="K52" s="9"/>
    </row>
  </sheetData>
  <mergeCells count="4">
    <mergeCell ref="A52:K52"/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Balfour</cp:lastModifiedBy>
  <dcterms:created xsi:type="dcterms:W3CDTF">2023-05-20T20:20:36Z</dcterms:created>
  <dcterms:modified xsi:type="dcterms:W3CDTF">2024-01-31T20:13:59Z</dcterms:modified>
</cp:coreProperties>
</file>