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a\Documents\Senior Rides Nashville\"/>
    </mc:Choice>
  </mc:AlternateContent>
  <bookViews>
    <workbookView xWindow="0" yWindow="0" windowWidth="21574" windowHeight="8457"/>
  </bookViews>
  <sheets>
    <sheet name="Giving Matters 2023" sheetId="5" r:id="rId1"/>
    <sheet name="Giving Matters 2022" sheetId="4" r:id="rId2"/>
    <sheet name="Giving Matters 2020" sheetId="3" r:id="rId3"/>
    <sheet name="Giving Matters 2019" sheetId="2" r:id="rId4"/>
    <sheet name="Giving Matters 2018" sheetId="1" r:id="rId5"/>
  </sheets>
  <definedNames>
    <definedName name="_xlnm.Print_Titles" localSheetId="4">'Giving Matters 2018'!$6:$6</definedName>
    <definedName name="_xlnm.Print_Titles" localSheetId="3">'Giving Matters 2019'!$6:$6</definedName>
    <definedName name="_xlnm.Print_Titles" localSheetId="2">'Giving Matters 2020'!$6:$6</definedName>
    <definedName name="_xlnm.Print_Titles" localSheetId="1">'Giving Matters 2022'!$6:$6</definedName>
    <definedName name="_xlnm.Print_Titles" localSheetId="0">'Giving Matters 2023'!$6:$6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5" l="1"/>
  <c r="B31" i="5"/>
  <c r="B25" i="5"/>
  <c r="B24" i="5"/>
  <c r="B21" i="5"/>
  <c r="B49" i="5" l="1"/>
  <c r="B40" i="5"/>
  <c r="B17" i="5"/>
  <c r="B52" i="5" l="1"/>
  <c r="B55" i="5" s="1"/>
  <c r="B36" i="4"/>
  <c r="B24" i="4"/>
  <c r="B30" i="4"/>
  <c r="B25" i="4"/>
  <c r="B31" i="4"/>
  <c r="B21" i="4"/>
  <c r="B17" i="4"/>
  <c r="B49" i="4"/>
  <c r="B40" i="4" l="1"/>
  <c r="B52" i="4" s="1"/>
  <c r="B55" i="4" s="1"/>
  <c r="B9" i="3"/>
  <c r="B8" i="3"/>
  <c r="B31" i="3"/>
  <c r="B39" i="3"/>
  <c r="B34" i="3"/>
  <c r="B25" i="3"/>
  <c r="B21" i="3"/>
  <c r="B55" i="3"/>
  <c r="B45" i="3"/>
  <c r="B58" i="3"/>
  <c r="B22" i="3"/>
  <c r="B17" i="3"/>
  <c r="B61" i="3"/>
  <c r="B21" i="2"/>
  <c r="B54" i="2"/>
  <c r="B44" i="2"/>
  <c r="B17" i="2"/>
  <c r="B57" i="2"/>
  <c r="B60" i="2"/>
  <c r="B19" i="1"/>
  <c r="B9" i="1"/>
  <c r="B40" i="1"/>
  <c r="B50" i="1"/>
  <c r="B15" i="1"/>
  <c r="B53" i="1"/>
  <c r="B56" i="1"/>
</calcChain>
</file>

<file path=xl/sharedStrings.xml><?xml version="1.0" encoding="utf-8"?>
<sst xmlns="http://schemas.openxmlformats.org/spreadsheetml/2006/main" count="259" uniqueCount="67">
  <si>
    <t/>
  </si>
  <si>
    <t>Senior Rides Nashville</t>
  </si>
  <si>
    <t xml:space="preserve">
</t>
  </si>
  <si>
    <t>Income</t>
  </si>
  <si>
    <t>Donations</t>
  </si>
  <si>
    <t>Foundation Gifts</t>
  </si>
  <si>
    <t>United Way</t>
  </si>
  <si>
    <t>MTA / EMSID Grant</t>
  </si>
  <si>
    <t>Rider Fees</t>
  </si>
  <si>
    <t>Membership Fees</t>
  </si>
  <si>
    <t>Total Income</t>
  </si>
  <si>
    <t>General Expenses</t>
  </si>
  <si>
    <t>Consultants</t>
  </si>
  <si>
    <t>COA Overhead</t>
  </si>
  <si>
    <t>Office Supplies</t>
  </si>
  <si>
    <t>Office Equipment</t>
  </si>
  <si>
    <t>Rent</t>
  </si>
  <si>
    <t>Office Cleaning</t>
  </si>
  <si>
    <t>Copier / Printing</t>
  </si>
  <si>
    <t>Postage</t>
  </si>
  <si>
    <t>Telephone/Internet</t>
  </si>
  <si>
    <t>Technology</t>
  </si>
  <si>
    <t>Website Maintenance</t>
  </si>
  <si>
    <t>Professional Development</t>
  </si>
  <si>
    <t>Marketing</t>
  </si>
  <si>
    <t>Permits / Fees / Memberships</t>
  </si>
  <si>
    <t>Bank/CC/PR Fees</t>
  </si>
  <si>
    <t>Accounting</t>
  </si>
  <si>
    <t>Meetings</t>
  </si>
  <si>
    <t>Staff Travel</t>
  </si>
  <si>
    <t>Insurance</t>
  </si>
  <si>
    <t>Total General Expenses</t>
  </si>
  <si>
    <t>Rider &amp; Volunteer Expenses</t>
  </si>
  <si>
    <t>Volunteer Recruit/Training</t>
  </si>
  <si>
    <t>Volunteer Mileage</t>
  </si>
  <si>
    <t>Contract for Backup Rides</t>
  </si>
  <si>
    <t>Vehicle Maintenance</t>
  </si>
  <si>
    <t>Rider Evaluations</t>
  </si>
  <si>
    <t>Rider Scholarships</t>
  </si>
  <si>
    <t>Total Rider &amp; Volunteer Expenses</t>
  </si>
  <si>
    <t>Total Expenses</t>
  </si>
  <si>
    <t>Increase in Net Assets</t>
  </si>
  <si>
    <t>Annual Budget</t>
  </si>
  <si>
    <t>Year Ending 12/31/18</t>
  </si>
  <si>
    <t>Personnel Expenses</t>
  </si>
  <si>
    <t>Year Ending 12/31/19</t>
  </si>
  <si>
    <t>Special Events</t>
  </si>
  <si>
    <t>Interest Income</t>
  </si>
  <si>
    <t>Fundraising/Events</t>
  </si>
  <si>
    <t>Depreciation</t>
  </si>
  <si>
    <t>Year Ending 12/31/20</t>
  </si>
  <si>
    <t>Marketing (includes video)</t>
  </si>
  <si>
    <t>Consultants &amp; Grantwriters</t>
  </si>
  <si>
    <t>Legal Fees</t>
  </si>
  <si>
    <t xml:space="preserve">Meetings </t>
  </si>
  <si>
    <t>Special Project</t>
  </si>
  <si>
    <t>Attorney Fees</t>
  </si>
  <si>
    <t>Government Grants</t>
  </si>
  <si>
    <t>Corporate Sponsorships</t>
  </si>
  <si>
    <t>Individual Donations</t>
  </si>
  <si>
    <t xml:space="preserve">Annual Budget
</t>
  </si>
  <si>
    <t>Year Ending 12/31/22</t>
  </si>
  <si>
    <t>Occupancy</t>
  </si>
  <si>
    <t>Staff &amp; Board Development &amp; Appreciation</t>
  </si>
  <si>
    <t>Office Supplies &amp; Equipment</t>
  </si>
  <si>
    <t>Staff Travel &amp; Parking</t>
  </si>
  <si>
    <t>Year Ending 12/31/23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</si>
</sst>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right"/>
    </xf>
    <xf numFmtId="49" fontId="1" fillId="0" borderId="0" xfId="0" applyNumberFormat="1" applyFont="1" applyAlignment="1">
      <alignment horizontal="center"/>
    </xf>
    <xf numFmtId="164" fontId="0" fillId="0" borderId="2" xfId="0" applyNumberFormat="1" applyBorder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3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3" xfId="0" applyFont="1" applyBorder="1"/>
    <xf numFmtId="49" fontId="1" fillId="0" borderId="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tabSelected="1" workbookViewId="0">
      <pane ySplit="6" topLeftCell="A8" activePane="bottomLeft" state="frozenSplit"/>
      <selection pane="bottomLeft" activeCell="B31" sqref="B31"/>
    </sheetView>
  </sheetViews>
  <sheetFormatPr defaultRowHeight="14.4" x14ac:dyDescent="0.3"/>
  <cols>
    <col min="1" max="1" width="48.44140625" style="1" customWidth="1"/>
    <col min="2" max="2" width="13.77734375" style="1" customWidth="1"/>
    <col min="3" max="16384" width="8.88671875" style="1"/>
  </cols>
  <sheetData>
    <row r="1" spans="1:2" s="2" customFormat="1" ht="10.5" x14ac:dyDescent="0.2">
      <c r="A1" s="17" t="s">
        <v>0</v>
      </c>
      <c r="B1" s="17"/>
    </row>
    <row r="2" spans="1:2" x14ac:dyDescent="0.3">
      <c r="A2" s="18" t="s">
        <v>1</v>
      </c>
      <c r="B2" s="18"/>
    </row>
    <row r="3" spans="1:2" x14ac:dyDescent="0.3">
      <c r="A3" s="18" t="s">
        <v>42</v>
      </c>
      <c r="B3" s="18"/>
    </row>
    <row r="4" spans="1:2" x14ac:dyDescent="0.3">
      <c r="A4" s="18" t="s">
        <v>66</v>
      </c>
      <c r="B4" s="18"/>
    </row>
    <row r="5" spans="1:2" x14ac:dyDescent="0.3">
      <c r="A5" s="18" t="s">
        <v>0</v>
      </c>
      <c r="B5" s="18"/>
    </row>
    <row r="6" spans="1:2" ht="28.8" x14ac:dyDescent="0.3">
      <c r="A6" s="3" t="s">
        <v>2</v>
      </c>
      <c r="B6" s="3" t="s">
        <v>60</v>
      </c>
    </row>
    <row r="7" spans="1:2" x14ac:dyDescent="0.3">
      <c r="A7" s="4" t="s">
        <v>3</v>
      </c>
    </row>
    <row r="8" spans="1:2" x14ac:dyDescent="0.3">
      <c r="A8" s="4" t="s">
        <v>59</v>
      </c>
      <c r="B8" s="5">
        <v>50000</v>
      </c>
    </row>
    <row r="9" spans="1:2" x14ac:dyDescent="0.3">
      <c r="A9" s="4" t="s">
        <v>58</v>
      </c>
      <c r="B9" s="5">
        <v>65000</v>
      </c>
    </row>
    <row r="10" spans="1:2" x14ac:dyDescent="0.3">
      <c r="A10" s="4" t="s">
        <v>5</v>
      </c>
      <c r="B10" s="5">
        <v>327500</v>
      </c>
    </row>
    <row r="11" spans="1:2" x14ac:dyDescent="0.3">
      <c r="A11" s="4" t="s">
        <v>6</v>
      </c>
      <c r="B11" s="5">
        <v>60000</v>
      </c>
    </row>
    <row r="12" spans="1:2" x14ac:dyDescent="0.3">
      <c r="A12" s="4" t="s">
        <v>57</v>
      </c>
      <c r="B12" s="5">
        <v>193409</v>
      </c>
    </row>
    <row r="13" spans="1:2" x14ac:dyDescent="0.3">
      <c r="A13" s="4" t="s">
        <v>8</v>
      </c>
      <c r="B13" s="5">
        <v>23021</v>
      </c>
    </row>
    <row r="14" spans="1:2" x14ac:dyDescent="0.3">
      <c r="A14" s="4" t="s">
        <v>9</v>
      </c>
      <c r="B14" s="5">
        <v>9625</v>
      </c>
    </row>
    <row r="15" spans="1:2" x14ac:dyDescent="0.3">
      <c r="A15" s="4" t="s">
        <v>47</v>
      </c>
      <c r="B15" s="5">
        <v>1250</v>
      </c>
    </row>
    <row r="16" spans="1:2" customFormat="1" ht="15.05" x14ac:dyDescent="0.3">
      <c r="A16" s="6"/>
      <c r="B16" s="7"/>
    </row>
    <row r="17" spans="1:2" x14ac:dyDescent="0.3">
      <c r="A17" s="4" t="s">
        <v>10</v>
      </c>
      <c r="B17" s="5">
        <f>ROUND(SUBTOTAL(9, B7:B16), 5)</f>
        <v>729805</v>
      </c>
    </row>
    <row r="18" spans="1:2" customFormat="1" ht="15.05" x14ac:dyDescent="0.3">
      <c r="A18" s="6"/>
      <c r="B18" s="7"/>
    </row>
    <row r="19" spans="1:2" x14ac:dyDescent="0.3">
      <c r="A19" s="14" t="s">
        <v>0</v>
      </c>
    </row>
    <row r="20" spans="1:2" x14ac:dyDescent="0.3">
      <c r="A20" s="4" t="s">
        <v>11</v>
      </c>
    </row>
    <row r="21" spans="1:2" x14ac:dyDescent="0.3">
      <c r="A21" s="4" t="s">
        <v>44</v>
      </c>
      <c r="B21" s="5">
        <f>476300+33125+31700+15500+8400+600</f>
        <v>565625</v>
      </c>
    </row>
    <row r="22" spans="1:2" x14ac:dyDescent="0.3">
      <c r="A22" s="4" t="s">
        <v>12</v>
      </c>
      <c r="B22" s="5">
        <v>22500</v>
      </c>
    </row>
    <row r="23" spans="1:2" x14ac:dyDescent="0.3">
      <c r="A23" s="4" t="s">
        <v>56</v>
      </c>
      <c r="B23" s="5">
        <v>1500</v>
      </c>
    </row>
    <row r="24" spans="1:2" x14ac:dyDescent="0.3">
      <c r="A24" s="4" t="s">
        <v>64</v>
      </c>
      <c r="B24" s="5">
        <f>5000+4500+1000</f>
        <v>10500</v>
      </c>
    </row>
    <row r="25" spans="1:2" x14ac:dyDescent="0.3">
      <c r="A25" s="4" t="s">
        <v>62</v>
      </c>
      <c r="B25" s="5">
        <f>51500+4000+2500</f>
        <v>58000</v>
      </c>
    </row>
    <row r="26" spans="1:2" x14ac:dyDescent="0.3">
      <c r="A26" s="4" t="s">
        <v>18</v>
      </c>
      <c r="B26" s="5">
        <v>5000</v>
      </c>
    </row>
    <row r="27" spans="1:2" x14ac:dyDescent="0.3">
      <c r="A27" s="4" t="s">
        <v>19</v>
      </c>
      <c r="B27" s="5">
        <v>1000</v>
      </c>
    </row>
    <row r="28" spans="1:2" x14ac:dyDescent="0.3">
      <c r="A28" s="4" t="s">
        <v>20</v>
      </c>
      <c r="B28" s="5">
        <v>6500</v>
      </c>
    </row>
    <row r="29" spans="1:2" x14ac:dyDescent="0.3">
      <c r="A29" s="4" t="s">
        <v>21</v>
      </c>
      <c r="B29" s="5">
        <v>15000</v>
      </c>
    </row>
    <row r="30" spans="1:2" x14ac:dyDescent="0.3">
      <c r="A30" s="4" t="s">
        <v>63</v>
      </c>
      <c r="B30" s="5">
        <v>3000</v>
      </c>
    </row>
    <row r="31" spans="1:2" x14ac:dyDescent="0.3">
      <c r="A31" s="4" t="s">
        <v>51</v>
      </c>
      <c r="B31" s="5">
        <f>35000+6000</f>
        <v>41000</v>
      </c>
    </row>
    <row r="32" spans="1:2" x14ac:dyDescent="0.3">
      <c r="A32" s="4" t="s">
        <v>25</v>
      </c>
      <c r="B32" s="5">
        <v>2000</v>
      </c>
    </row>
    <row r="33" spans="1:2" x14ac:dyDescent="0.3">
      <c r="A33" s="4" t="s">
        <v>26</v>
      </c>
      <c r="B33" s="5">
        <v>1800</v>
      </c>
    </row>
    <row r="34" spans="1:2" x14ac:dyDescent="0.3">
      <c r="A34" s="4" t="s">
        <v>27</v>
      </c>
      <c r="B34" s="5">
        <v>12500</v>
      </c>
    </row>
    <row r="35" spans="1:2" x14ac:dyDescent="0.3">
      <c r="A35" s="4" t="s">
        <v>28</v>
      </c>
      <c r="B35" s="5">
        <v>2250</v>
      </c>
    </row>
    <row r="36" spans="1:2" x14ac:dyDescent="0.3">
      <c r="A36" s="4" t="s">
        <v>65</v>
      </c>
      <c r="B36" s="5">
        <v>500</v>
      </c>
    </row>
    <row r="37" spans="1:2" x14ac:dyDescent="0.3">
      <c r="A37" s="4" t="s">
        <v>30</v>
      </c>
      <c r="B37" s="5">
        <v>11000</v>
      </c>
    </row>
    <row r="38" spans="1:2" x14ac:dyDescent="0.3">
      <c r="A38" s="4" t="s">
        <v>55</v>
      </c>
      <c r="B38" s="5">
        <v>25000</v>
      </c>
    </row>
    <row r="39" spans="1:2" customFormat="1" ht="15.05" x14ac:dyDescent="0.3">
      <c r="A39" s="6"/>
      <c r="B39" s="7"/>
    </row>
    <row r="40" spans="1:2" x14ac:dyDescent="0.3">
      <c r="A40" s="4" t="s">
        <v>31</v>
      </c>
      <c r="B40" s="5">
        <f>ROUND(SUBTOTAL(9, B19:B39), 5)</f>
        <v>784675</v>
      </c>
    </row>
    <row r="41" spans="1:2" x14ac:dyDescent="0.3">
      <c r="A41" s="14" t="s">
        <v>0</v>
      </c>
    </row>
    <row r="42" spans="1:2" x14ac:dyDescent="0.3">
      <c r="A42" s="4" t="s">
        <v>32</v>
      </c>
    </row>
    <row r="43" spans="1:2" x14ac:dyDescent="0.3">
      <c r="A43" s="4" t="s">
        <v>33</v>
      </c>
      <c r="B43" s="5">
        <f>3400+3200+500</f>
        <v>7100</v>
      </c>
    </row>
    <row r="44" spans="1:2" x14ac:dyDescent="0.3">
      <c r="A44" s="4" t="s">
        <v>35</v>
      </c>
      <c r="B44" s="5">
        <v>146357</v>
      </c>
    </row>
    <row r="45" spans="1:2" x14ac:dyDescent="0.3">
      <c r="A45" s="4" t="s">
        <v>36</v>
      </c>
      <c r="B45" s="5">
        <v>500</v>
      </c>
    </row>
    <row r="46" spans="1:2" x14ac:dyDescent="0.3">
      <c r="A46" s="4" t="s">
        <v>37</v>
      </c>
      <c r="B46" s="5">
        <v>8088</v>
      </c>
    </row>
    <row r="47" spans="1:2" x14ac:dyDescent="0.3">
      <c r="A47" s="4" t="s">
        <v>38</v>
      </c>
      <c r="B47" s="5">
        <v>200</v>
      </c>
    </row>
    <row r="48" spans="1:2" customFormat="1" ht="15.05" x14ac:dyDescent="0.3">
      <c r="A48" s="6"/>
      <c r="B48" s="7"/>
    </row>
    <row r="49" spans="1:2" x14ac:dyDescent="0.3">
      <c r="A49" s="4" t="s">
        <v>39</v>
      </c>
      <c r="B49" s="5">
        <f>ROUND(SUBTOTAL(9, B41:B48), 5)</f>
        <v>162245</v>
      </c>
    </row>
    <row r="50" spans="1:2" x14ac:dyDescent="0.3">
      <c r="A50" s="14" t="s">
        <v>0</v>
      </c>
    </row>
    <row r="51" spans="1:2" customFormat="1" ht="15.05" x14ac:dyDescent="0.3">
      <c r="A51" s="6"/>
      <c r="B51" s="7"/>
    </row>
    <row r="52" spans="1:2" x14ac:dyDescent="0.3">
      <c r="A52" s="4" t="s">
        <v>40</v>
      </c>
      <c r="B52" s="5">
        <f>ROUND(B40+B49+SUBTOTAL(9, B50:B51), 5)</f>
        <v>946920</v>
      </c>
    </row>
    <row r="53" spans="1:2" x14ac:dyDescent="0.3">
      <c r="A53" s="14" t="s">
        <v>0</v>
      </c>
    </row>
    <row r="54" spans="1:2" customFormat="1" ht="15.05" x14ac:dyDescent="0.3">
      <c r="A54" s="6"/>
      <c r="B54" s="7"/>
    </row>
    <row r="55" spans="1:2" ht="15.05" thickBot="1" x14ac:dyDescent="0.35">
      <c r="A55" s="4" t="s">
        <v>41</v>
      </c>
      <c r="B55" s="5">
        <f>-(ROUND(-B17+B52-SUBTOTAL(9, B53:B54), 5))</f>
        <v>-217115</v>
      </c>
    </row>
    <row r="56" spans="1:2" customFormat="1" ht="15.75" thickTop="1" x14ac:dyDescent="0.3">
      <c r="A56" s="6"/>
      <c r="B56" s="9"/>
    </row>
    <row r="57" spans="1:2" ht="15.05" thickBot="1" x14ac:dyDescent="0.35">
      <c r="A57" s="16"/>
      <c r="B57" s="15"/>
    </row>
  </sheetData>
  <mergeCells count="5">
    <mergeCell ref="A1:B1"/>
    <mergeCell ref="A2:B2"/>
    <mergeCell ref="A3:B3"/>
    <mergeCell ref="A4:B4"/>
    <mergeCell ref="A5:B5"/>
  </mergeCells>
  <pageMargins left="0.7" right="0.7" top="0.75" bottom="0.65277777777777779" header="0.3" footer="0.3"/>
  <pageSetup orientation="landscape" r:id="rId1"/>
  <headerFooter>
    <oddFooter>&amp;L&amp;08&amp;"MS San Serif"&amp;D at &amp;T&amp;R&amp;08&amp;"MS San Serif"Page: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workbookViewId="0">
      <pane ySplit="6" topLeftCell="A7" activePane="bottomLeft" state="frozenSplit"/>
      <selection pane="bottomLeft" activeCell="H36" sqref="H36"/>
    </sheetView>
  </sheetViews>
  <sheetFormatPr defaultRowHeight="14.4" x14ac:dyDescent="0.3"/>
  <cols>
    <col min="1" max="1" width="48.44140625" style="1" customWidth="1"/>
    <col min="2" max="2" width="13.77734375" style="1" customWidth="1"/>
    <col min="3" max="16384" width="8.88671875" style="1"/>
  </cols>
  <sheetData>
    <row r="1" spans="1:2" s="2" customFormat="1" ht="10.15" x14ac:dyDescent="0.2">
      <c r="A1" s="17" t="s">
        <v>0</v>
      </c>
      <c r="B1" s="17"/>
    </row>
    <row r="2" spans="1:2" ht="13.75" x14ac:dyDescent="0.3">
      <c r="A2" s="18" t="s">
        <v>1</v>
      </c>
      <c r="B2" s="18"/>
    </row>
    <row r="3" spans="1:2" ht="13.75" x14ac:dyDescent="0.3">
      <c r="A3" s="18" t="s">
        <v>42</v>
      </c>
      <c r="B3" s="18"/>
    </row>
    <row r="4" spans="1:2" ht="13.75" x14ac:dyDescent="0.3">
      <c r="A4" s="18" t="s">
        <v>61</v>
      </c>
      <c r="B4" s="18"/>
    </row>
    <row r="5" spans="1:2" ht="13.75" x14ac:dyDescent="0.3">
      <c r="A5" s="18" t="s">
        <v>0</v>
      </c>
      <c r="B5" s="18"/>
    </row>
    <row r="6" spans="1:2" ht="27.65" x14ac:dyDescent="0.3">
      <c r="A6" s="3" t="s">
        <v>2</v>
      </c>
      <c r="B6" s="3" t="s">
        <v>60</v>
      </c>
    </row>
    <row r="7" spans="1:2" ht="13.75" x14ac:dyDescent="0.3">
      <c r="A7" s="4" t="s">
        <v>3</v>
      </c>
    </row>
    <row r="8" spans="1:2" ht="13.75" x14ac:dyDescent="0.3">
      <c r="A8" s="4" t="s">
        <v>59</v>
      </c>
      <c r="B8" s="5">
        <v>50000</v>
      </c>
    </row>
    <row r="9" spans="1:2" ht="13.75" x14ac:dyDescent="0.3">
      <c r="A9" s="4" t="s">
        <v>58</v>
      </c>
      <c r="B9" s="5">
        <v>11000</v>
      </c>
    </row>
    <row r="10" spans="1:2" ht="13.75" x14ac:dyDescent="0.3">
      <c r="A10" s="4" t="s">
        <v>5</v>
      </c>
      <c r="B10" s="5">
        <v>167500</v>
      </c>
    </row>
    <row r="11" spans="1:2" ht="13.75" x14ac:dyDescent="0.3">
      <c r="A11" s="4" t="s">
        <v>6</v>
      </c>
      <c r="B11" s="5">
        <v>50000</v>
      </c>
    </row>
    <row r="12" spans="1:2" ht="13.75" x14ac:dyDescent="0.3">
      <c r="A12" s="4" t="s">
        <v>57</v>
      </c>
      <c r="B12" s="5">
        <v>421206</v>
      </c>
    </row>
    <row r="13" spans="1:2" ht="13.75" x14ac:dyDescent="0.3">
      <c r="A13" s="4" t="s">
        <v>8</v>
      </c>
      <c r="B13" s="5">
        <v>18170</v>
      </c>
    </row>
    <row r="14" spans="1:2" ht="13.75" x14ac:dyDescent="0.3">
      <c r="A14" s="4" t="s">
        <v>9</v>
      </c>
      <c r="B14" s="5">
        <v>9225</v>
      </c>
    </row>
    <row r="15" spans="1:2" ht="13.75" x14ac:dyDescent="0.3">
      <c r="A15" s="4" t="s">
        <v>47</v>
      </c>
      <c r="B15" s="5">
        <v>1250</v>
      </c>
    </row>
    <row r="16" spans="1:2" customFormat="1" x14ac:dyDescent="0.3">
      <c r="A16" s="6"/>
      <c r="B16" s="7"/>
    </row>
    <row r="17" spans="1:2" ht="13.75" x14ac:dyDescent="0.3">
      <c r="A17" s="4" t="s">
        <v>10</v>
      </c>
      <c r="B17" s="5">
        <f>ROUND(SUBTOTAL(9, B7:B16), 5)</f>
        <v>728351</v>
      </c>
    </row>
    <row r="18" spans="1:2" customFormat="1" x14ac:dyDescent="0.3">
      <c r="A18" s="6"/>
      <c r="B18" s="7"/>
    </row>
    <row r="19" spans="1:2" ht="13.75" x14ac:dyDescent="0.3">
      <c r="A19" s="12" t="s">
        <v>0</v>
      </c>
    </row>
    <row r="20" spans="1:2" ht="13.75" x14ac:dyDescent="0.3">
      <c r="A20" s="4" t="s">
        <v>11</v>
      </c>
    </row>
    <row r="21" spans="1:2" ht="13.75" x14ac:dyDescent="0.3">
      <c r="A21" s="4" t="s">
        <v>44</v>
      </c>
      <c r="B21" s="5">
        <f>365645+31801+13500+50057+4500+8400+600</f>
        <v>474503</v>
      </c>
    </row>
    <row r="22" spans="1:2" ht="13.75" x14ac:dyDescent="0.3">
      <c r="A22" s="4" t="s">
        <v>12</v>
      </c>
      <c r="B22" s="5">
        <v>15000</v>
      </c>
    </row>
    <row r="23" spans="1:2" ht="13.75" x14ac:dyDescent="0.3">
      <c r="A23" s="4" t="s">
        <v>56</v>
      </c>
      <c r="B23" s="5">
        <v>6000</v>
      </c>
    </row>
    <row r="24" spans="1:2" ht="13.75" x14ac:dyDescent="0.3">
      <c r="A24" s="4" t="s">
        <v>64</v>
      </c>
      <c r="B24" s="5">
        <f>2750+3500+4000</f>
        <v>10250</v>
      </c>
    </row>
    <row r="25" spans="1:2" ht="13.75" x14ac:dyDescent="0.3">
      <c r="A25" s="4" t="s">
        <v>62</v>
      </c>
      <c r="B25" s="5">
        <f>50771+4140+3000</f>
        <v>57911</v>
      </c>
    </row>
    <row r="26" spans="1:2" ht="13.75" x14ac:dyDescent="0.3">
      <c r="A26" s="4" t="s">
        <v>18</v>
      </c>
      <c r="B26" s="5">
        <v>5000</v>
      </c>
    </row>
    <row r="27" spans="1:2" ht="13.75" x14ac:dyDescent="0.3">
      <c r="A27" s="4" t="s">
        <v>19</v>
      </c>
      <c r="B27" s="5">
        <v>1800</v>
      </c>
    </row>
    <row r="28" spans="1:2" ht="13.75" x14ac:dyDescent="0.3">
      <c r="A28" s="4" t="s">
        <v>20</v>
      </c>
      <c r="B28" s="5">
        <v>6543</v>
      </c>
    </row>
    <row r="29" spans="1:2" ht="13.75" x14ac:dyDescent="0.3">
      <c r="A29" s="4" t="s">
        <v>21</v>
      </c>
      <c r="B29" s="5">
        <v>14000</v>
      </c>
    </row>
    <row r="30" spans="1:2" ht="13.75" x14ac:dyDescent="0.3">
      <c r="A30" s="4" t="s">
        <v>63</v>
      </c>
      <c r="B30" s="5">
        <f>3500+1000</f>
        <v>4500</v>
      </c>
    </row>
    <row r="31" spans="1:2" ht="13.75" x14ac:dyDescent="0.3">
      <c r="A31" s="4" t="s">
        <v>51</v>
      </c>
      <c r="B31" s="5">
        <f>35000+12000</f>
        <v>47000</v>
      </c>
    </row>
    <row r="32" spans="1:2" ht="13.75" x14ac:dyDescent="0.3">
      <c r="A32" s="4" t="s">
        <v>25</v>
      </c>
      <c r="B32" s="5">
        <v>2000</v>
      </c>
    </row>
    <row r="33" spans="1:2" ht="13.75" x14ac:dyDescent="0.3">
      <c r="A33" s="4" t="s">
        <v>26</v>
      </c>
      <c r="B33" s="5">
        <v>2000</v>
      </c>
    </row>
    <row r="34" spans="1:2" ht="13.75" x14ac:dyDescent="0.3">
      <c r="A34" s="4" t="s">
        <v>27</v>
      </c>
      <c r="B34" s="5">
        <v>12300</v>
      </c>
    </row>
    <row r="35" spans="1:2" ht="13.75" x14ac:dyDescent="0.3">
      <c r="A35" s="4" t="s">
        <v>28</v>
      </c>
      <c r="B35" s="5">
        <v>2000</v>
      </c>
    </row>
    <row r="36" spans="1:2" ht="13.75" x14ac:dyDescent="0.3">
      <c r="A36" s="4" t="s">
        <v>65</v>
      </c>
      <c r="B36" s="5">
        <f>1150+4200</f>
        <v>5350</v>
      </c>
    </row>
    <row r="37" spans="1:2" ht="13.75" x14ac:dyDescent="0.3">
      <c r="A37" s="4" t="s">
        <v>30</v>
      </c>
      <c r="B37" s="5">
        <v>11000</v>
      </c>
    </row>
    <row r="38" spans="1:2" ht="13.75" x14ac:dyDescent="0.3">
      <c r="A38" s="4" t="s">
        <v>55</v>
      </c>
      <c r="B38" s="5">
        <v>100000</v>
      </c>
    </row>
    <row r="39" spans="1:2" customFormat="1" x14ac:dyDescent="0.3">
      <c r="A39" s="6"/>
      <c r="B39" s="7"/>
    </row>
    <row r="40" spans="1:2" ht="13.75" x14ac:dyDescent="0.3">
      <c r="A40" s="4" t="s">
        <v>31</v>
      </c>
      <c r="B40" s="5">
        <f>ROUND(SUBTOTAL(9, B19:B39), 5)</f>
        <v>777157</v>
      </c>
    </row>
    <row r="41" spans="1:2" ht="13.75" x14ac:dyDescent="0.3">
      <c r="A41" s="12" t="s">
        <v>0</v>
      </c>
    </row>
    <row r="42" spans="1:2" ht="13.75" x14ac:dyDescent="0.3">
      <c r="A42" s="4" t="s">
        <v>32</v>
      </c>
    </row>
    <row r="43" spans="1:2" ht="13.75" x14ac:dyDescent="0.3">
      <c r="A43" s="4" t="s">
        <v>33</v>
      </c>
      <c r="B43" s="5">
        <v>5200</v>
      </c>
    </row>
    <row r="44" spans="1:2" ht="13.75" x14ac:dyDescent="0.3">
      <c r="A44" s="4" t="s">
        <v>35</v>
      </c>
      <c r="B44" s="5">
        <v>81272</v>
      </c>
    </row>
    <row r="45" spans="1:2" ht="13.75" x14ac:dyDescent="0.3">
      <c r="A45" s="4" t="s">
        <v>36</v>
      </c>
      <c r="B45" s="5">
        <v>500</v>
      </c>
    </row>
    <row r="46" spans="1:2" ht="13.75" x14ac:dyDescent="0.3">
      <c r="A46" s="4" t="s">
        <v>37</v>
      </c>
      <c r="B46" s="5">
        <v>8880</v>
      </c>
    </row>
    <row r="47" spans="1:2" ht="13.75" x14ac:dyDescent="0.3">
      <c r="A47" s="4" t="s">
        <v>38</v>
      </c>
      <c r="B47" s="5">
        <v>625</v>
      </c>
    </row>
    <row r="48" spans="1:2" customFormat="1" x14ac:dyDescent="0.3">
      <c r="A48" s="6"/>
      <c r="B48" s="7"/>
    </row>
    <row r="49" spans="1:2" ht="13.75" x14ac:dyDescent="0.3">
      <c r="A49" s="4" t="s">
        <v>39</v>
      </c>
      <c r="B49" s="5">
        <f>ROUND(SUBTOTAL(9, B41:B48), 5)</f>
        <v>96477</v>
      </c>
    </row>
    <row r="50" spans="1:2" ht="13.75" x14ac:dyDescent="0.3">
      <c r="A50" s="12" t="s">
        <v>0</v>
      </c>
    </row>
    <row r="51" spans="1:2" customFormat="1" x14ac:dyDescent="0.3">
      <c r="A51" s="6"/>
      <c r="B51" s="7"/>
    </row>
    <row r="52" spans="1:2" ht="13.75" x14ac:dyDescent="0.3">
      <c r="A52" s="4" t="s">
        <v>40</v>
      </c>
      <c r="B52" s="5">
        <f>ROUND(B40+B49+SUBTOTAL(9, B50:B51), 5)</f>
        <v>873634</v>
      </c>
    </row>
    <row r="53" spans="1:2" ht="13.75" x14ac:dyDescent="0.3">
      <c r="A53" s="12" t="s">
        <v>0</v>
      </c>
    </row>
    <row r="54" spans="1:2" customFormat="1" x14ac:dyDescent="0.3">
      <c r="A54" s="6"/>
      <c r="B54" s="7"/>
    </row>
    <row r="55" spans="1:2" thickBot="1" x14ac:dyDescent="0.35">
      <c r="A55" s="4" t="s">
        <v>41</v>
      </c>
      <c r="B55" s="5">
        <f>-(ROUND(-B17+B52-SUBTOTAL(9, B53:B54), 5))</f>
        <v>-145283</v>
      </c>
    </row>
    <row r="56" spans="1:2" customFormat="1" ht="15.05" thickTop="1" x14ac:dyDescent="0.3">
      <c r="A56" s="6"/>
      <c r="B56" s="9"/>
    </row>
    <row r="57" spans="1:2" thickBot="1" x14ac:dyDescent="0.35">
      <c r="A57" s="16"/>
      <c r="B57" s="15"/>
    </row>
  </sheetData>
  <mergeCells count="5">
    <mergeCell ref="A1:B1"/>
    <mergeCell ref="A2:B2"/>
    <mergeCell ref="A3:B3"/>
    <mergeCell ref="A4:B4"/>
    <mergeCell ref="A5:B5"/>
  </mergeCells>
  <pageMargins left="0.7" right="0.7" top="0.75" bottom="0.65277777777777779" header="0.3" footer="0.3"/>
  <pageSetup orientation="landscape" r:id="rId1"/>
  <headerFooter>
    <oddFooter>&amp;L&amp;08&amp;"MS San Serif"&amp;D at &amp;T&amp;R&amp;08&amp;"MS San Serif"Page: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>
      <pane ySplit="6" topLeftCell="A13" activePane="bottomLeft" state="frozenSplit"/>
      <selection pane="bottomLeft" activeCell="A34" sqref="A34"/>
    </sheetView>
  </sheetViews>
  <sheetFormatPr defaultColWidth="9.109375" defaultRowHeight="14.4" x14ac:dyDescent="0.3"/>
  <cols>
    <col min="1" max="1" width="36.6640625" style="1" customWidth="1"/>
    <col min="2" max="2" width="24.6640625" style="1" customWidth="1"/>
    <col min="3" max="16384" width="9.109375" style="1"/>
  </cols>
  <sheetData>
    <row r="1" spans="1:2" s="2" customFormat="1" ht="10.15" x14ac:dyDescent="0.2">
      <c r="A1" s="17" t="s">
        <v>0</v>
      </c>
      <c r="B1" s="17"/>
    </row>
    <row r="2" spans="1:2" ht="13.75" x14ac:dyDescent="0.3">
      <c r="A2" s="18" t="s">
        <v>1</v>
      </c>
      <c r="B2" s="18"/>
    </row>
    <row r="3" spans="1:2" ht="13.75" x14ac:dyDescent="0.3">
      <c r="A3" s="18" t="s">
        <v>42</v>
      </c>
      <c r="B3" s="18"/>
    </row>
    <row r="4" spans="1:2" ht="13.75" x14ac:dyDescent="0.3">
      <c r="A4" s="18" t="s">
        <v>50</v>
      </c>
      <c r="B4" s="18"/>
    </row>
    <row r="5" spans="1:2" ht="13.75" x14ac:dyDescent="0.3">
      <c r="A5" s="18" t="s">
        <v>0</v>
      </c>
      <c r="B5" s="18"/>
    </row>
    <row r="6" spans="1:2" ht="27.65" x14ac:dyDescent="0.3">
      <c r="A6" s="3" t="s">
        <v>2</v>
      </c>
      <c r="B6" s="3"/>
    </row>
    <row r="7" spans="1:2" ht="13.75" x14ac:dyDescent="0.3">
      <c r="A7" s="4" t="s">
        <v>3</v>
      </c>
    </row>
    <row r="8" spans="1:2" ht="13.75" x14ac:dyDescent="0.3">
      <c r="A8" s="4" t="s">
        <v>4</v>
      </c>
      <c r="B8" s="5">
        <f>35000+33000</f>
        <v>68000</v>
      </c>
    </row>
    <row r="9" spans="1:2" ht="13.75" x14ac:dyDescent="0.3">
      <c r="A9" s="4" t="s">
        <v>5</v>
      </c>
      <c r="B9" s="5">
        <f>240000-50000</f>
        <v>190000</v>
      </c>
    </row>
    <row r="10" spans="1:2" ht="13.75" x14ac:dyDescent="0.3">
      <c r="A10" s="4" t="s">
        <v>6</v>
      </c>
      <c r="B10" s="5">
        <v>50000</v>
      </c>
    </row>
    <row r="11" spans="1:2" ht="13.75" x14ac:dyDescent="0.3">
      <c r="A11" s="4" t="s">
        <v>7</v>
      </c>
      <c r="B11" s="5">
        <v>362257</v>
      </c>
    </row>
    <row r="12" spans="1:2" ht="13.75" x14ac:dyDescent="0.3">
      <c r="A12" s="4" t="s">
        <v>46</v>
      </c>
      <c r="B12" s="5">
        <v>4000</v>
      </c>
    </row>
    <row r="13" spans="1:2" ht="13.75" x14ac:dyDescent="0.3">
      <c r="A13" s="4" t="s">
        <v>8</v>
      </c>
      <c r="B13" s="5">
        <v>19706</v>
      </c>
    </row>
    <row r="14" spans="1:2" ht="13.75" x14ac:dyDescent="0.3">
      <c r="A14" s="4" t="s">
        <v>9</v>
      </c>
      <c r="B14" s="5">
        <v>10000</v>
      </c>
    </row>
    <row r="15" spans="1:2" ht="13.75" x14ac:dyDescent="0.3">
      <c r="A15" s="4" t="s">
        <v>47</v>
      </c>
      <c r="B15" s="5">
        <v>1250</v>
      </c>
    </row>
    <row r="16" spans="1:2" customFormat="1" x14ac:dyDescent="0.3">
      <c r="A16" s="6"/>
      <c r="B16" s="7"/>
    </row>
    <row r="17" spans="1:2" ht="13.75" x14ac:dyDescent="0.3">
      <c r="A17" s="4" t="s">
        <v>10</v>
      </c>
      <c r="B17" s="5">
        <f>ROUND(SUBTOTAL(9, B7:B16), 5)</f>
        <v>705213</v>
      </c>
    </row>
    <row r="18" spans="1:2" customFormat="1" x14ac:dyDescent="0.3">
      <c r="A18" s="6"/>
      <c r="B18" s="7"/>
    </row>
    <row r="19" spans="1:2" ht="13.75" x14ac:dyDescent="0.3">
      <c r="A19" s="11" t="s">
        <v>0</v>
      </c>
    </row>
    <row r="20" spans="1:2" ht="13.75" x14ac:dyDescent="0.3">
      <c r="A20" s="4" t="s">
        <v>11</v>
      </c>
    </row>
    <row r="21" spans="1:2" ht="13.75" x14ac:dyDescent="0.3">
      <c r="A21" s="4" t="s">
        <v>44</v>
      </c>
      <c r="B21" s="5">
        <f>346780+26529+20000</f>
        <v>393309</v>
      </c>
    </row>
    <row r="22" spans="1:2" ht="13.75" x14ac:dyDescent="0.3">
      <c r="A22" s="4" t="s">
        <v>52</v>
      </c>
      <c r="B22" s="5">
        <f>20000+10000</f>
        <v>30000</v>
      </c>
    </row>
    <row r="23" spans="1:2" ht="13.75" x14ac:dyDescent="0.3">
      <c r="A23" s="4" t="s">
        <v>13</v>
      </c>
      <c r="B23" s="5">
        <v>0</v>
      </c>
    </row>
    <row r="24" spans="1:2" ht="13.75" x14ac:dyDescent="0.3">
      <c r="A24" s="4" t="s">
        <v>14</v>
      </c>
      <c r="B24" s="5">
        <v>4000</v>
      </c>
    </row>
    <row r="25" spans="1:2" ht="13.75" x14ac:dyDescent="0.3">
      <c r="A25" s="4" t="s">
        <v>15</v>
      </c>
      <c r="B25" s="5">
        <f>4000+2000</f>
        <v>6000</v>
      </c>
    </row>
    <row r="26" spans="1:2" ht="13.75" x14ac:dyDescent="0.3">
      <c r="A26" s="4" t="s">
        <v>16</v>
      </c>
      <c r="B26" s="5">
        <v>6000</v>
      </c>
    </row>
    <row r="27" spans="1:2" ht="13.75" x14ac:dyDescent="0.3">
      <c r="A27" s="4" t="s">
        <v>17</v>
      </c>
      <c r="B27" s="5">
        <v>3000</v>
      </c>
    </row>
    <row r="28" spans="1:2" ht="13.75" x14ac:dyDescent="0.3">
      <c r="A28" s="4" t="s">
        <v>18</v>
      </c>
      <c r="B28" s="5">
        <v>3000</v>
      </c>
    </row>
    <row r="29" spans="1:2" ht="13.75" x14ac:dyDescent="0.3">
      <c r="A29" s="4" t="s">
        <v>19</v>
      </c>
      <c r="B29" s="5">
        <v>2400</v>
      </c>
    </row>
    <row r="30" spans="1:2" ht="13.75" x14ac:dyDescent="0.3">
      <c r="A30" s="4" t="s">
        <v>20</v>
      </c>
      <c r="B30" s="5">
        <v>5964</v>
      </c>
    </row>
    <row r="31" spans="1:2" ht="13.75" x14ac:dyDescent="0.3">
      <c r="A31" s="4" t="s">
        <v>21</v>
      </c>
      <c r="B31" s="5">
        <f>5000+2750</f>
        <v>7750</v>
      </c>
    </row>
    <row r="32" spans="1:2" ht="13.75" x14ac:dyDescent="0.3">
      <c r="A32" s="4" t="s">
        <v>22</v>
      </c>
      <c r="B32" s="5">
        <v>3500</v>
      </c>
    </row>
    <row r="33" spans="1:2" ht="13.75" x14ac:dyDescent="0.3">
      <c r="A33" s="4" t="s">
        <v>23</v>
      </c>
      <c r="B33" s="5">
        <v>3000</v>
      </c>
    </row>
    <row r="34" spans="1:2" ht="13.75" x14ac:dyDescent="0.3">
      <c r="A34" s="4" t="s">
        <v>51</v>
      </c>
      <c r="B34" s="5">
        <f>53700+17000</f>
        <v>70700</v>
      </c>
    </row>
    <row r="35" spans="1:2" ht="13.75" x14ac:dyDescent="0.3">
      <c r="A35" s="4" t="s">
        <v>25</v>
      </c>
      <c r="B35" s="5">
        <v>3550</v>
      </c>
    </row>
    <row r="36" spans="1:2" ht="13.75" x14ac:dyDescent="0.3">
      <c r="A36" s="4" t="s">
        <v>26</v>
      </c>
      <c r="B36" s="5">
        <v>2000</v>
      </c>
    </row>
    <row r="37" spans="1:2" ht="13.75" x14ac:dyDescent="0.3">
      <c r="A37" s="4" t="s">
        <v>27</v>
      </c>
      <c r="B37" s="5">
        <v>13600</v>
      </c>
    </row>
    <row r="38" spans="1:2" ht="13.75" x14ac:dyDescent="0.3">
      <c r="A38" s="4" t="s">
        <v>53</v>
      </c>
      <c r="B38" s="5">
        <v>5000</v>
      </c>
    </row>
    <row r="39" spans="1:2" ht="13.75" x14ac:dyDescent="0.3">
      <c r="A39" s="4" t="s">
        <v>54</v>
      </c>
      <c r="B39" s="5">
        <f>1750+1000</f>
        <v>2750</v>
      </c>
    </row>
    <row r="40" spans="1:2" ht="13.75" x14ac:dyDescent="0.3">
      <c r="A40" s="4" t="s">
        <v>29</v>
      </c>
      <c r="B40" s="5">
        <v>2500</v>
      </c>
    </row>
    <row r="41" spans="1:2" ht="13.75" x14ac:dyDescent="0.3">
      <c r="A41" s="4" t="s">
        <v>30</v>
      </c>
      <c r="B41" s="5">
        <v>16000</v>
      </c>
    </row>
    <row r="42" spans="1:2" ht="13.75" x14ac:dyDescent="0.3">
      <c r="A42" s="4" t="s">
        <v>48</v>
      </c>
      <c r="B42" s="5">
        <v>2000</v>
      </c>
    </row>
    <row r="43" spans="1:2" ht="13.75" x14ac:dyDescent="0.3">
      <c r="A43" s="4" t="s">
        <v>49</v>
      </c>
      <c r="B43" s="5">
        <v>0</v>
      </c>
    </row>
    <row r="44" spans="1:2" customFormat="1" x14ac:dyDescent="0.3">
      <c r="A44" s="6"/>
      <c r="B44" s="7"/>
    </row>
    <row r="45" spans="1:2" ht="13.75" x14ac:dyDescent="0.3">
      <c r="A45" s="4" t="s">
        <v>31</v>
      </c>
      <c r="B45" s="5">
        <f>ROUND(SUBTOTAL(9, B19:B44), 5)</f>
        <v>586023</v>
      </c>
    </row>
    <row r="46" spans="1:2" ht="13.75" x14ac:dyDescent="0.3">
      <c r="A46" s="11" t="s">
        <v>0</v>
      </c>
    </row>
    <row r="47" spans="1:2" ht="13.75" x14ac:dyDescent="0.3">
      <c r="A47" s="4" t="s">
        <v>32</v>
      </c>
    </row>
    <row r="48" spans="1:2" ht="13.75" x14ac:dyDescent="0.3">
      <c r="A48" s="4" t="s">
        <v>33</v>
      </c>
      <c r="B48" s="5">
        <v>10000</v>
      </c>
    </row>
    <row r="49" spans="1:3" ht="13.75" x14ac:dyDescent="0.3">
      <c r="A49" s="4" t="s">
        <v>34</v>
      </c>
      <c r="B49" s="5">
        <v>2500</v>
      </c>
    </row>
    <row r="50" spans="1:3" ht="13.75" x14ac:dyDescent="0.3">
      <c r="A50" s="4" t="s">
        <v>35</v>
      </c>
      <c r="B50" s="5">
        <v>72100</v>
      </c>
    </row>
    <row r="51" spans="1:3" x14ac:dyDescent="0.3">
      <c r="A51" s="4" t="s">
        <v>36</v>
      </c>
      <c r="B51" s="5">
        <v>2500</v>
      </c>
    </row>
    <row r="52" spans="1:3" x14ac:dyDescent="0.3">
      <c r="A52" s="4" t="s">
        <v>37</v>
      </c>
      <c r="B52" s="5">
        <v>9000</v>
      </c>
    </row>
    <row r="53" spans="1:3" x14ac:dyDescent="0.3">
      <c r="A53" s="4" t="s">
        <v>38</v>
      </c>
      <c r="B53" s="5">
        <v>500</v>
      </c>
    </row>
    <row r="54" spans="1:3" customFormat="1" ht="15.05" x14ac:dyDescent="0.3">
      <c r="A54" s="6"/>
      <c r="B54" s="7"/>
    </row>
    <row r="55" spans="1:3" x14ac:dyDescent="0.3">
      <c r="A55" s="4" t="s">
        <v>39</v>
      </c>
      <c r="B55" s="5">
        <f>ROUND(SUBTOTAL(9, B46:B54), 5)</f>
        <v>96600</v>
      </c>
    </row>
    <row r="56" spans="1:3" x14ac:dyDescent="0.3">
      <c r="A56" s="11" t="s">
        <v>0</v>
      </c>
    </row>
    <row r="57" spans="1:3" customFormat="1" ht="15.05" x14ac:dyDescent="0.3">
      <c r="A57" s="6"/>
      <c r="B57" s="7"/>
    </row>
    <row r="58" spans="1:3" x14ac:dyDescent="0.3">
      <c r="A58" s="4" t="s">
        <v>40</v>
      </c>
      <c r="B58" s="5">
        <f>ROUND(B45+B55+SUBTOTAL(9, B56:B57), 5)</f>
        <v>682623</v>
      </c>
      <c r="C58" s="13"/>
    </row>
    <row r="59" spans="1:3" x14ac:dyDescent="0.3">
      <c r="A59" s="11" t="s">
        <v>0</v>
      </c>
    </row>
    <row r="60" spans="1:3" customFormat="1" ht="15.05" x14ac:dyDescent="0.3">
      <c r="A60" s="6"/>
      <c r="B60" s="7"/>
    </row>
    <row r="61" spans="1:3" ht="15.05" thickBot="1" x14ac:dyDescent="0.35">
      <c r="A61" s="4" t="s">
        <v>41</v>
      </c>
      <c r="B61" s="5">
        <f>-(ROUND(-B17+B58-SUBTOTAL(9, B59:B60), 5))</f>
        <v>22590</v>
      </c>
    </row>
    <row r="62" spans="1:3" customFormat="1" ht="15.75" thickTop="1" x14ac:dyDescent="0.3">
      <c r="A62" s="6"/>
      <c r="B62" s="9"/>
    </row>
  </sheetData>
  <mergeCells count="5">
    <mergeCell ref="A1:B1"/>
    <mergeCell ref="A2:B2"/>
    <mergeCell ref="A3:B3"/>
    <mergeCell ref="A4:B4"/>
    <mergeCell ref="A5:B5"/>
  </mergeCells>
  <pageMargins left="0.7" right="0.7" top="0.75" bottom="0.65277777777777779" header="0.3" footer="0.3"/>
  <pageSetup orientation="landscape" r:id="rId1"/>
  <headerFooter>
    <oddFooter>&amp;L&amp;08&amp;"MS San Serif"&amp;D at &amp;T&amp;R&amp;08&amp;"MS San Serif"Page: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workbookViewId="0">
      <pane ySplit="6" topLeftCell="A38" activePane="bottomLeft" state="frozenSplit"/>
      <selection pane="bottomLeft" activeCell="B62" sqref="B62"/>
    </sheetView>
  </sheetViews>
  <sheetFormatPr defaultColWidth="9.109375" defaultRowHeight="14.4" x14ac:dyDescent="0.3"/>
  <cols>
    <col min="1" max="1" width="36.6640625" style="1" customWidth="1"/>
    <col min="2" max="2" width="24.6640625" style="1" customWidth="1"/>
    <col min="3" max="16384" width="9.109375" style="1"/>
  </cols>
  <sheetData>
    <row r="1" spans="1:2" s="2" customFormat="1" ht="10.15" x14ac:dyDescent="0.2">
      <c r="A1" s="17" t="s">
        <v>0</v>
      </c>
      <c r="B1" s="17"/>
    </row>
    <row r="2" spans="1:2" ht="13.75" x14ac:dyDescent="0.3">
      <c r="A2" s="18" t="s">
        <v>1</v>
      </c>
      <c r="B2" s="18"/>
    </row>
    <row r="3" spans="1:2" ht="13.75" x14ac:dyDescent="0.3">
      <c r="A3" s="18" t="s">
        <v>42</v>
      </c>
      <c r="B3" s="18"/>
    </row>
    <row r="4" spans="1:2" ht="13.75" x14ac:dyDescent="0.3">
      <c r="A4" s="18" t="s">
        <v>45</v>
      </c>
      <c r="B4" s="18"/>
    </row>
    <row r="5" spans="1:2" ht="13.75" x14ac:dyDescent="0.3">
      <c r="A5" s="18" t="s">
        <v>0</v>
      </c>
      <c r="B5" s="18"/>
    </row>
    <row r="6" spans="1:2" ht="27.65" x14ac:dyDescent="0.3">
      <c r="A6" s="3" t="s">
        <v>2</v>
      </c>
      <c r="B6" s="3"/>
    </row>
    <row r="7" spans="1:2" ht="13.75" x14ac:dyDescent="0.3">
      <c r="A7" s="4" t="s">
        <v>3</v>
      </c>
    </row>
    <row r="8" spans="1:2" ht="13.75" x14ac:dyDescent="0.3">
      <c r="A8" s="4" t="s">
        <v>4</v>
      </c>
      <c r="B8" s="5">
        <v>125000</v>
      </c>
    </row>
    <row r="9" spans="1:2" ht="13.75" x14ac:dyDescent="0.3">
      <c r="A9" s="4" t="s">
        <v>5</v>
      </c>
      <c r="B9" s="5">
        <v>160000</v>
      </c>
    </row>
    <row r="10" spans="1:2" ht="13.75" x14ac:dyDescent="0.3">
      <c r="A10" s="4" t="s">
        <v>6</v>
      </c>
      <c r="B10" s="5">
        <v>50000</v>
      </c>
    </row>
    <row r="11" spans="1:2" ht="13.75" x14ac:dyDescent="0.3">
      <c r="A11" s="4" t="s">
        <v>7</v>
      </c>
      <c r="B11" s="5">
        <v>219000</v>
      </c>
    </row>
    <row r="12" spans="1:2" ht="13.75" x14ac:dyDescent="0.3">
      <c r="A12" s="4" t="s">
        <v>46</v>
      </c>
      <c r="B12" s="5">
        <v>9000</v>
      </c>
    </row>
    <row r="13" spans="1:2" ht="13.75" x14ac:dyDescent="0.3">
      <c r="A13" s="4" t="s">
        <v>8</v>
      </c>
      <c r="B13" s="5">
        <v>17212</v>
      </c>
    </row>
    <row r="14" spans="1:2" ht="13.75" x14ac:dyDescent="0.3">
      <c r="A14" s="4" t="s">
        <v>9</v>
      </c>
      <c r="B14" s="5">
        <v>7500</v>
      </c>
    </row>
    <row r="15" spans="1:2" ht="13.75" x14ac:dyDescent="0.3">
      <c r="A15" s="4" t="s">
        <v>47</v>
      </c>
      <c r="B15" s="5">
        <v>1250</v>
      </c>
    </row>
    <row r="16" spans="1:2" customFormat="1" x14ac:dyDescent="0.3">
      <c r="A16" s="6"/>
      <c r="B16" s="7"/>
    </row>
    <row r="17" spans="1:2" ht="13.75" x14ac:dyDescent="0.3">
      <c r="A17" s="4" t="s">
        <v>10</v>
      </c>
      <c r="B17" s="5">
        <f>ROUND(SUBTOTAL(9, B7:B16), 5)</f>
        <v>588962</v>
      </c>
    </row>
    <row r="18" spans="1:2" customFormat="1" x14ac:dyDescent="0.3">
      <c r="A18" s="6"/>
      <c r="B18" s="7"/>
    </row>
    <row r="19" spans="1:2" ht="13.75" x14ac:dyDescent="0.3">
      <c r="A19" s="10" t="s">
        <v>0</v>
      </c>
    </row>
    <row r="20" spans="1:2" ht="13.75" x14ac:dyDescent="0.3">
      <c r="A20" s="4" t="s">
        <v>11</v>
      </c>
    </row>
    <row r="21" spans="1:2" ht="13.75" x14ac:dyDescent="0.3">
      <c r="A21" s="4" t="s">
        <v>44</v>
      </c>
      <c r="B21" s="5">
        <f>273781+20945</f>
        <v>294726</v>
      </c>
    </row>
    <row r="22" spans="1:2" ht="13.75" x14ac:dyDescent="0.3">
      <c r="A22" s="4" t="s">
        <v>12</v>
      </c>
      <c r="B22" s="5">
        <v>27000</v>
      </c>
    </row>
    <row r="23" spans="1:2" ht="13.75" x14ac:dyDescent="0.3">
      <c r="A23" s="4" t="s">
        <v>13</v>
      </c>
      <c r="B23" s="5">
        <v>6000</v>
      </c>
    </row>
    <row r="24" spans="1:2" ht="13.75" x14ac:dyDescent="0.3">
      <c r="A24" s="4" t="s">
        <v>14</v>
      </c>
      <c r="B24" s="5">
        <v>4000</v>
      </c>
    </row>
    <row r="25" spans="1:2" ht="13.75" x14ac:dyDescent="0.3">
      <c r="A25" s="4" t="s">
        <v>15</v>
      </c>
      <c r="B25" s="5">
        <v>6000</v>
      </c>
    </row>
    <row r="26" spans="1:2" ht="13.75" x14ac:dyDescent="0.3">
      <c r="A26" s="4" t="s">
        <v>16</v>
      </c>
      <c r="B26" s="5">
        <v>6000</v>
      </c>
    </row>
    <row r="27" spans="1:2" ht="13.75" x14ac:dyDescent="0.3">
      <c r="A27" s="4" t="s">
        <v>17</v>
      </c>
      <c r="B27" s="5">
        <v>3000</v>
      </c>
    </row>
    <row r="28" spans="1:2" ht="13.75" x14ac:dyDescent="0.3">
      <c r="A28" s="4" t="s">
        <v>18</v>
      </c>
      <c r="B28" s="5">
        <v>3000</v>
      </c>
    </row>
    <row r="29" spans="1:2" ht="13.75" x14ac:dyDescent="0.3">
      <c r="A29" s="4" t="s">
        <v>19</v>
      </c>
      <c r="B29" s="5">
        <v>2400</v>
      </c>
    </row>
    <row r="30" spans="1:2" ht="13.75" x14ac:dyDescent="0.3">
      <c r="A30" s="4" t="s">
        <v>20</v>
      </c>
      <c r="B30" s="5">
        <v>5484</v>
      </c>
    </row>
    <row r="31" spans="1:2" ht="13.75" x14ac:dyDescent="0.3">
      <c r="A31" s="4" t="s">
        <v>21</v>
      </c>
      <c r="B31" s="5">
        <v>7500</v>
      </c>
    </row>
    <row r="32" spans="1:2" ht="13.75" x14ac:dyDescent="0.3">
      <c r="A32" s="4" t="s">
        <v>22</v>
      </c>
      <c r="B32" s="5">
        <v>3500</v>
      </c>
    </row>
    <row r="33" spans="1:2" ht="13.75" x14ac:dyDescent="0.3">
      <c r="A33" s="4" t="s">
        <v>23</v>
      </c>
      <c r="B33" s="5">
        <v>2000</v>
      </c>
    </row>
    <row r="34" spans="1:2" ht="13.75" x14ac:dyDescent="0.3">
      <c r="A34" s="4" t="s">
        <v>24</v>
      </c>
      <c r="B34" s="5">
        <v>49000</v>
      </c>
    </row>
    <row r="35" spans="1:2" ht="13.75" x14ac:dyDescent="0.3">
      <c r="A35" s="4" t="s">
        <v>25</v>
      </c>
      <c r="B35" s="5">
        <v>1300</v>
      </c>
    </row>
    <row r="36" spans="1:2" ht="13.75" x14ac:dyDescent="0.3">
      <c r="A36" s="4" t="s">
        <v>26</v>
      </c>
      <c r="B36" s="5">
        <v>2000</v>
      </c>
    </row>
    <row r="37" spans="1:2" ht="13.75" x14ac:dyDescent="0.3">
      <c r="A37" s="4" t="s">
        <v>27</v>
      </c>
      <c r="B37" s="5">
        <v>5400</v>
      </c>
    </row>
    <row r="38" spans="1:2" ht="13.75" x14ac:dyDescent="0.3">
      <c r="A38" s="4" t="s">
        <v>28</v>
      </c>
      <c r="B38" s="5">
        <v>1000</v>
      </c>
    </row>
    <row r="39" spans="1:2" ht="13.75" x14ac:dyDescent="0.3">
      <c r="A39" s="4" t="s">
        <v>29</v>
      </c>
      <c r="B39" s="5">
        <v>6000</v>
      </c>
    </row>
    <row r="40" spans="1:2" ht="13.75" x14ac:dyDescent="0.3">
      <c r="A40" s="4" t="s">
        <v>30</v>
      </c>
      <c r="B40" s="5">
        <v>9000</v>
      </c>
    </row>
    <row r="41" spans="1:2" ht="13.75" x14ac:dyDescent="0.3">
      <c r="A41" s="4" t="s">
        <v>48</v>
      </c>
      <c r="B41" s="5">
        <v>7000</v>
      </c>
    </row>
    <row r="42" spans="1:2" ht="13.75" x14ac:dyDescent="0.3">
      <c r="A42" s="4" t="s">
        <v>49</v>
      </c>
      <c r="B42" s="5">
        <v>0</v>
      </c>
    </row>
    <row r="43" spans="1:2" customFormat="1" x14ac:dyDescent="0.3">
      <c r="A43" s="6"/>
      <c r="B43" s="7"/>
    </row>
    <row r="44" spans="1:2" ht="13.75" x14ac:dyDescent="0.3">
      <c r="A44" s="4" t="s">
        <v>31</v>
      </c>
      <c r="B44" s="5">
        <f>ROUND(SUBTOTAL(9, B19:B43), 5)</f>
        <v>451310</v>
      </c>
    </row>
    <row r="45" spans="1:2" ht="13.75" x14ac:dyDescent="0.3">
      <c r="A45" s="10" t="s">
        <v>0</v>
      </c>
    </row>
    <row r="46" spans="1:2" ht="13.75" x14ac:dyDescent="0.3">
      <c r="A46" s="4" t="s">
        <v>32</v>
      </c>
    </row>
    <row r="47" spans="1:2" ht="13.75" x14ac:dyDescent="0.3">
      <c r="A47" s="4" t="s">
        <v>33</v>
      </c>
      <c r="B47" s="5">
        <v>10000</v>
      </c>
    </row>
    <row r="48" spans="1:2" ht="13.75" x14ac:dyDescent="0.3">
      <c r="A48" s="4" t="s">
        <v>34</v>
      </c>
      <c r="B48" s="5">
        <v>2500</v>
      </c>
    </row>
    <row r="49" spans="1:2" ht="13.75" x14ac:dyDescent="0.3">
      <c r="A49" s="4" t="s">
        <v>35</v>
      </c>
      <c r="B49" s="5">
        <v>33000</v>
      </c>
    </row>
    <row r="50" spans="1:2" ht="13.75" x14ac:dyDescent="0.3">
      <c r="A50" s="4" t="s">
        <v>36</v>
      </c>
      <c r="B50" s="5">
        <v>5000</v>
      </c>
    </row>
    <row r="51" spans="1:2" ht="13.75" x14ac:dyDescent="0.3">
      <c r="A51" s="4" t="s">
        <v>37</v>
      </c>
      <c r="B51" s="5">
        <v>4900</v>
      </c>
    </row>
    <row r="52" spans="1:2" ht="13.75" x14ac:dyDescent="0.3">
      <c r="A52" s="4" t="s">
        <v>38</v>
      </c>
      <c r="B52" s="5">
        <v>1625</v>
      </c>
    </row>
    <row r="53" spans="1:2" customFormat="1" x14ac:dyDescent="0.3">
      <c r="A53" s="6"/>
      <c r="B53" s="7"/>
    </row>
    <row r="54" spans="1:2" ht="13.75" x14ac:dyDescent="0.3">
      <c r="A54" s="4" t="s">
        <v>39</v>
      </c>
      <c r="B54" s="5">
        <f>ROUND(SUBTOTAL(9, B45:B53), 5)</f>
        <v>57025</v>
      </c>
    </row>
    <row r="55" spans="1:2" ht="13.75" x14ac:dyDescent="0.3">
      <c r="A55" s="10" t="s">
        <v>0</v>
      </c>
    </row>
    <row r="56" spans="1:2" customFormat="1" x14ac:dyDescent="0.3">
      <c r="A56" s="6"/>
      <c r="B56" s="7"/>
    </row>
    <row r="57" spans="1:2" ht="13.75" x14ac:dyDescent="0.3">
      <c r="A57" s="4" t="s">
        <v>40</v>
      </c>
      <c r="B57" s="5">
        <f>ROUND(B44+B54+SUBTOTAL(9, B55:B56), 5)</f>
        <v>508335</v>
      </c>
    </row>
    <row r="58" spans="1:2" ht="13.75" x14ac:dyDescent="0.3">
      <c r="A58" s="10" t="s">
        <v>0</v>
      </c>
    </row>
    <row r="59" spans="1:2" customFormat="1" x14ac:dyDescent="0.3">
      <c r="A59" s="6"/>
      <c r="B59" s="7"/>
    </row>
    <row r="60" spans="1:2" thickBot="1" x14ac:dyDescent="0.35">
      <c r="A60" s="4" t="s">
        <v>41</v>
      </c>
      <c r="B60" s="5">
        <f>-(ROUND(-B17+B57-SUBTOTAL(9, B58:B59), 5))</f>
        <v>80627</v>
      </c>
    </row>
    <row r="61" spans="1:2" customFormat="1" ht="15.05" thickTop="1" x14ac:dyDescent="0.3">
      <c r="A61" s="6"/>
      <c r="B61" s="9"/>
    </row>
  </sheetData>
  <mergeCells count="5">
    <mergeCell ref="A1:B1"/>
    <mergeCell ref="A2:B2"/>
    <mergeCell ref="A3:B3"/>
    <mergeCell ref="A4:B4"/>
    <mergeCell ref="A5:B5"/>
  </mergeCells>
  <pageMargins left="0.7" right="0.7" top="0.75" bottom="0.65277777777777779" header="0.3" footer="0.3"/>
  <pageSetup orientation="landscape" r:id="rId1"/>
  <headerFooter>
    <oddFooter>&amp;L&amp;08&amp;"MS San Serif"&amp;D at &amp;T&amp;R&amp;08&amp;"MS San Serif"Page: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workbookViewId="0">
      <pane ySplit="6" topLeftCell="A7" activePane="bottomLeft" state="frozenSplit"/>
      <selection pane="bottomLeft" activeCell="B21" sqref="B21"/>
    </sheetView>
  </sheetViews>
  <sheetFormatPr defaultColWidth="9.109375" defaultRowHeight="14.4" x14ac:dyDescent="0.3"/>
  <cols>
    <col min="1" max="1" width="36.6640625" style="1" customWidth="1"/>
    <col min="2" max="2" width="24.6640625" style="1" customWidth="1"/>
    <col min="3" max="16384" width="9.109375" style="1"/>
  </cols>
  <sheetData>
    <row r="1" spans="1:2" s="2" customFormat="1" ht="10.15" x14ac:dyDescent="0.2">
      <c r="A1" s="17" t="s">
        <v>0</v>
      </c>
      <c r="B1" s="17"/>
    </row>
    <row r="2" spans="1:2" ht="13.75" x14ac:dyDescent="0.3">
      <c r="A2" s="18" t="s">
        <v>1</v>
      </c>
      <c r="B2" s="18"/>
    </row>
    <row r="3" spans="1:2" ht="13.75" x14ac:dyDescent="0.3">
      <c r="A3" s="18" t="s">
        <v>42</v>
      </c>
      <c r="B3" s="18"/>
    </row>
    <row r="4" spans="1:2" ht="13.75" x14ac:dyDescent="0.3">
      <c r="A4" s="18" t="s">
        <v>43</v>
      </c>
      <c r="B4" s="18"/>
    </row>
    <row r="5" spans="1:2" ht="13.75" x14ac:dyDescent="0.3">
      <c r="A5" s="18" t="s">
        <v>0</v>
      </c>
      <c r="B5" s="18"/>
    </row>
    <row r="6" spans="1:2" ht="27.65" x14ac:dyDescent="0.3">
      <c r="A6" s="3" t="s">
        <v>2</v>
      </c>
      <c r="B6" s="3"/>
    </row>
    <row r="7" spans="1:2" ht="13.75" x14ac:dyDescent="0.3">
      <c r="A7" s="4" t="s">
        <v>3</v>
      </c>
    </row>
    <row r="8" spans="1:2" ht="13.75" x14ac:dyDescent="0.3">
      <c r="A8" s="4" t="s">
        <v>4</v>
      </c>
      <c r="B8" s="5">
        <v>52500</v>
      </c>
    </row>
    <row r="9" spans="1:2" ht="13.75" x14ac:dyDescent="0.3">
      <c r="A9" s="4" t="s">
        <v>5</v>
      </c>
      <c r="B9" s="5">
        <f>152000+15000</f>
        <v>167000</v>
      </c>
    </row>
    <row r="10" spans="1:2" ht="13.75" x14ac:dyDescent="0.3">
      <c r="A10" s="4" t="s">
        <v>6</v>
      </c>
      <c r="B10" s="5">
        <v>50000</v>
      </c>
    </row>
    <row r="11" spans="1:2" ht="13.75" x14ac:dyDescent="0.3">
      <c r="A11" s="4" t="s">
        <v>7</v>
      </c>
      <c r="B11" s="5">
        <v>75000</v>
      </c>
    </row>
    <row r="12" spans="1:2" ht="13.75" x14ac:dyDescent="0.3">
      <c r="A12" s="4" t="s">
        <v>8</v>
      </c>
      <c r="B12" s="5">
        <v>10125</v>
      </c>
    </row>
    <row r="13" spans="1:2" ht="13.75" x14ac:dyDescent="0.3">
      <c r="A13" s="4" t="s">
        <v>9</v>
      </c>
      <c r="B13" s="5">
        <v>4200</v>
      </c>
    </row>
    <row r="14" spans="1:2" customFormat="1" x14ac:dyDescent="0.3">
      <c r="A14" s="6"/>
      <c r="B14" s="7"/>
    </row>
    <row r="15" spans="1:2" ht="13.75" x14ac:dyDescent="0.3">
      <c r="A15" s="4" t="s">
        <v>10</v>
      </c>
      <c r="B15" s="5">
        <f>ROUND(SUBTOTAL(9, B7:B14), 5)</f>
        <v>358825</v>
      </c>
    </row>
    <row r="16" spans="1:2" customFormat="1" x14ac:dyDescent="0.3">
      <c r="A16" s="6"/>
      <c r="B16" s="7"/>
    </row>
    <row r="17" spans="1:2" ht="13.75" x14ac:dyDescent="0.3">
      <c r="A17" s="8" t="s">
        <v>0</v>
      </c>
    </row>
    <row r="18" spans="1:2" ht="13.75" x14ac:dyDescent="0.3">
      <c r="A18" s="4" t="s">
        <v>11</v>
      </c>
    </row>
    <row r="19" spans="1:2" ht="13.75" x14ac:dyDescent="0.3">
      <c r="A19" s="4" t="s">
        <v>44</v>
      </c>
      <c r="B19" s="5">
        <f>187787+14576</f>
        <v>202363</v>
      </c>
    </row>
    <row r="20" spans="1:2" ht="13.75" x14ac:dyDescent="0.3">
      <c r="A20" s="4" t="s">
        <v>12</v>
      </c>
      <c r="B20" s="5">
        <v>24924</v>
      </c>
    </row>
    <row r="21" spans="1:2" ht="13.75" x14ac:dyDescent="0.3">
      <c r="A21" s="4" t="s">
        <v>13</v>
      </c>
      <c r="B21" s="5">
        <v>6000</v>
      </c>
    </row>
    <row r="22" spans="1:2" ht="13.75" x14ac:dyDescent="0.3">
      <c r="A22" s="4" t="s">
        <v>14</v>
      </c>
      <c r="B22" s="5">
        <v>3600</v>
      </c>
    </row>
    <row r="23" spans="1:2" ht="13.75" x14ac:dyDescent="0.3">
      <c r="A23" s="4" t="s">
        <v>15</v>
      </c>
      <c r="B23" s="5">
        <v>2500</v>
      </c>
    </row>
    <row r="24" spans="1:2" ht="13.75" x14ac:dyDescent="0.3">
      <c r="A24" s="4" t="s">
        <v>16</v>
      </c>
      <c r="B24" s="5">
        <v>6000</v>
      </c>
    </row>
    <row r="25" spans="1:2" ht="13.75" x14ac:dyDescent="0.3">
      <c r="A25" s="4" t="s">
        <v>17</v>
      </c>
      <c r="B25" s="5">
        <v>0</v>
      </c>
    </row>
    <row r="26" spans="1:2" ht="13.75" x14ac:dyDescent="0.3">
      <c r="A26" s="4" t="s">
        <v>18</v>
      </c>
      <c r="B26" s="5">
        <v>3600</v>
      </c>
    </row>
    <row r="27" spans="1:2" ht="13.75" x14ac:dyDescent="0.3">
      <c r="A27" s="4" t="s">
        <v>19</v>
      </c>
      <c r="B27" s="5">
        <v>2250</v>
      </c>
    </row>
    <row r="28" spans="1:2" ht="13.75" x14ac:dyDescent="0.3">
      <c r="A28" s="4" t="s">
        <v>20</v>
      </c>
      <c r="B28" s="5">
        <v>5900</v>
      </c>
    </row>
    <row r="29" spans="1:2" ht="13.75" x14ac:dyDescent="0.3">
      <c r="A29" s="4" t="s">
        <v>21</v>
      </c>
      <c r="B29" s="5">
        <v>6000</v>
      </c>
    </row>
    <row r="30" spans="1:2" ht="13.75" x14ac:dyDescent="0.3">
      <c r="A30" s="4" t="s">
        <v>22</v>
      </c>
      <c r="B30" s="5">
        <v>7000</v>
      </c>
    </row>
    <row r="31" spans="1:2" ht="13.75" x14ac:dyDescent="0.3">
      <c r="A31" s="4" t="s">
        <v>23</v>
      </c>
      <c r="B31" s="5">
        <v>1350</v>
      </c>
    </row>
    <row r="32" spans="1:2" ht="13.75" x14ac:dyDescent="0.3">
      <c r="A32" s="4" t="s">
        <v>24</v>
      </c>
      <c r="B32" s="5">
        <v>27600</v>
      </c>
    </row>
    <row r="33" spans="1:2" ht="13.75" x14ac:dyDescent="0.3">
      <c r="A33" s="4" t="s">
        <v>25</v>
      </c>
      <c r="B33" s="5">
        <v>1350</v>
      </c>
    </row>
    <row r="34" spans="1:2" ht="13.75" x14ac:dyDescent="0.3">
      <c r="A34" s="4" t="s">
        <v>26</v>
      </c>
      <c r="B34" s="5">
        <v>1560</v>
      </c>
    </row>
    <row r="35" spans="1:2" ht="13.75" x14ac:dyDescent="0.3">
      <c r="A35" s="4" t="s">
        <v>27</v>
      </c>
      <c r="B35" s="5">
        <v>8400</v>
      </c>
    </row>
    <row r="36" spans="1:2" ht="13.75" x14ac:dyDescent="0.3">
      <c r="A36" s="4" t="s">
        <v>28</v>
      </c>
      <c r="B36" s="5">
        <v>900</v>
      </c>
    </row>
    <row r="37" spans="1:2" ht="13.75" x14ac:dyDescent="0.3">
      <c r="A37" s="4" t="s">
        <v>29</v>
      </c>
      <c r="B37" s="5">
        <v>4000</v>
      </c>
    </row>
    <row r="38" spans="1:2" ht="13.75" x14ac:dyDescent="0.3">
      <c r="A38" s="4" t="s">
        <v>30</v>
      </c>
      <c r="B38" s="5">
        <v>9000</v>
      </c>
    </row>
    <row r="39" spans="1:2" customFormat="1" x14ac:dyDescent="0.3">
      <c r="A39" s="6"/>
      <c r="B39" s="7"/>
    </row>
    <row r="40" spans="1:2" ht="13.75" x14ac:dyDescent="0.3">
      <c r="A40" s="4" t="s">
        <v>31</v>
      </c>
      <c r="B40" s="5">
        <f>ROUND(SUBTOTAL(9, B17:B39), 5)</f>
        <v>324297</v>
      </c>
    </row>
    <row r="41" spans="1:2" ht="13.75" x14ac:dyDescent="0.3">
      <c r="A41" s="8" t="s">
        <v>0</v>
      </c>
    </row>
    <row r="42" spans="1:2" ht="13.75" x14ac:dyDescent="0.3">
      <c r="A42" s="4" t="s">
        <v>32</v>
      </c>
    </row>
    <row r="43" spans="1:2" ht="13.75" x14ac:dyDescent="0.3">
      <c r="A43" s="4" t="s">
        <v>33</v>
      </c>
      <c r="B43" s="5">
        <v>10000</v>
      </c>
    </row>
    <row r="44" spans="1:2" ht="13.75" x14ac:dyDescent="0.3">
      <c r="A44" s="4" t="s">
        <v>34</v>
      </c>
      <c r="B44" s="5">
        <v>4800</v>
      </c>
    </row>
    <row r="45" spans="1:2" x14ac:dyDescent="0.3">
      <c r="A45" s="4" t="s">
        <v>35</v>
      </c>
      <c r="B45" s="5">
        <v>8850</v>
      </c>
    </row>
    <row r="46" spans="1:2" x14ac:dyDescent="0.3">
      <c r="A46" s="4" t="s">
        <v>36</v>
      </c>
      <c r="B46" s="5">
        <v>5000</v>
      </c>
    </row>
    <row r="47" spans="1:2" x14ac:dyDescent="0.3">
      <c r="A47" s="4" t="s">
        <v>37</v>
      </c>
      <c r="B47" s="5">
        <v>7200</v>
      </c>
    </row>
    <row r="48" spans="1:2" x14ac:dyDescent="0.3">
      <c r="A48" s="4" t="s">
        <v>38</v>
      </c>
      <c r="B48" s="5">
        <v>1250</v>
      </c>
    </row>
    <row r="49" spans="1:2" customFormat="1" ht="15.05" x14ac:dyDescent="0.3">
      <c r="A49" s="6"/>
      <c r="B49" s="7"/>
    </row>
    <row r="50" spans="1:2" x14ac:dyDescent="0.3">
      <c r="A50" s="4" t="s">
        <v>39</v>
      </c>
      <c r="B50" s="5">
        <f>ROUND(SUBTOTAL(9, B41:B49), 5)</f>
        <v>37100</v>
      </c>
    </row>
    <row r="51" spans="1:2" x14ac:dyDescent="0.3">
      <c r="A51" s="8" t="s">
        <v>0</v>
      </c>
    </row>
    <row r="52" spans="1:2" customFormat="1" ht="15.05" x14ac:dyDescent="0.3">
      <c r="A52" s="6"/>
      <c r="B52" s="7"/>
    </row>
    <row r="53" spans="1:2" x14ac:dyDescent="0.3">
      <c r="A53" s="4" t="s">
        <v>40</v>
      </c>
      <c r="B53" s="5">
        <f>ROUND(B40+B50+SUBTOTAL(9, B51:B52), 5)</f>
        <v>361397</v>
      </c>
    </row>
    <row r="54" spans="1:2" x14ac:dyDescent="0.3">
      <c r="A54" s="8" t="s">
        <v>0</v>
      </c>
    </row>
    <row r="55" spans="1:2" customFormat="1" ht="15.05" x14ac:dyDescent="0.3">
      <c r="A55" s="6"/>
      <c r="B55" s="7"/>
    </row>
    <row r="56" spans="1:2" ht="15.05" thickBot="1" x14ac:dyDescent="0.35">
      <c r="A56" s="4" t="s">
        <v>41</v>
      </c>
      <c r="B56" s="5">
        <f>-(ROUND(-B15+B53-SUBTOTAL(9, B54:B55), 5))</f>
        <v>-2572</v>
      </c>
    </row>
    <row r="57" spans="1:2" customFormat="1" ht="15.75" thickTop="1" x14ac:dyDescent="0.3">
      <c r="A57" s="6"/>
      <c r="B57" s="9"/>
    </row>
  </sheetData>
  <mergeCells count="5">
    <mergeCell ref="A1:B1"/>
    <mergeCell ref="A5:B5"/>
    <mergeCell ref="A2:B2"/>
    <mergeCell ref="A3:B3"/>
    <mergeCell ref="A4:B4"/>
  </mergeCells>
  <pageMargins left="0.7" right="0.7" top="0.75" bottom="0.65277777777777779" header="0.3" footer="0.3"/>
  <pageSetup orientation="landscape" r:id="rId1"/>
  <headerFooter>
    <oddFooter>&amp;L&amp;08&amp;"MS San Serif"&amp;D at &amp;T&amp;R&amp;08&amp;"MS San Serif"Page: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Giving Matters 2023</vt:lpstr>
      <vt:lpstr>Giving Matters 2022</vt:lpstr>
      <vt:lpstr>Giving Matters 2020</vt:lpstr>
      <vt:lpstr>Giving Matters 2019</vt:lpstr>
      <vt:lpstr>Giving Matters 2018</vt:lpstr>
      <vt:lpstr>'Giving Matters 2018'!Print_Titles</vt:lpstr>
      <vt:lpstr>'Giving Matters 2019'!Print_Titles</vt:lpstr>
      <vt:lpstr>'Giving Matters 2020'!Print_Titles</vt:lpstr>
      <vt:lpstr>'Giving Matters 2022'!Print_Titles</vt:lpstr>
      <vt:lpstr>'Giving Matters 2023'!Print_Titles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Lisa Robertson</cp:lastModifiedBy>
  <dcterms:created xsi:type="dcterms:W3CDTF">2018-02-26T17:17:52Z</dcterms:created>
  <dcterms:modified xsi:type="dcterms:W3CDTF">2023-03-15T19:45:42Z</dcterms:modified>
</cp:coreProperties>
</file>