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Judd\Desktop\"/>
    </mc:Choice>
  </mc:AlternateContent>
  <bookViews>
    <workbookView xWindow="0" yWindow="0" windowWidth="0" windowHeight="0"/>
  </bookViews>
  <sheets>
    <sheet name="P&amp;L" sheetId="1" r:id="rId1"/>
    <sheet name="Salaries" sheetId="3" r:id="rId2"/>
    <sheet name="BS" sheetId="2" r:id="rId3"/>
    <sheet name="Enrollment" sheetId="4" r:id="rId4"/>
  </sheets>
  <externalReferences>
    <externalReference r:id="rId5"/>
  </externalReferences>
  <definedNames>
    <definedName name="_xlnm._FilterDatabase" localSheetId="0" hidden="1">'P&amp;L'!$A$5:$H$494</definedName>
    <definedName name="_xlchart.v1.0" hidden="1">Enrollment!$A$3</definedName>
    <definedName name="_xlchart.v1.1" hidden="1">Enrollment!$B$2:$G$2</definedName>
    <definedName name="_xlchart.v1.2" hidden="1">Enrollment!$B$3:$G$3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33" i="1" l="1"/>
  <c r="D502" i="1"/>
  <c r="F538" i="1"/>
  <c r="F537" i="1"/>
  <c r="F536" i="1"/>
  <c r="F535" i="1"/>
  <c r="F534" i="1"/>
  <c r="F533" i="1"/>
  <c r="F532" i="1"/>
  <c r="F531" i="1"/>
  <c r="F530" i="1"/>
  <c r="D530" i="1"/>
  <c r="F529" i="1"/>
  <c r="F528" i="1"/>
  <c r="D528" i="1"/>
  <c r="F527" i="1"/>
  <c r="F543" i="1"/>
  <c r="D449" i="1"/>
  <c r="F540" i="1" l="1"/>
  <c r="D133" i="1"/>
  <c r="D131" i="1"/>
  <c r="D130" i="1"/>
  <c r="D335" i="1"/>
  <c r="D336" i="1"/>
  <c r="D337" i="1"/>
  <c r="D536" i="1" s="1"/>
  <c r="D340" i="1"/>
  <c r="D341" i="1"/>
  <c r="D537" i="1" s="1"/>
  <c r="D488" i="1"/>
  <c r="D489" i="1" s="1"/>
  <c r="D487" i="1"/>
  <c r="D486" i="1"/>
  <c r="D485" i="1"/>
  <c r="D482" i="1"/>
  <c r="D481" i="1"/>
  <c r="D480" i="1"/>
  <c r="D479" i="1"/>
  <c r="D478" i="1"/>
  <c r="D477" i="1"/>
  <c r="D476" i="1"/>
  <c r="D475" i="1"/>
  <c r="D474" i="1"/>
  <c r="D473" i="1"/>
  <c r="D472" i="1"/>
  <c r="D467" i="1"/>
  <c r="D466" i="1"/>
  <c r="D465" i="1"/>
  <c r="D464" i="1"/>
  <c r="D463" i="1"/>
  <c r="D462" i="1"/>
  <c r="D461" i="1"/>
  <c r="D460" i="1"/>
  <c r="D456" i="1"/>
  <c r="D455" i="1"/>
  <c r="D454" i="1"/>
  <c r="D452" i="1"/>
  <c r="D442" i="1"/>
  <c r="D441" i="1"/>
  <c r="D440" i="1"/>
  <c r="D439" i="1"/>
  <c r="D438" i="1"/>
  <c r="D432" i="1"/>
  <c r="D529" i="1" s="1"/>
  <c r="D430" i="1"/>
  <c r="D527" i="1" s="1"/>
  <c r="D429" i="1"/>
  <c r="D498" i="1" s="1"/>
  <c r="D414" i="1"/>
  <c r="D428" i="1"/>
  <c r="D427" i="1"/>
  <c r="D426" i="1"/>
  <c r="D425" i="1"/>
  <c r="D424" i="1"/>
  <c r="D423" i="1"/>
  <c r="D422" i="1"/>
  <c r="D499" i="1" s="1"/>
  <c r="D421" i="1"/>
  <c r="D420" i="1"/>
  <c r="D419" i="1"/>
  <c r="D418" i="1"/>
  <c r="D417" i="1"/>
  <c r="D416" i="1"/>
  <c r="D415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1" i="1"/>
  <c r="D370" i="1"/>
  <c r="D369" i="1"/>
  <c r="D368" i="1"/>
  <c r="D367" i="1"/>
  <c r="D366" i="1"/>
  <c r="D365" i="1"/>
  <c r="D364" i="1"/>
  <c r="D363" i="1"/>
  <c r="D535" i="1" s="1"/>
  <c r="D362" i="1"/>
  <c r="D361" i="1"/>
  <c r="D534" i="1" s="1"/>
  <c r="D360" i="1"/>
  <c r="D359" i="1"/>
  <c r="D358" i="1"/>
  <c r="D355" i="1"/>
  <c r="D500" i="1" s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63" i="1"/>
  <c r="D281" i="1"/>
  <c r="D280" i="1"/>
  <c r="D279" i="1"/>
  <c r="D278" i="1"/>
  <c r="D273" i="1"/>
  <c r="D533" i="1" s="1"/>
  <c r="D272" i="1"/>
  <c r="D532" i="1" s="1"/>
  <c r="D271" i="1"/>
  <c r="D531" i="1" s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34" i="1"/>
  <c r="D132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43" i="1"/>
  <c r="D42" i="1"/>
  <c r="D41" i="1"/>
  <c r="D40" i="1"/>
  <c r="D39" i="1"/>
  <c r="D38" i="1"/>
  <c r="D35" i="1"/>
  <c r="D34" i="1"/>
  <c r="D33" i="1"/>
  <c r="D32" i="1"/>
  <c r="D31" i="1"/>
  <c r="D30" i="1"/>
  <c r="D29" i="1"/>
  <c r="D28" i="1"/>
  <c r="D27" i="1"/>
  <c r="D26" i="1"/>
  <c r="D54" i="1"/>
  <c r="D70" i="1"/>
  <c r="D62" i="1"/>
  <c r="D67" i="1" s="1"/>
  <c r="D61" i="1"/>
  <c r="D60" i="1"/>
  <c r="D59" i="1"/>
  <c r="D58" i="1"/>
  <c r="D69" i="1" s="1"/>
  <c r="D57" i="1"/>
  <c r="D56" i="1"/>
  <c r="D71" i="1" s="1"/>
  <c r="D51" i="1"/>
  <c r="D72" i="1" s="1"/>
  <c r="D48" i="1"/>
  <c r="D66" i="1" s="1"/>
  <c r="D55" i="1"/>
  <c r="D49" i="1"/>
  <c r="D68" i="1" s="1"/>
  <c r="D353" i="1"/>
  <c r="D351" i="1"/>
  <c r="D347" i="1"/>
  <c r="D344" i="1"/>
  <c r="D538" i="1" s="1"/>
  <c r="D343" i="1"/>
  <c r="D342" i="1"/>
  <c r="D23" i="1"/>
  <c r="D22" i="1"/>
  <c r="D15" i="1"/>
  <c r="D14" i="1"/>
  <c r="D13" i="1"/>
  <c r="D9" i="1"/>
  <c r="D504" i="1"/>
  <c r="D503" i="1"/>
  <c r="M531" i="1" s="1"/>
  <c r="D501" i="1"/>
  <c r="D458" i="1"/>
  <c r="D333" i="1"/>
  <c r="D328" i="1"/>
  <c r="F522" i="1"/>
  <c r="M515" i="1" s="1"/>
  <c r="M516" i="1"/>
  <c r="M517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F523" i="1"/>
  <c r="M519" i="1" s="1"/>
  <c r="D36" i="1" l="1"/>
  <c r="D65" i="1"/>
  <c r="D543" i="1" s="1"/>
  <c r="M530" i="1" s="1"/>
  <c r="D24" i="1"/>
  <c r="D540" i="1"/>
  <c r="M532" i="1" s="1"/>
  <c r="D483" i="1"/>
  <c r="D490" i="1" s="1"/>
  <c r="D468" i="1"/>
  <c r="D469" i="1" s="1"/>
  <c r="D323" i="1"/>
  <c r="D44" i="1"/>
  <c r="F521" i="1"/>
  <c r="M518" i="1" s="1"/>
  <c r="D45" i="1" l="1"/>
  <c r="D282" i="1"/>
  <c r="D491" i="1"/>
  <c r="H58" i="2" l="1"/>
  <c r="H57" i="2"/>
  <c r="H56" i="2"/>
  <c r="H55" i="2"/>
  <c r="H54" i="2"/>
  <c r="H53" i="2"/>
  <c r="F502" i="1" l="1"/>
  <c r="F504" i="1"/>
  <c r="E506" i="1"/>
  <c r="H501" i="1"/>
  <c r="G501" i="1"/>
  <c r="F501" i="1"/>
  <c r="E501" i="1"/>
  <c r="H500" i="1"/>
  <c r="G500" i="1"/>
  <c r="F500" i="1"/>
  <c r="E500" i="1"/>
  <c r="H499" i="1"/>
  <c r="G499" i="1"/>
  <c r="F499" i="1"/>
  <c r="E499" i="1"/>
  <c r="H498" i="1"/>
  <c r="G498" i="1"/>
  <c r="F498" i="1"/>
  <c r="E498" i="1"/>
  <c r="G489" i="1"/>
  <c r="F489" i="1"/>
  <c r="E489" i="1"/>
  <c r="H489" i="1"/>
  <c r="G483" i="1"/>
  <c r="F483" i="1"/>
  <c r="E483" i="1"/>
  <c r="H483" i="1"/>
  <c r="G468" i="1"/>
  <c r="G469" i="1" s="1"/>
  <c r="F468" i="1"/>
  <c r="E468" i="1"/>
  <c r="H468" i="1"/>
  <c r="G458" i="1"/>
  <c r="F458" i="1"/>
  <c r="E458" i="1"/>
  <c r="H458" i="1"/>
  <c r="G443" i="1"/>
  <c r="F443" i="1"/>
  <c r="E443" i="1"/>
  <c r="H443" i="1"/>
  <c r="G333" i="1"/>
  <c r="F333" i="1"/>
  <c r="E333" i="1"/>
  <c r="H333" i="1"/>
  <c r="G328" i="1"/>
  <c r="F328" i="1"/>
  <c r="M529" i="1" s="1"/>
  <c r="E328" i="1"/>
  <c r="H328" i="1"/>
  <c r="G323" i="1"/>
  <c r="F323" i="1"/>
  <c r="E323" i="1"/>
  <c r="H323" i="1"/>
  <c r="G282" i="1"/>
  <c r="F282" i="1"/>
  <c r="E282" i="1"/>
  <c r="H282" i="1"/>
  <c r="G44" i="1"/>
  <c r="F44" i="1"/>
  <c r="E44" i="1"/>
  <c r="H44" i="1"/>
  <c r="G36" i="1"/>
  <c r="F36" i="1"/>
  <c r="E36" i="1"/>
  <c r="H36" i="1"/>
  <c r="G24" i="1"/>
  <c r="F24" i="1"/>
  <c r="D357" i="1" s="1"/>
  <c r="D443" i="1" s="1"/>
  <c r="D444" i="1" s="1"/>
  <c r="D445" i="1" s="1"/>
  <c r="D493" i="1" s="1"/>
  <c r="D508" i="1" s="1"/>
  <c r="N536" i="1" s="1"/>
  <c r="E24" i="1"/>
  <c r="H24" i="1"/>
  <c r="H469" i="1" l="1"/>
  <c r="E469" i="1"/>
  <c r="F469" i="1"/>
  <c r="E490" i="1"/>
  <c r="E491" i="1" s="1"/>
  <c r="H444" i="1"/>
  <c r="F444" i="1"/>
  <c r="E45" i="1"/>
  <c r="F45" i="1"/>
  <c r="G45" i="1"/>
  <c r="F490" i="1"/>
  <c r="H490" i="1"/>
  <c r="H491" i="1" s="1"/>
  <c r="G490" i="1"/>
  <c r="G491" i="1" s="1"/>
  <c r="E444" i="1"/>
  <c r="G444" i="1"/>
  <c r="H45" i="1"/>
  <c r="H445" i="1" l="1"/>
  <c r="F491" i="1"/>
  <c r="F445" i="1"/>
  <c r="F493" i="1" s="1"/>
  <c r="F508" i="1" s="1"/>
  <c r="N527" i="1" s="1"/>
  <c r="N534" i="1" s="1"/>
  <c r="M534" i="1" s="1"/>
  <c r="G445" i="1"/>
  <c r="G493" i="1"/>
  <c r="E445" i="1"/>
  <c r="E493" i="1" s="1"/>
  <c r="H493" i="1"/>
  <c r="F510" i="1" l="1"/>
  <c r="N522" i="1"/>
  <c r="E502" i="1"/>
  <c r="E503" i="1"/>
  <c r="E504" i="1"/>
  <c r="E508" i="1" l="1"/>
  <c r="N513" i="1" l="1"/>
  <c r="N520" i="1" s="1"/>
  <c r="M520" i="1" s="1"/>
  <c r="F511" i="1"/>
</calcChain>
</file>

<file path=xl/sharedStrings.xml><?xml version="1.0" encoding="utf-8"?>
<sst xmlns="http://schemas.openxmlformats.org/spreadsheetml/2006/main" count="1880" uniqueCount="1765">
  <si>
    <t>EHDB</t>
  </si>
  <si>
    <t>Ezell - Harding Christian School</t>
  </si>
  <si>
    <t>FY '24 Budget Prep</t>
  </si>
  <si>
    <t>FY '23 Budget</t>
  </si>
  <si>
    <t>FY '23 Actual - P12 Prelim</t>
  </si>
  <si>
    <t>FY '23 Actual - P11</t>
  </si>
  <si>
    <t>FY '23 Actual - P11 R12</t>
  </si>
  <si>
    <t>Operating Activities</t>
  </si>
  <si>
    <t xml:space="preserve">     Operating Revenues</t>
  </si>
  <si>
    <t xml:space="preserve">          Tuition &amp; Academic Programs</t>
  </si>
  <si>
    <t xml:space="preserve">               03-5001-186</t>
  </si>
  <si>
    <t>Enroll/Re-Enrollment Fees-International Student</t>
  </si>
  <si>
    <t xml:space="preserve">               03-5001-200</t>
  </si>
  <si>
    <t>Enroll/Re-Enrollment Fees-High School</t>
  </si>
  <si>
    <t xml:space="preserve">               03-5001-500</t>
  </si>
  <si>
    <t>Enroll/Re-Enrollment Fees-Middle School</t>
  </si>
  <si>
    <t xml:space="preserve">               03-5001-600</t>
  </si>
  <si>
    <t>Enroll/Re-Enrollment Fees-Elementary School</t>
  </si>
  <si>
    <t xml:space="preserve">               03-5002-186</t>
  </si>
  <si>
    <t>APPLICATION FEES-International Studen</t>
  </si>
  <si>
    <t xml:space="preserve">               03-5002-200</t>
  </si>
  <si>
    <t>APPLICATION FEES-High School</t>
  </si>
  <si>
    <t xml:space="preserve">               03-5002-600</t>
  </si>
  <si>
    <t>APPLICATION FEES-Elementary School</t>
  </si>
  <si>
    <t xml:space="preserve">               03-5004-200</t>
  </si>
  <si>
    <t>Technology Fees-High School</t>
  </si>
  <si>
    <t xml:space="preserve">               03-5004-500</t>
  </si>
  <si>
    <t>Technology Fees-Middle School</t>
  </si>
  <si>
    <t xml:space="preserve">               03-5004-600</t>
  </si>
  <si>
    <t>Technology Fees-Elementary School</t>
  </si>
  <si>
    <t xml:space="preserve">               03-5010-200</t>
  </si>
  <si>
    <t>Tuition-High School</t>
  </si>
  <si>
    <t xml:space="preserve">               03-5010-500</t>
  </si>
  <si>
    <t>Tuition-Middle School</t>
  </si>
  <si>
    <t xml:space="preserve">               03-5010-600</t>
  </si>
  <si>
    <t>Tuition-Elementary School</t>
  </si>
  <si>
    <t xml:space="preserve">               03-5029-113</t>
  </si>
  <si>
    <t>Lunch Misc Sales-Dining Hall</t>
  </si>
  <si>
    <t xml:space="preserve">               03-5999-124</t>
  </si>
  <si>
    <t>Miscellaneous Revenue-Library (also lost damaged textbooks)</t>
  </si>
  <si>
    <t xml:space="preserve">          Total</t>
  </si>
  <si>
    <t xml:space="preserve">          Auxiliary Programs</t>
  </si>
  <si>
    <t xml:space="preserve">               03-5051-140</t>
  </si>
  <si>
    <t>After School Revenue - After School Care</t>
  </si>
  <si>
    <t xml:space="preserve">               03-5051-141</t>
  </si>
  <si>
    <t>AFTER SCHOOL REVENUE-After Care Clubs</t>
  </si>
  <si>
    <t xml:space="preserve">               03-5051-150</t>
  </si>
  <si>
    <t>Summer Camp Revenue-Summer Camp</t>
  </si>
  <si>
    <t xml:space="preserve">               03-5051-195</t>
  </si>
  <si>
    <t>Facility Rentals-Rentals</t>
  </si>
  <si>
    <t xml:space="preserve">               03-5052-112</t>
  </si>
  <si>
    <t>Revenue-School Store</t>
  </si>
  <si>
    <t xml:space="preserve">               03-5052-150</t>
  </si>
  <si>
    <t>Summer Sports Revenue-Summer Camp</t>
  </si>
  <si>
    <t xml:space="preserve">               03-5053-150</t>
  </si>
  <si>
    <t>Soar Skills Revenue-Summer Camp</t>
  </si>
  <si>
    <t xml:space="preserve">               03-5054-140</t>
  </si>
  <si>
    <t>After School Revenue - Holiday Camp</t>
  </si>
  <si>
    <t xml:space="preserve">               03-5150-195</t>
  </si>
  <si>
    <t>Rental Revenue-Rentals</t>
  </si>
  <si>
    <t xml:space="preserve">               03-6600-112</t>
  </si>
  <si>
    <t>Sales-School Store</t>
  </si>
  <si>
    <t xml:space="preserve">          Miscellaneous Revenue</t>
  </si>
  <si>
    <t xml:space="preserve">               03-5027-110</t>
  </si>
  <si>
    <t>Vending Machine Income-Finance Office</t>
  </si>
  <si>
    <t xml:space="preserve">               03-5110-137</t>
  </si>
  <si>
    <t>Alumni Dinner Tickets-Public Relations</t>
  </si>
  <si>
    <t xml:space="preserve">               03-5990-110</t>
  </si>
  <si>
    <t>Late Fees-Finance Office</t>
  </si>
  <si>
    <t xml:space="preserve">               03-5991-110</t>
  </si>
  <si>
    <t>Convenience Fee - SB Credit Card Tr-Finance Office</t>
  </si>
  <si>
    <t xml:space="preserve">               03-5999-102</t>
  </si>
  <si>
    <t>Miscellaneous Revenue-Advancement Office</t>
  </si>
  <si>
    <t xml:space="preserve">               03-5999-110</t>
  </si>
  <si>
    <t>Miscellaneous Revenue-Finance Office</t>
  </si>
  <si>
    <t xml:space="preserve">     Total</t>
  </si>
  <si>
    <t xml:space="preserve">     Operating Expenses</t>
  </si>
  <si>
    <t xml:space="preserve">          Academic Programs</t>
  </si>
  <si>
    <t xml:space="preserve">               03-8001-226</t>
  </si>
  <si>
    <t>Salary Full-Time Staff-High School Office</t>
  </si>
  <si>
    <t xml:space="preserve">               03-8001-464</t>
  </si>
  <si>
    <t>Salary Full-Time Staff-Strength &amp; Condition</t>
  </si>
  <si>
    <t xml:space="preserve">               03-8001-526</t>
  </si>
  <si>
    <t>Salary Full-Time Staff-Middle School Office</t>
  </si>
  <si>
    <t xml:space="preserve">               03-8001-626</t>
  </si>
  <si>
    <t>Salary Full-Time Staff-Elementary Office</t>
  </si>
  <si>
    <t xml:space="preserve">               03-8002-124</t>
  </si>
  <si>
    <t>Salary Full-Time Teacher-Library</t>
  </si>
  <si>
    <t xml:space="preserve">               03-8002-175</t>
  </si>
  <si>
    <t>Salary Full-Time Teacher-Academic Support</t>
  </si>
  <si>
    <t xml:space="preserve">               03-8002-200</t>
  </si>
  <si>
    <t>Salary Full-Time Teacher-High School</t>
  </si>
  <si>
    <t xml:space="preserve">               03-8002-500</t>
  </si>
  <si>
    <t>Salary Full-Time Teacher-Middle School</t>
  </si>
  <si>
    <t xml:space="preserve">               03-8002-600</t>
  </si>
  <si>
    <t>Salary Full-Time Teacher-Elementary School</t>
  </si>
  <si>
    <t xml:space="preserve">               03-8003-200</t>
  </si>
  <si>
    <t>Salary - PT/Sub Teacher-High School</t>
  </si>
  <si>
    <t xml:space="preserve">               03-8003-500</t>
  </si>
  <si>
    <t>Salary - PT/Sub Teacher-Middle School</t>
  </si>
  <si>
    <t xml:space="preserve">               03-8003-600</t>
  </si>
  <si>
    <t>Salary - PT/Sub Teacher-Elementary School</t>
  </si>
  <si>
    <t xml:space="preserve">               03-8005-124</t>
  </si>
  <si>
    <t>Salary Part-Time Staff-Library</t>
  </si>
  <si>
    <t xml:space="preserve">               03-8006-200</t>
  </si>
  <si>
    <t>Supplemental Pay-High School</t>
  </si>
  <si>
    <t xml:space="preserve">               03-8006-426</t>
  </si>
  <si>
    <t>Supplemental Pay-Athletics</t>
  </si>
  <si>
    <t xml:space="preserve">               03-8010-124</t>
  </si>
  <si>
    <t>Benefit - FICA Staff-Library</t>
  </si>
  <si>
    <t xml:space="preserve">               03-8010-175</t>
  </si>
  <si>
    <t>Benefit - FICA Staff-Academic Support</t>
  </si>
  <si>
    <t xml:space="preserve">               03-8010-200</t>
  </si>
  <si>
    <t>Benefit - FICA Staff-High School</t>
  </si>
  <si>
    <t xml:space="preserve">               03-8010-226</t>
  </si>
  <si>
    <t>Benefit - FICA Staff-High School Office</t>
  </si>
  <si>
    <t xml:space="preserve">               03-8010-426</t>
  </si>
  <si>
    <t>Benefit - FICA Staff-Athletics</t>
  </si>
  <si>
    <t xml:space="preserve">               03-8010-464</t>
  </si>
  <si>
    <t>Benefit - FICA Staff-Strength &amp; Condition</t>
  </si>
  <si>
    <t xml:space="preserve">               03-8010-500</t>
  </si>
  <si>
    <t>Benefit - FICA Staff-Middle School</t>
  </si>
  <si>
    <t xml:space="preserve">               03-8010-526</t>
  </si>
  <si>
    <t>Benefit - FICA Staff-Middle School Office</t>
  </si>
  <si>
    <t xml:space="preserve">               03-8010-600</t>
  </si>
  <si>
    <t>Benefit - FICA Staff-Elementary School</t>
  </si>
  <si>
    <t xml:space="preserve">               03-8010-626</t>
  </si>
  <si>
    <t>Benefit - FICA Staff-Elementary Office</t>
  </si>
  <si>
    <t xml:space="preserve">               03-8011-200</t>
  </si>
  <si>
    <t>Benefit - Health Insurance-High School</t>
  </si>
  <si>
    <t xml:space="preserve">               03-8011-500</t>
  </si>
  <si>
    <t>Benefit - Health Insurance-Middle School</t>
  </si>
  <si>
    <t xml:space="preserve">               03-8011-600</t>
  </si>
  <si>
    <t>Benefit - Health Insurance-Elementary School</t>
  </si>
  <si>
    <t xml:space="preserve">               03-8012-200</t>
  </si>
  <si>
    <t>Benefit - Retirement-High School</t>
  </si>
  <si>
    <t xml:space="preserve">               03-8012-500</t>
  </si>
  <si>
    <t>Benefit - Retirement-Middle School</t>
  </si>
  <si>
    <t xml:space="preserve">               03-8012-600</t>
  </si>
  <si>
    <t>Benefit - Retirement-Elementary School</t>
  </si>
  <si>
    <t xml:space="preserve">               03-8021-123</t>
  </si>
  <si>
    <t>Instructional Charges-Admissions Office</t>
  </si>
  <si>
    <t xml:space="preserve">               03-8021-124</t>
  </si>
  <si>
    <t>Instructional Charges-Library</t>
  </si>
  <si>
    <t xml:space="preserve">               03-8021-175</t>
  </si>
  <si>
    <t>Instructional Charges-Academic Support</t>
  </si>
  <si>
    <t xml:space="preserve">               03-8021-200</t>
  </si>
  <si>
    <t>Instructional Charges-High School</t>
  </si>
  <si>
    <t xml:space="preserve">               03-8021-211</t>
  </si>
  <si>
    <t>Instructional Charges-Art/High School</t>
  </si>
  <si>
    <t xml:space="preserve">               03-8021-216</t>
  </si>
  <si>
    <t>Instructional Charges-Band/High School</t>
  </si>
  <si>
    <t xml:space="preserve">               03-8021-217</t>
  </si>
  <si>
    <t>Instructional Charges-Bible/High School</t>
  </si>
  <si>
    <t xml:space="preserve">               03-8021-223</t>
  </si>
  <si>
    <t>Instructional Charges-Chorus/High School</t>
  </si>
  <si>
    <t xml:space="preserve">               03-8021-228</t>
  </si>
  <si>
    <t>Instructional Charges-Computer Application</t>
  </si>
  <si>
    <t xml:space="preserve">               03-8021-233</t>
  </si>
  <si>
    <t>Instructional Charges-Theater/High School</t>
  </si>
  <si>
    <t xml:space="preserve">               03-8021-242</t>
  </si>
  <si>
    <t>Instructional Charges-English/High School</t>
  </si>
  <si>
    <t xml:space="preserve">               03-8021-248</t>
  </si>
  <si>
    <t>Instructional Charges-Foreign Language/Hig</t>
  </si>
  <si>
    <t xml:space="preserve">               03-8021-252</t>
  </si>
  <si>
    <t>Instructional Charges-Graduation/High Scho</t>
  </si>
  <si>
    <t xml:space="preserve">               03-8021-264</t>
  </si>
  <si>
    <t>Instructional Charges-Math/High School</t>
  </si>
  <si>
    <t xml:space="preserve">               03-8021-274</t>
  </si>
  <si>
    <t>Instructional Charges-PE/High School</t>
  </si>
  <si>
    <t xml:space="preserve">               03-8021-279</t>
  </si>
  <si>
    <t>Instructional Charges-Yearbook</t>
  </si>
  <si>
    <t xml:space="preserve">               03-8021-286</t>
  </si>
  <si>
    <t>Instructional Charges-Science/High School</t>
  </si>
  <si>
    <t xml:space="preserve">               03-8021-288</t>
  </si>
  <si>
    <t xml:space="preserve">Instructional Charges-Social Studies/High </t>
  </si>
  <si>
    <t xml:space="preserve">               03-8021-411</t>
  </si>
  <si>
    <t>Instructional Charges-Baseball</t>
  </si>
  <si>
    <t xml:space="preserve">               03-8021-412</t>
  </si>
  <si>
    <t>Instructional Charges-Basketball/Boys</t>
  </si>
  <si>
    <t xml:space="preserve">               03-8021-413</t>
  </si>
  <si>
    <t>Instructional Charges-Basketball/Girls</t>
  </si>
  <si>
    <t xml:space="preserve">               03-8021-421</t>
  </si>
  <si>
    <t>Instructional Charges-Cheerleading</t>
  </si>
  <si>
    <t xml:space="preserve">               03-8021-426</t>
  </si>
  <si>
    <t>Instructional Charges-Athletics</t>
  </si>
  <si>
    <t xml:space="preserve">               03-8021-431</t>
  </si>
  <si>
    <t>Instructional Charges-Football</t>
  </si>
  <si>
    <t xml:space="preserve">               03-8021-461</t>
  </si>
  <si>
    <t>Instructional Charges-Soccer/Boys</t>
  </si>
  <si>
    <t xml:space="preserve">               03-8021-463</t>
  </si>
  <si>
    <t>Instructional Charges-Softball</t>
  </si>
  <si>
    <t xml:space="preserve">               03-8021-464</t>
  </si>
  <si>
    <t>Instructional Charges-Strength &amp; Condition</t>
  </si>
  <si>
    <t xml:space="preserve">               03-8021-472</t>
  </si>
  <si>
    <t>Instructional Charges-Track</t>
  </si>
  <si>
    <t xml:space="preserve">               03-8021-481</t>
  </si>
  <si>
    <t>Instructional Charges-Volleyball</t>
  </si>
  <si>
    <t xml:space="preserve">               03-8021-500</t>
  </si>
  <si>
    <t>Instructional Charges-Middle School</t>
  </si>
  <si>
    <t xml:space="preserve">               03-8021-555</t>
  </si>
  <si>
    <t>Instructional Charges-Guidance/Middle Scho</t>
  </si>
  <si>
    <t xml:space="preserve">               03-8021-586</t>
  </si>
  <si>
    <t>Instructional Charges-Science/Middle Schoo</t>
  </si>
  <si>
    <t xml:space="preserve">               03-8021-600</t>
  </si>
  <si>
    <t>Instructional Charges-Elementary School</t>
  </si>
  <si>
    <t xml:space="preserve">               03-8021-700</t>
  </si>
  <si>
    <t>Instructional Charges-Pre-K School</t>
  </si>
  <si>
    <t xml:space="preserve">               03-8022-124</t>
  </si>
  <si>
    <t>Subscriptions-Library</t>
  </si>
  <si>
    <t xml:space="preserve">               03-8022-242</t>
  </si>
  <si>
    <t>Subscriptions-English/High School</t>
  </si>
  <si>
    <t xml:space="preserve">               03-8022-255</t>
  </si>
  <si>
    <t>Subscriptions-Guidance/High School</t>
  </si>
  <si>
    <t xml:space="preserve">               03-8022-412</t>
  </si>
  <si>
    <t>Subscriptions-Basketball/Boys</t>
  </si>
  <si>
    <t xml:space="preserve">               03-8022-413</t>
  </si>
  <si>
    <t>Subscriptions-Basketball/Girls</t>
  </si>
  <si>
    <t xml:space="preserve">               03-8022-426</t>
  </si>
  <si>
    <t>Subscriptions-Athletics</t>
  </si>
  <si>
    <t xml:space="preserve">               03-8022-431</t>
  </si>
  <si>
    <t>Subscriptions-Football</t>
  </si>
  <si>
    <t xml:space="preserve">               03-8022-461</t>
  </si>
  <si>
    <t>Subscriptions-Soccer/Boys</t>
  </si>
  <si>
    <t xml:space="preserve">               03-8022-462</t>
  </si>
  <si>
    <t>Subscriptions-Soccer/Girls</t>
  </si>
  <si>
    <t xml:space="preserve">               03-8022-464</t>
  </si>
  <si>
    <t>Subscriptions-Strength &amp; Condition</t>
  </si>
  <si>
    <t xml:space="preserve">               03-8022-481</t>
  </si>
  <si>
    <t>Subscriptions-Volleyball</t>
  </si>
  <si>
    <t xml:space="preserve">               03-8022-600</t>
  </si>
  <si>
    <t>Subscriptions-Elementary School</t>
  </si>
  <si>
    <t xml:space="preserve">               03-8023-124</t>
  </si>
  <si>
    <t>Classroom Supplies / Textbooks-Library</t>
  </si>
  <si>
    <t xml:space="preserve">               03-8023-200</t>
  </si>
  <si>
    <t>Classroom Supplies-High School</t>
  </si>
  <si>
    <t xml:space="preserve">               03-8023-500</t>
  </si>
  <si>
    <t>Classroom Supplies / Textbooks-Middle School</t>
  </si>
  <si>
    <t xml:space="preserve">               03-8023-600</t>
  </si>
  <si>
    <t>Classroom Supplies / Textbooks-Elementary School</t>
  </si>
  <si>
    <t xml:space="preserve">               03-8023-700</t>
  </si>
  <si>
    <t>Classroom Supplies / Textbooks-Pre-K School</t>
  </si>
  <si>
    <t xml:space="preserve">               03-8024-200</t>
  </si>
  <si>
    <t>Textbooks-High School</t>
  </si>
  <si>
    <t xml:space="preserve">               03-8024-248</t>
  </si>
  <si>
    <t>Textbooks-Foreign Lang/High Sc</t>
  </si>
  <si>
    <t xml:space="preserve">               03-8024-500</t>
  </si>
  <si>
    <t>Textbooks-Middle School</t>
  </si>
  <si>
    <t xml:space="preserve">               03-8024-600</t>
  </si>
  <si>
    <t>Textbooks-Elementary School</t>
  </si>
  <si>
    <t xml:space="preserve">               03-8024-700</t>
  </si>
  <si>
    <t>Textbooks-Pre-K School</t>
  </si>
  <si>
    <t xml:space="preserve">               03-8025-411</t>
  </si>
  <si>
    <t>Uniforms Expense-Baseball</t>
  </si>
  <si>
    <t xml:space="preserve">               03-8025-412</t>
  </si>
  <si>
    <t>Uniforms Expense-Basketball/Boys</t>
  </si>
  <si>
    <t xml:space="preserve">               03-8025-413</t>
  </si>
  <si>
    <t>Uniforms Expense-Basketball/Girls</t>
  </si>
  <si>
    <t xml:space="preserve">               03-8025-421</t>
  </si>
  <si>
    <t>Uniforms Expense-Cheerleading</t>
  </si>
  <si>
    <t xml:space="preserve">               03-8025-426</t>
  </si>
  <si>
    <t>Uniforms Expense-Athletics</t>
  </si>
  <si>
    <t xml:space="preserve">               03-8025-431</t>
  </si>
  <si>
    <t>Uniforms Expense-Football</t>
  </si>
  <si>
    <t xml:space="preserve">               03-8025-461</t>
  </si>
  <si>
    <t>Uniforms Expense-Soccer/Boys</t>
  </si>
  <si>
    <t xml:space="preserve">               03-8025-462</t>
  </si>
  <si>
    <t>Uniforms Expense-Soccer/Girls</t>
  </si>
  <si>
    <t xml:space="preserve">               03-8025-472</t>
  </si>
  <si>
    <t>Uniforms Expense-Track</t>
  </si>
  <si>
    <t xml:space="preserve">               03-8025-481</t>
  </si>
  <si>
    <t>Uniforms Expense-Volleyball</t>
  </si>
  <si>
    <t xml:space="preserve">               03-8027-200</t>
  </si>
  <si>
    <t>Expensed Equipment-High School</t>
  </si>
  <si>
    <t xml:space="preserve">               03-8027-209</t>
  </si>
  <si>
    <t>Expensed Equipment-Quiz Bowl - HS</t>
  </si>
  <si>
    <t xml:space="preserve">               03-8027-411</t>
  </si>
  <si>
    <t>Expensed Equipment-Baseball</t>
  </si>
  <si>
    <t xml:space="preserve">               03-8027-412</t>
  </si>
  <si>
    <t>Expensed Equipment-Basketball/Boys</t>
  </si>
  <si>
    <t xml:space="preserve">               03-8027-413</t>
  </si>
  <si>
    <t>Expensed Equipment-Basketball/Girls</t>
  </si>
  <si>
    <t xml:space="preserve">               03-8027-426</t>
  </si>
  <si>
    <t>Expensed Equipment-Athletics</t>
  </si>
  <si>
    <t xml:space="preserve">               03-8027-431</t>
  </si>
  <si>
    <t>Expensed Equipment-Football</t>
  </si>
  <si>
    <t xml:space="preserve">               03-8027-461</t>
  </si>
  <si>
    <t>Expensed Equipment-Soccer/Boys</t>
  </si>
  <si>
    <t xml:space="preserve">               03-8027-462</t>
  </si>
  <si>
    <t>Expensed Equipment-Soccer/Girls</t>
  </si>
  <si>
    <t xml:space="preserve">               03-8027-472</t>
  </si>
  <si>
    <t>Expensed Equipment-Track</t>
  </si>
  <si>
    <t xml:space="preserve">               03-8027-500</t>
  </si>
  <si>
    <t>Expensed Equipment-Middle School</t>
  </si>
  <si>
    <t xml:space="preserve">               03-8027-600</t>
  </si>
  <si>
    <t>Expensed Equipment-Elementary School</t>
  </si>
  <si>
    <t xml:space="preserve">               03-8028-200</t>
  </si>
  <si>
    <t>Outside Services-High School</t>
  </si>
  <si>
    <t xml:space="preserve">               03-8028-223</t>
  </si>
  <si>
    <t>Outside Services-Chorus/High School</t>
  </si>
  <si>
    <t xml:space="preserve">               03-8028-233</t>
  </si>
  <si>
    <t>Outside Services-Theater/High School</t>
  </si>
  <si>
    <t xml:space="preserve">               03-8028-252</t>
  </si>
  <si>
    <t>Outside Services-Graduation/High Scho</t>
  </si>
  <si>
    <t xml:space="preserve">               03-8028-257</t>
  </si>
  <si>
    <t>Outside Services-Homecoming</t>
  </si>
  <si>
    <t xml:space="preserve">               03-8028-411</t>
  </si>
  <si>
    <t>Outside Services-Baseball</t>
  </si>
  <si>
    <t xml:space="preserve">               03-8028-412</t>
  </si>
  <si>
    <t>Outside Services-Basketball/Boys</t>
  </si>
  <si>
    <t xml:space="preserve">               03-8028-413</t>
  </si>
  <si>
    <t>Outside Services-Basketball/Girls</t>
  </si>
  <si>
    <t xml:space="preserve">               03-8028-426</t>
  </si>
  <si>
    <t>Outside Services-Athletics</t>
  </si>
  <si>
    <t xml:space="preserve">               03-8028-431</t>
  </si>
  <si>
    <t>Outside Services-Football</t>
  </si>
  <si>
    <t xml:space="preserve">               03-8028-435</t>
  </si>
  <si>
    <t>Outside Services-Golf</t>
  </si>
  <si>
    <t xml:space="preserve">               03-8028-461</t>
  </si>
  <si>
    <t>Outside Services-Soccer/Boys</t>
  </si>
  <si>
    <t xml:space="preserve">               03-8028-462</t>
  </si>
  <si>
    <t>Outside Services-Soccer/Girls</t>
  </si>
  <si>
    <t xml:space="preserve">               03-8028-463</t>
  </si>
  <si>
    <t>Outside Services-Softball</t>
  </si>
  <si>
    <t xml:space="preserve">               03-8028-481</t>
  </si>
  <si>
    <t>Outside Services-Volleyball</t>
  </si>
  <si>
    <t xml:space="preserve">               03-8028-600</t>
  </si>
  <si>
    <t>Outside Services-Elementary School</t>
  </si>
  <si>
    <t xml:space="preserve">               03-8030-123</t>
  </si>
  <si>
    <t>Food-Admissions Office</t>
  </si>
  <si>
    <t xml:space="preserve">               03-8030-200</t>
  </si>
  <si>
    <t>Food-High School</t>
  </si>
  <si>
    <t xml:space="preserve">               03-8030-252</t>
  </si>
  <si>
    <t>Food-Graduation/High Scho</t>
  </si>
  <si>
    <t xml:space="preserve">               03-8030-257</t>
  </si>
  <si>
    <t>Food-Homecoming</t>
  </si>
  <si>
    <t xml:space="preserve">               03-8030-426</t>
  </si>
  <si>
    <t>Food-Athletics</t>
  </si>
  <si>
    <t xml:space="preserve">               03-8030-431</t>
  </si>
  <si>
    <t>Food-Football</t>
  </si>
  <si>
    <t xml:space="preserve">               03-8030-600</t>
  </si>
  <si>
    <t>Food-Elementary School</t>
  </si>
  <si>
    <t xml:space="preserve">               03-8030-700</t>
  </si>
  <si>
    <t>Food-Pre-K School</t>
  </si>
  <si>
    <t xml:space="preserve">               03-8032-600</t>
  </si>
  <si>
    <t>Snacks-Elementary School</t>
  </si>
  <si>
    <t xml:space="preserve">               03-8041-124</t>
  </si>
  <si>
    <t>Travel and Entertainment-Library</t>
  </si>
  <si>
    <t xml:space="preserve">               03-8041-200</t>
  </si>
  <si>
    <t>Travel and Entertainment-High School</t>
  </si>
  <si>
    <t xml:space="preserve">               03-8041-223</t>
  </si>
  <si>
    <t>Travel and Entertainment-Chorus/High School</t>
  </si>
  <si>
    <t xml:space="preserve">               03-8041-411</t>
  </si>
  <si>
    <t>Travel and Entertainment-Baseball</t>
  </si>
  <si>
    <t xml:space="preserve">               03-8041-412</t>
  </si>
  <si>
    <t>Travel and Entertainment-Basketball/Boys</t>
  </si>
  <si>
    <t xml:space="preserve">               03-8041-421</t>
  </si>
  <si>
    <t>Travel and Entertainment-Cheerleading</t>
  </si>
  <si>
    <t xml:space="preserve">               03-8041-426</t>
  </si>
  <si>
    <t>Travel and Entertainment-Athletics</t>
  </si>
  <si>
    <t xml:space="preserve">               03-8041-431</t>
  </si>
  <si>
    <t>Travel and Entertainment-Football</t>
  </si>
  <si>
    <t xml:space="preserve">               03-8041-462</t>
  </si>
  <si>
    <t>Travel and Entertainment-Soccer/Girls</t>
  </si>
  <si>
    <t xml:space="preserve">               03-8041-463</t>
  </si>
  <si>
    <t>Travel and Entertainment-Softball</t>
  </si>
  <si>
    <t xml:space="preserve">               03-8041-464</t>
  </si>
  <si>
    <t>Travel and Entertainment-Strength &amp; Condition</t>
  </si>
  <si>
    <t xml:space="preserve">               03-8041-472</t>
  </si>
  <si>
    <t>Travel and Entertainment-Track</t>
  </si>
  <si>
    <t xml:space="preserve">               03-8041-481</t>
  </si>
  <si>
    <t>Travel and Entertainment-Volleyball</t>
  </si>
  <si>
    <t xml:space="preserve">               03-8041-500</t>
  </si>
  <si>
    <t>Travel and Entertainment-Middle School</t>
  </si>
  <si>
    <t xml:space="preserve">               03-8041-600</t>
  </si>
  <si>
    <t>Travel and Entertainment-Elementary School</t>
  </si>
  <si>
    <t xml:space="preserve">               03-8042-426</t>
  </si>
  <si>
    <t>Advertising-Athletics</t>
  </si>
  <si>
    <t xml:space="preserve">               03-8042-431</t>
  </si>
  <si>
    <t>Advertising-Football</t>
  </si>
  <si>
    <t xml:space="preserve">               03-8044-123</t>
  </si>
  <si>
    <t>Public Relations-Admissions Office</t>
  </si>
  <si>
    <t xml:space="preserve">               03-8044-426</t>
  </si>
  <si>
    <t>Public Relations-Athletics</t>
  </si>
  <si>
    <t xml:space="preserve">               03-8045-426</t>
  </si>
  <si>
    <t>Membership Fees-Athletics</t>
  </si>
  <si>
    <t xml:space="preserve">               03-8045-435</t>
  </si>
  <si>
    <t>Membership Fees-Golf</t>
  </si>
  <si>
    <t xml:space="preserve">               03-8045-600</t>
  </si>
  <si>
    <t>Membership Fees-Elementary School</t>
  </si>
  <si>
    <t xml:space="preserve">               03-8047-200</t>
  </si>
  <si>
    <t>Seminar/Profess Development-High School</t>
  </si>
  <si>
    <t xml:space="preserve">               03-8047-411</t>
  </si>
  <si>
    <t>Seminar/Profess Development-Baseball</t>
  </si>
  <si>
    <t xml:space="preserve">               03-8047-412</t>
  </si>
  <si>
    <t>Seminar/Profess Development-Basketball/Boys</t>
  </si>
  <si>
    <t xml:space="preserve">               03-8047-413</t>
  </si>
  <si>
    <t>Seminar/Profess Development-Basketball/Girls</t>
  </si>
  <si>
    <t xml:space="preserve">               03-8047-426</t>
  </si>
  <si>
    <t>Seminar/Profess Development-Athletics</t>
  </si>
  <si>
    <t xml:space="preserve">               03-8047-481</t>
  </si>
  <si>
    <t>Seminar/Profess Development-Volleyball</t>
  </si>
  <si>
    <t xml:space="preserve">               03-8047-600</t>
  </si>
  <si>
    <t>Seminar/Profess Development-Elementary School</t>
  </si>
  <si>
    <t xml:space="preserve">               03-8047-700</t>
  </si>
  <si>
    <t>Seminar/Profess Development-Pre-K School</t>
  </si>
  <si>
    <t xml:space="preserve">               03-8048-216</t>
  </si>
  <si>
    <t>Professional Fees-Band/High School</t>
  </si>
  <si>
    <t xml:space="preserve">               03-8048-426</t>
  </si>
  <si>
    <t>Professional Fees-Athletics</t>
  </si>
  <si>
    <t xml:space="preserve">               03-8048-600</t>
  </si>
  <si>
    <t>Professional Fees-Elementary School</t>
  </si>
  <si>
    <t xml:space="preserve">               03-8049-200</t>
  </si>
  <si>
    <t>Awards-High School</t>
  </si>
  <si>
    <t xml:space="preserve">               03-8049-257</t>
  </si>
  <si>
    <t>Awards-Homecoming</t>
  </si>
  <si>
    <t xml:space="preserve">               03-8049-413</t>
  </si>
  <si>
    <t>Awards-Basketball/Girls</t>
  </si>
  <si>
    <t xml:space="preserve">               03-8049-426</t>
  </si>
  <si>
    <t>Awards-Athletics</t>
  </si>
  <si>
    <t xml:space="preserve">               03-8049-431</t>
  </si>
  <si>
    <t>Awards-Football</t>
  </si>
  <si>
    <t xml:space="preserve">               03-8049-463</t>
  </si>
  <si>
    <t>Awards-Softball</t>
  </si>
  <si>
    <t xml:space="preserve">               03-8049-481</t>
  </si>
  <si>
    <t>Awards-Volleyball</t>
  </si>
  <si>
    <t xml:space="preserve">               03-8049-600</t>
  </si>
  <si>
    <t>Awards-Elementary School</t>
  </si>
  <si>
    <t xml:space="preserve">               03-8052-426</t>
  </si>
  <si>
    <t>Fuel/Gas-Athletics</t>
  </si>
  <si>
    <t xml:space="preserve">               03-8060-123</t>
  </si>
  <si>
    <t>Printing-Admissions Office</t>
  </si>
  <si>
    <t xml:space="preserve">               03-8060-124</t>
  </si>
  <si>
    <t>Printing-Library</t>
  </si>
  <si>
    <t xml:space="preserve">               03-8060-200</t>
  </si>
  <si>
    <t>Printing-High School</t>
  </si>
  <si>
    <t xml:space="preserve">               03-8060-252</t>
  </si>
  <si>
    <t>Printing-Graduation/High Scho</t>
  </si>
  <si>
    <t xml:space="preserve">               03-8060-279</t>
  </si>
  <si>
    <t>Printing-Yearbook</t>
  </si>
  <si>
    <t xml:space="preserve">               03-8060-412</t>
  </si>
  <si>
    <t>Printing-Basketball/Boys</t>
  </si>
  <si>
    <t xml:space="preserve">               03-8060-426</t>
  </si>
  <si>
    <t>Printing-Athletics</t>
  </si>
  <si>
    <t xml:space="preserve">               03-8060-500</t>
  </si>
  <si>
    <t>Printing-Middle School</t>
  </si>
  <si>
    <t xml:space="preserve">               03-8060-600</t>
  </si>
  <si>
    <t>Printing-Elementary School</t>
  </si>
  <si>
    <t xml:space="preserve">               03-8060-700</t>
  </si>
  <si>
    <t>Printing-Pre-K School</t>
  </si>
  <si>
    <t xml:space="preserve">               03-8061-124</t>
  </si>
  <si>
    <t>Office Supplies-Library</t>
  </si>
  <si>
    <t xml:space="preserve">               03-8061-200</t>
  </si>
  <si>
    <t>Office Supplies-High School</t>
  </si>
  <si>
    <t xml:space="preserve">               03-8061-226</t>
  </si>
  <si>
    <t>Office Supplies-High School Office</t>
  </si>
  <si>
    <t xml:space="preserve">               03-8061-257</t>
  </si>
  <si>
    <t>Office Supplies-Homecoming</t>
  </si>
  <si>
    <t xml:space="preserve">               03-8061-426</t>
  </si>
  <si>
    <t>Office Supplies-Athletics</t>
  </si>
  <si>
    <t xml:space="preserve">               03-8061-500</t>
  </si>
  <si>
    <t>Office Supplies-Middle School</t>
  </si>
  <si>
    <t xml:space="preserve">               03-8061-600</t>
  </si>
  <si>
    <t>Office Supplies-Elementary School</t>
  </si>
  <si>
    <t xml:space="preserve">               03-8061-626</t>
  </si>
  <si>
    <t>Office Supplies-Elementary Office</t>
  </si>
  <si>
    <t xml:space="preserve">               03-8061-700</t>
  </si>
  <si>
    <t>Office Supplies-Pre-K School</t>
  </si>
  <si>
    <t xml:space="preserve">               03-8077-175</t>
  </si>
  <si>
    <t>Miscellaneous-Academic Support</t>
  </si>
  <si>
    <t xml:space="preserve">               03-8077-200</t>
  </si>
  <si>
    <t>Miscellaneous-High School</t>
  </si>
  <si>
    <t xml:space="preserve">               03-8077-209</t>
  </si>
  <si>
    <t>Miscellaneous-Quiz Bowl - HS</t>
  </si>
  <si>
    <t xml:space="preserve">               03-8077-216</t>
  </si>
  <si>
    <t>Miscellaneous-Band/High School</t>
  </si>
  <si>
    <t xml:space="preserve">               03-8077-221</t>
  </si>
  <si>
    <t>Miscellaneous-Campus Ministries</t>
  </si>
  <si>
    <t xml:space="preserve">               03-8077-223</t>
  </si>
  <si>
    <t>Miscellaneous-Chorus/High School</t>
  </si>
  <si>
    <t xml:space="preserve">               03-8077-233</t>
  </si>
  <si>
    <t>Miscellaneous-Fine Arts</t>
  </si>
  <si>
    <t xml:space="preserve">               03-8077-252</t>
  </si>
  <si>
    <t>Miscellaneous-Graduation/High Scho</t>
  </si>
  <si>
    <t xml:space="preserve">               03-8077-255</t>
  </si>
  <si>
    <t>Miscellaneous-Guidance/High School</t>
  </si>
  <si>
    <t xml:space="preserve">               03-8077-257</t>
  </si>
  <si>
    <t>Miscellaneous-Homecoming</t>
  </si>
  <si>
    <t xml:space="preserve">               03-8077-261</t>
  </si>
  <si>
    <t>Miscellaneous-Junior/Senior Banque</t>
  </si>
  <si>
    <t xml:space="preserve">               03-8077-296</t>
  </si>
  <si>
    <t>Miscellaneous-Student Council - HS</t>
  </si>
  <si>
    <t xml:space="preserve">               03-8077-411</t>
  </si>
  <si>
    <t>Miscellaneous-Baseball</t>
  </si>
  <si>
    <t xml:space="preserve">               03-8077-412</t>
  </si>
  <si>
    <t>Miscellaneous-Basketball/Boys</t>
  </si>
  <si>
    <t xml:space="preserve">               03-8077-413</t>
  </si>
  <si>
    <t>Miscellaneous-Basketball/Girls</t>
  </si>
  <si>
    <t xml:space="preserve">               03-8077-421</t>
  </si>
  <si>
    <t>Miscellaneous-Cheerleading</t>
  </si>
  <si>
    <t xml:space="preserve">               03-8077-426</t>
  </si>
  <si>
    <t>Miscellaneous-Athletics</t>
  </si>
  <si>
    <t xml:space="preserve">               03-8077-431</t>
  </si>
  <si>
    <t>Miscellaneous-Football</t>
  </si>
  <si>
    <t xml:space="preserve">               03-8077-435</t>
  </si>
  <si>
    <t>Miscellaneous-Golf</t>
  </si>
  <si>
    <t xml:space="preserve">               03-8077-461</t>
  </si>
  <si>
    <t>Miscellaneous-Soccer/Boys</t>
  </si>
  <si>
    <t xml:space="preserve">               03-8077-463</t>
  </si>
  <si>
    <t>Miscellaneous-Softball</t>
  </si>
  <si>
    <t xml:space="preserve">               03-8077-464</t>
  </si>
  <si>
    <t>Miscellaneous-Strength &amp; Condition</t>
  </si>
  <si>
    <t xml:space="preserve">               03-8077-472</t>
  </si>
  <si>
    <t>Miscellaneous-Track</t>
  </si>
  <si>
    <t xml:space="preserve">               03-8077-481</t>
  </si>
  <si>
    <t>Miscellaneous-Volleyball</t>
  </si>
  <si>
    <t xml:space="preserve">               03-8077-500</t>
  </si>
  <si>
    <t>Miscellaneous-Middle School</t>
  </si>
  <si>
    <t xml:space="preserve">               03-8077-600</t>
  </si>
  <si>
    <t>Miscellaneous-Elementary School</t>
  </si>
  <si>
    <t xml:space="preserve">               03-8092-426</t>
  </si>
  <si>
    <t>Building Maintenance-Athletics</t>
  </si>
  <si>
    <t xml:space="preserve">               03-8094-426</t>
  </si>
  <si>
    <t>Grounds Maintenance-Athletics</t>
  </si>
  <si>
    <t xml:space="preserve">               03-8095-411</t>
  </si>
  <si>
    <t>Athletic Facilities Maintenance-Baseball</t>
  </si>
  <si>
    <t xml:space="preserve">               03-8095-426</t>
  </si>
  <si>
    <t>Athletic Facilities Maintenance-Athletics</t>
  </si>
  <si>
    <t xml:space="preserve">               03-8095-431</t>
  </si>
  <si>
    <t>Athletic Facilities Maintenance-Football</t>
  </si>
  <si>
    <t xml:space="preserve">               03-8098-233</t>
  </si>
  <si>
    <t>Capital Expenditures-Theater/High School</t>
  </si>
  <si>
    <t xml:space="preserve">               03-8098-426</t>
  </si>
  <si>
    <t>Capital Expenditures-Athletics</t>
  </si>
  <si>
    <t xml:space="preserve">               03-8099-233</t>
  </si>
  <si>
    <t>Capitalized Expenditures-Theater/High School</t>
  </si>
  <si>
    <t xml:space="preserve">               03-8099-426</t>
  </si>
  <si>
    <t>Capitalized Expenditures-Athletics</t>
  </si>
  <si>
    <t xml:space="preserve">               03-8168-124</t>
  </si>
  <si>
    <t>Audio/Visual Supplies-Library</t>
  </si>
  <si>
    <t xml:space="preserve">               03-8168-200</t>
  </si>
  <si>
    <t>Audio/Visual Supplies-High School</t>
  </si>
  <si>
    <t xml:space="preserve">               03-8168-426</t>
  </si>
  <si>
    <t>Audio/Visual Supplies-Athletics</t>
  </si>
  <si>
    <t xml:space="preserve">               03-8168-600</t>
  </si>
  <si>
    <t>Audio/Visual Supplies-Elementary School</t>
  </si>
  <si>
    <t xml:space="preserve">               03-7600-112</t>
  </si>
  <si>
    <t>Cost of Goods Sold-School Store</t>
  </si>
  <si>
    <t xml:space="preserve">               03-8001-112</t>
  </si>
  <si>
    <t>Salary Full-Time Staff-School Store</t>
  </si>
  <si>
    <t xml:space="preserve">               03-8001-140</t>
  </si>
  <si>
    <t>Salary Full-Time Staff-After School Care</t>
  </si>
  <si>
    <t xml:space="preserve">               03-8001-150</t>
  </si>
  <si>
    <t>Salary Full-Time Staff-Summer Camp</t>
  </si>
  <si>
    <t xml:space="preserve">               03-8005-112</t>
  </si>
  <si>
    <t>Salary Part-Time Staff-School Store</t>
  </si>
  <si>
    <t xml:space="preserve">               03-8005-140</t>
  </si>
  <si>
    <t>Salary Part-Time Staff-After School Care</t>
  </si>
  <si>
    <t xml:space="preserve">               03-8005-150</t>
  </si>
  <si>
    <t>Salary Part-Time Staff-Summer Camp</t>
  </si>
  <si>
    <t xml:space="preserve">               03-8010-112</t>
  </si>
  <si>
    <t>Benefit - FICA Staff-School Store</t>
  </si>
  <si>
    <t xml:space="preserve">               03-8010-140</t>
  </si>
  <si>
    <t>Benefit - FICA Staff-After School Care</t>
  </si>
  <si>
    <t xml:space="preserve">               03-8010-150</t>
  </si>
  <si>
    <t>Benefit - FICA Staff-Summer Camp</t>
  </si>
  <si>
    <t xml:space="preserve">               03-8011-112</t>
  </si>
  <si>
    <t>Benefit - Health Insurance-School Store</t>
  </si>
  <si>
    <t xml:space="preserve">               03-8011-140</t>
  </si>
  <si>
    <t>Benefit - Health Insurance-After School Care</t>
  </si>
  <si>
    <t xml:space="preserve">               03-8017-112</t>
  </si>
  <si>
    <t>Salex Tax-School Store</t>
  </si>
  <si>
    <t xml:space="preserve">               03-8018-112</t>
  </si>
  <si>
    <t>Cash Over/Short-School Store</t>
  </si>
  <si>
    <t xml:space="preserve">               03-8020-112</t>
  </si>
  <si>
    <t>Bank Charges-School Store</t>
  </si>
  <si>
    <t xml:space="preserve">               03-8021-112</t>
  </si>
  <si>
    <t>Instructional Charges-School Store</t>
  </si>
  <si>
    <t xml:space="preserve">               03-8021-140</t>
  </si>
  <si>
    <t>Instructional Charges-After School Care</t>
  </si>
  <si>
    <t xml:space="preserve">               03-8021-141</t>
  </si>
  <si>
    <t>Instructional Charges-After Care Clubs</t>
  </si>
  <si>
    <t xml:space="preserve">               03-8021-150</t>
  </si>
  <si>
    <t>Instructional Charges-Summer Camp</t>
  </si>
  <si>
    <t xml:space="preserve">               03-8026-112</t>
  </si>
  <si>
    <t>Custodial Supplies-School Store</t>
  </si>
  <si>
    <t xml:space="preserve">               03-8028-112</t>
  </si>
  <si>
    <t>Outside Services-School Store</t>
  </si>
  <si>
    <t xml:space="preserve">               03-8028-141</t>
  </si>
  <si>
    <t>Outside Services-After Care Clubs</t>
  </si>
  <si>
    <t xml:space="preserve">               03-8028-150</t>
  </si>
  <si>
    <t>Outside Services-Summer Camp</t>
  </si>
  <si>
    <t xml:space="preserve">               03-8030-140</t>
  </si>
  <si>
    <t>Food-After School Care</t>
  </si>
  <si>
    <t xml:space="preserve">               03-8030-150</t>
  </si>
  <si>
    <t>Food-Summer Camp</t>
  </si>
  <si>
    <t xml:space="preserve">               03-8032-140</t>
  </si>
  <si>
    <t>Snacks-After School Care</t>
  </si>
  <si>
    <t xml:space="preserve">               03-8032-141</t>
  </si>
  <si>
    <t>Snacks-After Care Clubs</t>
  </si>
  <si>
    <t xml:space="preserve">               03-8035-112</t>
  </si>
  <si>
    <t>Discount-School Store</t>
  </si>
  <si>
    <t xml:space="preserve">               03-8041-141</t>
  </si>
  <si>
    <t>Travel and Entertainment-After Care Clubs</t>
  </si>
  <si>
    <t xml:space="preserve">               03-8041-150</t>
  </si>
  <si>
    <t>Travel and Entertainment-Summer Camp</t>
  </si>
  <si>
    <t xml:space="preserve">               03-8051-112</t>
  </si>
  <si>
    <t>Electricity-School Store</t>
  </si>
  <si>
    <t xml:space="preserve">               03-8052-112</t>
  </si>
  <si>
    <t>Fuel/Gas-School Store</t>
  </si>
  <si>
    <t xml:space="preserve">               03-8053-112</t>
  </si>
  <si>
    <t>Telephone-School Store</t>
  </si>
  <si>
    <t xml:space="preserve">               03-8054-112</t>
  </si>
  <si>
    <t>Water and Sewer-School Store</t>
  </si>
  <si>
    <t xml:space="preserve">               03-8055-112</t>
  </si>
  <si>
    <t>Waste Disposal-School Store</t>
  </si>
  <si>
    <t xml:space="preserve">               03-8061-112</t>
  </si>
  <si>
    <t>Office Supplies-School Store</t>
  </si>
  <si>
    <t xml:space="preserve">               03-8077-112</t>
  </si>
  <si>
    <t>Miscellaneous-School Store</t>
  </si>
  <si>
    <t xml:space="preserve">               03-8077-150</t>
  </si>
  <si>
    <t>Miscellaneous-Summer Camp</t>
  </si>
  <si>
    <t xml:space="preserve">               03-8094-112</t>
  </si>
  <si>
    <t>Grounds Maintenance-School Store</t>
  </si>
  <si>
    <t xml:space="preserve">          Discounts</t>
  </si>
  <si>
    <t xml:space="preserve">               03-8035-200</t>
  </si>
  <si>
    <t>Discount-High School</t>
  </si>
  <si>
    <t xml:space="preserve">               03-8035-500</t>
  </si>
  <si>
    <t>Discount-Middle School</t>
  </si>
  <si>
    <t xml:space="preserve">               03-8035-600</t>
  </si>
  <si>
    <t>Discount-Elementary School</t>
  </si>
  <si>
    <t xml:space="preserve">          Financial Aid</t>
  </si>
  <si>
    <t xml:space="preserve">               03-8038-200</t>
  </si>
  <si>
    <t>Scholarship-High School</t>
  </si>
  <si>
    <t xml:space="preserve">               03-8038-500</t>
  </si>
  <si>
    <t>Scholarship-Middle School</t>
  </si>
  <si>
    <t xml:space="preserve">               03-8038-600</t>
  </si>
  <si>
    <t>Scholarship-Elementary School</t>
  </si>
  <si>
    <t xml:space="preserve">          Service Departments</t>
  </si>
  <si>
    <t xml:space="preserve">               03-8001-110</t>
  </si>
  <si>
    <t>Salary Full-Time Staff-Finance Office</t>
  </si>
  <si>
    <t xml:space="preserve">               03-8001-113</t>
  </si>
  <si>
    <t>Salary Full-Time Staff-Dining Hall</t>
  </si>
  <si>
    <t xml:space="preserve">               03-8001-115</t>
  </si>
  <si>
    <t>Salary Full-Time Staff-Maintenance</t>
  </si>
  <si>
    <t xml:space="preserve">               03-8004-115</t>
  </si>
  <si>
    <t>Salary - Overtime Pay-Maintenance</t>
  </si>
  <si>
    <t xml:space="preserve">               03-8005-110</t>
  </si>
  <si>
    <t>Salary Part-Time Staff-Finance Office</t>
  </si>
  <si>
    <t xml:space="preserve">               03-8005-113</t>
  </si>
  <si>
    <t>Salary Part-Time Staff-Dining Hall</t>
  </si>
  <si>
    <t xml:space="preserve">               03-8005-115</t>
  </si>
  <si>
    <t>Salary Part-Time Staff-Maintenance</t>
  </si>
  <si>
    <t xml:space="preserve">               03-8010-110</t>
  </si>
  <si>
    <t>Benefit - FICA Staff-Finance Office</t>
  </si>
  <si>
    <t xml:space="preserve">               03-8010-113</t>
  </si>
  <si>
    <t>Benefit - FICA Staff-Dining Hall</t>
  </si>
  <si>
    <t xml:space="preserve">               03-8010-115</t>
  </si>
  <si>
    <t>Benefit - FICA Staff-Maintenance</t>
  </si>
  <si>
    <t xml:space="preserve">               03-8011-101</t>
  </si>
  <si>
    <t>Benefit - Health Insurance-Presidents Office</t>
  </si>
  <si>
    <t xml:space="preserve">               03-8011-102</t>
  </si>
  <si>
    <t>Benefit - Health Insurance-Advancement Office</t>
  </si>
  <si>
    <t xml:space="preserve">               03-8011-110</t>
  </si>
  <si>
    <t>Benefit - Health Insurance-Finance Office</t>
  </si>
  <si>
    <t xml:space="preserve">               03-8011-115</t>
  </si>
  <si>
    <t>Benefit - Health Insurance-Maintenance</t>
  </si>
  <si>
    <t xml:space="preserve">               03-8012-101</t>
  </si>
  <si>
    <t>Benefit - Retirement-Presidents Office</t>
  </si>
  <si>
    <t xml:space="preserve">               03-8012-102</t>
  </si>
  <si>
    <t>Benefit - Retirement-Advancement Office</t>
  </si>
  <si>
    <t xml:space="preserve">               03-8012-110</t>
  </si>
  <si>
    <t>Benefit - Retirement-Finance Office</t>
  </si>
  <si>
    <t xml:space="preserve">               03-8012-115</t>
  </si>
  <si>
    <t>Benefit - Retirement-Maintenance</t>
  </si>
  <si>
    <t xml:space="preserve">               03-8013-110</t>
  </si>
  <si>
    <t>Benefit - Disability/Life-Finance Office</t>
  </si>
  <si>
    <t xml:space="preserve">               03-8016-110</t>
  </si>
  <si>
    <t>Benefit - Unemployment-Finance Office</t>
  </si>
  <si>
    <t xml:space="preserve">               03-8019-102</t>
  </si>
  <si>
    <t>Bad Debt Expense-Advancement Office</t>
  </si>
  <si>
    <t xml:space="preserve">               03-8019-110</t>
  </si>
  <si>
    <t>Bad Debt Expense-Finance Office</t>
  </si>
  <si>
    <t xml:space="preserve">               03-8020-110</t>
  </si>
  <si>
    <t>Bank Charges-Finance Office</t>
  </si>
  <si>
    <t xml:space="preserve">               03-8021-119</t>
  </si>
  <si>
    <t>Instructional Charges-Technology Services</t>
  </si>
  <si>
    <t xml:space="preserve">               03-8022-110</t>
  </si>
  <si>
    <t>Subscriptions-Finance Office</t>
  </si>
  <si>
    <t xml:space="preserve">               03-8022-119</t>
  </si>
  <si>
    <t>Subscriptions-Technology Services</t>
  </si>
  <si>
    <t xml:space="preserve">               03-8026-115</t>
  </si>
  <si>
    <t>Custodial Supplies-Maintenance</t>
  </si>
  <si>
    <t xml:space="preserve">               03-8027-113</t>
  </si>
  <si>
    <t>Expensed Equipment-Dining Hall</t>
  </si>
  <si>
    <t xml:space="preserve">               03-8027-115</t>
  </si>
  <si>
    <t>Expensed Equipment-Maintenance</t>
  </si>
  <si>
    <t xml:space="preserve">               03-8027-119</t>
  </si>
  <si>
    <t>Expensed Equipment-Technology Services</t>
  </si>
  <si>
    <t xml:space="preserve">               03-8028-101</t>
  </si>
  <si>
    <t>Outside Services-Presidents Office</t>
  </si>
  <si>
    <t xml:space="preserve">               03-8028-102</t>
  </si>
  <si>
    <t>Outside Services-Advancement Office</t>
  </si>
  <si>
    <t xml:space="preserve">               03-8028-110</t>
  </si>
  <si>
    <t>Outside Services-Finance Office</t>
  </si>
  <si>
    <t xml:space="preserve">               03-8028-113</t>
  </si>
  <si>
    <t>Outside Services-Dining Hall</t>
  </si>
  <si>
    <t xml:space="preserve">               03-8028-115</t>
  </si>
  <si>
    <t>Outside Services-Maintenance</t>
  </si>
  <si>
    <t xml:space="preserve">               03-8028-119</t>
  </si>
  <si>
    <t>Outside Services-Technology Services</t>
  </si>
  <si>
    <t xml:space="preserve">               03-8028-137</t>
  </si>
  <si>
    <t>Outside Services-Public Relations</t>
  </si>
  <si>
    <t xml:space="preserve">               03-8028-186</t>
  </si>
  <si>
    <t>Outside Services-International Student</t>
  </si>
  <si>
    <t xml:space="preserve">               03-8030-101</t>
  </si>
  <si>
    <t>Food-Presidents Office</t>
  </si>
  <si>
    <t xml:space="preserve">               03-8030-102</t>
  </si>
  <si>
    <t>Food-Advancement Office</t>
  </si>
  <si>
    <t xml:space="preserve">               03-8030-113</t>
  </si>
  <si>
    <t>Food-Dining Hall</t>
  </si>
  <si>
    <t xml:space="preserve">               03-8030-137</t>
  </si>
  <si>
    <t>Food-Public Relations</t>
  </si>
  <si>
    <t xml:space="preserve">               03-8041-101</t>
  </si>
  <si>
    <t>Travel and Entertainment-Presidents Office</t>
  </si>
  <si>
    <t xml:space="preserve">               03-8041-102</t>
  </si>
  <si>
    <t>Travel and Entertainment-Advancement Office</t>
  </si>
  <si>
    <t xml:space="preserve">               03-8041-110</t>
  </si>
  <si>
    <t>Travel and Entertainment-Finance Office</t>
  </si>
  <si>
    <t xml:space="preserve">               03-8041-137</t>
  </si>
  <si>
    <t>Travel and Entertainment-Public Relations</t>
  </si>
  <si>
    <t xml:space="preserve">               03-8042-110</t>
  </si>
  <si>
    <t>Advertising-Finance Office</t>
  </si>
  <si>
    <t xml:space="preserve">               03-8042-119</t>
  </si>
  <si>
    <t>Advertising-Technology Services</t>
  </si>
  <si>
    <t xml:space="preserve">               03-8042-137</t>
  </si>
  <si>
    <t>Advertising-Public Relations</t>
  </si>
  <si>
    <t xml:space="preserve">               03-8044-101</t>
  </si>
  <si>
    <t>Public Relations-Presidents Office</t>
  </si>
  <si>
    <t xml:space="preserve">               03-8044-102</t>
  </si>
  <si>
    <t>Public Relations-Advancement Office</t>
  </si>
  <si>
    <t xml:space="preserve">               03-8044-110</t>
  </si>
  <si>
    <t>Public Relations-Finance Office</t>
  </si>
  <si>
    <t xml:space="preserve">               03-8044-137</t>
  </si>
  <si>
    <t>Public Relations-Public Relations</t>
  </si>
  <si>
    <t xml:space="preserve">               03-8045-101</t>
  </si>
  <si>
    <t>Membership Fees-Presidents Office</t>
  </si>
  <si>
    <t xml:space="preserve">               03-8047-101</t>
  </si>
  <si>
    <t>Seminar/Profess Development-Presidents Office</t>
  </si>
  <si>
    <t xml:space="preserve">               03-8047-110</t>
  </si>
  <si>
    <t>Seminar/Profess Development-Finance Office</t>
  </si>
  <si>
    <t xml:space="preserve">               03-8048-110</t>
  </si>
  <si>
    <t>Professional Fees-Finance Office</t>
  </si>
  <si>
    <t xml:space="preserve">               03-8048-113</t>
  </si>
  <si>
    <t>Professional Fees-Dining Hall</t>
  </si>
  <si>
    <t xml:space="preserve">               03-8049-101</t>
  </si>
  <si>
    <t>Awards-Presidents Office</t>
  </si>
  <si>
    <t xml:space="preserve">               03-8049-102</t>
  </si>
  <si>
    <t>Awards-Advancement Office</t>
  </si>
  <si>
    <t xml:space="preserve">               03-8049-110</t>
  </si>
  <si>
    <t>Awards-Finance Office</t>
  </si>
  <si>
    <t xml:space="preserve">               03-8051-115</t>
  </si>
  <si>
    <t>Electricity-Maintenance</t>
  </si>
  <si>
    <t xml:space="preserve">               03-8052-101</t>
  </si>
  <si>
    <t>Fuel/Gas-Presidents Office</t>
  </si>
  <si>
    <t xml:space="preserve">               03-8052-110</t>
  </si>
  <si>
    <t>Fuel/Gas-Finance Office</t>
  </si>
  <si>
    <t xml:space="preserve">               03-8052-115</t>
  </si>
  <si>
    <t>Fuel/Gas-Maintenance</t>
  </si>
  <si>
    <t xml:space="preserve">               03-8053-110</t>
  </si>
  <si>
    <t>Telephone-Finance Office</t>
  </si>
  <si>
    <t xml:space="preserve">               03-8053-119</t>
  </si>
  <si>
    <t>Telephone-Technology Services</t>
  </si>
  <si>
    <t xml:space="preserve">               03-8054-115</t>
  </si>
  <si>
    <t>Water and Sewer-Maintenance</t>
  </si>
  <si>
    <t xml:space="preserve">               03-8055-115</t>
  </si>
  <si>
    <t>Waste Disposal-Maintenance</t>
  </si>
  <si>
    <t xml:space="preserve">               03-8060-110</t>
  </si>
  <si>
    <t>Printing-Finance Office</t>
  </si>
  <si>
    <t xml:space="preserve">               03-8060-119</t>
  </si>
  <si>
    <t>Printing-Technology Services</t>
  </si>
  <si>
    <t xml:space="preserve">               03-8060-137</t>
  </si>
  <si>
    <t>Printing-Public Relations</t>
  </si>
  <si>
    <t xml:space="preserve">               03-8061-101</t>
  </si>
  <si>
    <t>Office Supplies-Presidents Office</t>
  </si>
  <si>
    <t xml:space="preserve">               03-8061-102</t>
  </si>
  <si>
    <t>Office Supplies-Advancement Office</t>
  </si>
  <si>
    <t xml:space="preserve">               03-8061-110</t>
  </si>
  <si>
    <t>Office Supplies-Finance Office</t>
  </si>
  <si>
    <t xml:space="preserve">               03-8061-113</t>
  </si>
  <si>
    <t>Office Supplies-Dining Hall</t>
  </si>
  <si>
    <t xml:space="preserve">               03-8061-119</t>
  </si>
  <si>
    <t>Office Supplies-Technology Services</t>
  </si>
  <si>
    <t xml:space="preserve">               03-8061-137</t>
  </si>
  <si>
    <t>Office Supplies-Public Relations</t>
  </si>
  <si>
    <t xml:space="preserve">               03-8062-110</t>
  </si>
  <si>
    <t>Postage-Finance Office</t>
  </si>
  <si>
    <t xml:space="preserve">               03-8066-110</t>
  </si>
  <si>
    <t>Insurance - General Liability-Finance Office</t>
  </si>
  <si>
    <t xml:space="preserve">               03-8066-901</t>
  </si>
  <si>
    <t>Insurance - General Liability-Program Services</t>
  </si>
  <si>
    <t xml:space="preserve">               03-8066-902</t>
  </si>
  <si>
    <t>Insurance - General Liability-Management &amp; General</t>
  </si>
  <si>
    <t xml:space="preserve">               03-8066-903</t>
  </si>
  <si>
    <t>Insurance - General Liability-Fundraising</t>
  </si>
  <si>
    <t xml:space="preserve">               03-8066-904</t>
  </si>
  <si>
    <t>Insurance - General Liability-President's Office Allocated</t>
  </si>
  <si>
    <t xml:space="preserve">               03-8068-110</t>
  </si>
  <si>
    <t>Property Taxes-Finance Office</t>
  </si>
  <si>
    <t xml:space="preserve">               03-8068-119</t>
  </si>
  <si>
    <t>Property Taxes-Technology Services</t>
  </si>
  <si>
    <t xml:space="preserve">               03-8069-115</t>
  </si>
  <si>
    <t>Licenses and Tag Fees-Maintenance</t>
  </si>
  <si>
    <t xml:space="preserve">               03-8070-110</t>
  </si>
  <si>
    <t>Debt Issuance Cost-Finance Office</t>
  </si>
  <si>
    <t xml:space="preserve">               03-8076-110</t>
  </si>
  <si>
    <t>Interest Expense-Finance Office</t>
  </si>
  <si>
    <t xml:space="preserve">               03-8077-102</t>
  </si>
  <si>
    <t>Miscellaneous-Advancement Office</t>
  </si>
  <si>
    <t xml:space="preserve">               03-8077-110</t>
  </si>
  <si>
    <t>Miscellaneous-Finance Office</t>
  </si>
  <si>
    <t xml:space="preserve">               03-8077-115</t>
  </si>
  <si>
    <t>Miscellaneous-Maintenance</t>
  </si>
  <si>
    <t xml:space="preserve">               03-8077-119</t>
  </si>
  <si>
    <t>Miscellaneous-Technology Services</t>
  </si>
  <si>
    <t xml:space="preserve">               03-8078-110</t>
  </si>
  <si>
    <t>Amortization Expense-Finance Office</t>
  </si>
  <si>
    <t xml:space="preserve">               03-8080-110</t>
  </si>
  <si>
    <t>Depreciation Expense-Finance Office</t>
  </si>
  <si>
    <t xml:space="preserve">               03-8086-115</t>
  </si>
  <si>
    <t>Vehicle Repairs-Maintenance</t>
  </si>
  <si>
    <t xml:space="preserve">               03-8092-115</t>
  </si>
  <si>
    <t>Building Maintenance-Maintenance</t>
  </si>
  <si>
    <t xml:space="preserve">               03-8093-115</t>
  </si>
  <si>
    <t>Equipment Maintenance-Maintenance</t>
  </si>
  <si>
    <t xml:space="preserve">               03-8094-115</t>
  </si>
  <si>
    <t>Grounds Maintenance-Maintenance</t>
  </si>
  <si>
    <t xml:space="preserve">               03-8098-115</t>
  </si>
  <si>
    <t>Capital Expenditures-Maintenance</t>
  </si>
  <si>
    <t xml:space="preserve">               03-8098-119</t>
  </si>
  <si>
    <t>Capital Expenditures-Technology Services</t>
  </si>
  <si>
    <t xml:space="preserve">               03-8099-115</t>
  </si>
  <si>
    <t>Capitalized Expenditures-Maintenance</t>
  </si>
  <si>
    <t xml:space="preserve">               03-8099-119</t>
  </si>
  <si>
    <t>Capitalized Expenditures-Technology Services</t>
  </si>
  <si>
    <t xml:space="preserve">               03-8161-119</t>
  </si>
  <si>
    <t>Computers/Servers-Technology Services</t>
  </si>
  <si>
    <t xml:space="preserve">               03-8166-119</t>
  </si>
  <si>
    <t>Software-Technology Services</t>
  </si>
  <si>
    <t xml:space="preserve">               03-8167-119</t>
  </si>
  <si>
    <t>Software Maintenance-Technology Services</t>
  </si>
  <si>
    <t xml:space="preserve">               03-8168-119</t>
  </si>
  <si>
    <t>Audio/Visual Supplies-Technology Services</t>
  </si>
  <si>
    <t xml:space="preserve">               03-8169-119</t>
  </si>
  <si>
    <t>Total</t>
  </si>
  <si>
    <t>Non-Operating Activities</t>
  </si>
  <si>
    <t xml:space="preserve">     Non-Operating Revenues</t>
  </si>
  <si>
    <t xml:space="preserve">          Restricted Donations &amp; Investments</t>
  </si>
  <si>
    <t xml:space="preserve">               03-4002-102</t>
  </si>
  <si>
    <t>Donation - Misc Cash-Advancement Office</t>
  </si>
  <si>
    <t xml:space="preserve">               03-4003-102</t>
  </si>
  <si>
    <t>Donation - Misc Non-Cash-Advancement Office</t>
  </si>
  <si>
    <t xml:space="preserve">               03-5530-110</t>
  </si>
  <si>
    <t>Unrestricted Interest on Investment-Finance Office</t>
  </si>
  <si>
    <t xml:space="preserve">               03-5540-110</t>
  </si>
  <si>
    <t>Unrestricted Gains or Losses on Inv-Finance Office</t>
  </si>
  <si>
    <t xml:space="preserve">               03-5545-000</t>
  </si>
  <si>
    <t>Realized Gains &amp; Losses</t>
  </si>
  <si>
    <t xml:space="preserve">               03-5546-000</t>
  </si>
  <si>
    <t>Unrealized Gains &amp; Losses</t>
  </si>
  <si>
    <t xml:space="preserve">               03-5550-110</t>
  </si>
  <si>
    <t>Gain Upon Debt Extinguishment-Finance Office</t>
  </si>
  <si>
    <t xml:space="preserve">               03-5985-110</t>
  </si>
  <si>
    <t>(Gain)/Loss on Disposal of Assets-Finance Office</t>
  </si>
  <si>
    <t xml:space="preserve">          Student Activities</t>
  </si>
  <si>
    <t xml:space="preserve">               03-4250-199</t>
  </si>
  <si>
    <t>Academic School Activity Contri-School Activities</t>
  </si>
  <si>
    <t xml:space="preserve">               03-4251-199</t>
  </si>
  <si>
    <t>Extracurricular School Activity Con-School Activities</t>
  </si>
  <si>
    <t xml:space="preserve">               03-4252-199</t>
  </si>
  <si>
    <t>Fundraising School Activity Contrib-School Activities</t>
  </si>
  <si>
    <t xml:space="preserve">               03-4253-199</t>
  </si>
  <si>
    <t>Mission School Activity Contributio-School Activities</t>
  </si>
  <si>
    <t xml:space="preserve">               03-5250-199</t>
  </si>
  <si>
    <t>Academic School Activity Revenue-School Activities</t>
  </si>
  <si>
    <t xml:space="preserve">               03-5251-199</t>
  </si>
  <si>
    <t>Extracurricular School Activity-Rev-School Activites</t>
  </si>
  <si>
    <t xml:space="preserve">               03-5252-199</t>
  </si>
  <si>
    <t>Fundraising School Activity Revenue-School Activites</t>
  </si>
  <si>
    <t xml:space="preserve">               03-5253-199</t>
  </si>
  <si>
    <t>Missions School Activity Revenue-School Activities</t>
  </si>
  <si>
    <t xml:space="preserve">     Non-Operating Expenses</t>
  </si>
  <si>
    <t xml:space="preserve">          Restricted Activities</t>
  </si>
  <si>
    <t xml:space="preserve">               03-8400-110</t>
  </si>
  <si>
    <t>Balance Unrestricted Other Disburse-Finance Office</t>
  </si>
  <si>
    <t xml:space="preserve">               03-8401-110</t>
  </si>
  <si>
    <t>Balance Board Designated Other Disb-Finance Office</t>
  </si>
  <si>
    <t xml:space="preserve">               03-8402-110</t>
  </si>
  <si>
    <t>Balance Temporarily Restricted Othe-Finance Office</t>
  </si>
  <si>
    <t xml:space="preserve">               03-8403-110</t>
  </si>
  <si>
    <t>Balance Permanently Restricted Othe-Finance Office</t>
  </si>
  <si>
    <t xml:space="preserve">               03-8410-110</t>
  </si>
  <si>
    <t>Balance Unrestricted Bad Debts-Finance Office</t>
  </si>
  <si>
    <t xml:space="preserve">               03-8411-110</t>
  </si>
  <si>
    <t>Balance Board Designated Bad Debts-Finance Office</t>
  </si>
  <si>
    <t xml:space="preserve">               03-8412-110</t>
  </si>
  <si>
    <t>Balance Temporarily Restricted Bad -Finance Office</t>
  </si>
  <si>
    <t xml:space="preserve">               03-8413-110</t>
  </si>
  <si>
    <t>Balance Permanently Restricted Bad -Finance Office</t>
  </si>
  <si>
    <t xml:space="preserve">               03-8571-110</t>
  </si>
  <si>
    <t>Investment Fees - Board Designated-Finance Office</t>
  </si>
  <si>
    <t xml:space="preserve">               03-8572-110</t>
  </si>
  <si>
    <t>Investment Fees - Unrestricted-Finance Office</t>
  </si>
  <si>
    <t xml:space="preserve">               03-8573-110</t>
  </si>
  <si>
    <t>Investment Fees - Restricted-Finance Office</t>
  </si>
  <si>
    <t xml:space="preserve">               03-8250-199</t>
  </si>
  <si>
    <t>Academic School Activity Expense-School Activities</t>
  </si>
  <si>
    <t xml:space="preserve">               03-8251-199</t>
  </si>
  <si>
    <t>Extracurricular School Activity Exp-School Activites</t>
  </si>
  <si>
    <t xml:space="preserve">               03-8252-199</t>
  </si>
  <si>
    <t>Fundraising School Activity Expense-School Activites</t>
  </si>
  <si>
    <t xml:space="preserve">               03-8253-199</t>
  </si>
  <si>
    <t>Missions School Activity Expense-School Activities</t>
  </si>
  <si>
    <t>BEGINNING NET ASSETS</t>
  </si>
  <si>
    <t>NET SURPLUS/(DEFICIT)</t>
  </si>
  <si>
    <t>ENDING NET ASSETS</t>
  </si>
  <si>
    <t>Depreciation</t>
  </si>
  <si>
    <t>Debt Issuance</t>
  </si>
  <si>
    <t>Bad Debt</t>
  </si>
  <si>
    <t>Loss on Sale</t>
  </si>
  <si>
    <t>Capital Leases</t>
  </si>
  <si>
    <t>Principal Repayment</t>
  </si>
  <si>
    <t>CAPEX</t>
  </si>
  <si>
    <t>EANS</t>
  </si>
  <si>
    <t>Updated Tuition Revenues</t>
  </si>
  <si>
    <t>Cash Flow</t>
  </si>
  <si>
    <t>Balance Sheet</t>
  </si>
  <si>
    <t>FY '23 - Period 12 Balance Sheet</t>
  </si>
  <si>
    <t>June 30, 2023</t>
  </si>
  <si>
    <t>June 30, 2022</t>
  </si>
  <si>
    <t>June 30, 2021</t>
  </si>
  <si>
    <t>Assets</t>
  </si>
  <si>
    <t xml:space="preserve">     Cash</t>
  </si>
  <si>
    <t xml:space="preserve">          03-1001-000</t>
  </si>
  <si>
    <t>Pinnacle - Operating</t>
  </si>
  <si>
    <t xml:space="preserve">          03-1002-000</t>
  </si>
  <si>
    <t>First Tennessee - Operating</t>
  </si>
  <si>
    <t xml:space="preserve">          03-1003-000</t>
  </si>
  <si>
    <t>First Tennessee - Eagle Landing</t>
  </si>
  <si>
    <t xml:space="preserve">          03-1004-000</t>
  </si>
  <si>
    <t>CFR - Loan Reserve</t>
  </si>
  <si>
    <t xml:space="preserve">          03-1005-000</t>
  </si>
  <si>
    <t>Bank of America - Operating</t>
  </si>
  <si>
    <t xml:space="preserve">          03-1006-000</t>
  </si>
  <si>
    <t>Franklin Synergy Bank - PPP Account-General</t>
  </si>
  <si>
    <t xml:space="preserve">          03-1007-000</t>
  </si>
  <si>
    <t>Truist 4908</t>
  </si>
  <si>
    <t xml:space="preserve">          03-1010-000</t>
  </si>
  <si>
    <t>Credit Card Account - Pinnacle-General</t>
  </si>
  <si>
    <t xml:space="preserve">          03-1011-000</t>
  </si>
  <si>
    <t>ArbiterPay Account-General</t>
  </si>
  <si>
    <t xml:space="preserve">          03-1049-000</t>
  </si>
  <si>
    <t>Clearance</t>
  </si>
  <si>
    <t xml:space="preserve">          03-1050-000</t>
  </si>
  <si>
    <t>Petty Cash - All School</t>
  </si>
  <si>
    <t xml:space="preserve">     Investments</t>
  </si>
  <si>
    <t xml:space="preserve">          03-1020-000</t>
  </si>
  <si>
    <t>Vanguard</t>
  </si>
  <si>
    <t xml:space="preserve">          03-1021-000</t>
  </si>
  <si>
    <t>Long Term Investments-General</t>
  </si>
  <si>
    <t xml:space="preserve">          03-1032-000</t>
  </si>
  <si>
    <t>Investment - M.W. Ezell Endowment</t>
  </si>
  <si>
    <t xml:space="preserve">          03-1037-000</t>
  </si>
  <si>
    <t>Investment - Conway Endowment-General</t>
  </si>
  <si>
    <t xml:space="preserve">     Receivables</t>
  </si>
  <si>
    <t xml:space="preserve">          03-1102-000</t>
  </si>
  <si>
    <t>ACS Receivable - FACTS</t>
  </si>
  <si>
    <t xml:space="preserve">          03-1103-000</t>
  </si>
  <si>
    <t>ACS Receivable - Students-General</t>
  </si>
  <si>
    <t xml:space="preserve">          03-1105-000</t>
  </si>
  <si>
    <t>ACS RECEIVABLE / NSF-General</t>
  </si>
  <si>
    <t xml:space="preserve">          03-1109-000</t>
  </si>
  <si>
    <t>ACS Receivable - Misc</t>
  </si>
  <si>
    <t xml:space="preserve">          03-1110-000</t>
  </si>
  <si>
    <t>ACS Receivable - Cobra Premiums-General</t>
  </si>
  <si>
    <t xml:space="preserve">          03-1129-000</t>
  </si>
  <si>
    <t>FACTS ACS Receivables On-Site Payme-General</t>
  </si>
  <si>
    <t xml:space="preserve">          03-1149-000</t>
  </si>
  <si>
    <t>FACTS Clearance Account-General</t>
  </si>
  <si>
    <t xml:space="preserve">          03-1198-000</t>
  </si>
  <si>
    <t>Allowance for Bad Debt - Pledges-General</t>
  </si>
  <si>
    <t xml:space="preserve">          03-1199-000</t>
  </si>
  <si>
    <t>Allowance for Bad Debt - Tuiton</t>
  </si>
  <si>
    <t xml:space="preserve">     Prepaid Expenses</t>
  </si>
  <si>
    <t xml:space="preserve">          03-1201-000</t>
  </si>
  <si>
    <t>Prepaid Insurance</t>
  </si>
  <si>
    <t xml:space="preserve">          03-1202-000</t>
  </si>
  <si>
    <t>Other Prepaid Expense</t>
  </si>
  <si>
    <t xml:space="preserve">     Inventory</t>
  </si>
  <si>
    <t xml:space="preserve">          03-1252-000</t>
  </si>
  <si>
    <t>Inventory - Textbooks</t>
  </si>
  <si>
    <t xml:space="preserve">          03-1253-000</t>
  </si>
  <si>
    <t>Inventory - Eagle Landing Store</t>
  </si>
  <si>
    <t xml:space="preserve">          03-1255-000</t>
  </si>
  <si>
    <t>Inventory - Uniforms</t>
  </si>
  <si>
    <t xml:space="preserve">          03-1257-000</t>
  </si>
  <si>
    <t>Inventory - Custodial</t>
  </si>
  <si>
    <t xml:space="preserve">     Assets Held for Sale</t>
  </si>
  <si>
    <t xml:space="preserve">          03-1401-000</t>
  </si>
  <si>
    <t>Real Estate Held for Sale</t>
  </si>
  <si>
    <t xml:space="preserve">     Property &amp; Equipment</t>
  </si>
  <si>
    <t xml:space="preserve">          03-1501-000</t>
  </si>
  <si>
    <t>Land</t>
  </si>
  <si>
    <t xml:space="preserve">          03-1502-000</t>
  </si>
  <si>
    <t>Construction In Progres</t>
  </si>
  <si>
    <t xml:space="preserve">          03-1505-000</t>
  </si>
  <si>
    <t>Grounds Improvement</t>
  </si>
  <si>
    <t xml:space="preserve">          03-1510-000</t>
  </si>
  <si>
    <t>Buildings and Improvement</t>
  </si>
  <si>
    <t xml:space="preserve">          03-1520-000</t>
  </si>
  <si>
    <t>Equipment and Furniture</t>
  </si>
  <si>
    <t xml:space="preserve">          03-1530-000</t>
  </si>
  <si>
    <t>Vehicles and Buses-General</t>
  </si>
  <si>
    <t xml:space="preserve">          03-1540-000</t>
  </si>
  <si>
    <t>Computers-General</t>
  </si>
  <si>
    <t xml:space="preserve">          03-1560-000</t>
  </si>
  <si>
    <t>Eagle Landing - Furn &amp; Equip</t>
  </si>
  <si>
    <t xml:space="preserve">          03-1565-000</t>
  </si>
  <si>
    <t>Finance Lease ROU Asset</t>
  </si>
  <si>
    <t xml:space="preserve">          03-1593-000</t>
  </si>
  <si>
    <t>Less: Accum Depr - Land Improvements</t>
  </si>
  <si>
    <t xml:space="preserve">          03-1594-000</t>
  </si>
  <si>
    <t>Less: Accum Depr - Grounds Improvement</t>
  </si>
  <si>
    <t xml:space="preserve">          03-1595-000</t>
  </si>
  <si>
    <t>Less: Accum Depr - Computers</t>
  </si>
  <si>
    <t xml:space="preserve">          03-1596-000</t>
  </si>
  <si>
    <t>Less: Accum Amort - Finance Lease</t>
  </si>
  <si>
    <t xml:space="preserve">          03-1597-000</t>
  </si>
  <si>
    <t>Less: Accum Depr - Bldg &amp; Impr</t>
  </si>
  <si>
    <t xml:space="preserve">          03-1598-000</t>
  </si>
  <si>
    <t>Less: Accum Depr - Equip/Furn</t>
  </si>
  <si>
    <t xml:space="preserve">          03-1599-000</t>
  </si>
  <si>
    <t>Less: Accum Depr - Vehicles-General</t>
  </si>
  <si>
    <t>Liabilities &amp; Net Assets</t>
  </si>
  <si>
    <t xml:space="preserve">     Liabilities</t>
  </si>
  <si>
    <t xml:space="preserve">          03-2001-000</t>
  </si>
  <si>
    <t>Accounts Payable</t>
  </si>
  <si>
    <t xml:space="preserve">          03-2002-000</t>
  </si>
  <si>
    <t>A/P Short Term Loan - Cash Advance</t>
  </si>
  <si>
    <t xml:space="preserve">          03-2003-000</t>
  </si>
  <si>
    <t>True Activity-General</t>
  </si>
  <si>
    <t xml:space="preserve">          03-2004-000</t>
  </si>
  <si>
    <t>Loan Payable - Paycheck Protection Program</t>
  </si>
  <si>
    <t xml:space="preserve">          03-2006-000</t>
  </si>
  <si>
    <t>Account Payable - The Budd Group</t>
  </si>
  <si>
    <t xml:space="preserve">          03-2012-000</t>
  </si>
  <si>
    <t>FACTS Refunds - A/R Balances-General</t>
  </si>
  <si>
    <t xml:space="preserve">          03-2017-000</t>
  </si>
  <si>
    <t>Eagle Landing - Sales Tax Payable</t>
  </si>
  <si>
    <t xml:space="preserve">          03-2017-115</t>
  </si>
  <si>
    <t>Eagle Landing - Sales Tax Payable-Maintenance</t>
  </si>
  <si>
    <t xml:space="preserve">          03-2052-000</t>
  </si>
  <si>
    <t>Deferred Tuition - Next Year</t>
  </si>
  <si>
    <t xml:space="preserve">          03-2053-000</t>
  </si>
  <si>
    <t>Deferred Revenue - Other - RENWEB</t>
  </si>
  <si>
    <t xml:space="preserve">          03-2054-000</t>
  </si>
  <si>
    <t>Deferred Revenue - GAC Refundable Advance</t>
  </si>
  <si>
    <t xml:space="preserve">          03-2300-000</t>
  </si>
  <si>
    <t>Deferred Revenue</t>
  </si>
  <si>
    <t xml:space="preserve">          03-2060-000</t>
  </si>
  <si>
    <t>Bonds Payable</t>
  </si>
  <si>
    <t xml:space="preserve">          03-2067-000</t>
  </si>
  <si>
    <t>Less: Debt Issuance Cost</t>
  </si>
  <si>
    <t xml:space="preserve">          03-2400-000</t>
  </si>
  <si>
    <t>Note Payable - CFR</t>
  </si>
  <si>
    <t xml:space="preserve">          03-2401-000</t>
  </si>
  <si>
    <t>Note Payable - Kubota Credit Corp-General</t>
  </si>
  <si>
    <t xml:space="preserve">          03-2074-000</t>
  </si>
  <si>
    <t>Employers Fica</t>
  </si>
  <si>
    <t xml:space="preserve">          03-2075-000</t>
  </si>
  <si>
    <t>Withheld Employee FICA</t>
  </si>
  <si>
    <t xml:space="preserve">          03-2076-000</t>
  </si>
  <si>
    <t>Withheld Employee Federal Income Tax</t>
  </si>
  <si>
    <t xml:space="preserve">          03-2079-000</t>
  </si>
  <si>
    <t>Withheld Retirement 401K-Roth</t>
  </si>
  <si>
    <t xml:space="preserve">          03-2080-000</t>
  </si>
  <si>
    <t>Withheld 401k Matched Retirement</t>
  </si>
  <si>
    <t xml:space="preserve">          03-2081-000</t>
  </si>
  <si>
    <t>Withheld Health Insurance (Aetna)</t>
  </si>
  <si>
    <t xml:space="preserve">          03-2083-000</t>
  </si>
  <si>
    <t>ACA Accrued Liability</t>
  </si>
  <si>
    <t xml:space="preserve">          03-2089-000</t>
  </si>
  <si>
    <t>Withheld Life Insurance Premiums-General</t>
  </si>
  <si>
    <t xml:space="preserve">          03-2091-000</t>
  </si>
  <si>
    <t>Withheld Legal Insurance Premiums</t>
  </si>
  <si>
    <t xml:space="preserve">          03-2099-000</t>
  </si>
  <si>
    <t>Withheld Other</t>
  </si>
  <si>
    <t xml:space="preserve">          03-2223-000</t>
  </si>
  <si>
    <t>Accrued Other Expenses</t>
  </si>
  <si>
    <t xml:space="preserve">          03-2224-000</t>
  </si>
  <si>
    <t>Accrued Retirement Payable</t>
  </si>
  <si>
    <t xml:space="preserve">          03-2225-000</t>
  </si>
  <si>
    <t>Accrued Payroll and Taxes</t>
  </si>
  <si>
    <t xml:space="preserve">          03-2250-000</t>
  </si>
  <si>
    <t>Accrued Vacation</t>
  </si>
  <si>
    <t xml:space="preserve">          03-2030-000</t>
  </si>
  <si>
    <t>Capital Lease Payable - Konica</t>
  </si>
  <si>
    <t xml:space="preserve">          03-2031-000</t>
  </si>
  <si>
    <t>Lease Payable - Graybar</t>
  </si>
  <si>
    <t xml:space="preserve">          03-2032-000</t>
  </si>
  <si>
    <t>Lease Payable - Dell (PE &amp; CB)</t>
  </si>
  <si>
    <t xml:space="preserve">          03-2033-000</t>
  </si>
  <si>
    <t>Lease Payable - Mall Finance</t>
  </si>
  <si>
    <t xml:space="preserve">          03-2034-000</t>
  </si>
  <si>
    <t>Finance Lease Liability - RJ Young</t>
  </si>
  <si>
    <t xml:space="preserve">          03-2035-000</t>
  </si>
  <si>
    <t>Capital Lease Payable - Marlin - Football Helmets</t>
  </si>
  <si>
    <t xml:space="preserve">          03-2036-000</t>
  </si>
  <si>
    <t>Finance Lease Liability - Wells Fargo</t>
  </si>
  <si>
    <t xml:space="preserve">     Net Assets</t>
  </si>
  <si>
    <t xml:space="preserve">          03-3000-000</t>
  </si>
  <si>
    <t>Unrestricted Net Assets</t>
  </si>
  <si>
    <t xml:space="preserve">          03-3100-000</t>
  </si>
  <si>
    <t>Unrestricted Board Designated Net A</t>
  </si>
  <si>
    <t xml:space="preserve">          03-3200-000</t>
  </si>
  <si>
    <t>Temporarily Restricted Net Assets</t>
  </si>
  <si>
    <t xml:space="preserve">          03-3300-000</t>
  </si>
  <si>
    <t>Permanently Restricted Net Assets</t>
  </si>
  <si>
    <t>FY '23 Actual</t>
  </si>
  <si>
    <t>Server</t>
  </si>
  <si>
    <t>HVAC</t>
  </si>
  <si>
    <t>Facilities</t>
  </si>
  <si>
    <t>Curriculum Enhancements</t>
  </si>
  <si>
    <t>Technology Enhancements</t>
  </si>
  <si>
    <t>Facilities Enhancements</t>
  </si>
  <si>
    <t>Misc.</t>
  </si>
  <si>
    <t>Gas unit for LS Kitchen</t>
  </si>
  <si>
    <t>Chorus Compressor</t>
  </si>
  <si>
    <t>Football unit</t>
  </si>
  <si>
    <t>Upper School Art</t>
  </si>
  <si>
    <t>Security Enhancements</t>
  </si>
  <si>
    <t>03-5001-186</t>
  </si>
  <si>
    <t>03-5001-200</t>
  </si>
  <si>
    <t>03-5001-500</t>
  </si>
  <si>
    <t>03-5001-600</t>
  </si>
  <si>
    <t>03-5002-186</t>
  </si>
  <si>
    <t>03-5002-200</t>
  </si>
  <si>
    <t>03-5002-600</t>
  </si>
  <si>
    <t>03-5004-200</t>
  </si>
  <si>
    <t>03-5004-500</t>
  </si>
  <si>
    <t>03-5004-600</t>
  </si>
  <si>
    <t>03-5010-200</t>
  </si>
  <si>
    <t>03-5010-500</t>
  </si>
  <si>
    <t>03-5010-600</t>
  </si>
  <si>
    <t>03-5029-113</t>
  </si>
  <si>
    <t>03-5999-124</t>
  </si>
  <si>
    <t>03-5051-140</t>
  </si>
  <si>
    <t>03-5051-141</t>
  </si>
  <si>
    <t>03-5051-150</t>
  </si>
  <si>
    <t>03-5051-195</t>
  </si>
  <si>
    <t>03-5052-112</t>
  </si>
  <si>
    <t>03-5052-150</t>
  </si>
  <si>
    <t>03-5053-150</t>
  </si>
  <si>
    <t>03-5054-140</t>
  </si>
  <si>
    <t>03-5150-195</t>
  </si>
  <si>
    <t>03-6600-112</t>
  </si>
  <si>
    <t>03-5027-110</t>
  </si>
  <si>
    <t>03-5110-137</t>
  </si>
  <si>
    <t>03-5990-110</t>
  </si>
  <si>
    <t>03-5991-110</t>
  </si>
  <si>
    <t>03-5999-102</t>
  </si>
  <si>
    <t>03-5999-110</t>
  </si>
  <si>
    <t>03-8001-226</t>
  </si>
  <si>
    <t>03-8001-464</t>
  </si>
  <si>
    <t>03-8001-526</t>
  </si>
  <si>
    <t>03-8001-626</t>
  </si>
  <si>
    <t>03-8002-124</t>
  </si>
  <si>
    <t>03-8002-175</t>
  </si>
  <si>
    <t>03-8002-200</t>
  </si>
  <si>
    <t>03-8002-500</t>
  </si>
  <si>
    <t>03-8002-600</t>
  </si>
  <si>
    <t>03-8003-200</t>
  </si>
  <si>
    <t>03-8003-500</t>
  </si>
  <si>
    <t>03-8003-600</t>
  </si>
  <si>
    <t>03-8005-124</t>
  </si>
  <si>
    <t>03-8006-200</t>
  </si>
  <si>
    <t>03-8006-426</t>
  </si>
  <si>
    <t>03-8010-124</t>
  </si>
  <si>
    <t>03-8010-175</t>
  </si>
  <si>
    <t>03-8010-200</t>
  </si>
  <si>
    <t>03-8010-226</t>
  </si>
  <si>
    <t>03-8010-426</t>
  </si>
  <si>
    <t>03-8010-464</t>
  </si>
  <si>
    <t>03-8010-500</t>
  </si>
  <si>
    <t>03-8010-526</t>
  </si>
  <si>
    <t>03-8010-600</t>
  </si>
  <si>
    <t>03-8010-626</t>
  </si>
  <si>
    <t>03-8011-200</t>
  </si>
  <si>
    <t>03-8011-500</t>
  </si>
  <si>
    <t>03-8011-600</t>
  </si>
  <si>
    <t>03-8012-200</t>
  </si>
  <si>
    <t>03-8012-500</t>
  </si>
  <si>
    <t>03-8012-600</t>
  </si>
  <si>
    <t>03-8021-123</t>
  </si>
  <si>
    <t>03-8021-124</t>
  </si>
  <si>
    <t>03-8021-175</t>
  </si>
  <si>
    <t>03-8021-200</t>
  </si>
  <si>
    <t>03-8021-211</t>
  </si>
  <si>
    <t>03-8021-216</t>
  </si>
  <si>
    <t>03-8021-217</t>
  </si>
  <si>
    <t>03-8021-223</t>
  </si>
  <si>
    <t>03-8021-228</t>
  </si>
  <si>
    <t>03-8021-233</t>
  </si>
  <si>
    <t>03-8021-242</t>
  </si>
  <si>
    <t>03-8021-248</t>
  </si>
  <si>
    <t>03-8021-252</t>
  </si>
  <si>
    <t>03-8021-264</t>
  </si>
  <si>
    <t>03-8021-274</t>
  </si>
  <si>
    <t>03-8021-279</t>
  </si>
  <si>
    <t>03-8021-286</t>
  </si>
  <si>
    <t>03-8021-288</t>
  </si>
  <si>
    <t>03-8021-411</t>
  </si>
  <si>
    <t>03-8021-412</t>
  </si>
  <si>
    <t>03-8021-413</t>
  </si>
  <si>
    <t>03-8021-421</t>
  </si>
  <si>
    <t>03-8021-426</t>
  </si>
  <si>
    <t>03-8021-431</t>
  </si>
  <si>
    <t>03-8021-461</t>
  </si>
  <si>
    <t>03-8021-463</t>
  </si>
  <si>
    <t>03-8021-464</t>
  </si>
  <si>
    <t>03-8021-472</t>
  </si>
  <si>
    <t>03-8021-481</t>
  </si>
  <si>
    <t>03-8021-500</t>
  </si>
  <si>
    <t>03-8021-555</t>
  </si>
  <si>
    <t>03-8021-586</t>
  </si>
  <si>
    <t>03-8021-600</t>
  </si>
  <si>
    <t>03-8021-700</t>
  </si>
  <si>
    <t>03-8022-124</t>
  </si>
  <si>
    <t>03-8022-242</t>
  </si>
  <si>
    <t>03-8022-255</t>
  </si>
  <si>
    <t>03-8022-412</t>
  </si>
  <si>
    <t>03-8022-413</t>
  </si>
  <si>
    <t>03-8022-426</t>
  </si>
  <si>
    <t>03-8022-431</t>
  </si>
  <si>
    <t>03-8022-461</t>
  </si>
  <si>
    <t>03-8022-462</t>
  </si>
  <si>
    <t>03-8022-464</t>
  </si>
  <si>
    <t>03-8022-481</t>
  </si>
  <si>
    <t>03-8022-600</t>
  </si>
  <si>
    <t>03-8023-124</t>
  </si>
  <si>
    <t>03-8023-200</t>
  </si>
  <si>
    <t>03-8023-500</t>
  </si>
  <si>
    <t>03-8023-600</t>
  </si>
  <si>
    <t>03-8023-700</t>
  </si>
  <si>
    <t>03-8024-200</t>
  </si>
  <si>
    <t>03-8024-248</t>
  </si>
  <si>
    <t>03-8024-500</t>
  </si>
  <si>
    <t>03-8024-600</t>
  </si>
  <si>
    <t>03-8024-700</t>
  </si>
  <si>
    <t>03-8025-411</t>
  </si>
  <si>
    <t>03-8025-412</t>
  </si>
  <si>
    <t>03-8025-413</t>
  </si>
  <si>
    <t>03-8025-421</t>
  </si>
  <si>
    <t>03-8025-426</t>
  </si>
  <si>
    <t>03-8025-431</t>
  </si>
  <si>
    <t>03-8025-461</t>
  </si>
  <si>
    <t>03-8025-462</t>
  </si>
  <si>
    <t>03-8025-472</t>
  </si>
  <si>
    <t>03-8025-481</t>
  </si>
  <si>
    <t>03-8027-200</t>
  </si>
  <si>
    <t>03-8027-209</t>
  </si>
  <si>
    <t>03-8027-411</t>
  </si>
  <si>
    <t>03-8027-412</t>
  </si>
  <si>
    <t>03-8027-413</t>
  </si>
  <si>
    <t>03-8027-426</t>
  </si>
  <si>
    <t>03-8027-431</t>
  </si>
  <si>
    <t>03-8027-461</t>
  </si>
  <si>
    <t>03-8027-462</t>
  </si>
  <si>
    <t>03-8027-472</t>
  </si>
  <si>
    <t>03-8027-500</t>
  </si>
  <si>
    <t>03-8027-600</t>
  </si>
  <si>
    <t>03-8028-200</t>
  </si>
  <si>
    <t>03-8028-223</t>
  </si>
  <si>
    <t>03-8028-233</t>
  </si>
  <si>
    <t>03-8028-252</t>
  </si>
  <si>
    <t>03-8028-257</t>
  </si>
  <si>
    <t>03-8028-411</t>
  </si>
  <si>
    <t>03-8028-412</t>
  </si>
  <si>
    <t>03-8028-413</t>
  </si>
  <si>
    <t>03-8028-426</t>
  </si>
  <si>
    <t>03-8028-431</t>
  </si>
  <si>
    <t>03-8028-435</t>
  </si>
  <si>
    <t>03-8028-461</t>
  </si>
  <si>
    <t>03-8028-462</t>
  </si>
  <si>
    <t>03-8028-463</t>
  </si>
  <si>
    <t>03-8028-481</t>
  </si>
  <si>
    <t>03-8028-600</t>
  </si>
  <si>
    <t>03-8030-123</t>
  </si>
  <si>
    <t>03-8030-200</t>
  </si>
  <si>
    <t>03-8030-252</t>
  </si>
  <si>
    <t>03-8030-257</t>
  </si>
  <si>
    <t>03-8030-426</t>
  </si>
  <si>
    <t>03-8030-431</t>
  </si>
  <si>
    <t>03-8030-600</t>
  </si>
  <si>
    <t>03-8030-700</t>
  </si>
  <si>
    <t>03-8032-600</t>
  </si>
  <si>
    <t>03-8041-124</t>
  </si>
  <si>
    <t>03-8041-200</t>
  </si>
  <si>
    <t>03-8041-223</t>
  </si>
  <si>
    <t>03-8041-411</t>
  </si>
  <si>
    <t>03-8041-412</t>
  </si>
  <si>
    <t>03-8041-421</t>
  </si>
  <si>
    <t>03-8041-426</t>
  </si>
  <si>
    <t>03-8041-431</t>
  </si>
  <si>
    <t>03-8041-462</t>
  </si>
  <si>
    <t>03-8041-463</t>
  </si>
  <si>
    <t>03-8041-464</t>
  </si>
  <si>
    <t>03-8041-472</t>
  </si>
  <si>
    <t>03-8041-481</t>
  </si>
  <si>
    <t>03-8041-500</t>
  </si>
  <si>
    <t>03-8041-600</t>
  </si>
  <si>
    <t>03-8042-426</t>
  </si>
  <si>
    <t>03-8042-431</t>
  </si>
  <si>
    <t>03-8044-123</t>
  </si>
  <si>
    <t>03-8044-426</t>
  </si>
  <si>
    <t>03-8045-426</t>
  </si>
  <si>
    <t>03-8045-435</t>
  </si>
  <si>
    <t>03-8045-600</t>
  </si>
  <si>
    <t>03-8047-200</t>
  </si>
  <si>
    <t>03-8047-411</t>
  </si>
  <si>
    <t>03-8047-412</t>
  </si>
  <si>
    <t>03-8047-413</t>
  </si>
  <si>
    <t>03-8047-426</t>
  </si>
  <si>
    <t>03-8047-481</t>
  </si>
  <si>
    <t>03-8047-600</t>
  </si>
  <si>
    <t>03-8047-700</t>
  </si>
  <si>
    <t>03-8048-216</t>
  </si>
  <si>
    <t>03-8048-426</t>
  </si>
  <si>
    <t>03-8048-600</t>
  </si>
  <si>
    <t>03-8049-200</t>
  </si>
  <si>
    <t>03-8049-257</t>
  </si>
  <si>
    <t>03-8049-413</t>
  </si>
  <si>
    <t>03-8049-426</t>
  </si>
  <si>
    <t>03-8049-431</t>
  </si>
  <si>
    <t>03-8049-463</t>
  </si>
  <si>
    <t>03-8049-481</t>
  </si>
  <si>
    <t>03-8049-600</t>
  </si>
  <si>
    <t>03-8052-426</t>
  </si>
  <si>
    <t>03-8060-123</t>
  </si>
  <si>
    <t>03-8060-124</t>
  </si>
  <si>
    <t>03-8060-200</t>
  </si>
  <si>
    <t>03-8060-252</t>
  </si>
  <si>
    <t>03-8060-279</t>
  </si>
  <si>
    <t>03-8060-412</t>
  </si>
  <si>
    <t>03-8060-426</t>
  </si>
  <si>
    <t>03-8060-500</t>
  </si>
  <si>
    <t>03-8060-600</t>
  </si>
  <si>
    <t>03-8060-700</t>
  </si>
  <si>
    <t>03-8061-124</t>
  </si>
  <si>
    <t>03-8061-200</t>
  </si>
  <si>
    <t>03-8061-226</t>
  </si>
  <si>
    <t>03-8061-257</t>
  </si>
  <si>
    <t>03-8061-426</t>
  </si>
  <si>
    <t>03-8061-500</t>
  </si>
  <si>
    <t>03-8061-600</t>
  </si>
  <si>
    <t>03-8061-626</t>
  </si>
  <si>
    <t>03-8061-700</t>
  </si>
  <si>
    <t>03-8077-175</t>
  </si>
  <si>
    <t>03-8077-200</t>
  </si>
  <si>
    <t>03-8077-209</t>
  </si>
  <si>
    <t>03-8077-216</t>
  </si>
  <si>
    <t>03-8077-221</t>
  </si>
  <si>
    <t>03-8077-223</t>
  </si>
  <si>
    <t>03-8077-233</t>
  </si>
  <si>
    <t>03-8077-252</t>
  </si>
  <si>
    <t>03-8077-255</t>
  </si>
  <si>
    <t>03-8077-257</t>
  </si>
  <si>
    <t>03-8077-261</t>
  </si>
  <si>
    <t>03-8077-296</t>
  </si>
  <si>
    <t>03-8077-411</t>
  </si>
  <si>
    <t>03-8077-412</t>
  </si>
  <si>
    <t>03-8077-413</t>
  </si>
  <si>
    <t>03-8077-421</t>
  </si>
  <si>
    <t>03-8077-426</t>
  </si>
  <si>
    <t>03-8077-431</t>
  </si>
  <si>
    <t>03-8077-435</t>
  </si>
  <si>
    <t>03-8077-461</t>
  </si>
  <si>
    <t>03-8077-463</t>
  </si>
  <si>
    <t>03-8077-464</t>
  </si>
  <si>
    <t>03-8077-472</t>
  </si>
  <si>
    <t>03-8077-481</t>
  </si>
  <si>
    <t>03-8077-500</t>
  </si>
  <si>
    <t>03-8077-600</t>
  </si>
  <si>
    <t>03-8092-426</t>
  </si>
  <si>
    <t>03-8094-426</t>
  </si>
  <si>
    <t>03-8095-411</t>
  </si>
  <si>
    <t>03-8095-426</t>
  </si>
  <si>
    <t>03-8095-431</t>
  </si>
  <si>
    <t>03-8098-233</t>
  </si>
  <si>
    <t>03-8098-426</t>
  </si>
  <si>
    <t>03-8099-233</t>
  </si>
  <si>
    <t>03-8099-426</t>
  </si>
  <si>
    <t>03-8168-124</t>
  </si>
  <si>
    <t>03-8168-200</t>
  </si>
  <si>
    <t>03-8168-426</t>
  </si>
  <si>
    <t>03-8168-600</t>
  </si>
  <si>
    <t>03-7600-112</t>
  </si>
  <si>
    <t>03-8001-112</t>
  </si>
  <si>
    <t>03-8001-140</t>
  </si>
  <si>
    <t>03-8001-150</t>
  </si>
  <si>
    <t>03-8005-112</t>
  </si>
  <si>
    <t>03-8005-140</t>
  </si>
  <si>
    <t>03-8005-150</t>
  </si>
  <si>
    <t>03-8010-112</t>
  </si>
  <si>
    <t>03-8010-140</t>
  </si>
  <si>
    <t>03-8010-150</t>
  </si>
  <si>
    <t>03-8011-112</t>
  </si>
  <si>
    <t>03-8011-140</t>
  </si>
  <si>
    <t>03-8017-112</t>
  </si>
  <si>
    <t>03-8018-112</t>
  </si>
  <si>
    <t>03-8020-112</t>
  </si>
  <si>
    <t>03-8021-112</t>
  </si>
  <si>
    <t>03-8021-140</t>
  </si>
  <si>
    <t>03-8021-141</t>
  </si>
  <si>
    <t>03-8021-150</t>
  </si>
  <si>
    <t>03-8026-112</t>
  </si>
  <si>
    <t>03-8028-112</t>
  </si>
  <si>
    <t>03-8028-141</t>
  </si>
  <si>
    <t>03-8028-150</t>
  </si>
  <si>
    <t>03-8030-140</t>
  </si>
  <si>
    <t>03-8030-150</t>
  </si>
  <si>
    <t>03-8032-140</t>
  </si>
  <si>
    <t>03-8032-141</t>
  </si>
  <si>
    <t>03-8035-112</t>
  </si>
  <si>
    <t>03-8041-141</t>
  </si>
  <si>
    <t>03-8041-150</t>
  </si>
  <si>
    <t>03-8051-112</t>
  </si>
  <si>
    <t>03-8052-112</t>
  </si>
  <si>
    <t>03-8053-112</t>
  </si>
  <si>
    <t>03-8054-112</t>
  </si>
  <si>
    <t>03-8055-112</t>
  </si>
  <si>
    <t>03-8061-112</t>
  </si>
  <si>
    <t>03-8077-112</t>
  </si>
  <si>
    <t>03-8077-150</t>
  </si>
  <si>
    <t>03-8094-112</t>
  </si>
  <si>
    <t>03-8035-200</t>
  </si>
  <si>
    <t>03-8035-500</t>
  </si>
  <si>
    <t>03-8035-600</t>
  </si>
  <si>
    <t>03-8038-200</t>
  </si>
  <si>
    <t>03-8038-500</t>
  </si>
  <si>
    <t>03-8038-600</t>
  </si>
  <si>
    <t>03-8001-110</t>
  </si>
  <si>
    <t>03-8001-113</t>
  </si>
  <si>
    <t>03-8001-115</t>
  </si>
  <si>
    <t>03-8004-115</t>
  </si>
  <si>
    <t>03-8005-110</t>
  </si>
  <si>
    <t>03-8005-113</t>
  </si>
  <si>
    <t>03-8005-115</t>
  </si>
  <si>
    <t>03-8010-110</t>
  </si>
  <si>
    <t>03-8010-113</t>
  </si>
  <si>
    <t>03-8010-115</t>
  </si>
  <si>
    <t>03-8011-101</t>
  </si>
  <si>
    <t>03-8011-102</t>
  </si>
  <si>
    <t>03-8011-110</t>
  </si>
  <si>
    <t>03-8011-115</t>
  </si>
  <si>
    <t>03-8012-101</t>
  </si>
  <si>
    <t>03-8012-102</t>
  </si>
  <si>
    <t>03-8012-110</t>
  </si>
  <si>
    <t>03-8012-115</t>
  </si>
  <si>
    <t>03-8013-110</t>
  </si>
  <si>
    <t>03-8016-110</t>
  </si>
  <si>
    <t>03-8019-102</t>
  </si>
  <si>
    <t>03-8019-110</t>
  </si>
  <si>
    <t>03-8020-110</t>
  </si>
  <si>
    <t>03-8021-119</t>
  </si>
  <si>
    <t>03-8022-110</t>
  </si>
  <si>
    <t>03-8022-119</t>
  </si>
  <si>
    <t>03-8026-115</t>
  </si>
  <si>
    <t>03-8027-113</t>
  </si>
  <si>
    <t>03-8027-115</t>
  </si>
  <si>
    <t>03-8027-119</t>
  </si>
  <si>
    <t>03-8028-101</t>
  </si>
  <si>
    <t>03-8028-102</t>
  </si>
  <si>
    <t>03-8028-110</t>
  </si>
  <si>
    <t>03-8028-113</t>
  </si>
  <si>
    <t>03-8028-115</t>
  </si>
  <si>
    <t>03-8028-119</t>
  </si>
  <si>
    <t>03-8028-137</t>
  </si>
  <si>
    <t>03-8028-186</t>
  </si>
  <si>
    <t>03-8030-101</t>
  </si>
  <si>
    <t>03-8030-102</t>
  </si>
  <si>
    <t>03-8030-113</t>
  </si>
  <si>
    <t>03-8030-137</t>
  </si>
  <si>
    <t>03-8041-101</t>
  </si>
  <si>
    <t>03-8041-102</t>
  </si>
  <si>
    <t>03-8041-110</t>
  </si>
  <si>
    <t>03-8041-137</t>
  </si>
  <si>
    <t>03-8042-110</t>
  </si>
  <si>
    <t>03-8042-119</t>
  </si>
  <si>
    <t>03-8042-137</t>
  </si>
  <si>
    <t>03-8044-101</t>
  </si>
  <si>
    <t>03-8044-102</t>
  </si>
  <si>
    <t>03-8044-110</t>
  </si>
  <si>
    <t>03-8044-137</t>
  </si>
  <si>
    <t>03-8045-101</t>
  </si>
  <si>
    <t>03-8047-101</t>
  </si>
  <si>
    <t>03-8047-110</t>
  </si>
  <si>
    <t>03-8048-110</t>
  </si>
  <si>
    <t>03-8048-113</t>
  </si>
  <si>
    <t>03-8049-101</t>
  </si>
  <si>
    <t>03-8049-102</t>
  </si>
  <si>
    <t>03-8049-110</t>
  </si>
  <si>
    <t>03-8051-115</t>
  </si>
  <si>
    <t>03-8052-101</t>
  </si>
  <si>
    <t>03-8052-110</t>
  </si>
  <si>
    <t>03-8052-115</t>
  </si>
  <si>
    <t>03-8053-110</t>
  </si>
  <si>
    <t>03-8053-119</t>
  </si>
  <si>
    <t>03-8054-115</t>
  </si>
  <si>
    <t>03-8055-115</t>
  </si>
  <si>
    <t>03-8060-110</t>
  </si>
  <si>
    <t>03-8060-119</t>
  </si>
  <si>
    <t>03-8060-137</t>
  </si>
  <si>
    <t>03-8061-101</t>
  </si>
  <si>
    <t>03-8061-102</t>
  </si>
  <si>
    <t>03-8061-110</t>
  </si>
  <si>
    <t>03-8061-113</t>
  </si>
  <si>
    <t>03-8061-119</t>
  </si>
  <si>
    <t>03-8061-137</t>
  </si>
  <si>
    <t>03-8062-110</t>
  </si>
  <si>
    <t>03-8066-110</t>
  </si>
  <si>
    <t>03-8066-901</t>
  </si>
  <si>
    <t>03-8066-902</t>
  </si>
  <si>
    <t>03-8066-903</t>
  </si>
  <si>
    <t>03-8066-904</t>
  </si>
  <si>
    <t>03-8068-110</t>
  </si>
  <si>
    <t>03-8068-119</t>
  </si>
  <si>
    <t>03-8069-115</t>
  </si>
  <si>
    <t>03-8070-110</t>
  </si>
  <si>
    <t>03-8076-110</t>
  </si>
  <si>
    <t>03-8077-102</t>
  </si>
  <si>
    <t>03-8077-110</t>
  </si>
  <si>
    <t>03-8077-115</t>
  </si>
  <si>
    <t>03-8077-119</t>
  </si>
  <si>
    <t>03-8078-110</t>
  </si>
  <si>
    <t>03-8080-110</t>
  </si>
  <si>
    <t>03-8086-115</t>
  </si>
  <si>
    <t>03-8092-115</t>
  </si>
  <si>
    <t>03-8093-115</t>
  </si>
  <si>
    <t>03-8094-115</t>
  </si>
  <si>
    <t>03-8098-115</t>
  </si>
  <si>
    <t>03-8098-119</t>
  </si>
  <si>
    <t>03-8099-115</t>
  </si>
  <si>
    <t>03-8099-119</t>
  </si>
  <si>
    <t>03-8161-119</t>
  </si>
  <si>
    <t>03-8166-119</t>
  </si>
  <si>
    <t>03-8167-119</t>
  </si>
  <si>
    <t>03-8168-119</t>
  </si>
  <si>
    <t>03-8169-119</t>
  </si>
  <si>
    <t>03-4002-102</t>
  </si>
  <si>
    <t>03-4003-102</t>
  </si>
  <si>
    <t>03-5530-110</t>
  </si>
  <si>
    <t>03-5540-110</t>
  </si>
  <si>
    <t>03-5545-000</t>
  </si>
  <si>
    <t>03-5546-000</t>
  </si>
  <si>
    <t>03-5550-110</t>
  </si>
  <si>
    <t>03-5985-110</t>
  </si>
  <si>
    <t>03-4250-199</t>
  </si>
  <si>
    <t>03-4251-199</t>
  </si>
  <si>
    <t>03-4252-199</t>
  </si>
  <si>
    <t>03-4253-199</t>
  </si>
  <si>
    <t>03-5250-199</t>
  </si>
  <si>
    <t>03-5251-199</t>
  </si>
  <si>
    <t>03-5252-199</t>
  </si>
  <si>
    <t>03-5253-199</t>
  </si>
  <si>
    <t>03-8400-110</t>
  </si>
  <si>
    <t>03-8401-110</t>
  </si>
  <si>
    <t>03-8402-110</t>
  </si>
  <si>
    <t>03-8403-110</t>
  </si>
  <si>
    <t>03-8410-110</t>
  </si>
  <si>
    <t>03-8411-110</t>
  </si>
  <si>
    <t>03-8412-110</t>
  </si>
  <si>
    <t>03-8413-110</t>
  </si>
  <si>
    <t>03-8571-110</t>
  </si>
  <si>
    <t>03-8572-110</t>
  </si>
  <si>
    <t>03-8573-110</t>
  </si>
  <si>
    <t>03-8250-199</t>
  </si>
  <si>
    <t>03-8251-199</t>
  </si>
  <si>
    <t>03-8252-199</t>
  </si>
  <si>
    <t>03-8253-199</t>
  </si>
  <si>
    <t>Facilities Maintenance</t>
  </si>
  <si>
    <t>FY '24 Budget</t>
  </si>
  <si>
    <t>Compensation Schedule</t>
  </si>
  <si>
    <t>FYE 6/30/24</t>
  </si>
  <si>
    <t>NOTES:</t>
  </si>
  <si>
    <t>FYE24</t>
  </si>
  <si>
    <t>A &amp; G Salaries</t>
  </si>
  <si>
    <t>Contract?</t>
  </si>
  <si>
    <t>Judd, Lindsey</t>
  </si>
  <si>
    <t>President</t>
  </si>
  <si>
    <t>Phillips, Jeffrey</t>
  </si>
  <si>
    <t>Maintenance</t>
  </si>
  <si>
    <t>$18/hr</t>
  </si>
  <si>
    <t>Phillips, Lisa </t>
  </si>
  <si>
    <t>Admissions Director</t>
  </si>
  <si>
    <t>Sherman, Susan</t>
  </si>
  <si>
    <t>Eagle Landing</t>
  </si>
  <si>
    <t>no</t>
  </si>
  <si>
    <t>$14.50/hr part time</t>
  </si>
  <si>
    <t>Thweatt, Jeff</t>
  </si>
  <si>
    <t>IT</t>
  </si>
  <si>
    <t>Tidwell, Terri</t>
  </si>
  <si>
    <t>Administrative Assistant</t>
  </si>
  <si>
    <t>Pickney, Jenica</t>
  </si>
  <si>
    <t>Office Manager</t>
  </si>
  <si>
    <t>Spence, Monica</t>
  </si>
  <si>
    <t>Cafeteria Director</t>
  </si>
  <si>
    <t>$17.50/hr</t>
  </si>
  <si>
    <t>Mancia De Garcia, Vicbay</t>
  </si>
  <si>
    <t>Day Porter</t>
  </si>
  <si>
    <t>$15.50/hr</t>
  </si>
  <si>
    <t>Upper School</t>
  </si>
  <si>
    <t>Anguish, Jeremy</t>
  </si>
  <si>
    <t>History</t>
  </si>
  <si>
    <t>Beard, DeAnne</t>
  </si>
  <si>
    <t>6-12 Grade Secretary</t>
  </si>
  <si>
    <t>HS Office</t>
  </si>
  <si>
    <t>Brasher, Madeline</t>
  </si>
  <si>
    <t>US Chorus/Theater</t>
  </si>
  <si>
    <t>Part Time</t>
  </si>
  <si>
    <t>Dearing, Lynn</t>
  </si>
  <si>
    <t>HS Business/MS History</t>
  </si>
  <si>
    <t>US Theater</t>
  </si>
  <si>
    <t>Carroll, Eric</t>
  </si>
  <si>
    <t>Guidance</t>
  </si>
  <si>
    <t>30,000 GEER</t>
  </si>
  <si>
    <t>Catlin, Kimberly</t>
  </si>
  <si>
    <t>US Art</t>
  </si>
  <si>
    <t>Charlton, Jason</t>
  </si>
  <si>
    <t>Athletic Director</t>
  </si>
  <si>
    <t>Enos, Debbie</t>
  </si>
  <si>
    <t>Science </t>
  </si>
  <si>
    <t>Goad, Chaz</t>
  </si>
  <si>
    <t>MS History</t>
  </si>
  <si>
    <t>Goode, Rachel</t>
  </si>
  <si>
    <t>Upper Principal</t>
  </si>
  <si>
    <t>Huffard, Ethan</t>
  </si>
  <si>
    <t>Spanish I &amp; II &amp; Asst Princ. ($4365)</t>
  </si>
  <si>
    <t>Lawhorn, Josh</t>
  </si>
  <si>
    <t>MS Science</t>
  </si>
  <si>
    <t>Loudon, Justin</t>
  </si>
  <si>
    <t>Strength and Conditioning</t>
  </si>
  <si>
    <t>Roberson, Candyce</t>
  </si>
  <si>
    <t>Upper School Math</t>
  </si>
  <si>
    <t>Mays, Michael</t>
  </si>
  <si>
    <t>Asst Upper School Principal</t>
  </si>
  <si>
    <t>Mitchell, Alisa</t>
  </si>
  <si>
    <t>7th Science/9 Biology/STEM</t>
  </si>
  <si>
    <t>Thomas, Jesse</t>
  </si>
  <si>
    <t>Math, MS</t>
  </si>
  <si>
    <t>Rodgers, Shannon</t>
  </si>
  <si>
    <t>MS English/History</t>
  </si>
  <si>
    <t>Spence, Hunter</t>
  </si>
  <si>
    <t>PE/History</t>
  </si>
  <si>
    <t>Spivey, Corey</t>
  </si>
  <si>
    <t>Bible 9-12</t>
  </si>
  <si>
    <t>Stewart, Corry</t>
  </si>
  <si>
    <t>Admissions/Football</t>
  </si>
  <si>
    <t>Jan-Dec Contract</t>
  </si>
  <si>
    <t>Strickland, John</t>
  </si>
  <si>
    <t>Extended Care/Leadership</t>
  </si>
  <si>
    <t>Stroud, Kathy</t>
  </si>
  <si>
    <t>US Math</t>
  </si>
  <si>
    <t>Sydnor, Tracey</t>
  </si>
  <si>
    <t>Hon Eng, Reg. Eng. Yearbook</t>
  </si>
  <si>
    <t>Tacker, Josh</t>
  </si>
  <si>
    <t>HS English</t>
  </si>
  <si>
    <t>Woodard, Brandy</t>
  </si>
  <si>
    <t>Bible, PF, Entrepreneurship</t>
  </si>
  <si>
    <t>part time</t>
  </si>
  <si>
    <t>Woodard, Paul</t>
  </si>
  <si>
    <t>MS Bible</t>
  </si>
  <si>
    <t>Lower School</t>
  </si>
  <si>
    <t>Taylor, Tonya</t>
  </si>
  <si>
    <t>Principal</t>
  </si>
  <si>
    <t>Feenstra, Heather</t>
  </si>
  <si>
    <t>Williams, Kelli</t>
  </si>
  <si>
    <t>Stepping Stones Director</t>
  </si>
  <si>
    <t>Walton, Courtney</t>
  </si>
  <si>
    <t>PS2 Teacher</t>
  </si>
  <si>
    <t>Bratcher, Lee</t>
  </si>
  <si>
    <t>PS2 Aide</t>
  </si>
  <si>
    <t>Steimle, Karen</t>
  </si>
  <si>
    <t>Ragland, Tonya</t>
  </si>
  <si>
    <t>PS3 Teacher</t>
  </si>
  <si>
    <t>Hutchins, Anne</t>
  </si>
  <si>
    <t>PS3 Aide</t>
  </si>
  <si>
    <t>Rodriguez, Robin</t>
  </si>
  <si>
    <t>PS 3</t>
  </si>
  <si>
    <t>Wilburn, Dionna</t>
  </si>
  <si>
    <t>PK </t>
  </si>
  <si>
    <t>Shamwell, Andrea</t>
  </si>
  <si>
    <t>Jennings, Wanda</t>
  </si>
  <si>
    <t>PK Aide</t>
  </si>
  <si>
    <t>Kaufmann, Rebekah</t>
  </si>
  <si>
    <t>Stepping Stones Music</t>
  </si>
  <si>
    <t>Carr, Janus</t>
  </si>
  <si>
    <t>Kindergarten</t>
  </si>
  <si>
    <t>Booker, Marita</t>
  </si>
  <si>
    <t>Martin, Lexi</t>
  </si>
  <si>
    <t>Bessick, Andrea</t>
  </si>
  <si>
    <t>1st Grade</t>
  </si>
  <si>
    <t>Pitney, Kristen</t>
  </si>
  <si>
    <t>Moss, Staci</t>
  </si>
  <si>
    <t>2nd Grade</t>
  </si>
  <si>
    <t>Mrzena, Pamela</t>
  </si>
  <si>
    <t>Gleaves, Cathy</t>
  </si>
  <si>
    <t>3rd Grade</t>
  </si>
  <si>
    <t>Gault, Elizabeth</t>
  </si>
  <si>
    <t>Jackson, Casey</t>
  </si>
  <si>
    <t>4th Grade</t>
  </si>
  <si>
    <t>Richards, Darcy</t>
  </si>
  <si>
    <t>Jones, Gretchen</t>
  </si>
  <si>
    <t>5th Grade</t>
  </si>
  <si>
    <t>Becker, Sophia</t>
  </si>
  <si>
    <t>Cannon, Katherine</t>
  </si>
  <si>
    <t>6th Grade Teacher</t>
  </si>
  <si>
    <t>Reyolds, Grace</t>
  </si>
  <si>
    <t>6th Grade</t>
  </si>
  <si>
    <t>Dismuke, David</t>
  </si>
  <si>
    <t>Band/LS Music</t>
  </si>
  <si>
    <t>Ramsey, Liz</t>
  </si>
  <si>
    <t>PS3 - 5th Art Teacher</t>
  </si>
  <si>
    <t>Shannon, Debbie</t>
  </si>
  <si>
    <t>After School Fine Arts</t>
  </si>
  <si>
    <t>Hasselrode, Gina</t>
  </si>
  <si>
    <t>LS Library - part time</t>
  </si>
  <si>
    <t>Winters, Taylor</t>
  </si>
  <si>
    <t>Spanish</t>
  </si>
  <si>
    <t>Bryson, Lehn</t>
  </si>
  <si>
    <t>LS PE</t>
  </si>
  <si>
    <t>Brown, Olivia</t>
  </si>
  <si>
    <t>Guidance Counselor</t>
  </si>
  <si>
    <t>60,000 GEER</t>
  </si>
  <si>
    <t>Tutoring Position</t>
  </si>
  <si>
    <t>Strength &amp; Conditioning</t>
  </si>
  <si>
    <t>HS</t>
  </si>
  <si>
    <t>MS</t>
  </si>
  <si>
    <t>Elem Office</t>
  </si>
  <si>
    <t>Dining Hall</t>
  </si>
  <si>
    <t>ESA Funding</t>
  </si>
  <si>
    <t>Tuition</t>
  </si>
  <si>
    <t>Wages</t>
  </si>
  <si>
    <t>Wages &amp; Benefits</t>
  </si>
  <si>
    <t>Steady State Facilities</t>
  </si>
  <si>
    <t>Steady State Technology</t>
  </si>
  <si>
    <t>'18-'19</t>
  </si>
  <si>
    <t>'19-'20</t>
  </si>
  <si>
    <t>'20-'21</t>
  </si>
  <si>
    <t>'21-'22</t>
  </si>
  <si>
    <t>'22-'23</t>
  </si>
  <si>
    <t>'23-'24</t>
  </si>
  <si>
    <t>Enrollment</t>
  </si>
  <si>
    <t>Retention</t>
  </si>
  <si>
    <t>New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</si>
</sst>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$-409]#,##0.00;\([$$-409]#,##0.00\);[$$-409]#,##0.00"/>
    <numFmt numFmtId="165" formatCode="[$$-409]#,##0.00_);\([$$-409]#,##0.00\)"/>
    <numFmt numFmtId="166" formatCode="_(* #,##0_);_(* \(#,##0\);_(* &quot;-&quot;??_);_(@_)"/>
  </numFmts>
  <fonts count="17" x14ac:knownFonts="1">
    <font>
      <sz val="10"/>
      <color rgb="FF000000"/>
      <name val="Arial"/>
    </font>
    <font>
      <b/>
      <sz val="14.5"/>
      <name val="Segoe UI"/>
    </font>
    <font>
      <sz val="12"/>
      <name val="Segoe UI"/>
    </font>
    <font>
      <sz val="8"/>
      <name val="Segoe UI"/>
    </font>
    <font>
      <sz val="10"/>
      <color rgb="FF000000"/>
      <name val="Arial"/>
      <family val="2"/>
    </font>
    <font>
      <b/>
      <sz val="10"/>
      <name val="Segoe UI"/>
    </font>
    <font>
      <sz val="10"/>
      <name val="Segoe UI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u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Arial"/>
      <family val="2"/>
    </font>
    <font>
      <sz val="9"/>
      <color rgb="FFFF0000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16" fillId="0" borderId="0" applyFont="0" applyFill="0" applyBorder="0" applyAlignment="0" applyProtection="0"/>
  </cellStyleXfs>
  <cellXfs count="57">
    <xf numFmtId="0" fontId="0" fillId="0" borderId="0" xfId="0"/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164" fontId="0" fillId="0" borderId="0" xfId="0" applyNumberFormat="1"/>
    <xf numFmtId="0" fontId="5" fillId="0" borderId="0" xfId="0" applyFont="1"/>
    <xf numFmtId="49" fontId="5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/>
    <xf numFmtId="49" fontId="6" fillId="0" borderId="0" xfId="0" applyNumberFormat="1" applyFont="1" applyAlignment="1">
      <alignment vertical="top"/>
    </xf>
    <xf numFmtId="164" fontId="6" fillId="0" borderId="0" xfId="0" applyNumberFormat="1" applyFont="1" applyAlignment="1">
      <alignment horizontal="right" vertical="top"/>
    </xf>
    <xf numFmtId="164" fontId="6" fillId="0" borderId="2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right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right" vertical="top"/>
    </xf>
    <xf numFmtId="164" fontId="5" fillId="0" borderId="3" xfId="0" applyNumberFormat="1" applyFont="1" applyBorder="1" applyAlignment="1">
      <alignment horizontal="right" vertical="top"/>
    </xf>
    <xf numFmtId="165" fontId="4" fillId="0" borderId="0" xfId="0" applyNumberFormat="1" applyFont="1"/>
    <xf numFmtId="165" fontId="0" fillId="0" borderId="0" xfId="0" applyNumberFormat="1"/>
    <xf numFmtId="43" fontId="0" fillId="0" borderId="0" xfId="1" applyFont="1"/>
    <xf numFmtId="166" fontId="0" fillId="0" borderId="0" xfId="1" applyNumberFormat="1" applyFont="1"/>
    <xf numFmtId="166" fontId="0" fillId="0" borderId="0" xfId="0" applyNumberFormat="1"/>
    <xf numFmtId="49" fontId="1" fillId="0" borderId="0" xfId="2" applyNumberFormat="1" applyFont="1" applyAlignment="1">
      <alignment horizontal="left" vertical="top"/>
    </xf>
    <xf numFmtId="0" fontId="1" fillId="0" borderId="0" xfId="2" applyFont="1" applyAlignment="1">
      <alignment horizontal="right" vertical="top"/>
    </xf>
    <xf numFmtId="0" fontId="4" fillId="0" borderId="0" xfId="2"/>
    <xf numFmtId="49" fontId="2" fillId="0" borderId="0" xfId="2" applyNumberFormat="1" applyFont="1" applyAlignment="1">
      <alignment horizontal="left" vertical="top"/>
    </xf>
    <xf numFmtId="0" fontId="2" fillId="0" borderId="0" xfId="2" applyFont="1" applyAlignment="1">
      <alignment horizontal="right" vertical="top"/>
    </xf>
    <xf numFmtId="0" fontId="3" fillId="0" borderId="0" xfId="2" applyFont="1" applyAlignment="1">
      <alignment horizontal="left" vertical="top"/>
    </xf>
    <xf numFmtId="0" fontId="5" fillId="0" borderId="0" xfId="2" applyFont="1"/>
    <xf numFmtId="49" fontId="5" fillId="0" borderId="1" xfId="2" applyNumberFormat="1" applyFont="1" applyBorder="1" applyAlignment="1">
      <alignment horizontal="center"/>
    </xf>
    <xf numFmtId="49" fontId="6" fillId="0" borderId="0" xfId="2" applyNumberFormat="1" applyFont="1" applyAlignment="1">
      <alignment horizontal="left" vertical="top"/>
    </xf>
    <xf numFmtId="0" fontId="6" fillId="0" borderId="0" xfId="2" applyFont="1" applyAlignment="1">
      <alignment horizontal="left" vertical="top"/>
    </xf>
    <xf numFmtId="49" fontId="6" fillId="0" borderId="0" xfId="2" applyNumberFormat="1" applyFont="1" applyAlignment="1">
      <alignment vertical="top"/>
    </xf>
    <xf numFmtId="164" fontId="6" fillId="0" borderId="0" xfId="2" applyNumberFormat="1" applyFont="1" applyAlignment="1">
      <alignment horizontal="right" vertical="top"/>
    </xf>
    <xf numFmtId="164" fontId="6" fillId="0" borderId="2" xfId="2" applyNumberFormat="1" applyFont="1" applyBorder="1" applyAlignment="1">
      <alignment horizontal="right" vertical="top"/>
    </xf>
    <xf numFmtId="164" fontId="6" fillId="0" borderId="4" xfId="2" applyNumberFormat="1" applyFont="1" applyBorder="1" applyAlignment="1">
      <alignment horizontal="right" vertical="top"/>
    </xf>
    <xf numFmtId="165" fontId="4" fillId="0" borderId="0" xfId="2" applyNumberForma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8" fillId="0" borderId="0" xfId="0" applyNumberFormat="1" applyFont="1"/>
    <xf numFmtId="0" fontId="14" fillId="0" borderId="0" xfId="0" applyFont="1"/>
    <xf numFmtId="0" fontId="15" fillId="0" borderId="0" xfId="0" applyFont="1"/>
    <xf numFmtId="166" fontId="8" fillId="0" borderId="0" xfId="1" applyNumberFormat="1" applyFont="1"/>
    <xf numFmtId="166" fontId="11" fillId="0" borderId="0" xfId="1" applyNumberFormat="1" applyFont="1"/>
    <xf numFmtId="164" fontId="6" fillId="2" borderId="0" xfId="0" applyNumberFormat="1" applyFont="1" applyFill="1" applyAlignment="1">
      <alignment horizontal="right" vertical="top"/>
    </xf>
    <xf numFmtId="0" fontId="4" fillId="0" borderId="0" xfId="0" applyFont="1" applyAlignment="1">
      <alignment horizontal="left"/>
    </xf>
    <xf numFmtId="166" fontId="4" fillId="0" borderId="0" xfId="1" applyNumberFormat="1" applyFont="1"/>
    <xf numFmtId="0" fontId="4" fillId="0" borderId="0" xfId="0" quotePrefix="1" applyFont="1" applyAlignment="1">
      <alignment horizontal="center"/>
    </xf>
    <xf numFmtId="9" fontId="0" fillId="0" borderId="0" xfId="3" applyFont="1"/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Enrollment!$A$3</c:f>
              <c:strCache>
                <c:ptCount val="1"/>
                <c:pt idx="0">
                  <c:v>Enrollment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Enrollment!$B$2:$G$2</c:f>
              <c:strCache>
                <c:ptCount val="6"/>
                <c:pt idx="0">
                  <c:v>'18-'19</c:v>
                </c:pt>
                <c:pt idx="1">
                  <c:v>'19-'20</c:v>
                </c:pt>
                <c:pt idx="2">
                  <c:v>'20-'21</c:v>
                </c:pt>
                <c:pt idx="3">
                  <c:v>'21-'22</c:v>
                </c:pt>
                <c:pt idx="4">
                  <c:v>'22-'23</c:v>
                </c:pt>
                <c:pt idx="5">
                  <c:v>'23-'24</c:v>
                </c:pt>
              </c:strCache>
            </c:strRef>
          </c:cat>
          <c:val>
            <c:numRef>
              <c:f>Enrollment!$B$3:$G$3</c:f>
              <c:numCache>
                <c:formatCode>General</c:formatCode>
                <c:ptCount val="6"/>
                <c:pt idx="0">
                  <c:v>358</c:v>
                </c:pt>
                <c:pt idx="1">
                  <c:v>360</c:v>
                </c:pt>
                <c:pt idx="2">
                  <c:v>360</c:v>
                </c:pt>
                <c:pt idx="3">
                  <c:v>420</c:v>
                </c:pt>
                <c:pt idx="4">
                  <c:v>500</c:v>
                </c:pt>
                <c:pt idx="5">
                  <c:v>540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0A-1D4D-8F6D-34A8D2BC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638360"/>
        <c:axId val="401636792"/>
      </c:barChart>
      <c:catAx>
        <c:axId val="40163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636792"/>
        <c:crosses val="autoZero"/>
        <c:auto val="1"/>
        <c:lblAlgn val="ctr"/>
        <c:lblOffset val="100"/>
        <c:noMultiLvlLbl val="0"/>
      </c:catAx>
      <c:valAx>
        <c:axId val="401636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01638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Enrollment!$A$4</c:f>
              <c:strCache>
                <c:ptCount val="1"/>
                <c:pt idx="0">
                  <c:v>Retention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Enrollment!$B$2:$G$2</c:f>
              <c:strCache>
                <c:ptCount val="6"/>
                <c:pt idx="0">
                  <c:v>'18-'19</c:v>
                </c:pt>
                <c:pt idx="1">
                  <c:v>'19-'20</c:v>
                </c:pt>
                <c:pt idx="2">
                  <c:v>'20-'21</c:v>
                </c:pt>
                <c:pt idx="3">
                  <c:v>'21-'22</c:v>
                </c:pt>
                <c:pt idx="4">
                  <c:v>'22-'23</c:v>
                </c:pt>
                <c:pt idx="5">
                  <c:v>'23-'24</c:v>
                </c:pt>
              </c:strCache>
            </c:strRef>
          </c:cat>
          <c:val>
            <c:numRef>
              <c:f>Enrollment!$B$4:$G$4</c:f>
              <c:numCache>
                <c:formatCode>0%</c:formatCode>
                <c:ptCount val="6"/>
                <c:pt idx="0">
                  <c:v>0.77</c:v>
                </c:pt>
                <c:pt idx="1">
                  <c:v>0.88</c:v>
                </c:pt>
                <c:pt idx="2">
                  <c:v>0.78</c:v>
                </c:pt>
                <c:pt idx="3">
                  <c:v>0.9</c:v>
                </c:pt>
                <c:pt idx="4">
                  <c:v>0.87</c:v>
                </c:pt>
                <c:pt idx="5">
                  <c:v>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EF-A549-B30E-04CA148EA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637184"/>
        <c:axId val="401635224"/>
      </c:barChart>
      <c:catAx>
        <c:axId val="40163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635224"/>
        <c:crosses val="autoZero"/>
        <c:auto val="1"/>
        <c:lblAlgn val="ctr"/>
        <c:lblOffset val="100"/>
        <c:noMultiLvlLbl val="0"/>
      </c:catAx>
      <c:valAx>
        <c:axId val="401635224"/>
        <c:scaling>
          <c:orientation val="minMax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40163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Enrollment!$A$5</c:f>
              <c:strCache>
                <c:ptCount val="1"/>
                <c:pt idx="0">
                  <c:v>New Student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Enrollment!$B$2:$G$2</c:f>
              <c:strCache>
                <c:ptCount val="6"/>
                <c:pt idx="0">
                  <c:v>'18-'19</c:v>
                </c:pt>
                <c:pt idx="1">
                  <c:v>'19-'20</c:v>
                </c:pt>
                <c:pt idx="2">
                  <c:v>'20-'21</c:v>
                </c:pt>
                <c:pt idx="3">
                  <c:v>'21-'22</c:v>
                </c:pt>
                <c:pt idx="4">
                  <c:v>'22-'23</c:v>
                </c:pt>
                <c:pt idx="5">
                  <c:v>'23-'24</c:v>
                </c:pt>
              </c:strCache>
            </c:strRef>
          </c:cat>
          <c:val>
            <c:numRef>
              <c:f>Enrollment!$B$5:$G$5</c:f>
              <c:numCache>
                <c:formatCode>General</c:formatCode>
                <c:ptCount val="6"/>
                <c:pt idx="0">
                  <c:v>88</c:v>
                </c:pt>
                <c:pt idx="1">
                  <c:v>86</c:v>
                </c:pt>
                <c:pt idx="2">
                  <c:v>103</c:v>
                </c:pt>
                <c:pt idx="3">
                  <c:v>124</c:v>
                </c:pt>
                <c:pt idx="4">
                  <c:v>175</c:v>
                </c:pt>
                <c:pt idx="5">
                  <c:v>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7A-3447-BF0A-CD4E45EF0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636400"/>
        <c:axId val="401638752"/>
      </c:barChart>
      <c:catAx>
        <c:axId val="40163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638752"/>
        <c:crosses val="autoZero"/>
        <c:auto val="1"/>
        <c:lblAlgn val="ctr"/>
        <c:lblOffset val="100"/>
        <c:noMultiLvlLbl val="0"/>
      </c:catAx>
      <c:valAx>
        <c:axId val="401638752"/>
        <c:scaling>
          <c:orientation val="minMax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40163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196850</xdr:colOff>
      <xdr:row>1</xdr:row>
      <xdr:rowOff>127000</xdr:rowOff>
    </xdr:from>
    <xdr:to>
      <xdr:col>13</xdr:col>
      <xdr:colOff>641350</xdr:colOff>
      <xdr:row>18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32BA1B4-6F72-B8B0-C30C-25F0336170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152400</xdr:colOff>
      <xdr:row>1</xdr:row>
      <xdr:rowOff>127000</xdr:rowOff>
    </xdr:from>
    <xdr:to>
      <xdr:col>19</xdr:col>
      <xdr:colOff>596900</xdr:colOff>
      <xdr:row>18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4A22FFC9-8411-2C4A-A19B-E88633611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14</xdr:col>
      <xdr:colOff>444500</xdr:colOff>
      <xdr:row>36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141BE9AD-F9DD-474D-B7BD-B9EA8AF014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homason/Documents/2022-2023/Ethos%20Financial%20Services/Ezell/Financial%20Analysis/P9/EHCS%20-%20FY%20'23%20P9%20-%20Financial%20Statement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0"/>
  <sheetViews>
    <sheetView tabSelected="1" zoomScale="115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D449" sqref="D449"/>
    </sheetView>
  </sheetViews>
  <sheetFormatPr defaultColWidth="8.85546875" defaultRowHeight="12.75" x14ac:dyDescent="0.2"/>
  <cols>
    <col min="1" max="2" width="14.42578125" customWidth="1"/>
    <col min="3" max="3" width="35.140625" customWidth="1"/>
    <col min="4" max="5" width="17" bestFit="1" customWidth="1"/>
    <col min="6" max="6" width="27" bestFit="1" customWidth="1"/>
    <col min="7" max="7" width="21.28515625" bestFit="1" customWidth="1"/>
    <col min="8" max="8" width="25" bestFit="1" customWidth="1"/>
    <col min="9" max="9" width="37" customWidth="1"/>
    <col min="10" max="10" width="3.7109375" customWidth="1"/>
    <col min="11" max="11" width="7.140625" customWidth="1"/>
    <col min="12" max="12" width="24.140625" bestFit="1" customWidth="1"/>
    <col min="13" max="14" width="12.140625" bestFit="1" customWidth="1"/>
  </cols>
  <sheetData>
    <row r="1" spans="1:9" ht="20.100000000000001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20.100000000000001" customHeight="1" x14ac:dyDescent="0.2">
      <c r="A2" s="1" t="s">
        <v>1</v>
      </c>
      <c r="B2" s="1"/>
      <c r="C2" s="2"/>
      <c r="D2" s="2"/>
      <c r="E2" s="2"/>
      <c r="F2" s="2"/>
      <c r="G2" s="2"/>
      <c r="H2" s="2"/>
      <c r="I2" s="2"/>
    </row>
    <row r="3" spans="1:9" ht="16.7" customHeight="1" x14ac:dyDescent="0.2">
      <c r="A3" s="3" t="s">
        <v>2</v>
      </c>
      <c r="B3" s="3"/>
      <c r="C3" s="4"/>
      <c r="D3" s="4"/>
      <c r="E3" s="4"/>
      <c r="F3" s="4"/>
      <c r="G3" s="4"/>
      <c r="H3" s="4"/>
      <c r="I3" s="4"/>
    </row>
    <row r="4" spans="1:9" ht="9.1999999999999993" customHeight="1" x14ac:dyDescent="0.2">
      <c r="A4" s="5"/>
      <c r="B4" s="5"/>
      <c r="C4" s="5"/>
      <c r="D4" s="5"/>
      <c r="E4" s="5"/>
      <c r="F4" s="5"/>
      <c r="G4" s="5"/>
      <c r="H4" s="5"/>
      <c r="I4" s="5"/>
    </row>
    <row r="5" spans="1:9" ht="21.6" customHeight="1" x14ac:dyDescent="0.25">
      <c r="A5" s="7"/>
      <c r="B5" s="7"/>
      <c r="C5" s="7"/>
      <c r="D5" s="8" t="s">
        <v>1591</v>
      </c>
      <c r="E5" s="8" t="s">
        <v>3</v>
      </c>
      <c r="F5" s="8" t="s">
        <v>4</v>
      </c>
      <c r="G5" s="8" t="s">
        <v>5</v>
      </c>
      <c r="H5" s="8" t="s">
        <v>6</v>
      </c>
    </row>
    <row r="6" spans="1:9" ht="12.95" customHeight="1" x14ac:dyDescent="0.2">
      <c r="A6" s="9" t="s">
        <v>7</v>
      </c>
      <c r="B6" s="9"/>
      <c r="C6" s="10"/>
      <c r="D6" s="11"/>
      <c r="E6" s="11"/>
      <c r="F6" s="11"/>
      <c r="G6" s="11"/>
      <c r="H6" s="11"/>
    </row>
    <row r="7" spans="1:9" ht="12.95" customHeight="1" x14ac:dyDescent="0.2">
      <c r="A7" s="9" t="s">
        <v>8</v>
      </c>
      <c r="B7" s="9"/>
      <c r="C7" s="10"/>
      <c r="D7" s="11"/>
      <c r="E7" s="11"/>
      <c r="F7" s="11"/>
      <c r="G7" s="11"/>
      <c r="H7" s="11"/>
    </row>
    <row r="8" spans="1:9" ht="12.95" customHeight="1" x14ac:dyDescent="0.2">
      <c r="A8" s="9" t="s">
        <v>9</v>
      </c>
      <c r="B8" s="9"/>
      <c r="C8" s="10"/>
      <c r="D8" s="11"/>
      <c r="E8" s="11"/>
      <c r="F8" s="11"/>
      <c r="G8" s="11"/>
      <c r="H8" s="11"/>
    </row>
    <row r="9" spans="1:9" ht="12.95" customHeight="1" x14ac:dyDescent="0.2">
      <c r="A9" s="12" t="s">
        <v>10</v>
      </c>
      <c r="B9" s="12" t="s">
        <v>1141</v>
      </c>
      <c r="C9" s="12" t="s">
        <v>11</v>
      </c>
      <c r="D9" s="13">
        <f>E9</f>
        <v>1000</v>
      </c>
      <c r="E9" s="13">
        <v>1000</v>
      </c>
      <c r="F9" s="13">
        <v>1000</v>
      </c>
      <c r="G9" s="13">
        <v>1000</v>
      </c>
      <c r="H9" s="13">
        <v>1000</v>
      </c>
    </row>
    <row r="10" spans="1:9" ht="12.95" customHeight="1" x14ac:dyDescent="0.2">
      <c r="A10" s="12" t="s">
        <v>12</v>
      </c>
      <c r="B10" s="12" t="s">
        <v>1142</v>
      </c>
      <c r="C10" s="12" t="s">
        <v>13</v>
      </c>
      <c r="D10" s="13">
        <v>19885</v>
      </c>
      <c r="E10" s="13">
        <v>18000</v>
      </c>
      <c r="F10" s="13">
        <v>20375</v>
      </c>
      <c r="G10" s="13">
        <v>20375</v>
      </c>
      <c r="H10" s="13">
        <v>20375</v>
      </c>
    </row>
    <row r="11" spans="1:9" ht="12.95" customHeight="1" x14ac:dyDescent="0.2">
      <c r="A11" s="12" t="s">
        <v>14</v>
      </c>
      <c r="B11" s="12" t="s">
        <v>1143</v>
      </c>
      <c r="C11" s="12" t="s">
        <v>15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9" ht="12.95" customHeight="1" x14ac:dyDescent="0.2">
      <c r="A12" s="12" t="s">
        <v>16</v>
      </c>
      <c r="B12" s="12" t="s">
        <v>1144</v>
      </c>
      <c r="C12" s="12" t="s">
        <v>17</v>
      </c>
      <c r="D12" s="13">
        <v>28600</v>
      </c>
      <c r="E12" s="13">
        <v>25875</v>
      </c>
      <c r="F12" s="13">
        <v>28500</v>
      </c>
      <c r="G12" s="13">
        <v>28500</v>
      </c>
      <c r="H12" s="13">
        <v>28500</v>
      </c>
    </row>
    <row r="13" spans="1:9" ht="12.95" customHeight="1" x14ac:dyDescent="0.2">
      <c r="A13" s="12" t="s">
        <v>18</v>
      </c>
      <c r="B13" s="12" t="s">
        <v>1145</v>
      </c>
      <c r="C13" s="12" t="s">
        <v>19</v>
      </c>
      <c r="D13" s="13">
        <f>F13</f>
        <v>0</v>
      </c>
      <c r="E13" s="13">
        <v>1000</v>
      </c>
      <c r="F13" s="13">
        <v>0</v>
      </c>
      <c r="G13" s="13">
        <v>0</v>
      </c>
      <c r="H13" s="13">
        <v>0</v>
      </c>
    </row>
    <row r="14" spans="1:9" ht="12.95" customHeight="1" x14ac:dyDescent="0.2">
      <c r="A14" s="12" t="s">
        <v>20</v>
      </c>
      <c r="B14" s="12" t="s">
        <v>1146</v>
      </c>
      <c r="C14" s="12" t="s">
        <v>21</v>
      </c>
      <c r="D14" s="13">
        <f>F14</f>
        <v>7050</v>
      </c>
      <c r="E14" s="13">
        <v>1650</v>
      </c>
      <c r="F14" s="13">
        <v>7050</v>
      </c>
      <c r="G14" s="13">
        <v>6600</v>
      </c>
      <c r="H14" s="13">
        <v>7200</v>
      </c>
    </row>
    <row r="15" spans="1:9" ht="12.95" customHeight="1" x14ac:dyDescent="0.2">
      <c r="A15" s="12" t="s">
        <v>22</v>
      </c>
      <c r="B15" s="12" t="s">
        <v>1147</v>
      </c>
      <c r="C15" s="12" t="s">
        <v>23</v>
      </c>
      <c r="D15" s="13">
        <f>F15</f>
        <v>13575</v>
      </c>
      <c r="E15" s="13">
        <v>1275</v>
      </c>
      <c r="F15" s="13">
        <v>13575</v>
      </c>
      <c r="G15" s="13">
        <v>12150</v>
      </c>
      <c r="H15" s="13">
        <v>13575</v>
      </c>
    </row>
    <row r="16" spans="1:9" ht="12.95" customHeight="1" x14ac:dyDescent="0.2">
      <c r="A16" s="12" t="s">
        <v>24</v>
      </c>
      <c r="B16" s="12" t="s">
        <v>1148</v>
      </c>
      <c r="C16" s="12" t="s">
        <v>25</v>
      </c>
      <c r="D16" s="13">
        <v>45400</v>
      </c>
      <c r="E16" s="13">
        <v>37800</v>
      </c>
      <c r="F16" s="13">
        <v>44370</v>
      </c>
      <c r="G16" s="13">
        <v>44170</v>
      </c>
      <c r="H16" s="13">
        <v>44170</v>
      </c>
    </row>
    <row r="17" spans="1:8" ht="12.95" customHeight="1" x14ac:dyDescent="0.2">
      <c r="A17" s="12" t="s">
        <v>26</v>
      </c>
      <c r="B17" s="12" t="s">
        <v>1149</v>
      </c>
      <c r="C17" s="12" t="s">
        <v>27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 ht="12.95" customHeight="1" x14ac:dyDescent="0.2">
      <c r="A18" s="12" t="s">
        <v>28</v>
      </c>
      <c r="B18" s="12" t="s">
        <v>1150</v>
      </c>
      <c r="C18" s="12" t="s">
        <v>29</v>
      </c>
      <c r="D18" s="13">
        <v>55400</v>
      </c>
      <c r="E18" s="13">
        <v>45850</v>
      </c>
      <c r="F18" s="13">
        <v>50650</v>
      </c>
      <c r="G18" s="13">
        <v>50450</v>
      </c>
      <c r="H18" s="13">
        <v>50450</v>
      </c>
    </row>
    <row r="19" spans="1:8" ht="12.95" customHeight="1" x14ac:dyDescent="0.2">
      <c r="A19" s="12" t="s">
        <v>30</v>
      </c>
      <c r="B19" s="12" t="s">
        <v>1151</v>
      </c>
      <c r="C19" s="12" t="s">
        <v>31</v>
      </c>
      <c r="D19" s="13">
        <v>1757315</v>
      </c>
      <c r="E19" s="13">
        <v>1516826</v>
      </c>
      <c r="F19" s="13">
        <v>1545482.9</v>
      </c>
      <c r="G19" s="13">
        <v>1545482.9</v>
      </c>
      <c r="H19" s="13">
        <v>1545482.9</v>
      </c>
    </row>
    <row r="20" spans="1:8" ht="12.95" customHeight="1" x14ac:dyDescent="0.2">
      <c r="A20" s="12" t="s">
        <v>32</v>
      </c>
      <c r="B20" s="12" t="s">
        <v>1152</v>
      </c>
      <c r="C20" s="12" t="s">
        <v>33</v>
      </c>
      <c r="D20" s="13">
        <v>1223300</v>
      </c>
      <c r="E20" s="13">
        <v>1159792</v>
      </c>
      <c r="F20" s="13">
        <v>1164491.78</v>
      </c>
      <c r="G20" s="13">
        <v>1164491.78</v>
      </c>
      <c r="H20" s="13">
        <v>1164491.78</v>
      </c>
    </row>
    <row r="21" spans="1:8" ht="12.95" customHeight="1" x14ac:dyDescent="0.2">
      <c r="A21" s="12" t="s">
        <v>34</v>
      </c>
      <c r="B21" s="12" t="s">
        <v>1153</v>
      </c>
      <c r="C21" s="12" t="s">
        <v>35</v>
      </c>
      <c r="D21" s="13">
        <v>3412362</v>
      </c>
      <c r="E21" s="13">
        <v>2722677</v>
      </c>
      <c r="F21" s="13">
        <v>2815367.17</v>
      </c>
      <c r="G21" s="13">
        <v>2815367.67</v>
      </c>
      <c r="H21" s="13">
        <v>2815367.67</v>
      </c>
    </row>
    <row r="22" spans="1:8" ht="12.95" customHeight="1" x14ac:dyDescent="0.2">
      <c r="A22" s="12" t="s">
        <v>36</v>
      </c>
      <c r="B22" s="12" t="s">
        <v>1154</v>
      </c>
      <c r="C22" s="12" t="s">
        <v>37</v>
      </c>
      <c r="D22" s="13">
        <f>F22</f>
        <v>176431.6</v>
      </c>
      <c r="E22" s="13">
        <v>68000</v>
      </c>
      <c r="F22" s="13">
        <v>176431.6</v>
      </c>
      <c r="G22" s="13">
        <v>170519.21</v>
      </c>
      <c r="H22" s="13">
        <v>172485.55</v>
      </c>
    </row>
    <row r="23" spans="1:8" ht="12.95" customHeight="1" x14ac:dyDescent="0.2">
      <c r="A23" s="12" t="s">
        <v>38</v>
      </c>
      <c r="B23" s="12" t="s">
        <v>1155</v>
      </c>
      <c r="C23" s="12" t="s">
        <v>39</v>
      </c>
      <c r="D23" s="13">
        <f>F23</f>
        <v>1519.77</v>
      </c>
      <c r="E23" s="13">
        <v>0</v>
      </c>
      <c r="F23" s="13">
        <v>1519.77</v>
      </c>
      <c r="G23" s="13">
        <v>1596.41</v>
      </c>
      <c r="H23" s="13">
        <v>1596.41</v>
      </c>
    </row>
    <row r="24" spans="1:8" ht="12.95" customHeight="1" x14ac:dyDescent="0.2">
      <c r="A24" s="9" t="s">
        <v>40</v>
      </c>
      <c r="B24" s="9"/>
      <c r="C24" s="10"/>
      <c r="D24" s="14">
        <f t="shared" ref="D24:G24" si="0">SUM(D9:D23)</f>
        <v>6741838.3699999992</v>
      </c>
      <c r="E24" s="14">
        <f t="shared" si="0"/>
        <v>5599745</v>
      </c>
      <c r="F24" s="14">
        <f t="shared" si="0"/>
        <v>5868813.2199999988</v>
      </c>
      <c r="G24" s="14">
        <f t="shared" si="0"/>
        <v>5860702.9699999997</v>
      </c>
      <c r="H24" s="14">
        <f>SUM(H9:H23)</f>
        <v>5864694.3099999996</v>
      </c>
    </row>
    <row r="25" spans="1:8" ht="12.95" customHeight="1" x14ac:dyDescent="0.2">
      <c r="A25" s="9" t="s">
        <v>41</v>
      </c>
      <c r="B25" s="9"/>
      <c r="C25" s="10"/>
      <c r="D25" s="11"/>
      <c r="E25" s="11"/>
      <c r="F25" s="11"/>
      <c r="G25" s="11"/>
      <c r="H25" s="11"/>
    </row>
    <row r="26" spans="1:8" ht="12.95" customHeight="1" x14ac:dyDescent="0.2">
      <c r="A26" s="12" t="s">
        <v>42</v>
      </c>
      <c r="B26" s="12" t="s">
        <v>1156</v>
      </c>
      <c r="C26" s="12" t="s">
        <v>43</v>
      </c>
      <c r="D26" s="13">
        <f t="shared" ref="D26:D35" si="1">F26*1.02</f>
        <v>32837.808600000004</v>
      </c>
      <c r="E26" s="13">
        <v>25000</v>
      </c>
      <c r="F26" s="13">
        <v>32193.93</v>
      </c>
      <c r="G26" s="13">
        <v>32247.75</v>
      </c>
      <c r="H26" s="13">
        <v>35167.730000000003</v>
      </c>
    </row>
    <row r="27" spans="1:8" ht="12.95" customHeight="1" x14ac:dyDescent="0.2">
      <c r="A27" s="12" t="s">
        <v>44</v>
      </c>
      <c r="B27" s="12" t="s">
        <v>1157</v>
      </c>
      <c r="C27" s="12" t="s">
        <v>45</v>
      </c>
      <c r="D27" s="13">
        <f t="shared" si="1"/>
        <v>0</v>
      </c>
      <c r="E27" s="13">
        <v>0</v>
      </c>
      <c r="F27" s="13">
        <v>0</v>
      </c>
      <c r="G27" s="13">
        <v>0</v>
      </c>
      <c r="H27" s="13">
        <v>0</v>
      </c>
    </row>
    <row r="28" spans="1:8" ht="12.95" customHeight="1" x14ac:dyDescent="0.2">
      <c r="A28" s="12" t="s">
        <v>46</v>
      </c>
      <c r="B28" s="12" t="s">
        <v>1158</v>
      </c>
      <c r="C28" s="12" t="s">
        <v>47</v>
      </c>
      <c r="D28" s="13">
        <f t="shared" si="1"/>
        <v>50001.42</v>
      </c>
      <c r="E28" s="13">
        <v>47086.02</v>
      </c>
      <c r="F28" s="13">
        <v>49021</v>
      </c>
      <c r="G28" s="13">
        <v>32971</v>
      </c>
      <c r="H28" s="13">
        <v>48832.5</v>
      </c>
    </row>
    <row r="29" spans="1:8" ht="12.95" customHeight="1" x14ac:dyDescent="0.2">
      <c r="A29" s="12" t="s">
        <v>48</v>
      </c>
      <c r="B29" s="12" t="s">
        <v>1159</v>
      </c>
      <c r="C29" s="12" t="s">
        <v>49</v>
      </c>
      <c r="D29" s="13">
        <f t="shared" si="1"/>
        <v>0</v>
      </c>
      <c r="E29" s="13">
        <v>0</v>
      </c>
      <c r="F29" s="13">
        <v>0</v>
      </c>
      <c r="G29" s="13">
        <v>0</v>
      </c>
      <c r="H29" s="13">
        <v>0</v>
      </c>
    </row>
    <row r="30" spans="1:8" ht="12.95" customHeight="1" x14ac:dyDescent="0.2">
      <c r="A30" s="12" t="s">
        <v>50</v>
      </c>
      <c r="B30" s="12" t="s">
        <v>1160</v>
      </c>
      <c r="C30" s="12" t="s">
        <v>51</v>
      </c>
      <c r="D30" s="13">
        <f t="shared" si="1"/>
        <v>0</v>
      </c>
      <c r="E30" s="13">
        <v>0</v>
      </c>
      <c r="F30" s="13">
        <v>0</v>
      </c>
      <c r="G30" s="13">
        <v>0</v>
      </c>
      <c r="H30" s="13">
        <v>0</v>
      </c>
    </row>
    <row r="31" spans="1:8" ht="12.95" customHeight="1" x14ac:dyDescent="0.2">
      <c r="A31" s="12" t="s">
        <v>52</v>
      </c>
      <c r="B31" s="12" t="s">
        <v>1161</v>
      </c>
      <c r="C31" s="12" t="s">
        <v>53</v>
      </c>
      <c r="D31" s="13">
        <f t="shared" si="1"/>
        <v>0</v>
      </c>
      <c r="E31" s="13">
        <v>0</v>
      </c>
      <c r="F31" s="13">
        <v>0</v>
      </c>
      <c r="G31" s="13">
        <v>0</v>
      </c>
      <c r="H31" s="13">
        <v>0</v>
      </c>
    </row>
    <row r="32" spans="1:8" ht="12.95" customHeight="1" x14ac:dyDescent="0.2">
      <c r="A32" s="12" t="s">
        <v>54</v>
      </c>
      <c r="B32" s="12" t="s">
        <v>1162</v>
      </c>
      <c r="C32" s="12" t="s">
        <v>55</v>
      </c>
      <c r="D32" s="13">
        <f t="shared" si="1"/>
        <v>0</v>
      </c>
      <c r="E32" s="13">
        <v>0</v>
      </c>
      <c r="F32" s="13">
        <v>0</v>
      </c>
      <c r="G32" s="13">
        <v>0</v>
      </c>
      <c r="H32" s="13">
        <v>0</v>
      </c>
    </row>
    <row r="33" spans="1:9" ht="12.95" customHeight="1" x14ac:dyDescent="0.2">
      <c r="A33" s="12" t="s">
        <v>56</v>
      </c>
      <c r="B33" s="12" t="s">
        <v>1163</v>
      </c>
      <c r="C33" s="12" t="s">
        <v>57</v>
      </c>
      <c r="D33" s="13">
        <f t="shared" si="1"/>
        <v>0</v>
      </c>
      <c r="E33" s="13">
        <v>0</v>
      </c>
      <c r="F33" s="13">
        <v>0</v>
      </c>
      <c r="G33" s="13">
        <v>0</v>
      </c>
      <c r="H33" s="13">
        <v>0</v>
      </c>
    </row>
    <row r="34" spans="1:9" ht="12.95" customHeight="1" x14ac:dyDescent="0.2">
      <c r="A34" s="12" t="s">
        <v>58</v>
      </c>
      <c r="B34" s="12" t="s">
        <v>1164</v>
      </c>
      <c r="C34" s="12" t="s">
        <v>59</v>
      </c>
      <c r="D34" s="13">
        <f t="shared" si="1"/>
        <v>306</v>
      </c>
      <c r="E34" s="13">
        <v>3365</v>
      </c>
      <c r="F34" s="13">
        <v>300</v>
      </c>
      <c r="G34" s="13">
        <v>300</v>
      </c>
      <c r="H34" s="13">
        <v>965</v>
      </c>
    </row>
    <row r="35" spans="1:9" ht="12.95" customHeight="1" x14ac:dyDescent="0.2">
      <c r="A35" s="12" t="s">
        <v>60</v>
      </c>
      <c r="B35" s="12" t="s">
        <v>1165</v>
      </c>
      <c r="C35" s="12" t="s">
        <v>61</v>
      </c>
      <c r="D35" s="13">
        <f t="shared" si="1"/>
        <v>43899.708599999998</v>
      </c>
      <c r="E35" s="13">
        <v>46385.79</v>
      </c>
      <c r="F35" s="13">
        <v>43038.93</v>
      </c>
      <c r="G35" s="13">
        <v>41269.83</v>
      </c>
      <c r="H35" s="13">
        <v>41395.33</v>
      </c>
    </row>
    <row r="36" spans="1:9" ht="12.95" customHeight="1" x14ac:dyDescent="0.2">
      <c r="A36" s="9" t="s">
        <v>40</v>
      </c>
      <c r="B36" s="9"/>
      <c r="C36" s="10"/>
      <c r="D36" s="14">
        <f t="shared" ref="D36:G36" si="2">SUM(D26:D35)</f>
        <v>127044.9372</v>
      </c>
      <c r="E36" s="14">
        <f t="shared" si="2"/>
        <v>121836.81</v>
      </c>
      <c r="F36" s="14">
        <f t="shared" si="2"/>
        <v>124553.85999999999</v>
      </c>
      <c r="G36" s="14">
        <f t="shared" si="2"/>
        <v>106788.58</v>
      </c>
      <c r="H36" s="14">
        <f>SUM(H26:H35)</f>
        <v>126360.56000000001</v>
      </c>
    </row>
    <row r="37" spans="1:9" ht="12.95" customHeight="1" x14ac:dyDescent="0.2">
      <c r="A37" s="9" t="s">
        <v>62</v>
      </c>
      <c r="B37" s="9"/>
      <c r="C37" s="10"/>
      <c r="D37" s="11"/>
      <c r="E37" s="11"/>
      <c r="F37" s="11"/>
      <c r="G37" s="11"/>
      <c r="H37" s="11"/>
    </row>
    <row r="38" spans="1:9" ht="12.95" customHeight="1" x14ac:dyDescent="0.2">
      <c r="A38" s="12" t="s">
        <v>63</v>
      </c>
      <c r="B38" s="12" t="s">
        <v>1166</v>
      </c>
      <c r="C38" s="12" t="s">
        <v>64</v>
      </c>
      <c r="D38" s="13">
        <f t="shared" ref="D38:D43" si="3">F38*1.02</f>
        <v>0</v>
      </c>
      <c r="E38" s="13">
        <v>0</v>
      </c>
      <c r="F38" s="13">
        <v>0</v>
      </c>
      <c r="G38" s="13">
        <v>0</v>
      </c>
      <c r="H38" s="13">
        <v>0</v>
      </c>
    </row>
    <row r="39" spans="1:9" ht="12.95" customHeight="1" x14ac:dyDescent="0.2">
      <c r="A39" s="12" t="s">
        <v>65</v>
      </c>
      <c r="B39" s="12" t="s">
        <v>1167</v>
      </c>
      <c r="C39" s="12" t="s">
        <v>66</v>
      </c>
      <c r="D39" s="13">
        <f t="shared" si="3"/>
        <v>2729.4384</v>
      </c>
      <c r="E39" s="13">
        <v>0</v>
      </c>
      <c r="F39" s="13">
        <v>2675.92</v>
      </c>
      <c r="G39" s="13">
        <v>2675.92</v>
      </c>
      <c r="H39" s="13">
        <v>2675.92</v>
      </c>
    </row>
    <row r="40" spans="1:9" ht="12.95" customHeight="1" x14ac:dyDescent="0.2">
      <c r="A40" s="12" t="s">
        <v>67</v>
      </c>
      <c r="B40" s="12" t="s">
        <v>1168</v>
      </c>
      <c r="C40" s="12" t="s">
        <v>68</v>
      </c>
      <c r="D40" s="13">
        <f t="shared" si="3"/>
        <v>14967.112799999999</v>
      </c>
      <c r="E40" s="13">
        <v>30416.52</v>
      </c>
      <c r="F40" s="13">
        <v>14673.64</v>
      </c>
      <c r="G40" s="13">
        <v>13094.73</v>
      </c>
      <c r="H40" s="13">
        <v>9132.1200000000008</v>
      </c>
    </row>
    <row r="41" spans="1:9" ht="12.95" customHeight="1" x14ac:dyDescent="0.2">
      <c r="A41" s="12" t="s">
        <v>69</v>
      </c>
      <c r="B41" s="12" t="s">
        <v>1169</v>
      </c>
      <c r="C41" s="12" t="s">
        <v>70</v>
      </c>
      <c r="D41" s="13">
        <f t="shared" si="3"/>
        <v>286.52820000000003</v>
      </c>
      <c r="E41" s="13">
        <v>0</v>
      </c>
      <c r="F41" s="13">
        <v>280.91000000000003</v>
      </c>
      <c r="G41" s="13">
        <v>280.91000000000003</v>
      </c>
      <c r="H41" s="13">
        <v>1098.3399999999999</v>
      </c>
    </row>
    <row r="42" spans="1:9" ht="12.95" customHeight="1" x14ac:dyDescent="0.2">
      <c r="A42" s="12" t="s">
        <v>71</v>
      </c>
      <c r="B42" s="12" t="s">
        <v>1170</v>
      </c>
      <c r="C42" s="12" t="s">
        <v>72</v>
      </c>
      <c r="D42" s="13">
        <f t="shared" si="3"/>
        <v>0</v>
      </c>
      <c r="E42" s="13">
        <v>0</v>
      </c>
      <c r="F42" s="13">
        <v>0</v>
      </c>
      <c r="G42" s="13">
        <v>0</v>
      </c>
      <c r="H42" s="13">
        <v>0</v>
      </c>
    </row>
    <row r="43" spans="1:9" ht="12.95" customHeight="1" x14ac:dyDescent="0.2">
      <c r="A43" s="12" t="s">
        <v>73</v>
      </c>
      <c r="B43" s="12" t="s">
        <v>1171</v>
      </c>
      <c r="C43" s="12" t="s">
        <v>74</v>
      </c>
      <c r="D43" s="13">
        <f t="shared" si="3"/>
        <v>180.846</v>
      </c>
      <c r="E43" s="13">
        <v>0</v>
      </c>
      <c r="F43" s="13">
        <v>177.3</v>
      </c>
      <c r="G43" s="13">
        <v>167.3</v>
      </c>
      <c r="H43" s="13">
        <v>167.3</v>
      </c>
    </row>
    <row r="44" spans="1:9" ht="12.95" customHeight="1" x14ac:dyDescent="0.2">
      <c r="A44" s="9" t="s">
        <v>40</v>
      </c>
      <c r="B44" s="9"/>
      <c r="C44" s="10"/>
      <c r="D44" s="14">
        <f t="shared" ref="D44:G44" si="4">SUM(D38:D43)</f>
        <v>18163.9254</v>
      </c>
      <c r="E44" s="14">
        <f t="shared" si="4"/>
        <v>30416.52</v>
      </c>
      <c r="F44" s="14">
        <f t="shared" si="4"/>
        <v>17807.769999999997</v>
      </c>
      <c r="G44" s="14">
        <f t="shared" si="4"/>
        <v>16218.859999999999</v>
      </c>
      <c r="H44" s="14">
        <f>SUM(H38:H43)</f>
        <v>13073.68</v>
      </c>
    </row>
    <row r="45" spans="1:9" ht="12.95" customHeight="1" x14ac:dyDescent="0.2">
      <c r="A45" s="9" t="s">
        <v>75</v>
      </c>
      <c r="B45" s="9"/>
      <c r="C45" s="10"/>
      <c r="D45" s="15">
        <f t="shared" ref="D45:G45" si="5">SUM(D44,D36,D24)</f>
        <v>6887047.2325999988</v>
      </c>
      <c r="E45" s="15">
        <f t="shared" si="5"/>
        <v>5751998.3300000001</v>
      </c>
      <c r="F45" s="15">
        <f t="shared" si="5"/>
        <v>6011174.8499999987</v>
      </c>
      <c r="G45" s="15">
        <f t="shared" si="5"/>
        <v>5983710.4100000001</v>
      </c>
      <c r="H45" s="15">
        <f>SUM(H44,H36,H24)</f>
        <v>6004128.5499999998</v>
      </c>
    </row>
    <row r="46" spans="1:9" ht="12.95" customHeight="1" x14ac:dyDescent="0.2">
      <c r="A46" s="9" t="s">
        <v>76</v>
      </c>
      <c r="B46" s="9"/>
      <c r="C46" s="10"/>
      <c r="D46" s="11"/>
      <c r="E46" s="11"/>
      <c r="F46" s="11"/>
      <c r="G46" s="11"/>
      <c r="H46" s="11"/>
    </row>
    <row r="47" spans="1:9" ht="12.95" customHeight="1" x14ac:dyDescent="0.2">
      <c r="A47" s="9" t="s">
        <v>77</v>
      </c>
      <c r="B47" s="9"/>
      <c r="C47" s="10"/>
      <c r="D47" s="11"/>
      <c r="E47" s="11"/>
      <c r="F47" s="11"/>
      <c r="G47" s="11"/>
      <c r="H47" s="11"/>
    </row>
    <row r="48" spans="1:9" ht="12.95" customHeight="1" x14ac:dyDescent="0.2">
      <c r="A48" s="12" t="s">
        <v>78</v>
      </c>
      <c r="B48" s="12" t="s">
        <v>1172</v>
      </c>
      <c r="C48" s="12" t="s">
        <v>79</v>
      </c>
      <c r="D48" s="13">
        <f>SUM(Salaries!G22,Salaries!G31)+Salaries!G36</f>
        <v>194772</v>
      </c>
      <c r="E48" s="13">
        <v>117560</v>
      </c>
      <c r="F48" s="13">
        <v>116135.27</v>
      </c>
      <c r="G48" s="13">
        <v>106346.88</v>
      </c>
      <c r="H48" s="13">
        <v>115268.3</v>
      </c>
      <c r="I48" s="21"/>
    </row>
    <row r="49" spans="1:8" ht="12.95" customHeight="1" x14ac:dyDescent="0.2">
      <c r="A49" s="12" t="s">
        <v>80</v>
      </c>
      <c r="B49" s="12" t="s">
        <v>1173</v>
      </c>
      <c r="C49" s="12" t="s">
        <v>81</v>
      </c>
      <c r="D49" s="13">
        <f>Salaries!G34</f>
        <v>56650</v>
      </c>
      <c r="E49" s="13">
        <v>0</v>
      </c>
      <c r="F49" s="13">
        <v>55108.35</v>
      </c>
      <c r="G49" s="13">
        <v>50525.01</v>
      </c>
      <c r="H49" s="13">
        <v>50525.01</v>
      </c>
    </row>
    <row r="50" spans="1:8" ht="12.95" customHeight="1" x14ac:dyDescent="0.2">
      <c r="A50" s="12" t="s">
        <v>82</v>
      </c>
      <c r="B50" s="12" t="s">
        <v>1174</v>
      </c>
      <c r="C50" s="12" t="s">
        <v>83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</row>
    <row r="51" spans="1:8" ht="12.95" customHeight="1" x14ac:dyDescent="0.2">
      <c r="A51" s="12" t="s">
        <v>84</v>
      </c>
      <c r="B51" s="12" t="s">
        <v>1175</v>
      </c>
      <c r="C51" s="12" t="s">
        <v>85</v>
      </c>
      <c r="D51" s="13">
        <f>SUM(Salaries!G53:G55)</f>
        <v>168500</v>
      </c>
      <c r="E51" s="13">
        <v>100378</v>
      </c>
      <c r="F51" s="13">
        <v>108188.21</v>
      </c>
      <c r="G51" s="13">
        <v>95487.49</v>
      </c>
      <c r="H51" s="13">
        <v>103680.16</v>
      </c>
    </row>
    <row r="52" spans="1:8" ht="12.95" customHeight="1" x14ac:dyDescent="0.2">
      <c r="A52" s="12" t="s">
        <v>86</v>
      </c>
      <c r="B52" s="12" t="s">
        <v>1176</v>
      </c>
      <c r="C52" s="12" t="s">
        <v>87</v>
      </c>
      <c r="D52" s="13">
        <v>0</v>
      </c>
      <c r="E52" s="13">
        <v>17000</v>
      </c>
      <c r="F52" s="13">
        <v>1500</v>
      </c>
      <c r="G52" s="13">
        <v>1500</v>
      </c>
      <c r="H52" s="13">
        <v>3000</v>
      </c>
    </row>
    <row r="53" spans="1:8" ht="12.95" customHeight="1" x14ac:dyDescent="0.2">
      <c r="A53" s="12" t="s">
        <v>88</v>
      </c>
      <c r="B53" s="12" t="s">
        <v>1177</v>
      </c>
      <c r="C53" s="12" t="s">
        <v>89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</row>
    <row r="54" spans="1:8" ht="12.95" customHeight="1" x14ac:dyDescent="0.2">
      <c r="A54" s="12" t="s">
        <v>90</v>
      </c>
      <c r="B54" s="12" t="s">
        <v>1178</v>
      </c>
      <c r="C54" s="12" t="s">
        <v>91</v>
      </c>
      <c r="D54" s="13">
        <f>SUM(Salaries!G21,Salaries!G23:G30,Salaries!G35:G37,Salaries!G40:G41,Salaries!G42,Salaries!G43:G47)-Salaries!G36-D62</f>
        <v>844161.69279999996</v>
      </c>
      <c r="E54" s="13">
        <v>802700</v>
      </c>
      <c r="F54" s="13">
        <v>646734.97</v>
      </c>
      <c r="G54" s="13">
        <v>641773.99</v>
      </c>
      <c r="H54" s="13">
        <v>646364.81999999995</v>
      </c>
    </row>
    <row r="55" spans="1:8" ht="12.95" customHeight="1" x14ac:dyDescent="0.2">
      <c r="A55" s="12" t="s">
        <v>92</v>
      </c>
      <c r="B55" s="12" t="s">
        <v>1179</v>
      </c>
      <c r="C55" s="12" t="s">
        <v>93</v>
      </c>
      <c r="D55" s="13">
        <f>SUM(Salaries!G30,Salaries!G32:G33,Salaries!G38:G39,Salaries!G48)</f>
        <v>218183</v>
      </c>
      <c r="E55" s="13">
        <v>191270</v>
      </c>
      <c r="F55" s="13">
        <v>239956.55</v>
      </c>
      <c r="G55" s="13">
        <v>233020.47</v>
      </c>
      <c r="H55" s="13">
        <v>232476.14</v>
      </c>
    </row>
    <row r="56" spans="1:8" ht="12.95" customHeight="1" x14ac:dyDescent="0.2">
      <c r="A56" s="12" t="s">
        <v>94</v>
      </c>
      <c r="B56" s="12" t="s">
        <v>1180</v>
      </c>
      <c r="C56" s="12" t="s">
        <v>95</v>
      </c>
      <c r="D56" s="13">
        <f>SUM(Salaries!G56:G87)</f>
        <v>1157488</v>
      </c>
      <c r="E56" s="13">
        <v>939586</v>
      </c>
      <c r="F56" s="13">
        <v>939005.91</v>
      </c>
      <c r="G56" s="13">
        <v>934477.54</v>
      </c>
      <c r="H56" s="13">
        <v>934068.86</v>
      </c>
    </row>
    <row r="57" spans="1:8" ht="12.95" customHeight="1" x14ac:dyDescent="0.2">
      <c r="A57" s="12" t="s">
        <v>96</v>
      </c>
      <c r="B57" s="12" t="s">
        <v>1181</v>
      </c>
      <c r="C57" s="12" t="s">
        <v>97</v>
      </c>
      <c r="D57" s="13">
        <f t="shared" ref="D57:D62" si="6">F57*1.04</f>
        <v>71201.166400000002</v>
      </c>
      <c r="E57" s="13">
        <v>38000</v>
      </c>
      <c r="F57" s="13">
        <v>68462.66</v>
      </c>
      <c r="G57" s="13">
        <v>64006.93</v>
      </c>
      <c r="H57" s="13">
        <v>66506.929999999993</v>
      </c>
    </row>
    <row r="58" spans="1:8" ht="12.95" customHeight="1" x14ac:dyDescent="0.2">
      <c r="A58" s="12" t="s">
        <v>98</v>
      </c>
      <c r="B58" s="12" t="s">
        <v>1182</v>
      </c>
      <c r="C58" s="12" t="s">
        <v>99</v>
      </c>
      <c r="D58" s="13">
        <f t="shared" si="6"/>
        <v>0</v>
      </c>
      <c r="E58" s="13">
        <v>0</v>
      </c>
      <c r="F58" s="13">
        <v>0</v>
      </c>
      <c r="G58" s="13">
        <v>0</v>
      </c>
      <c r="H58" s="13">
        <v>0</v>
      </c>
    </row>
    <row r="59" spans="1:8" ht="12.95" customHeight="1" x14ac:dyDescent="0.2">
      <c r="A59" s="12" t="s">
        <v>100</v>
      </c>
      <c r="B59" s="12" t="s">
        <v>1183</v>
      </c>
      <c r="C59" s="12" t="s">
        <v>101</v>
      </c>
      <c r="D59" s="13">
        <f t="shared" si="6"/>
        <v>43057.736799999999</v>
      </c>
      <c r="E59" s="13">
        <v>23000</v>
      </c>
      <c r="F59" s="13">
        <v>41401.67</v>
      </c>
      <c r="G59" s="13">
        <v>39391.67</v>
      </c>
      <c r="H59" s="13">
        <v>39891.67</v>
      </c>
    </row>
    <row r="60" spans="1:8" ht="12.95" customHeight="1" x14ac:dyDescent="0.2">
      <c r="A60" s="12" t="s">
        <v>102</v>
      </c>
      <c r="B60" s="12" t="s">
        <v>1184</v>
      </c>
      <c r="C60" s="12" t="s">
        <v>103</v>
      </c>
      <c r="D60" s="13">
        <f t="shared" si="6"/>
        <v>11048.315199999999</v>
      </c>
      <c r="E60" s="13">
        <v>0</v>
      </c>
      <c r="F60" s="13">
        <v>10623.38</v>
      </c>
      <c r="G60" s="13">
        <v>9790.0400000000009</v>
      </c>
      <c r="H60" s="13">
        <v>9790.0400000000009</v>
      </c>
    </row>
    <row r="61" spans="1:8" ht="12.95" customHeight="1" x14ac:dyDescent="0.2">
      <c r="A61" s="12" t="s">
        <v>104</v>
      </c>
      <c r="B61" s="12" t="s">
        <v>1185</v>
      </c>
      <c r="C61" s="12" t="s">
        <v>105</v>
      </c>
      <c r="D61" s="13">
        <f t="shared" si="6"/>
        <v>0</v>
      </c>
      <c r="E61" s="13">
        <v>0</v>
      </c>
      <c r="F61" s="13">
        <v>0</v>
      </c>
      <c r="G61" s="13">
        <v>0</v>
      </c>
      <c r="H61" s="13">
        <v>0</v>
      </c>
    </row>
    <row r="62" spans="1:8" ht="12.95" customHeight="1" x14ac:dyDescent="0.2">
      <c r="A62" s="12" t="s">
        <v>106</v>
      </c>
      <c r="B62" s="12" t="s">
        <v>1186</v>
      </c>
      <c r="C62" s="12" t="s">
        <v>107</v>
      </c>
      <c r="D62" s="13">
        <f t="shared" si="6"/>
        <v>94578.307199999996</v>
      </c>
      <c r="E62" s="13">
        <v>58000</v>
      </c>
      <c r="F62" s="13">
        <v>90940.68</v>
      </c>
      <c r="G62" s="13">
        <v>88940.68</v>
      </c>
      <c r="H62" s="13">
        <v>89774.01</v>
      </c>
    </row>
    <row r="63" spans="1:8" ht="12.95" customHeight="1" x14ac:dyDescent="0.2">
      <c r="A63" s="12" t="s">
        <v>108</v>
      </c>
      <c r="B63" s="12" t="s">
        <v>1187</v>
      </c>
      <c r="C63" s="12" t="s">
        <v>109</v>
      </c>
      <c r="D63" s="13">
        <f>D52*0.0765</f>
        <v>0</v>
      </c>
      <c r="E63" s="13">
        <v>1300.5</v>
      </c>
      <c r="F63" s="13">
        <v>927.43</v>
      </c>
      <c r="G63" s="13">
        <v>863.68</v>
      </c>
      <c r="H63" s="13">
        <v>978.43</v>
      </c>
    </row>
    <row r="64" spans="1:8" ht="12.95" customHeight="1" x14ac:dyDescent="0.2">
      <c r="A64" s="12" t="s">
        <v>110</v>
      </c>
      <c r="B64" s="12" t="s">
        <v>1188</v>
      </c>
      <c r="C64" s="12" t="s">
        <v>111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</row>
    <row r="65" spans="1:8" ht="12.95" customHeight="1" x14ac:dyDescent="0.2">
      <c r="A65" s="12" t="s">
        <v>112</v>
      </c>
      <c r="B65" s="12" t="s">
        <v>1189</v>
      </c>
      <c r="C65" s="12" t="s">
        <v>113</v>
      </c>
      <c r="D65" s="13">
        <f>SUM(D54,D57)*0.0765</f>
        <v>70025.258728799992</v>
      </c>
      <c r="E65" s="13">
        <v>61406.55</v>
      </c>
      <c r="F65" s="13">
        <v>54712.639999999999</v>
      </c>
      <c r="G65" s="13">
        <v>53992.3</v>
      </c>
      <c r="H65" s="13">
        <v>54534.73</v>
      </c>
    </row>
    <row r="66" spans="1:8" ht="12.95" customHeight="1" x14ac:dyDescent="0.2">
      <c r="A66" s="12" t="s">
        <v>114</v>
      </c>
      <c r="B66" s="12" t="s">
        <v>1190</v>
      </c>
      <c r="C66" s="12" t="s">
        <v>115</v>
      </c>
      <c r="D66" s="13">
        <f>D48*0.0765</f>
        <v>14900.057999999999</v>
      </c>
      <c r="E66" s="13">
        <v>8993.35</v>
      </c>
      <c r="F66" s="13">
        <v>8884.36</v>
      </c>
      <c r="G66" s="13">
        <v>8135.55</v>
      </c>
      <c r="H66" s="13">
        <v>8818.02</v>
      </c>
    </row>
    <row r="67" spans="1:8" ht="12.95" customHeight="1" x14ac:dyDescent="0.2">
      <c r="A67" s="12" t="s">
        <v>116</v>
      </c>
      <c r="B67" s="12" t="s">
        <v>1191</v>
      </c>
      <c r="C67" s="12" t="s">
        <v>117</v>
      </c>
      <c r="D67" s="13">
        <f>D62*0.0765</f>
        <v>7235.2405007999996</v>
      </c>
      <c r="E67" s="13">
        <v>4437</v>
      </c>
      <c r="F67" s="13">
        <v>6956.93</v>
      </c>
      <c r="G67" s="13">
        <v>6803.93</v>
      </c>
      <c r="H67" s="13">
        <v>7058.93</v>
      </c>
    </row>
    <row r="68" spans="1:8" ht="12.95" customHeight="1" x14ac:dyDescent="0.2">
      <c r="A68" s="12" t="s">
        <v>118</v>
      </c>
      <c r="B68" s="12" t="s">
        <v>1192</v>
      </c>
      <c r="C68" s="12" t="s">
        <v>119</v>
      </c>
      <c r="D68" s="13">
        <f>D49*0.0765</f>
        <v>4333.7250000000004</v>
      </c>
      <c r="E68" s="13">
        <v>0</v>
      </c>
      <c r="F68" s="13">
        <v>4215.79</v>
      </c>
      <c r="G68" s="13">
        <v>3865.17</v>
      </c>
      <c r="H68" s="13">
        <v>3865.17</v>
      </c>
    </row>
    <row r="69" spans="1:8" ht="12.95" customHeight="1" x14ac:dyDescent="0.2">
      <c r="A69" s="12" t="s">
        <v>120</v>
      </c>
      <c r="B69" s="12" t="s">
        <v>1193</v>
      </c>
      <c r="C69" s="12" t="s">
        <v>121</v>
      </c>
      <c r="D69" s="13">
        <f>SUM(D58,D55)*0.0765</f>
        <v>16690.999499999998</v>
      </c>
      <c r="E69" s="13">
        <v>14632.16</v>
      </c>
      <c r="F69" s="13">
        <v>18356.669999999998</v>
      </c>
      <c r="G69" s="13">
        <v>17826.080000000002</v>
      </c>
      <c r="H69" s="13">
        <v>17784.43</v>
      </c>
    </row>
    <row r="70" spans="1:8" ht="12.95" customHeight="1" x14ac:dyDescent="0.2">
      <c r="A70" s="12" t="s">
        <v>122</v>
      </c>
      <c r="B70" s="12" t="s">
        <v>1194</v>
      </c>
      <c r="C70" s="12" t="s">
        <v>123</v>
      </c>
      <c r="D70" s="13">
        <f>0</f>
        <v>0</v>
      </c>
      <c r="E70" s="13">
        <v>0</v>
      </c>
      <c r="F70" s="13">
        <v>0</v>
      </c>
      <c r="G70" s="13">
        <v>0</v>
      </c>
      <c r="H70" s="13">
        <v>0</v>
      </c>
    </row>
    <row r="71" spans="1:8" ht="12.95" customHeight="1" x14ac:dyDescent="0.2">
      <c r="A71" s="12" t="s">
        <v>124</v>
      </c>
      <c r="B71" s="12" t="s">
        <v>1195</v>
      </c>
      <c r="C71" s="12" t="s">
        <v>125</v>
      </c>
      <c r="D71" s="13">
        <f>SUM(D56,D59)*0.0765</f>
        <v>91841.748865200003</v>
      </c>
      <c r="E71" s="13">
        <v>71878.320000000007</v>
      </c>
      <c r="F71" s="13">
        <v>75035.72</v>
      </c>
      <c r="G71" s="13">
        <v>74535.61</v>
      </c>
      <c r="H71" s="13">
        <v>74402.37</v>
      </c>
    </row>
    <row r="72" spans="1:8" ht="12.95" customHeight="1" x14ac:dyDescent="0.2">
      <c r="A72" s="12" t="s">
        <v>126</v>
      </c>
      <c r="B72" s="12" t="s">
        <v>1196</v>
      </c>
      <c r="C72" s="12" t="s">
        <v>127</v>
      </c>
      <c r="D72" s="13">
        <f>D51*0.0765</f>
        <v>12890.25</v>
      </c>
      <c r="E72" s="13">
        <v>7678.94</v>
      </c>
      <c r="F72" s="13">
        <v>8276.41</v>
      </c>
      <c r="G72" s="13">
        <v>7304.8</v>
      </c>
      <c r="H72" s="13">
        <v>7931.53</v>
      </c>
    </row>
    <row r="73" spans="1:8" ht="12.95" customHeight="1" x14ac:dyDescent="0.2">
      <c r="A73" s="12" t="s">
        <v>128</v>
      </c>
      <c r="B73" s="12" t="s">
        <v>1197</v>
      </c>
      <c r="C73" s="12" t="s">
        <v>129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</row>
    <row r="74" spans="1:8" ht="12.95" customHeight="1" x14ac:dyDescent="0.2">
      <c r="A74" s="12" t="s">
        <v>130</v>
      </c>
      <c r="B74" s="12" t="s">
        <v>1198</v>
      </c>
      <c r="C74" s="12" t="s">
        <v>131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</row>
    <row r="75" spans="1:8" ht="12.95" customHeight="1" x14ac:dyDescent="0.2">
      <c r="A75" s="12" t="s">
        <v>132</v>
      </c>
      <c r="B75" s="12" t="s">
        <v>1199</v>
      </c>
      <c r="C75" s="12" t="s">
        <v>133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</row>
    <row r="76" spans="1:8" ht="12.95" customHeight="1" x14ac:dyDescent="0.2">
      <c r="A76" s="12" t="s">
        <v>134</v>
      </c>
      <c r="B76" s="12" t="s">
        <v>1200</v>
      </c>
      <c r="C76" s="12" t="s">
        <v>135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</row>
    <row r="77" spans="1:8" ht="12.95" customHeight="1" x14ac:dyDescent="0.2">
      <c r="A77" s="12" t="s">
        <v>136</v>
      </c>
      <c r="B77" s="12" t="s">
        <v>1201</v>
      </c>
      <c r="C77" s="12" t="s">
        <v>137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</row>
    <row r="78" spans="1:8" ht="12.95" customHeight="1" x14ac:dyDescent="0.2">
      <c r="A78" s="12" t="s">
        <v>138</v>
      </c>
      <c r="B78" s="12" t="s">
        <v>1202</v>
      </c>
      <c r="C78" s="12" t="s">
        <v>139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</row>
    <row r="79" spans="1:8" ht="12.95" customHeight="1" x14ac:dyDescent="0.2">
      <c r="A79" s="12" t="s">
        <v>140</v>
      </c>
      <c r="B79" s="12" t="s">
        <v>1203</v>
      </c>
      <c r="C79" s="12" t="s">
        <v>141</v>
      </c>
      <c r="D79" s="13">
        <f>F79*1.02</f>
        <v>0</v>
      </c>
      <c r="E79" s="13">
        <v>0</v>
      </c>
      <c r="F79" s="13">
        <v>0</v>
      </c>
      <c r="G79" s="13">
        <v>0</v>
      </c>
      <c r="H79" s="13">
        <v>0</v>
      </c>
    </row>
    <row r="80" spans="1:8" ht="12.95" customHeight="1" x14ac:dyDescent="0.2">
      <c r="A80" s="12" t="s">
        <v>142</v>
      </c>
      <c r="B80" s="12" t="s">
        <v>1204</v>
      </c>
      <c r="C80" s="12" t="s">
        <v>143</v>
      </c>
      <c r="D80" s="13">
        <f>ROUNDUP(F80, -1)</f>
        <v>170</v>
      </c>
      <c r="E80" s="13">
        <v>430</v>
      </c>
      <c r="F80" s="13">
        <v>164.8</v>
      </c>
      <c r="G80" s="13">
        <v>164.8</v>
      </c>
      <c r="H80" s="13">
        <v>164.8</v>
      </c>
    </row>
    <row r="81" spans="1:8" ht="12.95" customHeight="1" x14ac:dyDescent="0.2">
      <c r="A81" s="12" t="s">
        <v>144</v>
      </c>
      <c r="B81" s="12" t="s">
        <v>1205</v>
      </c>
      <c r="C81" s="12" t="s">
        <v>145</v>
      </c>
      <c r="D81" s="13">
        <f t="shared" ref="D81:D134" si="7">ROUNDUP(F81, -1)</f>
        <v>0</v>
      </c>
      <c r="E81" s="13">
        <v>0</v>
      </c>
      <c r="F81" s="13">
        <v>0</v>
      </c>
      <c r="G81" s="13">
        <v>0</v>
      </c>
      <c r="H81" s="13">
        <v>0</v>
      </c>
    </row>
    <row r="82" spans="1:8" ht="12.95" customHeight="1" x14ac:dyDescent="0.2">
      <c r="A82" s="12" t="s">
        <v>146</v>
      </c>
      <c r="B82" s="12" t="s">
        <v>1206</v>
      </c>
      <c r="C82" s="12" t="s">
        <v>147</v>
      </c>
      <c r="D82" s="13">
        <f t="shared" si="7"/>
        <v>5500</v>
      </c>
      <c r="E82" s="13">
        <v>2838</v>
      </c>
      <c r="F82" s="13">
        <v>5492.32</v>
      </c>
      <c r="G82" s="13">
        <v>5492.32</v>
      </c>
      <c r="H82" s="13">
        <v>5492.32</v>
      </c>
    </row>
    <row r="83" spans="1:8" ht="12.95" customHeight="1" x14ac:dyDescent="0.2">
      <c r="A83" s="12" t="s">
        <v>148</v>
      </c>
      <c r="B83" s="12" t="s">
        <v>1207</v>
      </c>
      <c r="C83" s="12" t="s">
        <v>149</v>
      </c>
      <c r="D83" s="13">
        <f t="shared" si="7"/>
        <v>480</v>
      </c>
      <c r="E83" s="13">
        <v>1500</v>
      </c>
      <c r="F83" s="13">
        <v>475.68</v>
      </c>
      <c r="G83" s="13">
        <v>475.68</v>
      </c>
      <c r="H83" s="13">
        <v>475.68</v>
      </c>
    </row>
    <row r="84" spans="1:8" ht="12.95" customHeight="1" x14ac:dyDescent="0.2">
      <c r="A84" s="12" t="s">
        <v>150</v>
      </c>
      <c r="B84" s="12" t="s">
        <v>1208</v>
      </c>
      <c r="C84" s="12" t="s">
        <v>151</v>
      </c>
      <c r="D84" s="13">
        <f t="shared" si="7"/>
        <v>490</v>
      </c>
      <c r="E84" s="13">
        <v>1200</v>
      </c>
      <c r="F84" s="13">
        <v>489.73</v>
      </c>
      <c r="G84" s="13">
        <v>489.73</v>
      </c>
      <c r="H84" s="13">
        <v>489.73</v>
      </c>
    </row>
    <row r="85" spans="1:8" ht="12.95" customHeight="1" x14ac:dyDescent="0.2">
      <c r="A85" s="12" t="s">
        <v>152</v>
      </c>
      <c r="B85" s="12" t="s">
        <v>1209</v>
      </c>
      <c r="C85" s="12" t="s">
        <v>153</v>
      </c>
      <c r="D85" s="13">
        <f t="shared" si="7"/>
        <v>1460</v>
      </c>
      <c r="E85" s="13">
        <v>0</v>
      </c>
      <c r="F85" s="13">
        <v>1456.64</v>
      </c>
      <c r="G85" s="13">
        <v>1456.64</v>
      </c>
      <c r="H85" s="13">
        <v>1456.64</v>
      </c>
    </row>
    <row r="86" spans="1:8" ht="12.95" customHeight="1" x14ac:dyDescent="0.2">
      <c r="A86" s="12" t="s">
        <v>154</v>
      </c>
      <c r="B86" s="12" t="s">
        <v>1210</v>
      </c>
      <c r="C86" s="12" t="s">
        <v>155</v>
      </c>
      <c r="D86" s="13">
        <f t="shared" si="7"/>
        <v>360</v>
      </c>
      <c r="E86" s="13">
        <v>362</v>
      </c>
      <c r="F86" s="13">
        <v>355.49</v>
      </c>
      <c r="G86" s="13">
        <v>355.49</v>
      </c>
      <c r="H86" s="13">
        <v>355.49</v>
      </c>
    </row>
    <row r="87" spans="1:8" ht="12.95" customHeight="1" x14ac:dyDescent="0.2">
      <c r="A87" s="12" t="s">
        <v>156</v>
      </c>
      <c r="B87" s="12" t="s">
        <v>1211</v>
      </c>
      <c r="C87" s="12" t="s">
        <v>157</v>
      </c>
      <c r="D87" s="13">
        <f t="shared" si="7"/>
        <v>0</v>
      </c>
      <c r="E87" s="13">
        <v>0</v>
      </c>
      <c r="F87" s="13">
        <v>0</v>
      </c>
      <c r="G87" s="13">
        <v>0</v>
      </c>
      <c r="H87" s="13">
        <v>0</v>
      </c>
    </row>
    <row r="88" spans="1:8" ht="12.95" customHeight="1" x14ac:dyDescent="0.2">
      <c r="A88" s="12" t="s">
        <v>158</v>
      </c>
      <c r="B88" s="12" t="s">
        <v>1212</v>
      </c>
      <c r="C88" s="12" t="s">
        <v>159</v>
      </c>
      <c r="D88" s="13">
        <f t="shared" si="7"/>
        <v>600</v>
      </c>
      <c r="E88" s="13">
        <v>300</v>
      </c>
      <c r="F88" s="13">
        <v>591.9</v>
      </c>
      <c r="G88" s="13">
        <v>591.9</v>
      </c>
      <c r="H88" s="13">
        <v>591.9</v>
      </c>
    </row>
    <row r="89" spans="1:8" ht="12.95" customHeight="1" x14ac:dyDescent="0.2">
      <c r="A89" s="12" t="s">
        <v>160</v>
      </c>
      <c r="B89" s="12" t="s">
        <v>1213</v>
      </c>
      <c r="C89" s="12" t="s">
        <v>161</v>
      </c>
      <c r="D89" s="13">
        <f t="shared" si="7"/>
        <v>450</v>
      </c>
      <c r="E89" s="13">
        <v>0</v>
      </c>
      <c r="F89" s="13">
        <v>440.15</v>
      </c>
      <c r="G89" s="13">
        <v>440.15</v>
      </c>
      <c r="H89" s="13">
        <v>440.15</v>
      </c>
    </row>
    <row r="90" spans="1:8" ht="12.95" customHeight="1" x14ac:dyDescent="0.2">
      <c r="A90" s="12" t="s">
        <v>162</v>
      </c>
      <c r="B90" s="12" t="s">
        <v>1214</v>
      </c>
      <c r="C90" s="12" t="s">
        <v>163</v>
      </c>
      <c r="D90" s="13">
        <f t="shared" si="7"/>
        <v>150</v>
      </c>
      <c r="E90" s="13">
        <v>350</v>
      </c>
      <c r="F90" s="13">
        <v>150</v>
      </c>
      <c r="G90" s="13">
        <v>150</v>
      </c>
      <c r="H90" s="13">
        <v>150</v>
      </c>
    </row>
    <row r="91" spans="1:8" ht="12.95" customHeight="1" x14ac:dyDescent="0.2">
      <c r="A91" s="12" t="s">
        <v>164</v>
      </c>
      <c r="B91" s="12" t="s">
        <v>1215</v>
      </c>
      <c r="C91" s="12" t="s">
        <v>165</v>
      </c>
      <c r="D91" s="13">
        <f t="shared" si="7"/>
        <v>130</v>
      </c>
      <c r="E91" s="13">
        <v>0</v>
      </c>
      <c r="F91" s="13">
        <v>122.77</v>
      </c>
      <c r="G91" s="13">
        <v>122.77</v>
      </c>
      <c r="H91" s="13">
        <v>122.77</v>
      </c>
    </row>
    <row r="92" spans="1:8" ht="12.95" customHeight="1" x14ac:dyDescent="0.2">
      <c r="A92" s="12" t="s">
        <v>166</v>
      </c>
      <c r="B92" s="12" t="s">
        <v>1216</v>
      </c>
      <c r="C92" s="12" t="s">
        <v>167</v>
      </c>
      <c r="D92" s="13">
        <f t="shared" si="7"/>
        <v>30</v>
      </c>
      <c r="E92" s="13">
        <v>0</v>
      </c>
      <c r="F92" s="13">
        <v>28.9</v>
      </c>
      <c r="G92" s="13">
        <v>28.9</v>
      </c>
      <c r="H92" s="13">
        <v>28.9</v>
      </c>
    </row>
    <row r="93" spans="1:8" ht="12.95" customHeight="1" x14ac:dyDescent="0.2">
      <c r="A93" s="12" t="s">
        <v>168</v>
      </c>
      <c r="B93" s="12" t="s">
        <v>1217</v>
      </c>
      <c r="C93" s="12" t="s">
        <v>169</v>
      </c>
      <c r="D93" s="13">
        <f t="shared" si="7"/>
        <v>0</v>
      </c>
      <c r="E93" s="13">
        <v>136</v>
      </c>
      <c r="F93" s="13">
        <v>0</v>
      </c>
      <c r="G93" s="13">
        <v>0</v>
      </c>
      <c r="H93" s="13">
        <v>0</v>
      </c>
    </row>
    <row r="94" spans="1:8" ht="12.95" customHeight="1" x14ac:dyDescent="0.2">
      <c r="A94" s="12" t="s">
        <v>170</v>
      </c>
      <c r="B94" s="12" t="s">
        <v>1218</v>
      </c>
      <c r="C94" s="12" t="s">
        <v>171</v>
      </c>
      <c r="D94" s="13">
        <f t="shared" si="7"/>
        <v>0</v>
      </c>
      <c r="E94" s="13">
        <v>0</v>
      </c>
      <c r="F94" s="13">
        <v>0</v>
      </c>
      <c r="G94" s="13">
        <v>0</v>
      </c>
      <c r="H94" s="13">
        <v>0</v>
      </c>
    </row>
    <row r="95" spans="1:8" ht="12.95" customHeight="1" x14ac:dyDescent="0.2">
      <c r="A95" s="12" t="s">
        <v>172</v>
      </c>
      <c r="B95" s="12" t="s">
        <v>1219</v>
      </c>
      <c r="C95" s="12" t="s">
        <v>173</v>
      </c>
      <c r="D95" s="13">
        <f t="shared" si="7"/>
        <v>2870</v>
      </c>
      <c r="E95" s="13">
        <v>1900</v>
      </c>
      <c r="F95" s="13">
        <v>2863.83</v>
      </c>
      <c r="G95" s="13">
        <v>2863.83</v>
      </c>
      <c r="H95" s="13">
        <v>2863.83</v>
      </c>
    </row>
    <row r="96" spans="1:8" ht="12.95" customHeight="1" x14ac:dyDescent="0.2">
      <c r="A96" s="12" t="s">
        <v>174</v>
      </c>
      <c r="B96" s="12" t="s">
        <v>1220</v>
      </c>
      <c r="C96" s="12" t="s">
        <v>175</v>
      </c>
      <c r="D96" s="13">
        <f t="shared" si="7"/>
        <v>0</v>
      </c>
      <c r="E96" s="13">
        <v>0</v>
      </c>
      <c r="F96" s="13">
        <v>0</v>
      </c>
      <c r="G96" s="13">
        <v>0</v>
      </c>
      <c r="H96" s="13">
        <v>0</v>
      </c>
    </row>
    <row r="97" spans="1:8" ht="12.95" customHeight="1" x14ac:dyDescent="0.2">
      <c r="A97" s="12" t="s">
        <v>176</v>
      </c>
      <c r="B97" s="12" t="s">
        <v>1221</v>
      </c>
      <c r="C97" s="12" t="s">
        <v>177</v>
      </c>
      <c r="D97" s="13">
        <f t="shared" si="7"/>
        <v>110</v>
      </c>
      <c r="E97" s="13">
        <v>0</v>
      </c>
      <c r="F97" s="13">
        <v>101.03</v>
      </c>
      <c r="G97" s="13">
        <v>101.03</v>
      </c>
      <c r="H97" s="13">
        <v>101.03</v>
      </c>
    </row>
    <row r="98" spans="1:8" ht="12.95" customHeight="1" x14ac:dyDescent="0.2">
      <c r="A98" s="12" t="s">
        <v>178</v>
      </c>
      <c r="B98" s="12" t="s">
        <v>1222</v>
      </c>
      <c r="C98" s="12" t="s">
        <v>179</v>
      </c>
      <c r="D98" s="13">
        <f t="shared" si="7"/>
        <v>240</v>
      </c>
      <c r="E98" s="13">
        <v>1400</v>
      </c>
      <c r="F98" s="13">
        <v>235</v>
      </c>
      <c r="G98" s="13">
        <v>235</v>
      </c>
      <c r="H98" s="13">
        <v>235</v>
      </c>
    </row>
    <row r="99" spans="1:8" ht="12.95" customHeight="1" x14ac:dyDescent="0.2">
      <c r="A99" s="12" t="s">
        <v>180</v>
      </c>
      <c r="B99" s="12" t="s">
        <v>1223</v>
      </c>
      <c r="C99" s="12" t="s">
        <v>181</v>
      </c>
      <c r="D99" s="13">
        <f t="shared" si="7"/>
        <v>0</v>
      </c>
      <c r="E99" s="13">
        <v>280</v>
      </c>
      <c r="F99" s="13">
        <v>0</v>
      </c>
      <c r="G99" s="13">
        <v>0</v>
      </c>
      <c r="H99" s="13">
        <v>0</v>
      </c>
    </row>
    <row r="100" spans="1:8" ht="12.95" customHeight="1" x14ac:dyDescent="0.2">
      <c r="A100" s="12" t="s">
        <v>182</v>
      </c>
      <c r="B100" s="12" t="s">
        <v>1224</v>
      </c>
      <c r="C100" s="12" t="s">
        <v>183</v>
      </c>
      <c r="D100" s="13">
        <f t="shared" si="7"/>
        <v>0</v>
      </c>
      <c r="E100" s="13">
        <v>0</v>
      </c>
      <c r="F100" s="13">
        <v>0</v>
      </c>
      <c r="G100" s="13">
        <v>0</v>
      </c>
      <c r="H100" s="13">
        <v>0</v>
      </c>
    </row>
    <row r="101" spans="1:8" ht="12.95" customHeight="1" x14ac:dyDescent="0.2">
      <c r="A101" s="12" t="s">
        <v>184</v>
      </c>
      <c r="B101" s="12" t="s">
        <v>1225</v>
      </c>
      <c r="C101" s="12" t="s">
        <v>185</v>
      </c>
      <c r="D101" s="13">
        <f t="shared" si="7"/>
        <v>2690</v>
      </c>
      <c r="E101" s="13">
        <v>632</v>
      </c>
      <c r="F101" s="13">
        <v>2686.86</v>
      </c>
      <c r="G101" s="13">
        <v>2686.86</v>
      </c>
      <c r="H101" s="13">
        <v>2530.14</v>
      </c>
    </row>
    <row r="102" spans="1:8" ht="12.95" customHeight="1" x14ac:dyDescent="0.2">
      <c r="A102" s="12" t="s">
        <v>186</v>
      </c>
      <c r="B102" s="12" t="s">
        <v>1226</v>
      </c>
      <c r="C102" s="12" t="s">
        <v>187</v>
      </c>
      <c r="D102" s="13">
        <f t="shared" si="7"/>
        <v>510</v>
      </c>
      <c r="E102" s="13">
        <v>614</v>
      </c>
      <c r="F102" s="13">
        <v>507</v>
      </c>
      <c r="G102" s="13">
        <v>507</v>
      </c>
      <c r="H102" s="13">
        <v>656</v>
      </c>
    </row>
    <row r="103" spans="1:8" ht="12.95" customHeight="1" x14ac:dyDescent="0.2">
      <c r="A103" s="12" t="s">
        <v>188</v>
      </c>
      <c r="B103" s="12" t="s">
        <v>1227</v>
      </c>
      <c r="C103" s="12" t="s">
        <v>189</v>
      </c>
      <c r="D103" s="13">
        <f t="shared" si="7"/>
        <v>490</v>
      </c>
      <c r="E103" s="13">
        <v>0</v>
      </c>
      <c r="F103" s="13">
        <v>487.5</v>
      </c>
      <c r="G103" s="13">
        <v>487.5</v>
      </c>
      <c r="H103" s="13">
        <v>487.5</v>
      </c>
    </row>
    <row r="104" spans="1:8" ht="12.95" customHeight="1" x14ac:dyDescent="0.2">
      <c r="A104" s="12" t="s">
        <v>190</v>
      </c>
      <c r="B104" s="12" t="s">
        <v>1228</v>
      </c>
      <c r="C104" s="12" t="s">
        <v>191</v>
      </c>
      <c r="D104" s="13">
        <f t="shared" si="7"/>
        <v>2350</v>
      </c>
      <c r="E104" s="13">
        <v>0</v>
      </c>
      <c r="F104" s="13">
        <v>2347.3200000000002</v>
      </c>
      <c r="G104" s="13">
        <v>2347.3200000000002</v>
      </c>
      <c r="H104" s="13">
        <v>2347.3200000000002</v>
      </c>
    </row>
    <row r="105" spans="1:8" ht="12.95" customHeight="1" x14ac:dyDescent="0.2">
      <c r="A105" s="12" t="s">
        <v>192</v>
      </c>
      <c r="B105" s="12" t="s">
        <v>1229</v>
      </c>
      <c r="C105" s="12" t="s">
        <v>193</v>
      </c>
      <c r="D105" s="13">
        <f t="shared" si="7"/>
        <v>4320</v>
      </c>
      <c r="E105" s="13">
        <v>0</v>
      </c>
      <c r="F105" s="13">
        <v>4311.05</v>
      </c>
      <c r="G105" s="13">
        <v>4311.05</v>
      </c>
      <c r="H105" s="13">
        <v>4311.05</v>
      </c>
    </row>
    <row r="106" spans="1:8" ht="12.95" customHeight="1" x14ac:dyDescent="0.2">
      <c r="A106" s="12" t="s">
        <v>194</v>
      </c>
      <c r="B106" s="12" t="s">
        <v>1230</v>
      </c>
      <c r="C106" s="12" t="s">
        <v>195</v>
      </c>
      <c r="D106" s="13">
        <f t="shared" si="7"/>
        <v>220</v>
      </c>
      <c r="E106" s="13">
        <v>0</v>
      </c>
      <c r="F106" s="13">
        <v>211.48</v>
      </c>
      <c r="G106" s="13">
        <v>211.48</v>
      </c>
      <c r="H106" s="13">
        <v>211.48</v>
      </c>
    </row>
    <row r="107" spans="1:8" ht="12.95" customHeight="1" x14ac:dyDescent="0.2">
      <c r="A107" s="12" t="s">
        <v>196</v>
      </c>
      <c r="B107" s="12" t="s">
        <v>1231</v>
      </c>
      <c r="C107" s="12" t="s">
        <v>197</v>
      </c>
      <c r="D107" s="13">
        <f t="shared" si="7"/>
        <v>0</v>
      </c>
      <c r="E107" s="13">
        <v>626</v>
      </c>
      <c r="F107" s="13">
        <v>0</v>
      </c>
      <c r="G107" s="13">
        <v>0</v>
      </c>
      <c r="H107" s="13">
        <v>0</v>
      </c>
    </row>
    <row r="108" spans="1:8" ht="12.95" customHeight="1" x14ac:dyDescent="0.2">
      <c r="A108" s="12" t="s">
        <v>198</v>
      </c>
      <c r="B108" s="12" t="s">
        <v>1232</v>
      </c>
      <c r="C108" s="12" t="s">
        <v>199</v>
      </c>
      <c r="D108" s="13">
        <f t="shared" si="7"/>
        <v>0</v>
      </c>
      <c r="E108" s="13">
        <v>0</v>
      </c>
      <c r="F108" s="13">
        <v>0</v>
      </c>
      <c r="G108" s="13">
        <v>0</v>
      </c>
      <c r="H108" s="13">
        <v>0</v>
      </c>
    </row>
    <row r="109" spans="1:8" ht="12.95" customHeight="1" x14ac:dyDescent="0.2">
      <c r="A109" s="12" t="s">
        <v>200</v>
      </c>
      <c r="B109" s="12" t="s">
        <v>1233</v>
      </c>
      <c r="C109" s="12" t="s">
        <v>201</v>
      </c>
      <c r="D109" s="13">
        <f t="shared" si="7"/>
        <v>0</v>
      </c>
      <c r="E109" s="13">
        <v>0</v>
      </c>
      <c r="F109" s="13">
        <v>0</v>
      </c>
      <c r="G109" s="13">
        <v>0</v>
      </c>
      <c r="H109" s="13">
        <v>0</v>
      </c>
    </row>
    <row r="110" spans="1:8" ht="12.95" customHeight="1" x14ac:dyDescent="0.2">
      <c r="A110" s="12" t="s">
        <v>202</v>
      </c>
      <c r="B110" s="12" t="s">
        <v>1234</v>
      </c>
      <c r="C110" s="12" t="s">
        <v>203</v>
      </c>
      <c r="D110" s="13">
        <f t="shared" si="7"/>
        <v>0</v>
      </c>
      <c r="E110" s="13">
        <v>0</v>
      </c>
      <c r="F110" s="13">
        <v>0</v>
      </c>
      <c r="G110" s="13">
        <v>0</v>
      </c>
      <c r="H110" s="13">
        <v>0</v>
      </c>
    </row>
    <row r="111" spans="1:8" ht="12.95" customHeight="1" x14ac:dyDescent="0.2">
      <c r="A111" s="12" t="s">
        <v>204</v>
      </c>
      <c r="B111" s="12" t="s">
        <v>1235</v>
      </c>
      <c r="C111" s="12" t="s">
        <v>205</v>
      </c>
      <c r="D111" s="13">
        <f t="shared" si="7"/>
        <v>23690</v>
      </c>
      <c r="E111" s="13">
        <v>15306</v>
      </c>
      <c r="F111" s="13">
        <v>23686.880000000001</v>
      </c>
      <c r="G111" s="13">
        <v>23686.880000000001</v>
      </c>
      <c r="H111" s="13">
        <v>23686.880000000001</v>
      </c>
    </row>
    <row r="112" spans="1:8" ht="12.95" customHeight="1" x14ac:dyDescent="0.2">
      <c r="A112" s="12" t="s">
        <v>206</v>
      </c>
      <c r="B112" s="12" t="s">
        <v>1236</v>
      </c>
      <c r="C112" s="12" t="s">
        <v>207</v>
      </c>
      <c r="D112" s="13">
        <f t="shared" si="7"/>
        <v>320</v>
      </c>
      <c r="E112" s="13">
        <v>0</v>
      </c>
      <c r="F112" s="13">
        <v>319.49</v>
      </c>
      <c r="G112" s="13">
        <v>319.49</v>
      </c>
      <c r="H112" s="13">
        <v>319.49</v>
      </c>
    </row>
    <row r="113" spans="1:8" ht="12.95" customHeight="1" x14ac:dyDescent="0.2">
      <c r="A113" s="12" t="s">
        <v>208</v>
      </c>
      <c r="B113" s="12" t="s">
        <v>1237</v>
      </c>
      <c r="C113" s="12" t="s">
        <v>209</v>
      </c>
      <c r="D113" s="13">
        <f t="shared" si="7"/>
        <v>0</v>
      </c>
      <c r="E113" s="13">
        <v>2694</v>
      </c>
      <c r="F113" s="13">
        <v>0</v>
      </c>
      <c r="G113" s="13">
        <v>0</v>
      </c>
      <c r="H113" s="13">
        <v>0</v>
      </c>
    </row>
    <row r="114" spans="1:8" ht="12.95" customHeight="1" x14ac:dyDescent="0.2">
      <c r="A114" s="12" t="s">
        <v>210</v>
      </c>
      <c r="B114" s="12" t="s">
        <v>1238</v>
      </c>
      <c r="C114" s="12" t="s">
        <v>211</v>
      </c>
      <c r="D114" s="13">
        <f t="shared" si="7"/>
        <v>440</v>
      </c>
      <c r="E114" s="13">
        <v>0</v>
      </c>
      <c r="F114" s="13">
        <v>440</v>
      </c>
      <c r="G114" s="13">
        <v>440</v>
      </c>
      <c r="H114" s="13">
        <v>440</v>
      </c>
    </row>
    <row r="115" spans="1:8" ht="12.95" customHeight="1" x14ac:dyDescent="0.2">
      <c r="A115" s="12" t="s">
        <v>212</v>
      </c>
      <c r="B115" s="12" t="s">
        <v>1239</v>
      </c>
      <c r="C115" s="12" t="s">
        <v>213</v>
      </c>
      <c r="D115" s="13">
        <f t="shared" si="7"/>
        <v>950</v>
      </c>
      <c r="E115" s="13">
        <v>0</v>
      </c>
      <c r="F115" s="13">
        <v>950</v>
      </c>
      <c r="G115" s="13">
        <v>950</v>
      </c>
      <c r="H115" s="13">
        <v>950</v>
      </c>
    </row>
    <row r="116" spans="1:8" ht="12.95" customHeight="1" x14ac:dyDescent="0.2">
      <c r="A116" s="12" t="s">
        <v>214</v>
      </c>
      <c r="B116" s="12" t="s">
        <v>1240</v>
      </c>
      <c r="C116" s="12" t="s">
        <v>215</v>
      </c>
      <c r="D116" s="13">
        <f t="shared" si="7"/>
        <v>0</v>
      </c>
      <c r="E116" s="13">
        <v>0</v>
      </c>
      <c r="F116" s="13">
        <v>0</v>
      </c>
      <c r="G116" s="13">
        <v>0</v>
      </c>
      <c r="H116" s="13">
        <v>0</v>
      </c>
    </row>
    <row r="117" spans="1:8" ht="12.95" customHeight="1" x14ac:dyDescent="0.2">
      <c r="A117" s="12" t="s">
        <v>216</v>
      </c>
      <c r="B117" s="12" t="s">
        <v>1241</v>
      </c>
      <c r="C117" s="12" t="s">
        <v>217</v>
      </c>
      <c r="D117" s="13">
        <f t="shared" si="7"/>
        <v>0</v>
      </c>
      <c r="E117" s="13">
        <v>0</v>
      </c>
      <c r="F117" s="13">
        <v>0</v>
      </c>
      <c r="G117" s="13">
        <v>0</v>
      </c>
      <c r="H117" s="13">
        <v>0</v>
      </c>
    </row>
    <row r="118" spans="1:8" ht="12.95" customHeight="1" x14ac:dyDescent="0.2">
      <c r="A118" s="12" t="s">
        <v>218</v>
      </c>
      <c r="B118" s="12" t="s">
        <v>1242</v>
      </c>
      <c r="C118" s="12" t="s">
        <v>219</v>
      </c>
      <c r="D118" s="13">
        <f t="shared" si="7"/>
        <v>20</v>
      </c>
      <c r="E118" s="13">
        <v>580</v>
      </c>
      <c r="F118" s="13">
        <v>12</v>
      </c>
      <c r="G118" s="13">
        <v>12</v>
      </c>
      <c r="H118" s="13">
        <v>12</v>
      </c>
    </row>
    <row r="119" spans="1:8" ht="12.95" customHeight="1" x14ac:dyDescent="0.2">
      <c r="A119" s="12" t="s">
        <v>220</v>
      </c>
      <c r="B119" s="12" t="s">
        <v>1243</v>
      </c>
      <c r="C119" s="12" t="s">
        <v>221</v>
      </c>
      <c r="D119" s="13">
        <f t="shared" si="7"/>
        <v>1640</v>
      </c>
      <c r="E119" s="13">
        <v>1700</v>
      </c>
      <c r="F119" s="13">
        <v>1639</v>
      </c>
      <c r="G119" s="13">
        <v>1639</v>
      </c>
      <c r="H119" s="13">
        <v>1639</v>
      </c>
    </row>
    <row r="120" spans="1:8" ht="12.95" customHeight="1" x14ac:dyDescent="0.2">
      <c r="A120" s="12" t="s">
        <v>222</v>
      </c>
      <c r="B120" s="12" t="s">
        <v>1244</v>
      </c>
      <c r="C120" s="12" t="s">
        <v>223</v>
      </c>
      <c r="D120" s="13">
        <f t="shared" si="7"/>
        <v>0</v>
      </c>
      <c r="E120" s="13">
        <v>0</v>
      </c>
      <c r="F120" s="13">
        <v>0</v>
      </c>
      <c r="G120" s="13">
        <v>0</v>
      </c>
      <c r="H120" s="13">
        <v>0</v>
      </c>
    </row>
    <row r="121" spans="1:8" ht="12.95" customHeight="1" x14ac:dyDescent="0.2">
      <c r="A121" s="12" t="s">
        <v>224</v>
      </c>
      <c r="B121" s="12" t="s">
        <v>1245</v>
      </c>
      <c r="C121" s="12" t="s">
        <v>225</v>
      </c>
      <c r="D121" s="13">
        <f t="shared" si="7"/>
        <v>0</v>
      </c>
      <c r="E121" s="13">
        <v>0</v>
      </c>
      <c r="F121" s="13">
        <v>0</v>
      </c>
      <c r="G121" s="13">
        <v>0</v>
      </c>
      <c r="H121" s="13">
        <v>0</v>
      </c>
    </row>
    <row r="122" spans="1:8" ht="12.95" customHeight="1" x14ac:dyDescent="0.2">
      <c r="A122" s="12" t="s">
        <v>226</v>
      </c>
      <c r="B122" s="12" t="s">
        <v>1246</v>
      </c>
      <c r="C122" s="12" t="s">
        <v>227</v>
      </c>
      <c r="D122" s="13">
        <f t="shared" si="7"/>
        <v>0</v>
      </c>
      <c r="E122" s="13">
        <v>1134</v>
      </c>
      <c r="F122" s="13">
        <v>0</v>
      </c>
      <c r="G122" s="13">
        <v>0</v>
      </c>
      <c r="H122" s="13">
        <v>0</v>
      </c>
    </row>
    <row r="123" spans="1:8" ht="12.95" customHeight="1" x14ac:dyDescent="0.2">
      <c r="A123" s="12" t="s">
        <v>228</v>
      </c>
      <c r="B123" s="12" t="s">
        <v>1247</v>
      </c>
      <c r="C123" s="12" t="s">
        <v>229</v>
      </c>
      <c r="D123" s="13">
        <f t="shared" si="7"/>
        <v>0</v>
      </c>
      <c r="E123" s="13">
        <v>0</v>
      </c>
      <c r="F123" s="13">
        <v>0</v>
      </c>
      <c r="G123" s="13">
        <v>0</v>
      </c>
      <c r="H123" s="13">
        <v>0</v>
      </c>
    </row>
    <row r="124" spans="1:8" ht="12.95" customHeight="1" x14ac:dyDescent="0.2">
      <c r="A124" s="12" t="s">
        <v>230</v>
      </c>
      <c r="B124" s="12" t="s">
        <v>1248</v>
      </c>
      <c r="C124" s="12" t="s">
        <v>231</v>
      </c>
      <c r="D124" s="13">
        <f t="shared" si="7"/>
        <v>2210</v>
      </c>
      <c r="E124" s="13">
        <v>0</v>
      </c>
      <c r="F124" s="13">
        <v>2204</v>
      </c>
      <c r="G124" s="13">
        <v>2204</v>
      </c>
      <c r="H124" s="13">
        <v>2204</v>
      </c>
    </row>
    <row r="125" spans="1:8" ht="12.95" customHeight="1" x14ac:dyDescent="0.2">
      <c r="A125" s="12" t="s">
        <v>232</v>
      </c>
      <c r="B125" s="12" t="s">
        <v>1249</v>
      </c>
      <c r="C125" s="12" t="s">
        <v>233</v>
      </c>
      <c r="D125" s="13">
        <f t="shared" si="7"/>
        <v>20</v>
      </c>
      <c r="E125" s="13">
        <v>0</v>
      </c>
      <c r="F125" s="13">
        <v>16.989999999999998</v>
      </c>
      <c r="G125" s="13">
        <v>16.989999999999998</v>
      </c>
      <c r="H125" s="13">
        <v>16.989999999999998</v>
      </c>
    </row>
    <row r="126" spans="1:8" ht="12.95" customHeight="1" x14ac:dyDescent="0.2">
      <c r="A126" s="12" t="s">
        <v>234</v>
      </c>
      <c r="B126" s="12" t="s">
        <v>1250</v>
      </c>
      <c r="C126" s="12" t="s">
        <v>235</v>
      </c>
      <c r="D126" s="13">
        <f t="shared" si="7"/>
        <v>0</v>
      </c>
      <c r="E126" s="13">
        <v>1678</v>
      </c>
      <c r="F126" s="13">
        <v>0</v>
      </c>
      <c r="G126" s="13">
        <v>0</v>
      </c>
      <c r="H126" s="13">
        <v>0</v>
      </c>
    </row>
    <row r="127" spans="1:8" ht="12.95" customHeight="1" x14ac:dyDescent="0.2">
      <c r="A127" s="12" t="s">
        <v>236</v>
      </c>
      <c r="B127" s="12" t="s">
        <v>1251</v>
      </c>
      <c r="C127" s="12" t="s">
        <v>237</v>
      </c>
      <c r="D127" s="13">
        <f t="shared" si="7"/>
        <v>0</v>
      </c>
      <c r="E127" s="13">
        <v>0</v>
      </c>
      <c r="F127" s="13">
        <v>0</v>
      </c>
      <c r="G127" s="13">
        <v>0</v>
      </c>
      <c r="H127" s="13">
        <v>0</v>
      </c>
    </row>
    <row r="128" spans="1:8" ht="12.95" customHeight="1" x14ac:dyDescent="0.2">
      <c r="A128" s="12" t="s">
        <v>238</v>
      </c>
      <c r="B128" s="12" t="s">
        <v>1252</v>
      </c>
      <c r="C128" s="12" t="s">
        <v>239</v>
      </c>
      <c r="D128" s="13">
        <f t="shared" si="7"/>
        <v>290</v>
      </c>
      <c r="E128" s="13">
        <v>850</v>
      </c>
      <c r="F128" s="13">
        <v>288</v>
      </c>
      <c r="G128" s="13">
        <v>288</v>
      </c>
      <c r="H128" s="13">
        <v>288</v>
      </c>
    </row>
    <row r="129" spans="1:8" ht="12.95" customHeight="1" x14ac:dyDescent="0.2">
      <c r="A129" s="12" t="s">
        <v>240</v>
      </c>
      <c r="B129" s="12" t="s">
        <v>1253</v>
      </c>
      <c r="C129" s="12" t="s">
        <v>241</v>
      </c>
      <c r="D129" s="13">
        <f t="shared" si="7"/>
        <v>0</v>
      </c>
      <c r="E129" s="13">
        <v>0</v>
      </c>
      <c r="F129" s="13">
        <v>0</v>
      </c>
      <c r="G129" s="13">
        <v>0</v>
      </c>
      <c r="H129" s="13">
        <v>0</v>
      </c>
    </row>
    <row r="130" spans="1:8" ht="12.95" customHeight="1" x14ac:dyDescent="0.2">
      <c r="A130" s="12" t="s">
        <v>242</v>
      </c>
      <c r="B130" s="12" t="s">
        <v>1254</v>
      </c>
      <c r="C130" s="12" t="s">
        <v>243</v>
      </c>
      <c r="D130" s="52">
        <f>E130</f>
        <v>6000</v>
      </c>
      <c r="E130" s="13">
        <v>6000</v>
      </c>
      <c r="F130" s="13">
        <v>17822.13</v>
      </c>
      <c r="G130" s="13">
        <v>17800.150000000001</v>
      </c>
      <c r="H130" s="13">
        <v>27930.52</v>
      </c>
    </row>
    <row r="131" spans="1:8" ht="12.95" customHeight="1" x14ac:dyDescent="0.2">
      <c r="A131" s="12" t="s">
        <v>244</v>
      </c>
      <c r="B131" s="12" t="s">
        <v>1255</v>
      </c>
      <c r="C131" s="12" t="s">
        <v>245</v>
      </c>
      <c r="D131" s="52">
        <f>E131</f>
        <v>1120.78</v>
      </c>
      <c r="E131" s="13">
        <v>1120.78</v>
      </c>
      <c r="F131" s="13">
        <v>1502.55</v>
      </c>
      <c r="G131" s="13">
        <v>1502.55</v>
      </c>
      <c r="H131" s="13">
        <v>1502.55</v>
      </c>
    </row>
    <row r="132" spans="1:8" ht="12.95" customHeight="1" x14ac:dyDescent="0.2">
      <c r="A132" s="12" t="s">
        <v>246</v>
      </c>
      <c r="B132" s="12" t="s">
        <v>1256</v>
      </c>
      <c r="C132" s="12" t="s">
        <v>247</v>
      </c>
      <c r="D132" s="52">
        <f t="shared" si="7"/>
        <v>0</v>
      </c>
      <c r="E132" s="13">
        <v>0</v>
      </c>
      <c r="F132" s="13">
        <v>0</v>
      </c>
      <c r="G132" s="13">
        <v>0</v>
      </c>
      <c r="H132" s="13">
        <v>2303.6</v>
      </c>
    </row>
    <row r="133" spans="1:8" ht="12.95" customHeight="1" x14ac:dyDescent="0.2">
      <c r="A133" s="12" t="s">
        <v>248</v>
      </c>
      <c r="B133" s="12" t="s">
        <v>1257</v>
      </c>
      <c r="C133" s="12" t="s">
        <v>249</v>
      </c>
      <c r="D133" s="52">
        <f>E133</f>
        <v>3120</v>
      </c>
      <c r="E133" s="13">
        <v>3120</v>
      </c>
      <c r="F133" s="13">
        <v>8573.01</v>
      </c>
      <c r="G133" s="13">
        <v>8573.01</v>
      </c>
      <c r="H133" s="13">
        <v>7417.11</v>
      </c>
    </row>
    <row r="134" spans="1:8" ht="12.95" customHeight="1" x14ac:dyDescent="0.2">
      <c r="A134" s="12" t="s">
        <v>250</v>
      </c>
      <c r="B134" s="12" t="s">
        <v>1258</v>
      </c>
      <c r="C134" s="12" t="s">
        <v>251</v>
      </c>
      <c r="D134" s="52">
        <f t="shared" si="7"/>
        <v>0</v>
      </c>
      <c r="E134" s="13">
        <v>0</v>
      </c>
      <c r="F134" s="13">
        <v>0</v>
      </c>
      <c r="G134" s="13">
        <v>0</v>
      </c>
      <c r="H134" s="13">
        <v>0</v>
      </c>
    </row>
    <row r="135" spans="1:8" ht="12.95" customHeight="1" x14ac:dyDescent="0.2">
      <c r="A135" s="12" t="s">
        <v>252</v>
      </c>
      <c r="B135" s="12" t="s">
        <v>1259</v>
      </c>
      <c r="C135" s="12" t="s">
        <v>253</v>
      </c>
      <c r="D135" s="52">
        <v>1000</v>
      </c>
      <c r="E135" s="13">
        <v>1134</v>
      </c>
      <c r="F135" s="13">
        <v>7877.84</v>
      </c>
      <c r="G135" s="13">
        <v>7877.84</v>
      </c>
      <c r="H135" s="13">
        <v>7877.84</v>
      </c>
    </row>
    <row r="136" spans="1:8" ht="12.95" customHeight="1" x14ac:dyDescent="0.2">
      <c r="A136" s="12" t="s">
        <v>254</v>
      </c>
      <c r="B136" s="12" t="s">
        <v>1260</v>
      </c>
      <c r="C136" s="12" t="s">
        <v>255</v>
      </c>
      <c r="D136" s="52">
        <v>1000</v>
      </c>
      <c r="E136" s="13">
        <v>464</v>
      </c>
      <c r="F136" s="13">
        <v>1225.33</v>
      </c>
      <c r="G136" s="13">
        <v>1225.33</v>
      </c>
      <c r="H136" s="13">
        <v>1225.33</v>
      </c>
    </row>
    <row r="137" spans="1:8" ht="12.95" customHeight="1" x14ac:dyDescent="0.2">
      <c r="A137" s="12" t="s">
        <v>256</v>
      </c>
      <c r="B137" s="12" t="s">
        <v>1261</v>
      </c>
      <c r="C137" s="12" t="s">
        <v>257</v>
      </c>
      <c r="D137" s="52">
        <v>1000</v>
      </c>
      <c r="E137" s="13">
        <v>0</v>
      </c>
      <c r="F137" s="13">
        <v>5873</v>
      </c>
      <c r="G137" s="13">
        <v>5873</v>
      </c>
      <c r="H137" s="13">
        <v>6073</v>
      </c>
    </row>
    <row r="138" spans="1:8" ht="12.95" customHeight="1" x14ac:dyDescent="0.2">
      <c r="A138" s="12" t="s">
        <v>258</v>
      </c>
      <c r="B138" s="12" t="s">
        <v>1262</v>
      </c>
      <c r="C138" s="12" t="s">
        <v>259</v>
      </c>
      <c r="D138" s="52">
        <v>1000</v>
      </c>
      <c r="E138" s="13">
        <v>0</v>
      </c>
      <c r="F138" s="13">
        <v>4512.2</v>
      </c>
      <c r="G138" s="13">
        <v>4512.2</v>
      </c>
      <c r="H138" s="13">
        <v>4512.2</v>
      </c>
    </row>
    <row r="139" spans="1:8" ht="12.95" customHeight="1" x14ac:dyDescent="0.2">
      <c r="A139" s="12" t="s">
        <v>260</v>
      </c>
      <c r="B139" s="12" t="s">
        <v>1263</v>
      </c>
      <c r="C139" s="12" t="s">
        <v>261</v>
      </c>
      <c r="D139" s="52">
        <v>1000</v>
      </c>
      <c r="E139" s="13">
        <v>0</v>
      </c>
      <c r="F139" s="13">
        <v>1632</v>
      </c>
      <c r="G139" s="13">
        <v>1632</v>
      </c>
      <c r="H139" s="13">
        <v>1632</v>
      </c>
    </row>
    <row r="140" spans="1:8" ht="12.95" customHeight="1" x14ac:dyDescent="0.2">
      <c r="A140" s="12" t="s">
        <v>262</v>
      </c>
      <c r="B140" s="12" t="s">
        <v>1264</v>
      </c>
      <c r="C140" s="12" t="s">
        <v>263</v>
      </c>
      <c r="D140" s="52">
        <v>1000</v>
      </c>
      <c r="E140" s="13">
        <v>450</v>
      </c>
      <c r="F140" s="13">
        <v>8717.86</v>
      </c>
      <c r="G140" s="13">
        <v>8538.86</v>
      </c>
      <c r="H140" s="13">
        <v>8705.86</v>
      </c>
    </row>
    <row r="141" spans="1:8" ht="12.95" customHeight="1" x14ac:dyDescent="0.2">
      <c r="A141" s="12" t="s">
        <v>264</v>
      </c>
      <c r="B141" s="12" t="s">
        <v>1265</v>
      </c>
      <c r="C141" s="12" t="s">
        <v>265</v>
      </c>
      <c r="D141" s="52">
        <v>1000</v>
      </c>
      <c r="E141" s="13">
        <v>0</v>
      </c>
      <c r="F141" s="13">
        <v>2946.54</v>
      </c>
      <c r="G141" s="13">
        <v>2946.54</v>
      </c>
      <c r="H141" s="13">
        <v>2946.54</v>
      </c>
    </row>
    <row r="142" spans="1:8" ht="12.95" customHeight="1" x14ac:dyDescent="0.2">
      <c r="A142" s="12" t="s">
        <v>266</v>
      </c>
      <c r="B142" s="12" t="s">
        <v>1266</v>
      </c>
      <c r="C142" s="12" t="s">
        <v>267</v>
      </c>
      <c r="D142" s="52">
        <v>1000</v>
      </c>
      <c r="E142" s="13">
        <v>0</v>
      </c>
      <c r="F142" s="13">
        <v>1744</v>
      </c>
      <c r="G142" s="13">
        <v>1744</v>
      </c>
      <c r="H142" s="13">
        <v>1744</v>
      </c>
    </row>
    <row r="143" spans="1:8" ht="12.95" customHeight="1" x14ac:dyDescent="0.2">
      <c r="A143" s="12" t="s">
        <v>268</v>
      </c>
      <c r="B143" s="12" t="s">
        <v>1267</v>
      </c>
      <c r="C143" s="12" t="s">
        <v>269</v>
      </c>
      <c r="D143" s="52">
        <v>1000</v>
      </c>
      <c r="E143" s="13">
        <v>108</v>
      </c>
      <c r="F143" s="13">
        <v>3592.08</v>
      </c>
      <c r="G143" s="13">
        <v>3592.08</v>
      </c>
      <c r="H143" s="13">
        <v>3592.08</v>
      </c>
    </row>
    <row r="144" spans="1:8" ht="12.95" customHeight="1" x14ac:dyDescent="0.2">
      <c r="A144" s="12" t="s">
        <v>270</v>
      </c>
      <c r="B144" s="12" t="s">
        <v>1268</v>
      </c>
      <c r="C144" s="12" t="s">
        <v>271</v>
      </c>
      <c r="D144" s="52">
        <v>1000</v>
      </c>
      <c r="E144" s="13">
        <v>0</v>
      </c>
      <c r="F144" s="13">
        <v>1500</v>
      </c>
      <c r="G144" s="13">
        <v>1500</v>
      </c>
      <c r="H144" s="13">
        <v>1500</v>
      </c>
    </row>
    <row r="145" spans="1:8" ht="12.95" customHeight="1" x14ac:dyDescent="0.2">
      <c r="A145" s="12" t="s">
        <v>272</v>
      </c>
      <c r="B145" s="12" t="s">
        <v>1269</v>
      </c>
      <c r="C145" s="12" t="s">
        <v>273</v>
      </c>
      <c r="D145" s="13">
        <f t="shared" ref="D145:D208" si="8">ROUNDUP(F145, -1)</f>
        <v>0</v>
      </c>
      <c r="E145" s="13">
        <v>1500</v>
      </c>
      <c r="F145" s="13">
        <v>0</v>
      </c>
      <c r="G145" s="13">
        <v>0</v>
      </c>
      <c r="H145" s="13">
        <v>0</v>
      </c>
    </row>
    <row r="146" spans="1:8" ht="12.95" customHeight="1" x14ac:dyDescent="0.2">
      <c r="A146" s="12" t="s">
        <v>274</v>
      </c>
      <c r="B146" s="12" t="s">
        <v>1270</v>
      </c>
      <c r="C146" s="12" t="s">
        <v>275</v>
      </c>
      <c r="D146" s="13">
        <f t="shared" si="8"/>
        <v>400</v>
      </c>
      <c r="E146" s="13">
        <v>0</v>
      </c>
      <c r="F146" s="13">
        <v>399.95</v>
      </c>
      <c r="G146" s="13">
        <v>399.95</v>
      </c>
      <c r="H146" s="13">
        <v>399.95</v>
      </c>
    </row>
    <row r="147" spans="1:8" ht="12.95" customHeight="1" x14ac:dyDescent="0.2">
      <c r="A147" s="12" t="s">
        <v>276</v>
      </c>
      <c r="B147" s="12" t="s">
        <v>1271</v>
      </c>
      <c r="C147" s="12" t="s">
        <v>277</v>
      </c>
      <c r="D147" s="13">
        <f t="shared" si="8"/>
        <v>2750</v>
      </c>
      <c r="E147" s="13">
        <v>0</v>
      </c>
      <c r="F147" s="13">
        <v>2740.88</v>
      </c>
      <c r="G147" s="13">
        <v>2740.88</v>
      </c>
      <c r="H147" s="13">
        <v>2740.88</v>
      </c>
    </row>
    <row r="148" spans="1:8" ht="12.95" customHeight="1" x14ac:dyDescent="0.2">
      <c r="A148" s="12" t="s">
        <v>278</v>
      </c>
      <c r="B148" s="12" t="s">
        <v>1272</v>
      </c>
      <c r="C148" s="12" t="s">
        <v>279</v>
      </c>
      <c r="D148" s="13">
        <f t="shared" si="8"/>
        <v>1150</v>
      </c>
      <c r="E148" s="13">
        <v>0</v>
      </c>
      <c r="F148" s="13">
        <v>1143.8</v>
      </c>
      <c r="G148" s="13">
        <v>1143.8</v>
      </c>
      <c r="H148" s="13">
        <v>1143.8</v>
      </c>
    </row>
    <row r="149" spans="1:8" ht="12.95" customHeight="1" x14ac:dyDescent="0.2">
      <c r="A149" s="12" t="s">
        <v>280</v>
      </c>
      <c r="B149" s="12" t="s">
        <v>1273</v>
      </c>
      <c r="C149" s="12" t="s">
        <v>281</v>
      </c>
      <c r="D149" s="13">
        <f t="shared" si="8"/>
        <v>1730</v>
      </c>
      <c r="E149" s="13">
        <v>0</v>
      </c>
      <c r="F149" s="13">
        <v>1721.88</v>
      </c>
      <c r="G149" s="13">
        <v>1721.88</v>
      </c>
      <c r="H149" s="13">
        <v>1721.88</v>
      </c>
    </row>
    <row r="150" spans="1:8" ht="12.95" customHeight="1" x14ac:dyDescent="0.2">
      <c r="A150" s="12" t="s">
        <v>282</v>
      </c>
      <c r="B150" s="12" t="s">
        <v>1274</v>
      </c>
      <c r="C150" s="12" t="s">
        <v>283</v>
      </c>
      <c r="D150" s="13">
        <f t="shared" si="8"/>
        <v>2650</v>
      </c>
      <c r="E150" s="13">
        <v>1400</v>
      </c>
      <c r="F150" s="13">
        <v>2649.16</v>
      </c>
      <c r="G150" s="13">
        <v>2649.16</v>
      </c>
      <c r="H150" s="13">
        <v>2649.16</v>
      </c>
    </row>
    <row r="151" spans="1:8" ht="12.95" customHeight="1" x14ac:dyDescent="0.2">
      <c r="A151" s="12" t="s">
        <v>284</v>
      </c>
      <c r="B151" s="12" t="s">
        <v>1275</v>
      </c>
      <c r="C151" s="12" t="s">
        <v>285</v>
      </c>
      <c r="D151" s="13">
        <f t="shared" si="8"/>
        <v>0</v>
      </c>
      <c r="E151" s="13">
        <v>2500</v>
      </c>
      <c r="F151" s="13">
        <v>0</v>
      </c>
      <c r="G151" s="13">
        <v>0</v>
      </c>
      <c r="H151" s="13">
        <v>0</v>
      </c>
    </row>
    <row r="152" spans="1:8" ht="12.95" customHeight="1" x14ac:dyDescent="0.2">
      <c r="A152" s="12" t="s">
        <v>286</v>
      </c>
      <c r="B152" s="12" t="s">
        <v>1276</v>
      </c>
      <c r="C152" s="12" t="s">
        <v>287</v>
      </c>
      <c r="D152" s="13">
        <f t="shared" si="8"/>
        <v>90</v>
      </c>
      <c r="E152" s="13">
        <v>0</v>
      </c>
      <c r="F152" s="13">
        <v>80.83</v>
      </c>
      <c r="G152" s="13">
        <v>80.83</v>
      </c>
      <c r="H152" s="13">
        <v>80.83</v>
      </c>
    </row>
    <row r="153" spans="1:8" ht="12.95" customHeight="1" x14ac:dyDescent="0.2">
      <c r="A153" s="12" t="s">
        <v>288</v>
      </c>
      <c r="B153" s="12" t="s">
        <v>1277</v>
      </c>
      <c r="C153" s="12" t="s">
        <v>289</v>
      </c>
      <c r="D153" s="13">
        <f t="shared" si="8"/>
        <v>0</v>
      </c>
      <c r="E153" s="13">
        <v>0</v>
      </c>
      <c r="F153" s="13">
        <v>0</v>
      </c>
      <c r="G153" s="13">
        <v>0</v>
      </c>
      <c r="H153" s="13">
        <v>0</v>
      </c>
    </row>
    <row r="154" spans="1:8" ht="12.95" customHeight="1" x14ac:dyDescent="0.2">
      <c r="A154" s="12" t="s">
        <v>290</v>
      </c>
      <c r="B154" s="12" t="s">
        <v>1278</v>
      </c>
      <c r="C154" s="12" t="s">
        <v>291</v>
      </c>
      <c r="D154" s="13">
        <f t="shared" si="8"/>
        <v>950</v>
      </c>
      <c r="E154" s="13">
        <v>0</v>
      </c>
      <c r="F154" s="13">
        <v>942</v>
      </c>
      <c r="G154" s="13">
        <v>942</v>
      </c>
      <c r="H154" s="13">
        <v>942</v>
      </c>
    </row>
    <row r="155" spans="1:8" ht="12.95" customHeight="1" x14ac:dyDescent="0.2">
      <c r="A155" s="12" t="s">
        <v>292</v>
      </c>
      <c r="B155" s="12" t="s">
        <v>1279</v>
      </c>
      <c r="C155" s="12" t="s">
        <v>293</v>
      </c>
      <c r="D155" s="13">
        <f t="shared" si="8"/>
        <v>0</v>
      </c>
      <c r="E155" s="13">
        <v>0</v>
      </c>
      <c r="F155" s="13">
        <v>0</v>
      </c>
      <c r="G155" s="13">
        <v>0</v>
      </c>
      <c r="H155" s="13">
        <v>0</v>
      </c>
    </row>
    <row r="156" spans="1:8" ht="12.95" customHeight="1" x14ac:dyDescent="0.2">
      <c r="A156" s="12" t="s">
        <v>294</v>
      </c>
      <c r="B156" s="12" t="s">
        <v>1280</v>
      </c>
      <c r="C156" s="12" t="s">
        <v>295</v>
      </c>
      <c r="D156" s="13">
        <f t="shared" si="8"/>
        <v>0</v>
      </c>
      <c r="E156" s="13">
        <v>0</v>
      </c>
      <c r="F156" s="13">
        <v>0</v>
      </c>
      <c r="G156" s="13">
        <v>0</v>
      </c>
      <c r="H156" s="13">
        <v>0</v>
      </c>
    </row>
    <row r="157" spans="1:8" ht="12.95" customHeight="1" x14ac:dyDescent="0.2">
      <c r="A157" s="12" t="s">
        <v>296</v>
      </c>
      <c r="B157" s="12" t="s">
        <v>1281</v>
      </c>
      <c r="C157" s="12" t="s">
        <v>297</v>
      </c>
      <c r="D157" s="13">
        <f t="shared" si="8"/>
        <v>4210</v>
      </c>
      <c r="E157" s="13">
        <v>0</v>
      </c>
      <c r="F157" s="13">
        <v>4201.05</v>
      </c>
      <c r="G157" s="13">
        <v>4201.05</v>
      </c>
      <c r="H157" s="13">
        <v>4201.05</v>
      </c>
    </row>
    <row r="158" spans="1:8" ht="12.95" customHeight="1" x14ac:dyDescent="0.2">
      <c r="A158" s="12" t="s">
        <v>298</v>
      </c>
      <c r="B158" s="12" t="s">
        <v>1282</v>
      </c>
      <c r="C158" s="12" t="s">
        <v>299</v>
      </c>
      <c r="D158" s="13">
        <f t="shared" si="8"/>
        <v>150</v>
      </c>
      <c r="E158" s="13">
        <v>0</v>
      </c>
      <c r="F158" s="13">
        <v>147.5</v>
      </c>
      <c r="G158" s="13">
        <v>147.5</v>
      </c>
      <c r="H158" s="13">
        <v>147.5</v>
      </c>
    </row>
    <row r="159" spans="1:8" ht="12.95" customHeight="1" x14ac:dyDescent="0.2">
      <c r="A159" s="12" t="s">
        <v>300</v>
      </c>
      <c r="B159" s="12" t="s">
        <v>1283</v>
      </c>
      <c r="C159" s="12" t="s">
        <v>301</v>
      </c>
      <c r="D159" s="13">
        <f t="shared" si="8"/>
        <v>0</v>
      </c>
      <c r="E159" s="13">
        <v>400</v>
      </c>
      <c r="F159" s="13">
        <v>0</v>
      </c>
      <c r="G159" s="13">
        <v>0</v>
      </c>
      <c r="H159" s="13">
        <v>0</v>
      </c>
    </row>
    <row r="160" spans="1:8" ht="12.95" customHeight="1" x14ac:dyDescent="0.2">
      <c r="A160" s="12" t="s">
        <v>302</v>
      </c>
      <c r="B160" s="12" t="s">
        <v>1284</v>
      </c>
      <c r="C160" s="12" t="s">
        <v>303</v>
      </c>
      <c r="D160" s="13">
        <f t="shared" si="8"/>
        <v>2810</v>
      </c>
      <c r="E160" s="13">
        <v>1996</v>
      </c>
      <c r="F160" s="13">
        <v>2806.84</v>
      </c>
      <c r="G160" s="13">
        <v>2806.84</v>
      </c>
      <c r="H160" s="13">
        <v>2806.84</v>
      </c>
    </row>
    <row r="161" spans="1:8" ht="12.95" customHeight="1" x14ac:dyDescent="0.2">
      <c r="A161" s="12" t="s">
        <v>304</v>
      </c>
      <c r="B161" s="12" t="s">
        <v>1285</v>
      </c>
      <c r="C161" s="12" t="s">
        <v>305</v>
      </c>
      <c r="D161" s="13">
        <f t="shared" si="8"/>
        <v>4350</v>
      </c>
      <c r="E161" s="13">
        <v>0</v>
      </c>
      <c r="F161" s="13">
        <v>4347.1099999999997</v>
      </c>
      <c r="G161" s="13">
        <v>4347.1099999999997</v>
      </c>
      <c r="H161" s="13">
        <v>4347.1099999999997</v>
      </c>
    </row>
    <row r="162" spans="1:8" ht="12.95" customHeight="1" x14ac:dyDescent="0.2">
      <c r="A162" s="12" t="s">
        <v>306</v>
      </c>
      <c r="B162" s="12" t="s">
        <v>1286</v>
      </c>
      <c r="C162" s="12" t="s">
        <v>307</v>
      </c>
      <c r="D162" s="13">
        <f t="shared" si="8"/>
        <v>710</v>
      </c>
      <c r="E162" s="13">
        <v>0</v>
      </c>
      <c r="F162" s="13">
        <v>703.68</v>
      </c>
      <c r="G162" s="13">
        <v>703.68</v>
      </c>
      <c r="H162" s="13">
        <v>703.68</v>
      </c>
    </row>
    <row r="163" spans="1:8" ht="12.95" customHeight="1" x14ac:dyDescent="0.2">
      <c r="A163" s="12" t="s">
        <v>308</v>
      </c>
      <c r="B163" s="12" t="s">
        <v>1287</v>
      </c>
      <c r="C163" s="12" t="s">
        <v>309</v>
      </c>
      <c r="D163" s="13">
        <f t="shared" si="8"/>
        <v>450</v>
      </c>
      <c r="E163" s="13">
        <v>2500</v>
      </c>
      <c r="F163" s="13">
        <v>448</v>
      </c>
      <c r="G163" s="13">
        <v>448</v>
      </c>
      <c r="H163" s="13">
        <v>448</v>
      </c>
    </row>
    <row r="164" spans="1:8" ht="12.95" customHeight="1" x14ac:dyDescent="0.2">
      <c r="A164" s="12" t="s">
        <v>310</v>
      </c>
      <c r="B164" s="12" t="s">
        <v>1288</v>
      </c>
      <c r="C164" s="12" t="s">
        <v>311</v>
      </c>
      <c r="D164" s="13">
        <f t="shared" si="8"/>
        <v>490</v>
      </c>
      <c r="E164" s="13">
        <v>1500</v>
      </c>
      <c r="F164" s="13">
        <v>484</v>
      </c>
      <c r="G164" s="13">
        <v>484</v>
      </c>
      <c r="H164" s="13">
        <v>484</v>
      </c>
    </row>
    <row r="165" spans="1:8" ht="12.95" customHeight="1" x14ac:dyDescent="0.2">
      <c r="A165" s="12" t="s">
        <v>312</v>
      </c>
      <c r="B165" s="12" t="s">
        <v>1289</v>
      </c>
      <c r="C165" s="12" t="s">
        <v>313</v>
      </c>
      <c r="D165" s="13">
        <f t="shared" si="8"/>
        <v>37620</v>
      </c>
      <c r="E165" s="13">
        <v>25000</v>
      </c>
      <c r="F165" s="13">
        <v>37616.449999999997</v>
      </c>
      <c r="G165" s="13">
        <v>37616.449999999997</v>
      </c>
      <c r="H165" s="13">
        <v>37686.449999999997</v>
      </c>
    </row>
    <row r="166" spans="1:8" ht="12.95" customHeight="1" x14ac:dyDescent="0.2">
      <c r="A166" s="12" t="s">
        <v>314</v>
      </c>
      <c r="B166" s="12" t="s">
        <v>1290</v>
      </c>
      <c r="C166" s="12" t="s">
        <v>315</v>
      </c>
      <c r="D166" s="13">
        <f t="shared" si="8"/>
        <v>6380</v>
      </c>
      <c r="E166" s="13">
        <v>3500</v>
      </c>
      <c r="F166" s="13">
        <v>6373.31</v>
      </c>
      <c r="G166" s="13">
        <v>6373.31</v>
      </c>
      <c r="H166" s="13">
        <v>6373.31</v>
      </c>
    </row>
    <row r="167" spans="1:8" ht="12.95" customHeight="1" x14ac:dyDescent="0.2">
      <c r="A167" s="12" t="s">
        <v>316</v>
      </c>
      <c r="B167" s="12" t="s">
        <v>1291</v>
      </c>
      <c r="C167" s="12" t="s">
        <v>317</v>
      </c>
      <c r="D167" s="13">
        <f t="shared" si="8"/>
        <v>0</v>
      </c>
      <c r="E167" s="13">
        <v>0</v>
      </c>
      <c r="F167" s="13">
        <v>0</v>
      </c>
      <c r="G167" s="13">
        <v>0</v>
      </c>
      <c r="H167" s="13">
        <v>0</v>
      </c>
    </row>
    <row r="168" spans="1:8" ht="12.95" customHeight="1" x14ac:dyDescent="0.2">
      <c r="A168" s="12" t="s">
        <v>318</v>
      </c>
      <c r="B168" s="12" t="s">
        <v>1292</v>
      </c>
      <c r="C168" s="12" t="s">
        <v>319</v>
      </c>
      <c r="D168" s="13">
        <f t="shared" si="8"/>
        <v>200</v>
      </c>
      <c r="E168" s="13">
        <v>0</v>
      </c>
      <c r="F168" s="13">
        <v>200</v>
      </c>
      <c r="G168" s="13">
        <v>200</v>
      </c>
      <c r="H168" s="13">
        <v>200</v>
      </c>
    </row>
    <row r="169" spans="1:8" ht="12.95" customHeight="1" x14ac:dyDescent="0.2">
      <c r="A169" s="12" t="s">
        <v>320</v>
      </c>
      <c r="B169" s="12" t="s">
        <v>1293</v>
      </c>
      <c r="C169" s="12" t="s">
        <v>321</v>
      </c>
      <c r="D169" s="13">
        <f t="shared" si="8"/>
        <v>100</v>
      </c>
      <c r="E169" s="13">
        <v>100</v>
      </c>
      <c r="F169" s="13">
        <v>100</v>
      </c>
      <c r="G169" s="13">
        <v>100</v>
      </c>
      <c r="H169" s="13">
        <v>100</v>
      </c>
    </row>
    <row r="170" spans="1:8" ht="12.95" customHeight="1" x14ac:dyDescent="0.2">
      <c r="A170" s="12" t="s">
        <v>322</v>
      </c>
      <c r="B170" s="12" t="s">
        <v>1294</v>
      </c>
      <c r="C170" s="12" t="s">
        <v>323</v>
      </c>
      <c r="D170" s="13">
        <f t="shared" si="8"/>
        <v>850</v>
      </c>
      <c r="E170" s="13">
        <v>37.5</v>
      </c>
      <c r="F170" s="13">
        <v>847.32</v>
      </c>
      <c r="G170" s="13">
        <v>847.32</v>
      </c>
      <c r="H170" s="13">
        <v>847.32</v>
      </c>
    </row>
    <row r="171" spans="1:8" ht="12.95" customHeight="1" x14ac:dyDescent="0.2">
      <c r="A171" s="12" t="s">
        <v>324</v>
      </c>
      <c r="B171" s="12" t="s">
        <v>1295</v>
      </c>
      <c r="C171" s="12" t="s">
        <v>325</v>
      </c>
      <c r="D171" s="13">
        <f t="shared" si="8"/>
        <v>900</v>
      </c>
      <c r="E171" s="13">
        <v>1600</v>
      </c>
      <c r="F171" s="13">
        <v>895</v>
      </c>
      <c r="G171" s="13">
        <v>895</v>
      </c>
      <c r="H171" s="13">
        <v>895</v>
      </c>
    </row>
    <row r="172" spans="1:8" ht="12.95" customHeight="1" x14ac:dyDescent="0.2">
      <c r="A172" s="12" t="s">
        <v>326</v>
      </c>
      <c r="B172" s="12" t="s">
        <v>1296</v>
      </c>
      <c r="C172" s="12" t="s">
        <v>327</v>
      </c>
      <c r="D172" s="13">
        <f t="shared" si="8"/>
        <v>1700</v>
      </c>
      <c r="E172" s="13">
        <v>200</v>
      </c>
      <c r="F172" s="13">
        <v>1700</v>
      </c>
      <c r="G172" s="13">
        <v>1700</v>
      </c>
      <c r="H172" s="13">
        <v>1700</v>
      </c>
    </row>
    <row r="173" spans="1:8" ht="12.95" customHeight="1" x14ac:dyDescent="0.2">
      <c r="A173" s="12" t="s">
        <v>328</v>
      </c>
      <c r="B173" s="12" t="s">
        <v>1297</v>
      </c>
      <c r="C173" s="12" t="s">
        <v>329</v>
      </c>
      <c r="D173" s="13">
        <f t="shared" si="8"/>
        <v>50</v>
      </c>
      <c r="E173" s="13">
        <v>0</v>
      </c>
      <c r="F173" s="13">
        <v>42.76</v>
      </c>
      <c r="G173" s="13">
        <v>42.76</v>
      </c>
      <c r="H173" s="13">
        <v>42.76</v>
      </c>
    </row>
    <row r="174" spans="1:8" ht="12.95" customHeight="1" x14ac:dyDescent="0.2">
      <c r="A174" s="12" t="s">
        <v>330</v>
      </c>
      <c r="B174" s="12" t="s">
        <v>1298</v>
      </c>
      <c r="C174" s="12" t="s">
        <v>331</v>
      </c>
      <c r="D174" s="13">
        <f t="shared" si="8"/>
        <v>810</v>
      </c>
      <c r="E174" s="13">
        <v>0</v>
      </c>
      <c r="F174" s="13">
        <v>803</v>
      </c>
      <c r="G174" s="13">
        <v>803</v>
      </c>
      <c r="H174" s="13">
        <v>803</v>
      </c>
    </row>
    <row r="175" spans="1:8" ht="12.95" customHeight="1" x14ac:dyDescent="0.2">
      <c r="A175" s="12" t="s">
        <v>332</v>
      </c>
      <c r="B175" s="12" t="s">
        <v>1299</v>
      </c>
      <c r="C175" s="12" t="s">
        <v>333</v>
      </c>
      <c r="D175" s="13">
        <f t="shared" si="8"/>
        <v>1490</v>
      </c>
      <c r="E175" s="13">
        <v>1180</v>
      </c>
      <c r="F175" s="13">
        <v>1485</v>
      </c>
      <c r="G175" s="13">
        <v>1485</v>
      </c>
      <c r="H175" s="13">
        <v>1485</v>
      </c>
    </row>
    <row r="176" spans="1:8" ht="12.95" customHeight="1" x14ac:dyDescent="0.2">
      <c r="A176" s="12" t="s">
        <v>334</v>
      </c>
      <c r="B176" s="12" t="s">
        <v>1300</v>
      </c>
      <c r="C176" s="12" t="s">
        <v>335</v>
      </c>
      <c r="D176" s="13">
        <f t="shared" si="8"/>
        <v>50</v>
      </c>
      <c r="E176" s="13">
        <v>0</v>
      </c>
      <c r="F176" s="13">
        <v>47.14</v>
      </c>
      <c r="G176" s="13">
        <v>47.14</v>
      </c>
      <c r="H176" s="13">
        <v>47.14</v>
      </c>
    </row>
    <row r="177" spans="1:8" ht="12.95" customHeight="1" x14ac:dyDescent="0.2">
      <c r="A177" s="12" t="s">
        <v>336</v>
      </c>
      <c r="B177" s="12" t="s">
        <v>1301</v>
      </c>
      <c r="C177" s="12" t="s">
        <v>337</v>
      </c>
      <c r="D177" s="13">
        <f t="shared" si="8"/>
        <v>600</v>
      </c>
      <c r="E177" s="13">
        <v>55</v>
      </c>
      <c r="F177" s="13">
        <v>593.29</v>
      </c>
      <c r="G177" s="13">
        <v>593.29</v>
      </c>
      <c r="H177" s="13">
        <v>593.29</v>
      </c>
    </row>
    <row r="178" spans="1:8" ht="12.95" customHeight="1" x14ac:dyDescent="0.2">
      <c r="A178" s="12" t="s">
        <v>338</v>
      </c>
      <c r="B178" s="12" t="s">
        <v>1302</v>
      </c>
      <c r="C178" s="12" t="s">
        <v>339</v>
      </c>
      <c r="D178" s="13">
        <f t="shared" si="8"/>
        <v>490</v>
      </c>
      <c r="E178" s="13">
        <v>0</v>
      </c>
      <c r="F178" s="13">
        <v>490</v>
      </c>
      <c r="G178" s="13">
        <v>490</v>
      </c>
      <c r="H178" s="13">
        <v>490</v>
      </c>
    </row>
    <row r="179" spans="1:8" ht="12.95" customHeight="1" x14ac:dyDescent="0.2">
      <c r="A179" s="12" t="s">
        <v>340</v>
      </c>
      <c r="B179" s="12" t="s">
        <v>1303</v>
      </c>
      <c r="C179" s="12" t="s">
        <v>341</v>
      </c>
      <c r="D179" s="13">
        <f t="shared" si="8"/>
        <v>380</v>
      </c>
      <c r="E179" s="13">
        <v>344</v>
      </c>
      <c r="F179" s="13">
        <v>379.81</v>
      </c>
      <c r="G179" s="13">
        <v>379.81</v>
      </c>
      <c r="H179" s="13">
        <v>379.81</v>
      </c>
    </row>
    <row r="180" spans="1:8" ht="12.95" customHeight="1" x14ac:dyDescent="0.2">
      <c r="A180" s="12" t="s">
        <v>342</v>
      </c>
      <c r="B180" s="12" t="s">
        <v>1304</v>
      </c>
      <c r="C180" s="12" t="s">
        <v>343</v>
      </c>
      <c r="D180" s="13">
        <f t="shared" si="8"/>
        <v>1250</v>
      </c>
      <c r="E180" s="13">
        <v>0</v>
      </c>
      <c r="F180" s="13">
        <v>1241.03</v>
      </c>
      <c r="G180" s="13">
        <v>1241.03</v>
      </c>
      <c r="H180" s="13">
        <v>1241.03</v>
      </c>
    </row>
    <row r="181" spans="1:8" ht="12.95" customHeight="1" x14ac:dyDescent="0.2">
      <c r="A181" s="12" t="s">
        <v>344</v>
      </c>
      <c r="B181" s="12" t="s">
        <v>1305</v>
      </c>
      <c r="C181" s="12" t="s">
        <v>345</v>
      </c>
      <c r="D181" s="13">
        <f t="shared" si="8"/>
        <v>870</v>
      </c>
      <c r="E181" s="13">
        <v>1222</v>
      </c>
      <c r="F181" s="13">
        <v>868.53</v>
      </c>
      <c r="G181" s="13">
        <v>868.53</v>
      </c>
      <c r="H181" s="13">
        <v>868.53</v>
      </c>
    </row>
    <row r="182" spans="1:8" ht="12.95" customHeight="1" x14ac:dyDescent="0.2">
      <c r="A182" s="12" t="s">
        <v>346</v>
      </c>
      <c r="B182" s="12" t="s">
        <v>1306</v>
      </c>
      <c r="C182" s="12" t="s">
        <v>347</v>
      </c>
      <c r="D182" s="13">
        <f t="shared" si="8"/>
        <v>0</v>
      </c>
      <c r="E182" s="13">
        <v>0</v>
      </c>
      <c r="F182" s="13">
        <v>0</v>
      </c>
      <c r="G182" s="13">
        <v>0</v>
      </c>
      <c r="H182" s="13">
        <v>0</v>
      </c>
    </row>
    <row r="183" spans="1:8" ht="12.95" customHeight="1" x14ac:dyDescent="0.2">
      <c r="A183" s="12" t="s">
        <v>348</v>
      </c>
      <c r="B183" s="12" t="s">
        <v>1307</v>
      </c>
      <c r="C183" s="12" t="s">
        <v>349</v>
      </c>
      <c r="D183" s="13">
        <f t="shared" si="8"/>
        <v>0</v>
      </c>
      <c r="E183" s="13">
        <v>150</v>
      </c>
      <c r="F183" s="13">
        <v>0</v>
      </c>
      <c r="G183" s="13">
        <v>0</v>
      </c>
      <c r="H183" s="13">
        <v>0</v>
      </c>
    </row>
    <row r="184" spans="1:8" ht="12.95" customHeight="1" x14ac:dyDescent="0.2">
      <c r="A184" s="12" t="s">
        <v>350</v>
      </c>
      <c r="B184" s="12" t="s">
        <v>1308</v>
      </c>
      <c r="C184" s="12" t="s">
        <v>351</v>
      </c>
      <c r="D184" s="13">
        <f t="shared" si="8"/>
        <v>0</v>
      </c>
      <c r="E184" s="13">
        <v>0</v>
      </c>
      <c r="F184" s="13">
        <v>0</v>
      </c>
      <c r="G184" s="13">
        <v>0</v>
      </c>
      <c r="H184" s="13">
        <v>0</v>
      </c>
    </row>
    <row r="185" spans="1:8" ht="12.95" customHeight="1" x14ac:dyDescent="0.2">
      <c r="A185" s="12" t="s">
        <v>352</v>
      </c>
      <c r="B185" s="12" t="s">
        <v>1309</v>
      </c>
      <c r="C185" s="12" t="s">
        <v>353</v>
      </c>
      <c r="D185" s="13">
        <f t="shared" si="8"/>
        <v>0</v>
      </c>
      <c r="E185" s="13">
        <v>0</v>
      </c>
      <c r="F185" s="13">
        <v>0</v>
      </c>
      <c r="G185" s="13">
        <v>0</v>
      </c>
      <c r="H185" s="13">
        <v>0</v>
      </c>
    </row>
    <row r="186" spans="1:8" ht="12.95" customHeight="1" x14ac:dyDescent="0.2">
      <c r="A186" s="12" t="s">
        <v>354</v>
      </c>
      <c r="B186" s="12" t="s">
        <v>1310</v>
      </c>
      <c r="C186" s="12" t="s">
        <v>355</v>
      </c>
      <c r="D186" s="13">
        <f t="shared" si="8"/>
        <v>920</v>
      </c>
      <c r="E186" s="13">
        <v>284</v>
      </c>
      <c r="F186" s="13">
        <v>920</v>
      </c>
      <c r="G186" s="13">
        <v>0</v>
      </c>
      <c r="H186" s="13">
        <v>0</v>
      </c>
    </row>
    <row r="187" spans="1:8" ht="12.95" customHeight="1" x14ac:dyDescent="0.2">
      <c r="A187" s="12" t="s">
        <v>356</v>
      </c>
      <c r="B187" s="12" t="s">
        <v>1311</v>
      </c>
      <c r="C187" s="12" t="s">
        <v>357</v>
      </c>
      <c r="D187" s="13">
        <f t="shared" si="8"/>
        <v>0</v>
      </c>
      <c r="E187" s="13">
        <v>0</v>
      </c>
      <c r="F187" s="13">
        <v>0</v>
      </c>
      <c r="G187" s="13">
        <v>0</v>
      </c>
      <c r="H187" s="13">
        <v>0</v>
      </c>
    </row>
    <row r="188" spans="1:8" ht="12.95" customHeight="1" x14ac:dyDescent="0.2">
      <c r="A188" s="12" t="s">
        <v>358</v>
      </c>
      <c r="B188" s="12" t="s">
        <v>1312</v>
      </c>
      <c r="C188" s="12" t="s">
        <v>359</v>
      </c>
      <c r="D188" s="13">
        <f t="shared" si="8"/>
        <v>0</v>
      </c>
      <c r="E188" s="13">
        <v>410.23</v>
      </c>
      <c r="F188" s="13">
        <v>0</v>
      </c>
      <c r="G188" s="13">
        <v>0</v>
      </c>
      <c r="H188" s="13">
        <v>0</v>
      </c>
    </row>
    <row r="189" spans="1:8" ht="12.95" customHeight="1" x14ac:dyDescent="0.2">
      <c r="A189" s="12" t="s">
        <v>360</v>
      </c>
      <c r="B189" s="12" t="s">
        <v>1313</v>
      </c>
      <c r="C189" s="12" t="s">
        <v>361</v>
      </c>
      <c r="D189" s="13">
        <f t="shared" si="8"/>
        <v>0</v>
      </c>
      <c r="E189" s="13">
        <v>0</v>
      </c>
      <c r="F189" s="13">
        <v>0</v>
      </c>
      <c r="G189" s="13">
        <v>0</v>
      </c>
      <c r="H189" s="13">
        <v>0</v>
      </c>
    </row>
    <row r="190" spans="1:8" ht="12.95" customHeight="1" x14ac:dyDescent="0.2">
      <c r="A190" s="12" t="s">
        <v>362</v>
      </c>
      <c r="B190" s="12" t="s">
        <v>1314</v>
      </c>
      <c r="C190" s="12" t="s">
        <v>363</v>
      </c>
      <c r="D190" s="13">
        <f t="shared" si="8"/>
        <v>0</v>
      </c>
      <c r="E190" s="13">
        <v>0</v>
      </c>
      <c r="F190" s="13">
        <v>0</v>
      </c>
      <c r="G190" s="13">
        <v>0</v>
      </c>
      <c r="H190" s="13">
        <v>0</v>
      </c>
    </row>
    <row r="191" spans="1:8" ht="12.95" customHeight="1" x14ac:dyDescent="0.2">
      <c r="A191" s="12" t="s">
        <v>364</v>
      </c>
      <c r="B191" s="12" t="s">
        <v>1315</v>
      </c>
      <c r="C191" s="12" t="s">
        <v>365</v>
      </c>
      <c r="D191" s="13">
        <f t="shared" si="8"/>
        <v>0</v>
      </c>
      <c r="E191" s="13">
        <v>0</v>
      </c>
      <c r="F191" s="13">
        <v>0</v>
      </c>
      <c r="G191" s="13">
        <v>0</v>
      </c>
      <c r="H191" s="13">
        <v>0</v>
      </c>
    </row>
    <row r="192" spans="1:8" ht="12.95" customHeight="1" x14ac:dyDescent="0.2">
      <c r="A192" s="12" t="s">
        <v>366</v>
      </c>
      <c r="B192" s="12" t="s">
        <v>1316</v>
      </c>
      <c r="C192" s="12" t="s">
        <v>367</v>
      </c>
      <c r="D192" s="13">
        <f t="shared" si="8"/>
        <v>0</v>
      </c>
      <c r="E192" s="13">
        <v>0</v>
      </c>
      <c r="F192" s="13">
        <v>0</v>
      </c>
      <c r="G192" s="13">
        <v>0</v>
      </c>
      <c r="H192" s="13">
        <v>0</v>
      </c>
    </row>
    <row r="193" spans="1:8" ht="12.95" customHeight="1" x14ac:dyDescent="0.2">
      <c r="A193" s="12" t="s">
        <v>368</v>
      </c>
      <c r="B193" s="12" t="s">
        <v>1317</v>
      </c>
      <c r="C193" s="12" t="s">
        <v>369</v>
      </c>
      <c r="D193" s="13">
        <f t="shared" si="8"/>
        <v>0</v>
      </c>
      <c r="E193" s="13">
        <v>0</v>
      </c>
      <c r="F193" s="13">
        <v>0</v>
      </c>
      <c r="G193" s="13">
        <v>0</v>
      </c>
      <c r="H193" s="13">
        <v>0</v>
      </c>
    </row>
    <row r="194" spans="1:8" ht="12.95" customHeight="1" x14ac:dyDescent="0.2">
      <c r="A194" s="12" t="s">
        <v>370</v>
      </c>
      <c r="B194" s="12" t="s">
        <v>1318</v>
      </c>
      <c r="C194" s="12" t="s">
        <v>371</v>
      </c>
      <c r="D194" s="13">
        <f t="shared" si="8"/>
        <v>1100</v>
      </c>
      <c r="E194" s="13">
        <v>0</v>
      </c>
      <c r="F194" s="13">
        <v>1095.1500000000001</v>
      </c>
      <c r="G194" s="13">
        <v>1095.1500000000001</v>
      </c>
      <c r="H194" s="13">
        <v>1095.1500000000001</v>
      </c>
    </row>
    <row r="195" spans="1:8" ht="12.95" customHeight="1" x14ac:dyDescent="0.2">
      <c r="A195" s="12" t="s">
        <v>372</v>
      </c>
      <c r="B195" s="12" t="s">
        <v>1319</v>
      </c>
      <c r="C195" s="12" t="s">
        <v>373</v>
      </c>
      <c r="D195" s="13">
        <f t="shared" si="8"/>
        <v>0</v>
      </c>
      <c r="E195" s="13">
        <v>0</v>
      </c>
      <c r="F195" s="13">
        <v>0</v>
      </c>
      <c r="G195" s="13">
        <v>0</v>
      </c>
      <c r="H195" s="13">
        <v>0</v>
      </c>
    </row>
    <row r="196" spans="1:8" ht="12.95" customHeight="1" x14ac:dyDescent="0.2">
      <c r="A196" s="12" t="s">
        <v>374</v>
      </c>
      <c r="B196" s="12" t="s">
        <v>1320</v>
      </c>
      <c r="C196" s="12" t="s">
        <v>375</v>
      </c>
      <c r="D196" s="13">
        <f t="shared" si="8"/>
        <v>0</v>
      </c>
      <c r="E196" s="13">
        <v>0</v>
      </c>
      <c r="F196" s="13">
        <v>0</v>
      </c>
      <c r="G196" s="13">
        <v>0</v>
      </c>
      <c r="H196" s="13">
        <v>0</v>
      </c>
    </row>
    <row r="197" spans="1:8" ht="12.95" customHeight="1" x14ac:dyDescent="0.2">
      <c r="A197" s="12" t="s">
        <v>376</v>
      </c>
      <c r="B197" s="12" t="s">
        <v>1321</v>
      </c>
      <c r="C197" s="12" t="s">
        <v>377</v>
      </c>
      <c r="D197" s="13">
        <f t="shared" si="8"/>
        <v>0</v>
      </c>
      <c r="E197" s="13">
        <v>0</v>
      </c>
      <c r="F197" s="13">
        <v>0</v>
      </c>
      <c r="G197" s="13">
        <v>0</v>
      </c>
      <c r="H197" s="13">
        <v>0</v>
      </c>
    </row>
    <row r="198" spans="1:8" ht="12.95" customHeight="1" x14ac:dyDescent="0.2">
      <c r="A198" s="12" t="s">
        <v>378</v>
      </c>
      <c r="B198" s="12" t="s">
        <v>1322</v>
      </c>
      <c r="C198" s="12" t="s">
        <v>379</v>
      </c>
      <c r="D198" s="13">
        <f t="shared" si="8"/>
        <v>0</v>
      </c>
      <c r="E198" s="13">
        <v>0</v>
      </c>
      <c r="F198" s="13">
        <v>0</v>
      </c>
      <c r="G198" s="13">
        <v>0</v>
      </c>
      <c r="H198" s="13">
        <v>0</v>
      </c>
    </row>
    <row r="199" spans="1:8" ht="12.95" customHeight="1" x14ac:dyDescent="0.2">
      <c r="A199" s="12" t="s">
        <v>380</v>
      </c>
      <c r="B199" s="12" t="s">
        <v>1323</v>
      </c>
      <c r="C199" s="12" t="s">
        <v>381</v>
      </c>
      <c r="D199" s="13">
        <f t="shared" si="8"/>
        <v>2050</v>
      </c>
      <c r="E199" s="13">
        <v>1574.18</v>
      </c>
      <c r="F199" s="13">
        <v>2042.01</v>
      </c>
      <c r="G199" s="13">
        <v>2042.01</v>
      </c>
      <c r="H199" s="13">
        <v>2042.01</v>
      </c>
    </row>
    <row r="200" spans="1:8" ht="12.95" customHeight="1" x14ac:dyDescent="0.2">
      <c r="A200" s="12" t="s">
        <v>382</v>
      </c>
      <c r="B200" s="12" t="s">
        <v>1324</v>
      </c>
      <c r="C200" s="12" t="s">
        <v>383</v>
      </c>
      <c r="D200" s="13">
        <f t="shared" si="8"/>
        <v>0</v>
      </c>
      <c r="E200" s="13">
        <v>0</v>
      </c>
      <c r="F200" s="13">
        <v>0</v>
      </c>
      <c r="G200" s="13">
        <v>0</v>
      </c>
      <c r="H200" s="13">
        <v>0</v>
      </c>
    </row>
    <row r="201" spans="1:8" ht="12.95" customHeight="1" x14ac:dyDescent="0.2">
      <c r="A201" s="12" t="s">
        <v>384</v>
      </c>
      <c r="B201" s="12" t="s">
        <v>1325</v>
      </c>
      <c r="C201" s="12" t="s">
        <v>385</v>
      </c>
      <c r="D201" s="13">
        <f t="shared" si="8"/>
        <v>0</v>
      </c>
      <c r="E201" s="13">
        <v>300</v>
      </c>
      <c r="F201" s="13">
        <v>0</v>
      </c>
      <c r="G201" s="13">
        <v>0</v>
      </c>
      <c r="H201" s="13">
        <v>0</v>
      </c>
    </row>
    <row r="202" spans="1:8" ht="12.95" customHeight="1" x14ac:dyDescent="0.2">
      <c r="A202" s="12" t="s">
        <v>386</v>
      </c>
      <c r="B202" s="12" t="s">
        <v>1326</v>
      </c>
      <c r="C202" s="12" t="s">
        <v>387</v>
      </c>
      <c r="D202" s="13">
        <f t="shared" si="8"/>
        <v>0</v>
      </c>
      <c r="E202" s="13">
        <v>45</v>
      </c>
      <c r="F202" s="13">
        <v>0</v>
      </c>
      <c r="G202" s="13">
        <v>0</v>
      </c>
      <c r="H202" s="13">
        <v>0</v>
      </c>
    </row>
    <row r="203" spans="1:8" ht="12.95" customHeight="1" x14ac:dyDescent="0.2">
      <c r="A203" s="12" t="s">
        <v>388</v>
      </c>
      <c r="B203" s="12" t="s">
        <v>1327</v>
      </c>
      <c r="C203" s="12" t="s">
        <v>389</v>
      </c>
      <c r="D203" s="13">
        <f t="shared" si="8"/>
        <v>0</v>
      </c>
      <c r="E203" s="13">
        <v>355</v>
      </c>
      <c r="F203" s="13">
        <v>0</v>
      </c>
      <c r="G203" s="13">
        <v>0</v>
      </c>
      <c r="H203" s="13">
        <v>0</v>
      </c>
    </row>
    <row r="204" spans="1:8" ht="12.95" customHeight="1" x14ac:dyDescent="0.2">
      <c r="A204" s="12" t="s">
        <v>390</v>
      </c>
      <c r="B204" s="12" t="s">
        <v>1328</v>
      </c>
      <c r="C204" s="12" t="s">
        <v>391</v>
      </c>
      <c r="D204" s="13">
        <f t="shared" si="8"/>
        <v>0</v>
      </c>
      <c r="E204" s="13">
        <v>890</v>
      </c>
      <c r="F204" s="13">
        <v>0</v>
      </c>
      <c r="G204" s="13">
        <v>0</v>
      </c>
      <c r="H204" s="13">
        <v>0</v>
      </c>
    </row>
    <row r="205" spans="1:8" ht="12.95" customHeight="1" x14ac:dyDescent="0.2">
      <c r="A205" s="12" t="s">
        <v>392</v>
      </c>
      <c r="B205" s="12" t="s">
        <v>1329</v>
      </c>
      <c r="C205" s="12" t="s">
        <v>393</v>
      </c>
      <c r="D205" s="13">
        <f t="shared" si="8"/>
        <v>0</v>
      </c>
      <c r="E205" s="13">
        <v>0</v>
      </c>
      <c r="F205" s="13">
        <v>0</v>
      </c>
      <c r="G205" s="13">
        <v>0</v>
      </c>
      <c r="H205" s="13">
        <v>0</v>
      </c>
    </row>
    <row r="206" spans="1:8" ht="12.95" customHeight="1" x14ac:dyDescent="0.2">
      <c r="A206" s="12" t="s">
        <v>394</v>
      </c>
      <c r="B206" s="12" t="s">
        <v>1330</v>
      </c>
      <c r="C206" s="12" t="s">
        <v>395</v>
      </c>
      <c r="D206" s="13">
        <f t="shared" si="8"/>
        <v>320</v>
      </c>
      <c r="E206" s="13">
        <v>300</v>
      </c>
      <c r="F206" s="13">
        <v>315</v>
      </c>
      <c r="G206" s="13">
        <v>315</v>
      </c>
      <c r="H206" s="13">
        <v>315</v>
      </c>
    </row>
    <row r="207" spans="1:8" ht="12.95" customHeight="1" x14ac:dyDescent="0.2">
      <c r="A207" s="12" t="s">
        <v>396</v>
      </c>
      <c r="B207" s="12" t="s">
        <v>1331</v>
      </c>
      <c r="C207" s="12" t="s">
        <v>397</v>
      </c>
      <c r="D207" s="13">
        <f t="shared" si="8"/>
        <v>350</v>
      </c>
      <c r="E207" s="13">
        <v>0</v>
      </c>
      <c r="F207" s="13">
        <v>350</v>
      </c>
      <c r="G207" s="13">
        <v>350</v>
      </c>
      <c r="H207" s="13">
        <v>350</v>
      </c>
    </row>
    <row r="208" spans="1:8" ht="12.95" customHeight="1" x14ac:dyDescent="0.2">
      <c r="A208" s="12" t="s">
        <v>398</v>
      </c>
      <c r="B208" s="12" t="s">
        <v>1332</v>
      </c>
      <c r="C208" s="12" t="s">
        <v>399</v>
      </c>
      <c r="D208" s="13">
        <f t="shared" si="8"/>
        <v>590</v>
      </c>
      <c r="E208" s="13">
        <v>300</v>
      </c>
      <c r="F208" s="13">
        <v>590</v>
      </c>
      <c r="G208" s="13">
        <v>590</v>
      </c>
      <c r="H208" s="13">
        <v>590</v>
      </c>
    </row>
    <row r="209" spans="1:8" ht="12.95" customHeight="1" x14ac:dyDescent="0.2">
      <c r="A209" s="12" t="s">
        <v>400</v>
      </c>
      <c r="B209" s="12" t="s">
        <v>1333</v>
      </c>
      <c r="C209" s="12" t="s">
        <v>401</v>
      </c>
      <c r="D209" s="13">
        <f t="shared" ref="D209:D272" si="9">ROUNDUP(F209, -1)</f>
        <v>0</v>
      </c>
      <c r="E209" s="13">
        <v>0</v>
      </c>
      <c r="F209" s="13">
        <v>0</v>
      </c>
      <c r="G209" s="13">
        <v>0</v>
      </c>
      <c r="H209" s="13">
        <v>0</v>
      </c>
    </row>
    <row r="210" spans="1:8" ht="12.95" customHeight="1" x14ac:dyDescent="0.2">
      <c r="A210" s="12" t="s">
        <v>402</v>
      </c>
      <c r="B210" s="12" t="s">
        <v>1334</v>
      </c>
      <c r="C210" s="12" t="s">
        <v>403</v>
      </c>
      <c r="D210" s="13">
        <f t="shared" si="9"/>
        <v>0</v>
      </c>
      <c r="E210" s="13">
        <v>250</v>
      </c>
      <c r="F210" s="13">
        <v>0</v>
      </c>
      <c r="G210" s="13">
        <v>0</v>
      </c>
      <c r="H210" s="13">
        <v>0</v>
      </c>
    </row>
    <row r="211" spans="1:8" ht="12.95" customHeight="1" x14ac:dyDescent="0.2">
      <c r="A211" s="12" t="s">
        <v>404</v>
      </c>
      <c r="B211" s="12" t="s">
        <v>1335</v>
      </c>
      <c r="C211" s="12" t="s">
        <v>405</v>
      </c>
      <c r="D211" s="13">
        <f t="shared" si="9"/>
        <v>160</v>
      </c>
      <c r="E211" s="13">
        <v>0</v>
      </c>
      <c r="F211" s="13">
        <v>156</v>
      </c>
      <c r="G211" s="13">
        <v>156</v>
      </c>
      <c r="H211" s="13">
        <v>156</v>
      </c>
    </row>
    <row r="212" spans="1:8" ht="12.95" customHeight="1" x14ac:dyDescent="0.2">
      <c r="A212" s="12" t="s">
        <v>406</v>
      </c>
      <c r="B212" s="12" t="s">
        <v>1336</v>
      </c>
      <c r="C212" s="12" t="s">
        <v>407</v>
      </c>
      <c r="D212" s="13">
        <f t="shared" si="9"/>
        <v>270</v>
      </c>
      <c r="E212" s="13">
        <v>260</v>
      </c>
      <c r="F212" s="13">
        <v>270</v>
      </c>
      <c r="G212" s="13">
        <v>270</v>
      </c>
      <c r="H212" s="13">
        <v>270</v>
      </c>
    </row>
    <row r="213" spans="1:8" ht="12.95" customHeight="1" x14ac:dyDescent="0.2">
      <c r="A213" s="12" t="s">
        <v>408</v>
      </c>
      <c r="B213" s="12" t="s">
        <v>1337</v>
      </c>
      <c r="C213" s="12" t="s">
        <v>409</v>
      </c>
      <c r="D213" s="13">
        <f t="shared" si="9"/>
        <v>2360</v>
      </c>
      <c r="E213" s="13">
        <v>2200</v>
      </c>
      <c r="F213" s="13">
        <v>2360</v>
      </c>
      <c r="G213" s="13">
        <v>2360</v>
      </c>
      <c r="H213" s="13">
        <v>2360</v>
      </c>
    </row>
    <row r="214" spans="1:8" ht="12.95" customHeight="1" x14ac:dyDescent="0.2">
      <c r="A214" s="12" t="s">
        <v>410</v>
      </c>
      <c r="B214" s="12" t="s">
        <v>1338</v>
      </c>
      <c r="C214" s="12" t="s">
        <v>411</v>
      </c>
      <c r="D214" s="13">
        <f t="shared" si="9"/>
        <v>0</v>
      </c>
      <c r="E214" s="13">
        <v>208</v>
      </c>
      <c r="F214" s="13">
        <v>0</v>
      </c>
      <c r="G214" s="13">
        <v>0</v>
      </c>
      <c r="H214" s="13">
        <v>0</v>
      </c>
    </row>
    <row r="215" spans="1:8" ht="12.95" customHeight="1" x14ac:dyDescent="0.2">
      <c r="A215" s="12" t="s">
        <v>412</v>
      </c>
      <c r="B215" s="12" t="s">
        <v>1339</v>
      </c>
      <c r="C215" s="12" t="s">
        <v>413</v>
      </c>
      <c r="D215" s="13">
        <f t="shared" si="9"/>
        <v>690</v>
      </c>
      <c r="E215" s="13">
        <v>436</v>
      </c>
      <c r="F215" s="13">
        <v>686</v>
      </c>
      <c r="G215" s="13">
        <v>686</v>
      </c>
      <c r="H215" s="13">
        <v>686</v>
      </c>
    </row>
    <row r="216" spans="1:8" ht="12.95" customHeight="1" x14ac:dyDescent="0.2">
      <c r="A216" s="12" t="s">
        <v>414</v>
      </c>
      <c r="B216" s="12" t="s">
        <v>1340</v>
      </c>
      <c r="C216" s="12" t="s">
        <v>415</v>
      </c>
      <c r="D216" s="13">
        <f t="shared" si="9"/>
        <v>260</v>
      </c>
      <c r="E216" s="13">
        <v>330</v>
      </c>
      <c r="F216" s="13">
        <v>257.23</v>
      </c>
      <c r="G216" s="13">
        <v>257.23</v>
      </c>
      <c r="H216" s="13">
        <v>257.23</v>
      </c>
    </row>
    <row r="217" spans="1:8" ht="12.95" customHeight="1" x14ac:dyDescent="0.2">
      <c r="A217" s="12" t="s">
        <v>416</v>
      </c>
      <c r="B217" s="12" t="s">
        <v>1341</v>
      </c>
      <c r="C217" s="12" t="s">
        <v>417</v>
      </c>
      <c r="D217" s="13">
        <f t="shared" si="9"/>
        <v>60</v>
      </c>
      <c r="E217" s="13">
        <v>170</v>
      </c>
      <c r="F217" s="13">
        <v>55</v>
      </c>
      <c r="G217" s="13">
        <v>55</v>
      </c>
      <c r="H217" s="13">
        <v>55</v>
      </c>
    </row>
    <row r="218" spans="1:8" ht="12.95" customHeight="1" x14ac:dyDescent="0.2">
      <c r="A218" s="12" t="s">
        <v>418</v>
      </c>
      <c r="B218" s="12" t="s">
        <v>1342</v>
      </c>
      <c r="C218" s="12" t="s">
        <v>419</v>
      </c>
      <c r="D218" s="13">
        <f t="shared" si="9"/>
        <v>270</v>
      </c>
      <c r="E218" s="13">
        <v>0</v>
      </c>
      <c r="F218" s="13">
        <v>269.5</v>
      </c>
      <c r="G218" s="13">
        <v>269.5</v>
      </c>
      <c r="H218" s="13">
        <v>501.05</v>
      </c>
    </row>
    <row r="219" spans="1:8" ht="12.95" customHeight="1" x14ac:dyDescent="0.2">
      <c r="A219" s="12" t="s">
        <v>420</v>
      </c>
      <c r="B219" s="12" t="s">
        <v>1343</v>
      </c>
      <c r="C219" s="12" t="s">
        <v>421</v>
      </c>
      <c r="D219" s="13">
        <f t="shared" si="9"/>
        <v>810</v>
      </c>
      <c r="E219" s="13">
        <v>0</v>
      </c>
      <c r="F219" s="13">
        <v>802.2</v>
      </c>
      <c r="G219" s="13">
        <v>802.2</v>
      </c>
      <c r="H219" s="13">
        <v>802.2</v>
      </c>
    </row>
    <row r="220" spans="1:8" ht="12.95" customHeight="1" x14ac:dyDescent="0.2">
      <c r="A220" s="12" t="s">
        <v>422</v>
      </c>
      <c r="B220" s="12" t="s">
        <v>1344</v>
      </c>
      <c r="C220" s="12" t="s">
        <v>423</v>
      </c>
      <c r="D220" s="13">
        <f t="shared" si="9"/>
        <v>0</v>
      </c>
      <c r="E220" s="13">
        <v>0</v>
      </c>
      <c r="F220" s="13">
        <v>0</v>
      </c>
      <c r="G220" s="13">
        <v>0</v>
      </c>
      <c r="H220" s="13">
        <v>0</v>
      </c>
    </row>
    <row r="221" spans="1:8" ht="12.95" customHeight="1" x14ac:dyDescent="0.2">
      <c r="A221" s="12" t="s">
        <v>424</v>
      </c>
      <c r="B221" s="12" t="s">
        <v>1345</v>
      </c>
      <c r="C221" s="12" t="s">
        <v>425</v>
      </c>
      <c r="D221" s="13">
        <f t="shared" si="9"/>
        <v>0</v>
      </c>
      <c r="E221" s="13">
        <v>0</v>
      </c>
      <c r="F221" s="13">
        <v>0</v>
      </c>
      <c r="G221" s="13">
        <v>0</v>
      </c>
      <c r="H221" s="13">
        <v>0</v>
      </c>
    </row>
    <row r="222" spans="1:8" ht="12.95" customHeight="1" x14ac:dyDescent="0.2">
      <c r="A222" s="12" t="s">
        <v>426</v>
      </c>
      <c r="B222" s="12" t="s">
        <v>1346</v>
      </c>
      <c r="C222" s="12" t="s">
        <v>427</v>
      </c>
      <c r="D222" s="13">
        <f t="shared" si="9"/>
        <v>-30</v>
      </c>
      <c r="E222" s="13">
        <v>0</v>
      </c>
      <c r="F222" s="13">
        <v>-28.48</v>
      </c>
      <c r="G222" s="13">
        <v>-28.48</v>
      </c>
      <c r="H222" s="13">
        <v>-28.48</v>
      </c>
    </row>
    <row r="223" spans="1:8" ht="12.95" customHeight="1" x14ac:dyDescent="0.2">
      <c r="A223" s="12" t="s">
        <v>428</v>
      </c>
      <c r="B223" s="12" t="s">
        <v>1347</v>
      </c>
      <c r="C223" s="12" t="s">
        <v>429</v>
      </c>
      <c r="D223" s="13">
        <f t="shared" si="9"/>
        <v>2690</v>
      </c>
      <c r="E223" s="13">
        <v>1714</v>
      </c>
      <c r="F223" s="13">
        <v>2686.05</v>
      </c>
      <c r="G223" s="13">
        <v>2586.0500000000002</v>
      </c>
      <c r="H223" s="13">
        <v>2694.52</v>
      </c>
    </row>
    <row r="224" spans="1:8" ht="12.95" customHeight="1" x14ac:dyDescent="0.2">
      <c r="A224" s="12" t="s">
        <v>430</v>
      </c>
      <c r="B224" s="12" t="s">
        <v>1348</v>
      </c>
      <c r="C224" s="12" t="s">
        <v>431</v>
      </c>
      <c r="D224" s="13">
        <f t="shared" si="9"/>
        <v>480</v>
      </c>
      <c r="E224" s="13">
        <v>0</v>
      </c>
      <c r="F224" s="13">
        <v>478.25</v>
      </c>
      <c r="G224" s="13">
        <v>478.25</v>
      </c>
      <c r="H224" s="13">
        <v>478.25</v>
      </c>
    </row>
    <row r="225" spans="1:8" ht="12.95" customHeight="1" x14ac:dyDescent="0.2">
      <c r="A225" s="12" t="s">
        <v>432</v>
      </c>
      <c r="B225" s="12" t="s">
        <v>1349</v>
      </c>
      <c r="C225" s="12" t="s">
        <v>433</v>
      </c>
      <c r="D225" s="13">
        <f t="shared" si="9"/>
        <v>0</v>
      </c>
      <c r="E225" s="13">
        <v>0</v>
      </c>
      <c r="F225" s="13">
        <v>0</v>
      </c>
      <c r="G225" s="13">
        <v>0</v>
      </c>
      <c r="H225" s="13">
        <v>0</v>
      </c>
    </row>
    <row r="226" spans="1:8" ht="12.95" customHeight="1" x14ac:dyDescent="0.2">
      <c r="A226" s="12" t="s">
        <v>434</v>
      </c>
      <c r="B226" s="12" t="s">
        <v>1350</v>
      </c>
      <c r="C226" s="12" t="s">
        <v>435</v>
      </c>
      <c r="D226" s="13">
        <f t="shared" si="9"/>
        <v>0</v>
      </c>
      <c r="E226" s="13">
        <v>120</v>
      </c>
      <c r="F226" s="13">
        <v>0</v>
      </c>
      <c r="G226" s="13">
        <v>0</v>
      </c>
      <c r="H226" s="13">
        <v>0</v>
      </c>
    </row>
    <row r="227" spans="1:8" ht="12.95" customHeight="1" x14ac:dyDescent="0.2">
      <c r="A227" s="12" t="s">
        <v>436</v>
      </c>
      <c r="B227" s="12" t="s">
        <v>1351</v>
      </c>
      <c r="C227" s="12" t="s">
        <v>437</v>
      </c>
      <c r="D227" s="13">
        <f t="shared" si="9"/>
        <v>1230</v>
      </c>
      <c r="E227" s="13">
        <v>998.84</v>
      </c>
      <c r="F227" s="13">
        <v>1225.29</v>
      </c>
      <c r="G227" s="13">
        <v>825.29</v>
      </c>
      <c r="H227" s="13">
        <v>825.29</v>
      </c>
    </row>
    <row r="228" spans="1:8" ht="12.95" customHeight="1" x14ac:dyDescent="0.2">
      <c r="A228" s="12" t="s">
        <v>438</v>
      </c>
      <c r="B228" s="12" t="s">
        <v>1352</v>
      </c>
      <c r="C228" s="12" t="s">
        <v>439</v>
      </c>
      <c r="D228" s="13">
        <f t="shared" si="9"/>
        <v>0</v>
      </c>
      <c r="E228" s="13">
        <v>0</v>
      </c>
      <c r="F228" s="13">
        <v>0</v>
      </c>
      <c r="G228" s="13">
        <v>0</v>
      </c>
      <c r="H228" s="13">
        <v>0</v>
      </c>
    </row>
    <row r="229" spans="1:8" ht="12.95" customHeight="1" x14ac:dyDescent="0.2">
      <c r="A229" s="12" t="s">
        <v>440</v>
      </c>
      <c r="B229" s="12" t="s">
        <v>1353</v>
      </c>
      <c r="C229" s="12" t="s">
        <v>441</v>
      </c>
      <c r="D229" s="13">
        <f t="shared" si="9"/>
        <v>0</v>
      </c>
      <c r="E229" s="13">
        <v>41.5</v>
      </c>
      <c r="F229" s="13">
        <v>0</v>
      </c>
      <c r="G229" s="13">
        <v>0</v>
      </c>
      <c r="H229" s="13">
        <v>0</v>
      </c>
    </row>
    <row r="230" spans="1:8" ht="12.95" customHeight="1" x14ac:dyDescent="0.2">
      <c r="A230" s="12" t="s">
        <v>442</v>
      </c>
      <c r="B230" s="12" t="s">
        <v>1354</v>
      </c>
      <c r="C230" s="12" t="s">
        <v>443</v>
      </c>
      <c r="D230" s="13">
        <f t="shared" si="9"/>
        <v>2300</v>
      </c>
      <c r="E230" s="13">
        <v>342</v>
      </c>
      <c r="F230" s="13">
        <v>2293.09</v>
      </c>
      <c r="G230" s="13">
        <v>2293.09</v>
      </c>
      <c r="H230" s="13">
        <v>2293.09</v>
      </c>
    </row>
    <row r="231" spans="1:8" ht="12.95" customHeight="1" x14ac:dyDescent="0.2">
      <c r="A231" s="12" t="s">
        <v>444</v>
      </c>
      <c r="B231" s="12" t="s">
        <v>1355</v>
      </c>
      <c r="C231" s="12" t="s">
        <v>445</v>
      </c>
      <c r="D231" s="13">
        <f t="shared" si="9"/>
        <v>0</v>
      </c>
      <c r="E231" s="13">
        <v>0</v>
      </c>
      <c r="F231" s="13">
        <v>0</v>
      </c>
      <c r="G231" s="13">
        <v>0</v>
      </c>
      <c r="H231" s="13">
        <v>0</v>
      </c>
    </row>
    <row r="232" spans="1:8" ht="12.95" customHeight="1" x14ac:dyDescent="0.2">
      <c r="A232" s="12" t="s">
        <v>446</v>
      </c>
      <c r="B232" s="12" t="s">
        <v>1356</v>
      </c>
      <c r="C232" s="12" t="s">
        <v>447</v>
      </c>
      <c r="D232" s="13">
        <f t="shared" si="9"/>
        <v>0</v>
      </c>
      <c r="E232" s="13">
        <v>0</v>
      </c>
      <c r="F232" s="13">
        <v>0</v>
      </c>
      <c r="G232" s="13">
        <v>0</v>
      </c>
      <c r="H232" s="13">
        <v>0</v>
      </c>
    </row>
    <row r="233" spans="1:8" ht="12.95" customHeight="1" x14ac:dyDescent="0.2">
      <c r="A233" s="12" t="s">
        <v>448</v>
      </c>
      <c r="B233" s="12" t="s">
        <v>1357</v>
      </c>
      <c r="C233" s="12" t="s">
        <v>449</v>
      </c>
      <c r="D233" s="13">
        <f t="shared" si="9"/>
        <v>170</v>
      </c>
      <c r="E233" s="13">
        <v>0</v>
      </c>
      <c r="F233" s="13">
        <v>160.62</v>
      </c>
      <c r="G233" s="13">
        <v>0</v>
      </c>
      <c r="H233" s="13">
        <v>0</v>
      </c>
    </row>
    <row r="234" spans="1:8" ht="12.95" customHeight="1" x14ac:dyDescent="0.2">
      <c r="A234" s="12" t="s">
        <v>450</v>
      </c>
      <c r="B234" s="12" t="s">
        <v>1358</v>
      </c>
      <c r="C234" s="12" t="s">
        <v>451</v>
      </c>
      <c r="D234" s="13">
        <f t="shared" si="9"/>
        <v>50</v>
      </c>
      <c r="E234" s="13">
        <v>0</v>
      </c>
      <c r="F234" s="13">
        <v>41.88</v>
      </c>
      <c r="G234" s="13">
        <v>41.88</v>
      </c>
      <c r="H234" s="13">
        <v>41.88</v>
      </c>
    </row>
    <row r="235" spans="1:8" ht="12.95" customHeight="1" x14ac:dyDescent="0.2">
      <c r="A235" s="12" t="s">
        <v>452</v>
      </c>
      <c r="B235" s="12" t="s">
        <v>1359</v>
      </c>
      <c r="C235" s="12" t="s">
        <v>453</v>
      </c>
      <c r="D235" s="13">
        <f t="shared" si="9"/>
        <v>450</v>
      </c>
      <c r="E235" s="13">
        <v>546</v>
      </c>
      <c r="F235" s="13">
        <v>440.67</v>
      </c>
      <c r="G235" s="13">
        <v>440.67</v>
      </c>
      <c r="H235" s="13">
        <v>440.67</v>
      </c>
    </row>
    <row r="236" spans="1:8" ht="12.95" customHeight="1" x14ac:dyDescent="0.2">
      <c r="A236" s="12" t="s">
        <v>454</v>
      </c>
      <c r="B236" s="12" t="s">
        <v>1360</v>
      </c>
      <c r="C236" s="12" t="s">
        <v>455</v>
      </c>
      <c r="D236" s="13">
        <f t="shared" si="9"/>
        <v>2680</v>
      </c>
      <c r="E236" s="13">
        <v>200</v>
      </c>
      <c r="F236" s="13">
        <v>2679.23</v>
      </c>
      <c r="G236" s="13">
        <v>2679.23</v>
      </c>
      <c r="H236" s="13">
        <v>2679.23</v>
      </c>
    </row>
    <row r="237" spans="1:8" ht="12.95" customHeight="1" x14ac:dyDescent="0.2">
      <c r="A237" s="12" t="s">
        <v>456</v>
      </c>
      <c r="B237" s="12" t="s">
        <v>1361</v>
      </c>
      <c r="C237" s="12" t="s">
        <v>457</v>
      </c>
      <c r="D237" s="13">
        <f t="shared" si="9"/>
        <v>160</v>
      </c>
      <c r="E237" s="13">
        <v>0</v>
      </c>
      <c r="F237" s="13">
        <v>160</v>
      </c>
      <c r="G237" s="13">
        <v>160</v>
      </c>
      <c r="H237" s="13">
        <v>160</v>
      </c>
    </row>
    <row r="238" spans="1:8" ht="12.95" customHeight="1" x14ac:dyDescent="0.2">
      <c r="A238" s="12" t="s">
        <v>458</v>
      </c>
      <c r="B238" s="12" t="s">
        <v>1362</v>
      </c>
      <c r="C238" s="12" t="s">
        <v>459</v>
      </c>
      <c r="D238" s="13">
        <f t="shared" si="9"/>
        <v>1050</v>
      </c>
      <c r="E238" s="13">
        <v>110</v>
      </c>
      <c r="F238" s="13">
        <v>1040.05</v>
      </c>
      <c r="G238" s="13">
        <v>1040.05</v>
      </c>
      <c r="H238" s="13">
        <v>1040.05</v>
      </c>
    </row>
    <row r="239" spans="1:8" ht="12.95" customHeight="1" x14ac:dyDescent="0.2">
      <c r="A239" s="12" t="s">
        <v>460</v>
      </c>
      <c r="B239" s="12" t="s">
        <v>1363</v>
      </c>
      <c r="C239" s="12" t="s">
        <v>461</v>
      </c>
      <c r="D239" s="13">
        <f t="shared" si="9"/>
        <v>0</v>
      </c>
      <c r="E239" s="13">
        <v>0</v>
      </c>
      <c r="F239" s="13">
        <v>0</v>
      </c>
      <c r="G239" s="13">
        <v>0</v>
      </c>
      <c r="H239" s="13">
        <v>0</v>
      </c>
    </row>
    <row r="240" spans="1:8" ht="12.95" customHeight="1" x14ac:dyDescent="0.2">
      <c r="A240" s="12" t="s">
        <v>462</v>
      </c>
      <c r="B240" s="12" t="s">
        <v>1364</v>
      </c>
      <c r="C240" s="12" t="s">
        <v>463</v>
      </c>
      <c r="D240" s="13">
        <f t="shared" si="9"/>
        <v>790</v>
      </c>
      <c r="E240" s="13">
        <v>1310</v>
      </c>
      <c r="F240" s="13">
        <v>780.52</v>
      </c>
      <c r="G240" s="13">
        <v>780.52</v>
      </c>
      <c r="H240" s="13">
        <v>780.52</v>
      </c>
    </row>
    <row r="241" spans="1:8" ht="12.95" customHeight="1" x14ac:dyDescent="0.2">
      <c r="A241" s="12" t="s">
        <v>464</v>
      </c>
      <c r="B241" s="12" t="s">
        <v>1365</v>
      </c>
      <c r="C241" s="12" t="s">
        <v>465</v>
      </c>
      <c r="D241" s="13">
        <f t="shared" si="9"/>
        <v>1230</v>
      </c>
      <c r="E241" s="13">
        <v>380</v>
      </c>
      <c r="F241" s="13">
        <v>1229.1400000000001</v>
      </c>
      <c r="G241" s="13">
        <v>1229.1400000000001</v>
      </c>
      <c r="H241" s="13">
        <v>1229.1400000000001</v>
      </c>
    </row>
    <row r="242" spans="1:8" ht="12.95" customHeight="1" x14ac:dyDescent="0.2">
      <c r="A242" s="12" t="s">
        <v>466</v>
      </c>
      <c r="B242" s="12" t="s">
        <v>1366</v>
      </c>
      <c r="C242" s="12" t="s">
        <v>467</v>
      </c>
      <c r="D242" s="13">
        <f t="shared" si="9"/>
        <v>90</v>
      </c>
      <c r="E242" s="13">
        <v>0</v>
      </c>
      <c r="F242" s="13">
        <v>86.7</v>
      </c>
      <c r="G242" s="13">
        <v>0</v>
      </c>
      <c r="H242" s="13">
        <v>0</v>
      </c>
    </row>
    <row r="243" spans="1:8" ht="12.95" customHeight="1" x14ac:dyDescent="0.2">
      <c r="A243" s="12" t="s">
        <v>468</v>
      </c>
      <c r="B243" s="12" t="s">
        <v>1367</v>
      </c>
      <c r="C243" s="12" t="s">
        <v>469</v>
      </c>
      <c r="D243" s="13">
        <f t="shared" si="9"/>
        <v>0</v>
      </c>
      <c r="E243" s="13">
        <v>0</v>
      </c>
      <c r="F243" s="13">
        <v>0</v>
      </c>
      <c r="G243" s="13">
        <v>0</v>
      </c>
      <c r="H243" s="13">
        <v>0</v>
      </c>
    </row>
    <row r="244" spans="1:8" ht="12.95" customHeight="1" x14ac:dyDescent="0.2">
      <c r="A244" s="12" t="s">
        <v>470</v>
      </c>
      <c r="B244" s="12" t="s">
        <v>1368</v>
      </c>
      <c r="C244" s="12" t="s">
        <v>471</v>
      </c>
      <c r="D244" s="13">
        <f t="shared" si="9"/>
        <v>0</v>
      </c>
      <c r="E244" s="13">
        <v>0</v>
      </c>
      <c r="F244" s="13">
        <v>0</v>
      </c>
      <c r="G244" s="13">
        <v>0</v>
      </c>
      <c r="H244" s="13">
        <v>0</v>
      </c>
    </row>
    <row r="245" spans="1:8" ht="12.95" customHeight="1" x14ac:dyDescent="0.2">
      <c r="A245" s="12" t="s">
        <v>472</v>
      </c>
      <c r="B245" s="12" t="s">
        <v>1369</v>
      </c>
      <c r="C245" s="12" t="s">
        <v>473</v>
      </c>
      <c r="D245" s="13">
        <f t="shared" si="9"/>
        <v>0</v>
      </c>
      <c r="E245" s="13">
        <v>0</v>
      </c>
      <c r="F245" s="13">
        <v>0</v>
      </c>
      <c r="G245" s="13">
        <v>0</v>
      </c>
      <c r="H245" s="13">
        <v>0</v>
      </c>
    </row>
    <row r="246" spans="1:8" ht="12.95" customHeight="1" x14ac:dyDescent="0.2">
      <c r="A246" s="12" t="s">
        <v>474</v>
      </c>
      <c r="B246" s="12" t="s">
        <v>1370</v>
      </c>
      <c r="C246" s="12" t="s">
        <v>475</v>
      </c>
      <c r="D246" s="13">
        <f t="shared" si="9"/>
        <v>0</v>
      </c>
      <c r="E246" s="13">
        <v>0</v>
      </c>
      <c r="F246" s="13">
        <v>0</v>
      </c>
      <c r="G246" s="13">
        <v>0</v>
      </c>
      <c r="H246" s="13">
        <v>0</v>
      </c>
    </row>
    <row r="247" spans="1:8" ht="12.95" customHeight="1" x14ac:dyDescent="0.2">
      <c r="A247" s="12" t="s">
        <v>476</v>
      </c>
      <c r="B247" s="12" t="s">
        <v>1371</v>
      </c>
      <c r="C247" s="12" t="s">
        <v>477</v>
      </c>
      <c r="D247" s="13">
        <f t="shared" si="9"/>
        <v>0</v>
      </c>
      <c r="E247" s="13">
        <v>0</v>
      </c>
      <c r="F247" s="13">
        <v>0</v>
      </c>
      <c r="G247" s="13">
        <v>0</v>
      </c>
      <c r="H247" s="13">
        <v>0</v>
      </c>
    </row>
    <row r="248" spans="1:8" ht="12.95" customHeight="1" x14ac:dyDescent="0.2">
      <c r="A248" s="12" t="s">
        <v>478</v>
      </c>
      <c r="B248" s="12" t="s">
        <v>1372</v>
      </c>
      <c r="C248" s="12" t="s">
        <v>479</v>
      </c>
      <c r="D248" s="13">
        <f t="shared" si="9"/>
        <v>0</v>
      </c>
      <c r="E248" s="13">
        <v>0</v>
      </c>
      <c r="F248" s="13">
        <v>0</v>
      </c>
      <c r="G248" s="13">
        <v>0</v>
      </c>
      <c r="H248" s="13">
        <v>0</v>
      </c>
    </row>
    <row r="249" spans="1:8" ht="12.95" customHeight="1" x14ac:dyDescent="0.2">
      <c r="A249" s="12" t="s">
        <v>480</v>
      </c>
      <c r="B249" s="12" t="s">
        <v>1373</v>
      </c>
      <c r="C249" s="12" t="s">
        <v>481</v>
      </c>
      <c r="D249" s="13">
        <f t="shared" si="9"/>
        <v>0</v>
      </c>
      <c r="E249" s="13">
        <v>0</v>
      </c>
      <c r="F249" s="13">
        <v>0</v>
      </c>
      <c r="G249" s="13">
        <v>0</v>
      </c>
      <c r="H249" s="13">
        <v>0</v>
      </c>
    </row>
    <row r="250" spans="1:8" ht="12.95" customHeight="1" x14ac:dyDescent="0.2">
      <c r="A250" s="12" t="s">
        <v>482</v>
      </c>
      <c r="B250" s="12" t="s">
        <v>1374</v>
      </c>
      <c r="C250" s="12" t="s">
        <v>483</v>
      </c>
      <c r="D250" s="13">
        <f t="shared" si="9"/>
        <v>0</v>
      </c>
      <c r="E250" s="13">
        <v>0</v>
      </c>
      <c r="F250" s="13">
        <v>0</v>
      </c>
      <c r="G250" s="13">
        <v>0</v>
      </c>
      <c r="H250" s="13">
        <v>0</v>
      </c>
    </row>
    <row r="251" spans="1:8" ht="12.95" customHeight="1" x14ac:dyDescent="0.2">
      <c r="A251" s="12" t="s">
        <v>484</v>
      </c>
      <c r="B251" s="12" t="s">
        <v>1375</v>
      </c>
      <c r="C251" s="12" t="s">
        <v>485</v>
      </c>
      <c r="D251" s="13">
        <f t="shared" si="9"/>
        <v>0</v>
      </c>
      <c r="E251" s="13">
        <v>0</v>
      </c>
      <c r="F251" s="13">
        <v>0</v>
      </c>
      <c r="G251" s="13">
        <v>0</v>
      </c>
      <c r="H251" s="13">
        <v>0</v>
      </c>
    </row>
    <row r="252" spans="1:8" ht="12.95" customHeight="1" x14ac:dyDescent="0.2">
      <c r="A252" s="12" t="s">
        <v>486</v>
      </c>
      <c r="B252" s="12" t="s">
        <v>1376</v>
      </c>
      <c r="C252" s="12" t="s">
        <v>487</v>
      </c>
      <c r="D252" s="13">
        <f t="shared" si="9"/>
        <v>0</v>
      </c>
      <c r="E252" s="13">
        <v>0</v>
      </c>
      <c r="F252" s="13">
        <v>0</v>
      </c>
      <c r="G252" s="13">
        <v>0</v>
      </c>
      <c r="H252" s="13">
        <v>0</v>
      </c>
    </row>
    <row r="253" spans="1:8" ht="12.95" customHeight="1" x14ac:dyDescent="0.2">
      <c r="A253" s="12" t="s">
        <v>488</v>
      </c>
      <c r="B253" s="12" t="s">
        <v>1377</v>
      </c>
      <c r="C253" s="12" t="s">
        <v>489</v>
      </c>
      <c r="D253" s="13">
        <f t="shared" si="9"/>
        <v>0</v>
      </c>
      <c r="E253" s="13">
        <v>0</v>
      </c>
      <c r="F253" s="13">
        <v>0</v>
      </c>
      <c r="G253" s="13">
        <v>0</v>
      </c>
      <c r="H253" s="13">
        <v>0</v>
      </c>
    </row>
    <row r="254" spans="1:8" ht="12.95" customHeight="1" x14ac:dyDescent="0.2">
      <c r="A254" s="12" t="s">
        <v>490</v>
      </c>
      <c r="B254" s="12" t="s">
        <v>1378</v>
      </c>
      <c r="C254" s="12" t="s">
        <v>491</v>
      </c>
      <c r="D254" s="13">
        <f t="shared" si="9"/>
        <v>0</v>
      </c>
      <c r="E254" s="13">
        <v>0</v>
      </c>
      <c r="F254" s="13">
        <v>0</v>
      </c>
      <c r="G254" s="13">
        <v>0</v>
      </c>
      <c r="H254" s="13">
        <v>0</v>
      </c>
    </row>
    <row r="255" spans="1:8" ht="12.95" customHeight="1" x14ac:dyDescent="0.2">
      <c r="A255" s="12" t="s">
        <v>492</v>
      </c>
      <c r="B255" s="12" t="s">
        <v>1379</v>
      </c>
      <c r="C255" s="12" t="s">
        <v>493</v>
      </c>
      <c r="D255" s="13">
        <f t="shared" si="9"/>
        <v>0</v>
      </c>
      <c r="E255" s="13">
        <v>0</v>
      </c>
      <c r="F255" s="13">
        <v>0</v>
      </c>
      <c r="G255" s="13">
        <v>0</v>
      </c>
      <c r="H255" s="13">
        <v>0</v>
      </c>
    </row>
    <row r="256" spans="1:8" ht="12.95" customHeight="1" x14ac:dyDescent="0.2">
      <c r="A256" s="12" t="s">
        <v>494</v>
      </c>
      <c r="B256" s="12" t="s">
        <v>1380</v>
      </c>
      <c r="C256" s="12" t="s">
        <v>495</v>
      </c>
      <c r="D256" s="13">
        <f t="shared" si="9"/>
        <v>0</v>
      </c>
      <c r="E256" s="13">
        <v>0</v>
      </c>
      <c r="F256" s="13">
        <v>0</v>
      </c>
      <c r="G256" s="13">
        <v>0</v>
      </c>
      <c r="H256" s="13">
        <v>0</v>
      </c>
    </row>
    <row r="257" spans="1:8" ht="12.95" customHeight="1" x14ac:dyDescent="0.2">
      <c r="A257" s="12" t="s">
        <v>496</v>
      </c>
      <c r="B257" s="12" t="s">
        <v>1381</v>
      </c>
      <c r="C257" s="12" t="s">
        <v>497</v>
      </c>
      <c r="D257" s="13">
        <f t="shared" si="9"/>
        <v>0</v>
      </c>
      <c r="E257" s="13">
        <v>0</v>
      </c>
      <c r="F257" s="13">
        <v>0</v>
      </c>
      <c r="G257" s="13">
        <v>0</v>
      </c>
      <c r="H257" s="13">
        <v>0</v>
      </c>
    </row>
    <row r="258" spans="1:8" ht="12.95" customHeight="1" x14ac:dyDescent="0.2">
      <c r="A258" s="12" t="s">
        <v>498</v>
      </c>
      <c r="B258" s="12" t="s">
        <v>1382</v>
      </c>
      <c r="C258" s="12" t="s">
        <v>499</v>
      </c>
      <c r="D258" s="13">
        <f t="shared" si="9"/>
        <v>0</v>
      </c>
      <c r="E258" s="13">
        <v>0</v>
      </c>
      <c r="F258" s="13">
        <v>0</v>
      </c>
      <c r="G258" s="13">
        <v>0</v>
      </c>
      <c r="H258" s="13">
        <v>0</v>
      </c>
    </row>
    <row r="259" spans="1:8" ht="12.95" customHeight="1" x14ac:dyDescent="0.2">
      <c r="A259" s="12" t="s">
        <v>500</v>
      </c>
      <c r="B259" s="12" t="s">
        <v>1383</v>
      </c>
      <c r="C259" s="12" t="s">
        <v>501</v>
      </c>
      <c r="D259" s="13">
        <f t="shared" si="9"/>
        <v>0</v>
      </c>
      <c r="E259" s="13">
        <v>0</v>
      </c>
      <c r="F259" s="13">
        <v>0</v>
      </c>
      <c r="G259" s="13">
        <v>0</v>
      </c>
      <c r="H259" s="13">
        <v>0</v>
      </c>
    </row>
    <row r="260" spans="1:8" ht="12.95" customHeight="1" x14ac:dyDescent="0.2">
      <c r="A260" s="12" t="s">
        <v>502</v>
      </c>
      <c r="B260" s="12" t="s">
        <v>1384</v>
      </c>
      <c r="C260" s="12" t="s">
        <v>503</v>
      </c>
      <c r="D260" s="13">
        <f t="shared" si="9"/>
        <v>0</v>
      </c>
      <c r="E260" s="13">
        <v>0</v>
      </c>
      <c r="F260" s="13">
        <v>0</v>
      </c>
      <c r="G260" s="13">
        <v>0</v>
      </c>
      <c r="H260" s="13">
        <v>0</v>
      </c>
    </row>
    <row r="261" spans="1:8" ht="12.95" customHeight="1" x14ac:dyDescent="0.2">
      <c r="A261" s="12" t="s">
        <v>504</v>
      </c>
      <c r="B261" s="12" t="s">
        <v>1385</v>
      </c>
      <c r="C261" s="12" t="s">
        <v>505</v>
      </c>
      <c r="D261" s="13">
        <f t="shared" si="9"/>
        <v>0</v>
      </c>
      <c r="E261" s="13">
        <v>0</v>
      </c>
      <c r="F261" s="13">
        <v>0</v>
      </c>
      <c r="G261" s="13">
        <v>0</v>
      </c>
      <c r="H261" s="13">
        <v>0</v>
      </c>
    </row>
    <row r="262" spans="1:8" ht="12.95" customHeight="1" x14ac:dyDescent="0.2">
      <c r="A262" s="12" t="s">
        <v>506</v>
      </c>
      <c r="B262" s="12" t="s">
        <v>1386</v>
      </c>
      <c r="C262" s="12" t="s">
        <v>507</v>
      </c>
      <c r="D262" s="13">
        <f t="shared" si="9"/>
        <v>0</v>
      </c>
      <c r="E262" s="13">
        <v>0</v>
      </c>
      <c r="F262" s="13">
        <v>0</v>
      </c>
      <c r="G262" s="13">
        <v>0</v>
      </c>
      <c r="H262" s="13">
        <v>0</v>
      </c>
    </row>
    <row r="263" spans="1:8" ht="12.95" customHeight="1" x14ac:dyDescent="0.2">
      <c r="A263" s="12" t="s">
        <v>508</v>
      </c>
      <c r="B263" s="12" t="s">
        <v>1387</v>
      </c>
      <c r="C263" s="12" t="s">
        <v>509</v>
      </c>
      <c r="D263" s="13">
        <f t="shared" si="9"/>
        <v>0</v>
      </c>
      <c r="E263" s="13">
        <v>0</v>
      </c>
      <c r="F263" s="13">
        <v>0</v>
      </c>
      <c r="G263" s="13">
        <v>0</v>
      </c>
      <c r="H263" s="13">
        <v>0</v>
      </c>
    </row>
    <row r="264" spans="1:8" ht="12.95" customHeight="1" x14ac:dyDescent="0.2">
      <c r="A264" s="12" t="s">
        <v>510</v>
      </c>
      <c r="B264" s="12" t="s">
        <v>1388</v>
      </c>
      <c r="C264" s="12" t="s">
        <v>511</v>
      </c>
      <c r="D264" s="13">
        <f t="shared" si="9"/>
        <v>0</v>
      </c>
      <c r="E264" s="13">
        <v>0</v>
      </c>
      <c r="F264" s="13">
        <v>0</v>
      </c>
      <c r="G264" s="13">
        <v>0</v>
      </c>
      <c r="H264" s="13">
        <v>0</v>
      </c>
    </row>
    <row r="265" spans="1:8" ht="12.95" customHeight="1" x14ac:dyDescent="0.2">
      <c r="A265" s="12" t="s">
        <v>512</v>
      </c>
      <c r="B265" s="12" t="s">
        <v>1389</v>
      </c>
      <c r="C265" s="12" t="s">
        <v>513</v>
      </c>
      <c r="D265" s="13">
        <f t="shared" si="9"/>
        <v>0</v>
      </c>
      <c r="E265" s="13">
        <v>0</v>
      </c>
      <c r="F265" s="13">
        <v>0</v>
      </c>
      <c r="G265" s="13">
        <v>0</v>
      </c>
      <c r="H265" s="13">
        <v>0</v>
      </c>
    </row>
    <row r="266" spans="1:8" ht="12.95" customHeight="1" x14ac:dyDescent="0.2">
      <c r="A266" s="12" t="s">
        <v>514</v>
      </c>
      <c r="B266" s="12" t="s">
        <v>1390</v>
      </c>
      <c r="C266" s="12" t="s">
        <v>515</v>
      </c>
      <c r="D266" s="13">
        <f t="shared" si="9"/>
        <v>0</v>
      </c>
      <c r="E266" s="13">
        <v>0</v>
      </c>
      <c r="F266" s="13">
        <v>0</v>
      </c>
      <c r="G266" s="13">
        <v>0</v>
      </c>
      <c r="H266" s="13">
        <v>0</v>
      </c>
    </row>
    <row r="267" spans="1:8" ht="12.95" customHeight="1" x14ac:dyDescent="0.2">
      <c r="A267" s="12" t="s">
        <v>516</v>
      </c>
      <c r="B267" s="12" t="s">
        <v>1391</v>
      </c>
      <c r="C267" s="12" t="s">
        <v>517</v>
      </c>
      <c r="D267" s="13">
        <f t="shared" si="9"/>
        <v>0</v>
      </c>
      <c r="E267" s="13">
        <v>0</v>
      </c>
      <c r="F267" s="13">
        <v>0</v>
      </c>
      <c r="G267" s="13">
        <v>0</v>
      </c>
      <c r="H267" s="13">
        <v>0</v>
      </c>
    </row>
    <row r="268" spans="1:8" ht="12.95" customHeight="1" x14ac:dyDescent="0.2">
      <c r="A268" s="12" t="s">
        <v>518</v>
      </c>
      <c r="B268" s="12" t="s">
        <v>1392</v>
      </c>
      <c r="C268" s="12" t="s">
        <v>519</v>
      </c>
      <c r="D268" s="13">
        <f t="shared" si="9"/>
        <v>0</v>
      </c>
      <c r="E268" s="13">
        <v>0</v>
      </c>
      <c r="F268" s="13">
        <v>0</v>
      </c>
      <c r="G268" s="13">
        <v>0</v>
      </c>
      <c r="H268" s="13">
        <v>0</v>
      </c>
    </row>
    <row r="269" spans="1:8" ht="12.95" customHeight="1" x14ac:dyDescent="0.2">
      <c r="A269" s="12" t="s">
        <v>520</v>
      </c>
      <c r="B269" s="12" t="s">
        <v>1393</v>
      </c>
      <c r="C269" s="12" t="s">
        <v>521</v>
      </c>
      <c r="D269" s="13">
        <f t="shared" si="9"/>
        <v>590</v>
      </c>
      <c r="E269" s="13">
        <v>0</v>
      </c>
      <c r="F269" s="13">
        <v>587.82000000000005</v>
      </c>
      <c r="G269" s="13">
        <v>587.82000000000005</v>
      </c>
      <c r="H269" s="13">
        <v>587.82000000000005</v>
      </c>
    </row>
    <row r="270" spans="1:8" ht="12.95" customHeight="1" x14ac:dyDescent="0.2">
      <c r="A270" s="12" t="s">
        <v>522</v>
      </c>
      <c r="B270" s="12" t="s">
        <v>1394</v>
      </c>
      <c r="C270" s="12" t="s">
        <v>523</v>
      </c>
      <c r="D270" s="13">
        <f t="shared" si="9"/>
        <v>1280</v>
      </c>
      <c r="E270" s="13">
        <v>0</v>
      </c>
      <c r="F270" s="13">
        <v>1274.25</v>
      </c>
      <c r="G270" s="13">
        <v>529.25</v>
      </c>
      <c r="H270" s="13">
        <v>529.25</v>
      </c>
    </row>
    <row r="271" spans="1:8" ht="12.95" customHeight="1" x14ac:dyDescent="0.2">
      <c r="A271" s="12" t="s">
        <v>524</v>
      </c>
      <c r="B271" s="12" t="s">
        <v>1395</v>
      </c>
      <c r="C271" s="12" t="s">
        <v>525</v>
      </c>
      <c r="D271" s="13">
        <f t="shared" si="9"/>
        <v>11660</v>
      </c>
      <c r="E271" s="13">
        <v>528</v>
      </c>
      <c r="F271" s="13">
        <v>11656.67</v>
      </c>
      <c r="G271" s="13">
        <v>10111.67</v>
      </c>
      <c r="H271" s="13">
        <v>16786.669999999998</v>
      </c>
    </row>
    <row r="272" spans="1:8" ht="12.95" customHeight="1" x14ac:dyDescent="0.2">
      <c r="A272" s="12" t="s">
        <v>526</v>
      </c>
      <c r="B272" s="12" t="s">
        <v>1396</v>
      </c>
      <c r="C272" s="12" t="s">
        <v>527</v>
      </c>
      <c r="D272" s="13">
        <f t="shared" si="9"/>
        <v>14460</v>
      </c>
      <c r="E272" s="13">
        <v>10150</v>
      </c>
      <c r="F272" s="13">
        <v>14455.2</v>
      </c>
      <c r="G272" s="13">
        <v>15362.95</v>
      </c>
      <c r="H272" s="13">
        <v>16901.09</v>
      </c>
    </row>
    <row r="273" spans="1:8" ht="12.95" customHeight="1" x14ac:dyDescent="0.2">
      <c r="A273" s="12" t="s">
        <v>528</v>
      </c>
      <c r="B273" s="12" t="s">
        <v>1397</v>
      </c>
      <c r="C273" s="12" t="s">
        <v>529</v>
      </c>
      <c r="D273" s="13">
        <f t="shared" ref="D273:D281" si="10">ROUNDUP(F273, -1)</f>
        <v>4360</v>
      </c>
      <c r="E273" s="13">
        <v>0</v>
      </c>
      <c r="F273" s="13">
        <v>4355.8900000000003</v>
      </c>
      <c r="G273" s="13">
        <v>4355.8900000000003</v>
      </c>
      <c r="H273" s="13">
        <v>4355.8900000000003</v>
      </c>
    </row>
    <row r="274" spans="1:8" ht="12.95" customHeight="1" x14ac:dyDescent="0.2">
      <c r="A274" s="12" t="s">
        <v>530</v>
      </c>
      <c r="B274" s="12" t="s">
        <v>1398</v>
      </c>
      <c r="C274" s="12" t="s">
        <v>531</v>
      </c>
      <c r="D274" s="13">
        <v>0</v>
      </c>
      <c r="E274" s="13">
        <v>0</v>
      </c>
      <c r="F274" s="13">
        <v>3519.96</v>
      </c>
      <c r="G274" s="13">
        <v>3519.96</v>
      </c>
      <c r="H274" s="13">
        <v>3519.96</v>
      </c>
    </row>
    <row r="275" spans="1:8" ht="12.95" customHeight="1" x14ac:dyDescent="0.2">
      <c r="A275" s="12" t="s">
        <v>532</v>
      </c>
      <c r="B275" s="12" t="s">
        <v>1399</v>
      </c>
      <c r="C275" s="12" t="s">
        <v>533</v>
      </c>
      <c r="D275" s="13">
        <v>0</v>
      </c>
      <c r="E275" s="13">
        <v>0</v>
      </c>
      <c r="F275" s="13">
        <v>97706.67</v>
      </c>
      <c r="G275" s="13">
        <v>46109.67</v>
      </c>
      <c r="H275" s="13">
        <v>52484.67</v>
      </c>
    </row>
    <row r="276" spans="1:8" ht="12.95" customHeight="1" x14ac:dyDescent="0.2">
      <c r="A276" s="12" t="s">
        <v>534</v>
      </c>
      <c r="B276" s="12" t="s">
        <v>1400</v>
      </c>
      <c r="C276" s="12" t="s">
        <v>535</v>
      </c>
      <c r="D276" s="13">
        <v>0</v>
      </c>
      <c r="E276" s="13">
        <v>0</v>
      </c>
      <c r="F276" s="13">
        <v>-3519.96</v>
      </c>
      <c r="G276" s="13">
        <v>-3519.96</v>
      </c>
      <c r="H276" s="13">
        <v>-3519.96</v>
      </c>
    </row>
    <row r="277" spans="1:8" ht="12.95" customHeight="1" x14ac:dyDescent="0.2">
      <c r="A277" s="12" t="s">
        <v>536</v>
      </c>
      <c r="B277" s="12" t="s">
        <v>1401</v>
      </c>
      <c r="C277" s="12" t="s">
        <v>537</v>
      </c>
      <c r="D277" s="13">
        <v>0</v>
      </c>
      <c r="E277" s="13">
        <v>0</v>
      </c>
      <c r="F277" s="13">
        <v>-97706.67</v>
      </c>
      <c r="G277" s="13">
        <v>-46109.67</v>
      </c>
      <c r="H277" s="13">
        <v>-52484.67</v>
      </c>
    </row>
    <row r="278" spans="1:8" ht="12.95" customHeight="1" x14ac:dyDescent="0.2">
      <c r="A278" s="12" t="s">
        <v>538</v>
      </c>
      <c r="B278" s="12" t="s">
        <v>1402</v>
      </c>
      <c r="C278" s="12" t="s">
        <v>539</v>
      </c>
      <c r="D278" s="13">
        <f t="shared" si="10"/>
        <v>0</v>
      </c>
      <c r="E278" s="13">
        <v>0</v>
      </c>
      <c r="F278" s="13">
        <v>0</v>
      </c>
      <c r="G278" s="13">
        <v>0</v>
      </c>
      <c r="H278" s="13">
        <v>0</v>
      </c>
    </row>
    <row r="279" spans="1:8" ht="12.95" customHeight="1" x14ac:dyDescent="0.2">
      <c r="A279" s="12" t="s">
        <v>540</v>
      </c>
      <c r="B279" s="12" t="s">
        <v>1403</v>
      </c>
      <c r="C279" s="12" t="s">
        <v>541</v>
      </c>
      <c r="D279" s="13">
        <f t="shared" si="10"/>
        <v>670</v>
      </c>
      <c r="E279" s="13">
        <v>0</v>
      </c>
      <c r="F279" s="13">
        <v>663.88</v>
      </c>
      <c r="G279" s="13">
        <v>663.88</v>
      </c>
      <c r="H279" s="13">
        <v>663.88</v>
      </c>
    </row>
    <row r="280" spans="1:8" ht="12.95" customHeight="1" x14ac:dyDescent="0.2">
      <c r="A280" s="12" t="s">
        <v>542</v>
      </c>
      <c r="B280" s="12" t="s">
        <v>1404</v>
      </c>
      <c r="C280" s="12" t="s">
        <v>543</v>
      </c>
      <c r="D280" s="13">
        <f t="shared" si="10"/>
        <v>80</v>
      </c>
      <c r="E280" s="13">
        <v>0</v>
      </c>
      <c r="F280" s="13">
        <v>79</v>
      </c>
      <c r="G280" s="13">
        <v>79</v>
      </c>
      <c r="H280" s="13">
        <v>79</v>
      </c>
    </row>
    <row r="281" spans="1:8" ht="12.95" customHeight="1" x14ac:dyDescent="0.2">
      <c r="A281" s="12" t="s">
        <v>544</v>
      </c>
      <c r="B281" s="12" t="s">
        <v>1405</v>
      </c>
      <c r="C281" s="12" t="s">
        <v>545</v>
      </c>
      <c r="D281" s="13">
        <f t="shared" si="10"/>
        <v>340</v>
      </c>
      <c r="E281" s="13">
        <v>0</v>
      </c>
      <c r="F281" s="13">
        <v>333.6</v>
      </c>
      <c r="G281" s="13">
        <v>333.6</v>
      </c>
      <c r="H281" s="13">
        <v>333.6</v>
      </c>
    </row>
    <row r="282" spans="1:8" ht="12.95" customHeight="1" x14ac:dyDescent="0.2">
      <c r="A282" s="9" t="s">
        <v>40</v>
      </c>
      <c r="B282" s="9"/>
      <c r="C282" s="10"/>
      <c r="D282" s="14">
        <f t="shared" ref="D282:G282" si="11">-SUM(D48:D281)</f>
        <v>-3284618.2789948001</v>
      </c>
      <c r="E282" s="14">
        <f t="shared" si="11"/>
        <v>-2576664.8499999996</v>
      </c>
      <c r="F282" s="14">
        <f t="shared" si="11"/>
        <v>-2749364.6799999992</v>
      </c>
      <c r="G282" s="14">
        <f t="shared" si="11"/>
        <v>-2689278.3499999978</v>
      </c>
      <c r="H282" s="14">
        <f>-SUM(H48:H281)</f>
        <v>-2737670.5899999985</v>
      </c>
    </row>
    <row r="283" spans="1:8" ht="12.95" customHeight="1" x14ac:dyDescent="0.2">
      <c r="A283" s="9" t="s">
        <v>41</v>
      </c>
      <c r="B283" s="9"/>
      <c r="C283" s="10"/>
      <c r="D283" s="11"/>
      <c r="E283" s="11"/>
      <c r="F283" s="20"/>
      <c r="G283" s="11"/>
      <c r="H283" s="11"/>
    </row>
    <row r="284" spans="1:8" ht="12.95" customHeight="1" x14ac:dyDescent="0.2">
      <c r="A284" s="12" t="s">
        <v>546</v>
      </c>
      <c r="B284" s="12" t="s">
        <v>1406</v>
      </c>
      <c r="C284" s="12" t="s">
        <v>547</v>
      </c>
      <c r="D284" s="13">
        <f t="shared" ref="D284:D290" si="12">F284*1.02</f>
        <v>28877.1996</v>
      </c>
      <c r="E284" s="13">
        <v>27428.05</v>
      </c>
      <c r="F284" s="13">
        <v>28310.98</v>
      </c>
      <c r="G284" s="13">
        <v>27623.119999999999</v>
      </c>
      <c r="H284" s="13">
        <v>27623.119999999999</v>
      </c>
    </row>
    <row r="285" spans="1:8" ht="12.95" customHeight="1" x14ac:dyDescent="0.2">
      <c r="A285" s="12" t="s">
        <v>548</v>
      </c>
      <c r="B285" s="12" t="s">
        <v>1407</v>
      </c>
      <c r="C285" s="12" t="s">
        <v>549</v>
      </c>
      <c r="D285" s="13">
        <f t="shared" si="12"/>
        <v>9334.7952000000005</v>
      </c>
      <c r="E285" s="13">
        <v>12200</v>
      </c>
      <c r="F285" s="13">
        <v>9151.76</v>
      </c>
      <c r="G285" s="13">
        <v>9036.19</v>
      </c>
      <c r="H285" s="13">
        <v>9036.19</v>
      </c>
    </row>
    <row r="286" spans="1:8" ht="12.95" customHeight="1" x14ac:dyDescent="0.2">
      <c r="A286" s="12" t="s">
        <v>550</v>
      </c>
      <c r="B286" s="12" t="s">
        <v>1408</v>
      </c>
      <c r="C286" s="12" t="s">
        <v>551</v>
      </c>
      <c r="D286" s="13">
        <f t="shared" si="12"/>
        <v>28857.105599999999</v>
      </c>
      <c r="E286" s="13">
        <v>25000</v>
      </c>
      <c r="F286" s="13">
        <v>28291.279999999999</v>
      </c>
      <c r="G286" s="13">
        <v>28291.279999999999</v>
      </c>
      <c r="H286" s="13">
        <v>28291.279999999999</v>
      </c>
    </row>
    <row r="287" spans="1:8" ht="12.95" customHeight="1" x14ac:dyDescent="0.2">
      <c r="A287" s="12" t="s">
        <v>552</v>
      </c>
      <c r="B287" s="12" t="s">
        <v>1409</v>
      </c>
      <c r="C287" s="12" t="s">
        <v>553</v>
      </c>
      <c r="D287" s="13">
        <f t="shared" si="12"/>
        <v>5815.9992000000002</v>
      </c>
      <c r="E287" s="13">
        <v>9899.2900000000009</v>
      </c>
      <c r="F287" s="13">
        <v>5701.96</v>
      </c>
      <c r="G287" s="13">
        <v>2485.4</v>
      </c>
      <c r="H287" s="13">
        <v>5559.2</v>
      </c>
    </row>
    <row r="288" spans="1:8" ht="12.95" customHeight="1" x14ac:dyDescent="0.2">
      <c r="A288" s="12" t="s">
        <v>554</v>
      </c>
      <c r="B288" s="12" t="s">
        <v>1410</v>
      </c>
      <c r="C288" s="12" t="s">
        <v>555</v>
      </c>
      <c r="D288" s="13">
        <f t="shared" si="12"/>
        <v>0</v>
      </c>
      <c r="E288" s="13">
        <v>0</v>
      </c>
      <c r="F288" s="13">
        <v>0</v>
      </c>
      <c r="G288" s="13">
        <v>0</v>
      </c>
      <c r="H288" s="13">
        <v>0</v>
      </c>
    </row>
    <row r="289" spans="1:8" ht="12.95" customHeight="1" x14ac:dyDescent="0.2">
      <c r="A289" s="12" t="s">
        <v>556</v>
      </c>
      <c r="B289" s="12" t="s">
        <v>1411</v>
      </c>
      <c r="C289" s="12" t="s">
        <v>557</v>
      </c>
      <c r="D289" s="13">
        <f t="shared" si="12"/>
        <v>71241.665400000013</v>
      </c>
      <c r="E289" s="13">
        <v>41944.71</v>
      </c>
      <c r="F289" s="13">
        <v>69844.77</v>
      </c>
      <c r="G289" s="13">
        <v>65565.77</v>
      </c>
      <c r="H289" s="13">
        <v>66090.47</v>
      </c>
    </row>
    <row r="290" spans="1:8" ht="12.95" customHeight="1" x14ac:dyDescent="0.2">
      <c r="A290" s="12" t="s">
        <v>558</v>
      </c>
      <c r="B290" s="12" t="s">
        <v>1412</v>
      </c>
      <c r="C290" s="12" t="s">
        <v>559</v>
      </c>
      <c r="D290" s="13">
        <f t="shared" si="12"/>
        <v>21213.256200000003</v>
      </c>
      <c r="E290" s="13">
        <v>25142</v>
      </c>
      <c r="F290" s="13">
        <v>20797.310000000001</v>
      </c>
      <c r="G290" s="13">
        <v>10857.17</v>
      </c>
      <c r="H290" s="13">
        <v>28688.02</v>
      </c>
    </row>
    <row r="291" spans="1:8" ht="12.95" customHeight="1" x14ac:dyDescent="0.2">
      <c r="A291" s="12" t="s">
        <v>560</v>
      </c>
      <c r="B291" s="12" t="s">
        <v>1413</v>
      </c>
      <c r="C291" s="12" t="s">
        <v>561</v>
      </c>
      <c r="D291" s="13">
        <f t="shared" ref="D291:D303" si="13">F291*1.02</f>
        <v>714.11220000000003</v>
      </c>
      <c r="E291" s="13">
        <v>933.3</v>
      </c>
      <c r="F291" s="13">
        <v>700.11</v>
      </c>
      <c r="G291" s="13">
        <v>691.26</v>
      </c>
      <c r="H291" s="13">
        <v>691.26</v>
      </c>
    </row>
    <row r="292" spans="1:8" ht="12.95" customHeight="1" x14ac:dyDescent="0.2">
      <c r="A292" s="12" t="s">
        <v>562</v>
      </c>
      <c r="B292" s="12" t="s">
        <v>1414</v>
      </c>
      <c r="C292" s="12" t="s">
        <v>563</v>
      </c>
      <c r="D292" s="13">
        <f t="shared" si="13"/>
        <v>7860.6606000000002</v>
      </c>
      <c r="E292" s="13">
        <v>1912.5</v>
      </c>
      <c r="F292" s="13">
        <v>7706.53</v>
      </c>
      <c r="G292" s="13">
        <v>7379.21</v>
      </c>
      <c r="H292" s="13">
        <v>7419.33</v>
      </c>
    </row>
    <row r="293" spans="1:8" ht="12.95" customHeight="1" x14ac:dyDescent="0.2">
      <c r="A293" s="12" t="s">
        <v>564</v>
      </c>
      <c r="B293" s="12" t="s">
        <v>1415</v>
      </c>
      <c r="C293" s="12" t="s">
        <v>565</v>
      </c>
      <c r="D293" s="13">
        <f t="shared" si="13"/>
        <v>2067.7746000000002</v>
      </c>
      <c r="E293" s="13">
        <v>757.3</v>
      </c>
      <c r="F293" s="13">
        <v>2027.23</v>
      </c>
      <c r="G293" s="13">
        <v>1020.7</v>
      </c>
      <c r="H293" s="13">
        <v>2619.94</v>
      </c>
    </row>
    <row r="294" spans="1:8" ht="12.95" customHeight="1" x14ac:dyDescent="0.2">
      <c r="A294" s="12" t="s">
        <v>566</v>
      </c>
      <c r="B294" s="12" t="s">
        <v>1416</v>
      </c>
      <c r="C294" s="12" t="s">
        <v>567</v>
      </c>
      <c r="D294" s="13">
        <f t="shared" si="13"/>
        <v>0</v>
      </c>
      <c r="E294" s="13">
        <v>0</v>
      </c>
      <c r="F294" s="13">
        <v>0</v>
      </c>
      <c r="G294" s="13">
        <v>0</v>
      </c>
      <c r="H294" s="13">
        <v>0</v>
      </c>
    </row>
    <row r="295" spans="1:8" ht="12.95" customHeight="1" x14ac:dyDescent="0.2">
      <c r="A295" s="12" t="s">
        <v>568</v>
      </c>
      <c r="B295" s="12" t="s">
        <v>1417</v>
      </c>
      <c r="C295" s="12" t="s">
        <v>569</v>
      </c>
      <c r="D295" s="13">
        <f t="shared" si="13"/>
        <v>0</v>
      </c>
      <c r="E295" s="13">
        <v>0</v>
      </c>
      <c r="F295" s="13">
        <v>0</v>
      </c>
      <c r="G295" s="13">
        <v>0</v>
      </c>
      <c r="H295" s="13">
        <v>0</v>
      </c>
    </row>
    <row r="296" spans="1:8" ht="12.95" customHeight="1" x14ac:dyDescent="0.2">
      <c r="A296" s="12" t="s">
        <v>570</v>
      </c>
      <c r="B296" s="12" t="s">
        <v>1418</v>
      </c>
      <c r="C296" s="12" t="s">
        <v>571</v>
      </c>
      <c r="D296" s="13">
        <f t="shared" si="13"/>
        <v>0</v>
      </c>
      <c r="E296" s="13">
        <v>0</v>
      </c>
      <c r="F296" s="13">
        <v>0</v>
      </c>
      <c r="G296" s="13">
        <v>0</v>
      </c>
      <c r="H296" s="13">
        <v>0</v>
      </c>
    </row>
    <row r="297" spans="1:8" ht="12.95" customHeight="1" x14ac:dyDescent="0.2">
      <c r="A297" s="12" t="s">
        <v>572</v>
      </c>
      <c r="B297" s="12" t="s">
        <v>1419</v>
      </c>
      <c r="C297" s="12" t="s">
        <v>573</v>
      </c>
      <c r="D297" s="13">
        <f t="shared" si="13"/>
        <v>0</v>
      </c>
      <c r="E297" s="13">
        <v>0</v>
      </c>
      <c r="F297" s="13">
        <v>0</v>
      </c>
      <c r="G297" s="13">
        <v>0</v>
      </c>
      <c r="H297" s="13">
        <v>0</v>
      </c>
    </row>
    <row r="298" spans="1:8" ht="12.95" customHeight="1" x14ac:dyDescent="0.2">
      <c r="A298" s="12" t="s">
        <v>574</v>
      </c>
      <c r="B298" s="12" t="s">
        <v>1420</v>
      </c>
      <c r="C298" s="12" t="s">
        <v>575</v>
      </c>
      <c r="D298" s="13">
        <f t="shared" si="13"/>
        <v>0</v>
      </c>
      <c r="E298" s="13">
        <v>0</v>
      </c>
      <c r="F298" s="13">
        <v>0</v>
      </c>
      <c r="G298" s="13">
        <v>0</v>
      </c>
      <c r="H298" s="13">
        <v>0</v>
      </c>
    </row>
    <row r="299" spans="1:8" ht="12.95" customHeight="1" x14ac:dyDescent="0.2">
      <c r="A299" s="12" t="s">
        <v>576</v>
      </c>
      <c r="B299" s="12" t="s">
        <v>1421</v>
      </c>
      <c r="C299" s="12" t="s">
        <v>577</v>
      </c>
      <c r="D299" s="13">
        <f t="shared" si="13"/>
        <v>0</v>
      </c>
      <c r="E299" s="13">
        <v>0</v>
      </c>
      <c r="F299" s="13">
        <v>0</v>
      </c>
      <c r="G299" s="13">
        <v>0</v>
      </c>
      <c r="H299" s="13">
        <v>0</v>
      </c>
    </row>
    <row r="300" spans="1:8" ht="12.95" customHeight="1" x14ac:dyDescent="0.2">
      <c r="A300" s="12" t="s">
        <v>578</v>
      </c>
      <c r="B300" s="12" t="s">
        <v>1422</v>
      </c>
      <c r="C300" s="12" t="s">
        <v>579</v>
      </c>
      <c r="D300" s="13">
        <f t="shared" si="13"/>
        <v>0</v>
      </c>
      <c r="E300" s="13">
        <v>80</v>
      </c>
      <c r="F300" s="13">
        <v>0</v>
      </c>
      <c r="G300" s="13">
        <v>0</v>
      </c>
      <c r="H300" s="13">
        <v>0</v>
      </c>
    </row>
    <row r="301" spans="1:8" ht="12.95" customHeight="1" x14ac:dyDescent="0.2">
      <c r="A301" s="12" t="s">
        <v>580</v>
      </c>
      <c r="B301" s="12" t="s">
        <v>1423</v>
      </c>
      <c r="C301" s="12" t="s">
        <v>581</v>
      </c>
      <c r="D301" s="13">
        <f t="shared" si="13"/>
        <v>0</v>
      </c>
      <c r="E301" s="13">
        <v>0</v>
      </c>
      <c r="F301" s="13">
        <v>0</v>
      </c>
      <c r="G301" s="13">
        <v>0</v>
      </c>
      <c r="H301" s="13">
        <v>0</v>
      </c>
    </row>
    <row r="302" spans="1:8" ht="12.95" customHeight="1" x14ac:dyDescent="0.2">
      <c r="A302" s="12" t="s">
        <v>582</v>
      </c>
      <c r="B302" s="12" t="s">
        <v>1424</v>
      </c>
      <c r="C302" s="12" t="s">
        <v>583</v>
      </c>
      <c r="D302" s="13">
        <f t="shared" si="13"/>
        <v>0</v>
      </c>
      <c r="E302" s="13">
        <v>414</v>
      </c>
      <c r="F302" s="13">
        <v>0</v>
      </c>
      <c r="G302" s="13">
        <v>0</v>
      </c>
      <c r="H302" s="13">
        <v>22.07</v>
      </c>
    </row>
    <row r="303" spans="1:8" ht="12.95" customHeight="1" x14ac:dyDescent="0.2">
      <c r="A303" s="12" t="s">
        <v>584</v>
      </c>
      <c r="B303" s="12" t="s">
        <v>1425</v>
      </c>
      <c r="C303" s="12" t="s">
        <v>585</v>
      </c>
      <c r="D303" s="13">
        <f t="shared" si="13"/>
        <v>0</v>
      </c>
      <c r="E303" s="13">
        <v>0</v>
      </c>
      <c r="F303" s="13">
        <v>0</v>
      </c>
      <c r="G303" s="13">
        <v>0</v>
      </c>
      <c r="H303" s="13">
        <v>0</v>
      </c>
    </row>
    <row r="304" spans="1:8" ht="12.95" customHeight="1" x14ac:dyDescent="0.2">
      <c r="A304" s="12" t="s">
        <v>586</v>
      </c>
      <c r="B304" s="12" t="s">
        <v>1426</v>
      </c>
      <c r="C304" s="12" t="s">
        <v>587</v>
      </c>
      <c r="D304" s="13">
        <f>ROUNDUP(F304, -1)</f>
        <v>860</v>
      </c>
      <c r="E304" s="13">
        <v>300</v>
      </c>
      <c r="F304" s="13">
        <v>850.8</v>
      </c>
      <c r="G304" s="13">
        <v>779.9</v>
      </c>
      <c r="H304" s="13">
        <v>850.8</v>
      </c>
    </row>
    <row r="305" spans="1:8" ht="12.95" customHeight="1" x14ac:dyDescent="0.2">
      <c r="A305" s="12" t="s">
        <v>588</v>
      </c>
      <c r="B305" s="12" t="s">
        <v>1427</v>
      </c>
      <c r="C305" s="12" t="s">
        <v>589</v>
      </c>
      <c r="D305" s="13">
        <f t="shared" ref="D305:D322" si="14">ROUNDUP(F305, -1)</f>
        <v>0</v>
      </c>
      <c r="E305" s="13">
        <v>0</v>
      </c>
      <c r="F305" s="13">
        <v>0</v>
      </c>
      <c r="G305" s="13">
        <v>0</v>
      </c>
      <c r="H305" s="13">
        <v>0</v>
      </c>
    </row>
    <row r="306" spans="1:8" ht="12.95" customHeight="1" x14ac:dyDescent="0.2">
      <c r="A306" s="12" t="s">
        <v>590</v>
      </c>
      <c r="B306" s="12" t="s">
        <v>1428</v>
      </c>
      <c r="C306" s="12" t="s">
        <v>591</v>
      </c>
      <c r="D306" s="13">
        <f t="shared" si="14"/>
        <v>0</v>
      </c>
      <c r="E306" s="13">
        <v>0</v>
      </c>
      <c r="F306" s="13">
        <v>0</v>
      </c>
      <c r="G306" s="13">
        <v>0</v>
      </c>
      <c r="H306" s="13">
        <v>72</v>
      </c>
    </row>
    <row r="307" spans="1:8" ht="12.95" customHeight="1" x14ac:dyDescent="0.2">
      <c r="A307" s="12" t="s">
        <v>592</v>
      </c>
      <c r="B307" s="12" t="s">
        <v>1429</v>
      </c>
      <c r="C307" s="12" t="s">
        <v>593</v>
      </c>
      <c r="D307" s="13">
        <f t="shared" si="14"/>
        <v>100</v>
      </c>
      <c r="E307" s="13">
        <v>1688</v>
      </c>
      <c r="F307" s="13">
        <v>92.4</v>
      </c>
      <c r="G307" s="13">
        <v>92.4</v>
      </c>
      <c r="H307" s="13">
        <v>92.4</v>
      </c>
    </row>
    <row r="308" spans="1:8" ht="12.95" customHeight="1" x14ac:dyDescent="0.2">
      <c r="A308" s="12" t="s">
        <v>594</v>
      </c>
      <c r="B308" s="12" t="s">
        <v>1430</v>
      </c>
      <c r="C308" s="12" t="s">
        <v>595</v>
      </c>
      <c r="D308" s="13">
        <f t="shared" si="14"/>
        <v>0</v>
      </c>
      <c r="E308" s="13">
        <v>708</v>
      </c>
      <c r="F308" s="13">
        <v>0</v>
      </c>
      <c r="G308" s="13">
        <v>0</v>
      </c>
      <c r="H308" s="13">
        <v>0</v>
      </c>
    </row>
    <row r="309" spans="1:8" ht="12.95" customHeight="1" x14ac:dyDescent="0.2">
      <c r="A309" s="12" t="s">
        <v>596</v>
      </c>
      <c r="B309" s="12" t="s">
        <v>1431</v>
      </c>
      <c r="C309" s="12" t="s">
        <v>597</v>
      </c>
      <c r="D309" s="13">
        <f t="shared" si="14"/>
        <v>590</v>
      </c>
      <c r="E309" s="13">
        <v>940</v>
      </c>
      <c r="F309" s="13">
        <v>580.58000000000004</v>
      </c>
      <c r="G309" s="13">
        <v>580.58000000000004</v>
      </c>
      <c r="H309" s="13">
        <v>580.58000000000004</v>
      </c>
    </row>
    <row r="310" spans="1:8" ht="12.95" customHeight="1" x14ac:dyDescent="0.2">
      <c r="A310" s="12" t="s">
        <v>598</v>
      </c>
      <c r="B310" s="12" t="s">
        <v>1432</v>
      </c>
      <c r="C310" s="12" t="s">
        <v>599</v>
      </c>
      <c r="D310" s="13">
        <f t="shared" si="14"/>
        <v>10</v>
      </c>
      <c r="E310" s="13">
        <v>0</v>
      </c>
      <c r="F310" s="13">
        <v>5.76</v>
      </c>
      <c r="G310" s="13">
        <v>5.76</v>
      </c>
      <c r="H310" s="13">
        <v>5.76</v>
      </c>
    </row>
    <row r="311" spans="1:8" ht="12.95" customHeight="1" x14ac:dyDescent="0.2">
      <c r="A311" s="12" t="s">
        <v>600</v>
      </c>
      <c r="B311" s="12" t="s">
        <v>1433</v>
      </c>
      <c r="C311" s="12" t="s">
        <v>601</v>
      </c>
      <c r="D311" s="13">
        <f t="shared" si="14"/>
        <v>0</v>
      </c>
      <c r="E311" s="13">
        <v>0</v>
      </c>
      <c r="F311" s="13">
        <v>0</v>
      </c>
      <c r="G311" s="13">
        <v>0</v>
      </c>
      <c r="H311" s="13">
        <v>0</v>
      </c>
    </row>
    <row r="312" spans="1:8" ht="12.95" customHeight="1" x14ac:dyDescent="0.2">
      <c r="A312" s="12" t="s">
        <v>602</v>
      </c>
      <c r="B312" s="12" t="s">
        <v>1434</v>
      </c>
      <c r="C312" s="12" t="s">
        <v>603</v>
      </c>
      <c r="D312" s="13">
        <f t="shared" si="14"/>
        <v>0</v>
      </c>
      <c r="E312" s="13">
        <v>0</v>
      </c>
      <c r="F312" s="13">
        <v>0</v>
      </c>
      <c r="G312" s="13">
        <v>0</v>
      </c>
      <c r="H312" s="13">
        <v>0</v>
      </c>
    </row>
    <row r="313" spans="1:8" ht="12.95" customHeight="1" x14ac:dyDescent="0.2">
      <c r="A313" s="12" t="s">
        <v>604</v>
      </c>
      <c r="B313" s="12" t="s">
        <v>1435</v>
      </c>
      <c r="C313" s="12" t="s">
        <v>605</v>
      </c>
      <c r="D313" s="13">
        <f t="shared" si="14"/>
        <v>50</v>
      </c>
      <c r="E313" s="13">
        <v>0</v>
      </c>
      <c r="F313" s="13">
        <v>50</v>
      </c>
      <c r="G313" s="13">
        <v>50</v>
      </c>
      <c r="H313" s="13">
        <v>100</v>
      </c>
    </row>
    <row r="314" spans="1:8" ht="12.95" customHeight="1" x14ac:dyDescent="0.2">
      <c r="A314" s="12" t="s">
        <v>606</v>
      </c>
      <c r="B314" s="12" t="s">
        <v>1436</v>
      </c>
      <c r="C314" s="12" t="s">
        <v>607</v>
      </c>
      <c r="D314" s="13">
        <f t="shared" si="14"/>
        <v>0</v>
      </c>
      <c r="E314" s="13">
        <v>0</v>
      </c>
      <c r="F314" s="13">
        <v>0</v>
      </c>
      <c r="G314" s="13">
        <v>0</v>
      </c>
      <c r="H314" s="13">
        <v>0</v>
      </c>
    </row>
    <row r="315" spans="1:8" ht="12.95" customHeight="1" x14ac:dyDescent="0.2">
      <c r="A315" s="12" t="s">
        <v>608</v>
      </c>
      <c r="B315" s="12" t="s">
        <v>1437</v>
      </c>
      <c r="C315" s="12" t="s">
        <v>609</v>
      </c>
      <c r="D315" s="13">
        <f t="shared" si="14"/>
        <v>0</v>
      </c>
      <c r="E315" s="13">
        <v>0</v>
      </c>
      <c r="F315" s="13">
        <v>0</v>
      </c>
      <c r="G315" s="13">
        <v>0</v>
      </c>
      <c r="H315" s="13">
        <v>0</v>
      </c>
    </row>
    <row r="316" spans="1:8" ht="12.95" customHeight="1" x14ac:dyDescent="0.2">
      <c r="A316" s="12" t="s">
        <v>610</v>
      </c>
      <c r="B316" s="12" t="s">
        <v>1438</v>
      </c>
      <c r="C316" s="12" t="s">
        <v>611</v>
      </c>
      <c r="D316" s="13">
        <f t="shared" si="14"/>
        <v>0</v>
      </c>
      <c r="E316" s="13">
        <v>0</v>
      </c>
      <c r="F316" s="13">
        <v>0</v>
      </c>
      <c r="G316" s="13">
        <v>0</v>
      </c>
      <c r="H316" s="13">
        <v>0</v>
      </c>
    </row>
    <row r="317" spans="1:8" ht="12.95" customHeight="1" x14ac:dyDescent="0.2">
      <c r="A317" s="12" t="s">
        <v>612</v>
      </c>
      <c r="B317" s="12" t="s">
        <v>1439</v>
      </c>
      <c r="C317" s="12" t="s">
        <v>613</v>
      </c>
      <c r="D317" s="13">
        <f t="shared" si="14"/>
        <v>0</v>
      </c>
      <c r="E317" s="13">
        <v>0</v>
      </c>
      <c r="F317" s="13">
        <v>0</v>
      </c>
      <c r="G317" s="13">
        <v>0</v>
      </c>
      <c r="H317" s="13">
        <v>0</v>
      </c>
    </row>
    <row r="318" spans="1:8" ht="12.95" customHeight="1" x14ac:dyDescent="0.2">
      <c r="A318" s="12" t="s">
        <v>614</v>
      </c>
      <c r="B318" s="12" t="s">
        <v>1440</v>
      </c>
      <c r="C318" s="12" t="s">
        <v>615</v>
      </c>
      <c r="D318" s="13">
        <f t="shared" si="14"/>
        <v>0</v>
      </c>
      <c r="E318" s="13">
        <v>0</v>
      </c>
      <c r="F318" s="13">
        <v>0</v>
      </c>
      <c r="G318" s="13">
        <v>0</v>
      </c>
      <c r="H318" s="13">
        <v>0</v>
      </c>
    </row>
    <row r="319" spans="1:8" ht="12.95" customHeight="1" x14ac:dyDescent="0.2">
      <c r="A319" s="12" t="s">
        <v>616</v>
      </c>
      <c r="B319" s="12" t="s">
        <v>1441</v>
      </c>
      <c r="C319" s="12" t="s">
        <v>617</v>
      </c>
      <c r="D319" s="13">
        <f t="shared" si="14"/>
        <v>130</v>
      </c>
      <c r="E319" s="13">
        <v>0</v>
      </c>
      <c r="F319" s="13">
        <v>123.74</v>
      </c>
      <c r="G319" s="13">
        <v>123.74</v>
      </c>
      <c r="H319" s="13">
        <v>123.74</v>
      </c>
    </row>
    <row r="320" spans="1:8" ht="12.95" customHeight="1" x14ac:dyDescent="0.2">
      <c r="A320" s="12" t="s">
        <v>618</v>
      </c>
      <c r="B320" s="12" t="s">
        <v>1442</v>
      </c>
      <c r="C320" s="12" t="s">
        <v>619</v>
      </c>
      <c r="D320" s="13">
        <f t="shared" si="14"/>
        <v>0</v>
      </c>
      <c r="E320" s="13">
        <v>0</v>
      </c>
      <c r="F320" s="13">
        <v>0</v>
      </c>
      <c r="G320" s="13">
        <v>0</v>
      </c>
      <c r="H320" s="13">
        <v>0</v>
      </c>
    </row>
    <row r="321" spans="1:8" ht="12.95" customHeight="1" x14ac:dyDescent="0.2">
      <c r="A321" s="12" t="s">
        <v>620</v>
      </c>
      <c r="B321" s="12" t="s">
        <v>1443</v>
      </c>
      <c r="C321" s="12" t="s">
        <v>621</v>
      </c>
      <c r="D321" s="13">
        <f t="shared" si="14"/>
        <v>0</v>
      </c>
      <c r="E321" s="13">
        <v>0</v>
      </c>
      <c r="F321" s="13">
        <v>0</v>
      </c>
      <c r="G321" s="13">
        <v>0</v>
      </c>
      <c r="H321" s="13">
        <v>0</v>
      </c>
    </row>
    <row r="322" spans="1:8" ht="12.95" customHeight="1" x14ac:dyDescent="0.2">
      <c r="A322" s="12" t="s">
        <v>622</v>
      </c>
      <c r="B322" s="12" t="s">
        <v>1444</v>
      </c>
      <c r="C322" s="12" t="s">
        <v>623</v>
      </c>
      <c r="D322" s="13">
        <f t="shared" si="14"/>
        <v>0</v>
      </c>
      <c r="E322" s="13">
        <v>0</v>
      </c>
      <c r="F322" s="13">
        <v>0</v>
      </c>
      <c r="G322" s="13">
        <v>0</v>
      </c>
      <c r="H322" s="13">
        <v>0</v>
      </c>
    </row>
    <row r="323" spans="1:8" ht="12.95" customHeight="1" x14ac:dyDescent="0.2">
      <c r="A323" s="9" t="s">
        <v>40</v>
      </c>
      <c r="B323" s="9"/>
      <c r="C323" s="10"/>
      <c r="D323" s="14">
        <f t="shared" ref="D323:G323" si="15">-SUM(D284:D322)</f>
        <v>-177722.56860000003</v>
      </c>
      <c r="E323" s="14">
        <f t="shared" si="15"/>
        <v>-149347.14999999997</v>
      </c>
      <c r="F323" s="14">
        <f t="shared" si="15"/>
        <v>-174235.20999999996</v>
      </c>
      <c r="G323" s="14">
        <f t="shared" si="15"/>
        <v>-154582.48000000001</v>
      </c>
      <c r="H323" s="14">
        <f>-SUM(H284:H322)</f>
        <v>-177866.15999999997</v>
      </c>
    </row>
    <row r="324" spans="1:8" ht="12.95" customHeight="1" x14ac:dyDescent="0.2">
      <c r="A324" s="9" t="s">
        <v>624</v>
      </c>
      <c r="B324" s="9"/>
      <c r="C324" s="10"/>
      <c r="D324" s="11"/>
      <c r="E324" s="11"/>
      <c r="F324" s="11"/>
      <c r="G324" s="11"/>
      <c r="H324" s="11"/>
    </row>
    <row r="325" spans="1:8" ht="12.95" customHeight="1" x14ac:dyDescent="0.2">
      <c r="A325" s="12" t="s">
        <v>625</v>
      </c>
      <c r="B325" s="12" t="s">
        <v>1445</v>
      </c>
      <c r="C325" s="12" t="s">
        <v>626</v>
      </c>
      <c r="D325" s="13">
        <v>92121</v>
      </c>
      <c r="E325" s="13">
        <v>86251.199999999997</v>
      </c>
      <c r="F325" s="13">
        <v>85878.48</v>
      </c>
      <c r="G325" s="13">
        <v>85878.48</v>
      </c>
      <c r="H325" s="13">
        <v>85878.48</v>
      </c>
    </row>
    <row r="326" spans="1:8" ht="12.95" customHeight="1" x14ac:dyDescent="0.2">
      <c r="A326" s="12" t="s">
        <v>627</v>
      </c>
      <c r="B326" s="12" t="s">
        <v>1446</v>
      </c>
      <c r="C326" s="12" t="s">
        <v>628</v>
      </c>
      <c r="D326" s="13">
        <v>74146</v>
      </c>
      <c r="E326" s="13">
        <v>45972.02</v>
      </c>
      <c r="F326" s="13">
        <v>43386.26</v>
      </c>
      <c r="G326" s="13">
        <v>43386.26</v>
      </c>
      <c r="H326" s="13">
        <v>43386.26</v>
      </c>
    </row>
    <row r="327" spans="1:8" ht="12.95" customHeight="1" x14ac:dyDescent="0.2">
      <c r="A327" s="12" t="s">
        <v>629</v>
      </c>
      <c r="B327" s="12" t="s">
        <v>1447</v>
      </c>
      <c r="C327" s="12" t="s">
        <v>630</v>
      </c>
      <c r="D327" s="13">
        <v>211513</v>
      </c>
      <c r="E327" s="13">
        <v>257531.56</v>
      </c>
      <c r="F327" s="13">
        <v>250418.01</v>
      </c>
      <c r="G327" s="13">
        <v>250418.01</v>
      </c>
      <c r="H327" s="13">
        <v>250418.01</v>
      </c>
    </row>
    <row r="328" spans="1:8" ht="12.95" customHeight="1" x14ac:dyDescent="0.2">
      <c r="A328" s="9" t="s">
        <v>40</v>
      </c>
      <c r="B328" s="9"/>
      <c r="C328" s="10"/>
      <c r="D328" s="14">
        <f t="shared" ref="D328:G328" si="16">-SUM(D325:D327)</f>
        <v>-377780</v>
      </c>
      <c r="E328" s="14">
        <f t="shared" si="16"/>
        <v>-389754.78</v>
      </c>
      <c r="F328" s="14">
        <f t="shared" si="16"/>
        <v>-379682.75</v>
      </c>
      <c r="G328" s="14">
        <f t="shared" si="16"/>
        <v>-379682.75</v>
      </c>
      <c r="H328" s="14">
        <f>-SUM(H325:H327)</f>
        <v>-379682.75</v>
      </c>
    </row>
    <row r="329" spans="1:8" ht="12.95" customHeight="1" x14ac:dyDescent="0.2">
      <c r="A329" s="9" t="s">
        <v>631</v>
      </c>
      <c r="B329" s="9"/>
      <c r="C329" s="10"/>
      <c r="D329" s="11"/>
      <c r="E329" s="11"/>
      <c r="F329" s="11"/>
      <c r="G329" s="11"/>
      <c r="H329" s="11"/>
    </row>
    <row r="330" spans="1:8" ht="12.95" customHeight="1" x14ac:dyDescent="0.2">
      <c r="A330" s="12" t="s">
        <v>632</v>
      </c>
      <c r="B330" s="12" t="s">
        <v>1448</v>
      </c>
      <c r="C330" s="12" t="s">
        <v>633</v>
      </c>
      <c r="D330" s="13">
        <v>496325</v>
      </c>
      <c r="E330" s="13">
        <v>365088</v>
      </c>
      <c r="F330" s="13">
        <v>413657.52</v>
      </c>
      <c r="G330" s="13">
        <v>413557.52</v>
      </c>
      <c r="H330" s="13">
        <v>413557.52</v>
      </c>
    </row>
    <row r="331" spans="1:8" ht="12.95" customHeight="1" x14ac:dyDescent="0.2">
      <c r="A331" s="12" t="s">
        <v>634</v>
      </c>
      <c r="B331" s="12" t="s">
        <v>1449</v>
      </c>
      <c r="C331" s="12" t="s">
        <v>635</v>
      </c>
      <c r="D331" s="13">
        <v>249737</v>
      </c>
      <c r="E331" s="13">
        <v>323928</v>
      </c>
      <c r="F331" s="13">
        <v>309466.71000000002</v>
      </c>
      <c r="G331" s="13">
        <v>310366.71000000002</v>
      </c>
      <c r="H331" s="13">
        <v>310366.71000000002</v>
      </c>
    </row>
    <row r="332" spans="1:8" ht="12.95" customHeight="1" x14ac:dyDescent="0.2">
      <c r="A332" s="12" t="s">
        <v>636</v>
      </c>
      <c r="B332" s="12" t="s">
        <v>1450</v>
      </c>
      <c r="C332" s="12" t="s">
        <v>637</v>
      </c>
      <c r="D332" s="13">
        <v>672017</v>
      </c>
      <c r="E332" s="13">
        <v>456791.97</v>
      </c>
      <c r="F332" s="13">
        <v>476194.57</v>
      </c>
      <c r="G332" s="13">
        <v>477294.57</v>
      </c>
      <c r="H332" s="13">
        <v>477294.57</v>
      </c>
    </row>
    <row r="333" spans="1:8" ht="12.95" customHeight="1" x14ac:dyDescent="0.2">
      <c r="A333" s="9" t="s">
        <v>40</v>
      </c>
      <c r="B333" s="9"/>
      <c r="C333" s="10"/>
      <c r="D333" s="14">
        <f t="shared" ref="D333:G333" si="17">-SUM(D330:D332)</f>
        <v>-1418079</v>
      </c>
      <c r="E333" s="14">
        <f t="shared" si="17"/>
        <v>-1145807.97</v>
      </c>
      <c r="F333" s="14">
        <f t="shared" si="17"/>
        <v>-1199318.8</v>
      </c>
      <c r="G333" s="14">
        <f t="shared" si="17"/>
        <v>-1201218.8</v>
      </c>
      <c r="H333" s="14">
        <f>-SUM(H330:H332)</f>
        <v>-1201218.8</v>
      </c>
    </row>
    <row r="334" spans="1:8" ht="12.95" customHeight="1" x14ac:dyDescent="0.2">
      <c r="A334" s="9" t="s">
        <v>638</v>
      </c>
      <c r="B334" s="9"/>
      <c r="C334" s="10"/>
      <c r="D334" s="11"/>
      <c r="E334" s="20"/>
      <c r="F334" s="11"/>
      <c r="G334" s="11"/>
      <c r="H334" s="11"/>
    </row>
    <row r="335" spans="1:8" ht="12.95" customHeight="1" x14ac:dyDescent="0.2">
      <c r="A335" s="12" t="s">
        <v>639</v>
      </c>
      <c r="B335" s="12" t="s">
        <v>1451</v>
      </c>
      <c r="C335" s="12" t="s">
        <v>640</v>
      </c>
      <c r="D335" s="13">
        <f>SUM(Salaries!G8,Salaries!G10:G14)</f>
        <v>334302</v>
      </c>
      <c r="E335" s="13">
        <v>394532</v>
      </c>
      <c r="F335" s="13">
        <v>479510.96</v>
      </c>
      <c r="G335" s="13">
        <v>444102.2</v>
      </c>
      <c r="H335" s="13">
        <v>472302.37</v>
      </c>
    </row>
    <row r="336" spans="1:8" ht="12.95" customHeight="1" x14ac:dyDescent="0.2">
      <c r="A336" s="12" t="s">
        <v>641</v>
      </c>
      <c r="B336" s="12" t="s">
        <v>1452</v>
      </c>
      <c r="C336" s="12" t="s">
        <v>642</v>
      </c>
      <c r="D336" s="13">
        <f>SUM(Salaries!G15)</f>
        <v>18910</v>
      </c>
      <c r="E336" s="13">
        <v>8597</v>
      </c>
      <c r="F336" s="13">
        <v>19019.759999999998</v>
      </c>
      <c r="G336" s="13">
        <v>19019.759999999998</v>
      </c>
      <c r="H336" s="13">
        <v>19019.759999999998</v>
      </c>
    </row>
    <row r="337" spans="1:8" ht="12.95" customHeight="1" x14ac:dyDescent="0.2">
      <c r="A337" s="12" t="s">
        <v>643</v>
      </c>
      <c r="B337" s="12" t="s">
        <v>1453</v>
      </c>
      <c r="C337" s="12" t="s">
        <v>644</v>
      </c>
      <c r="D337" s="13">
        <f>SUM(Salaries!G16,Salaries!G9)</f>
        <v>27248</v>
      </c>
      <c r="E337" s="13">
        <v>46000</v>
      </c>
      <c r="F337" s="13">
        <v>39598.01</v>
      </c>
      <c r="G337" s="13">
        <v>34244.67</v>
      </c>
      <c r="H337" s="13">
        <v>36229.17</v>
      </c>
    </row>
    <row r="338" spans="1:8" ht="12.95" customHeight="1" x14ac:dyDescent="0.2">
      <c r="A338" s="12" t="s">
        <v>645</v>
      </c>
      <c r="B338" s="12" t="s">
        <v>1454</v>
      </c>
      <c r="C338" s="12" t="s">
        <v>646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</row>
    <row r="339" spans="1:8" ht="12.95" customHeight="1" x14ac:dyDescent="0.2">
      <c r="A339" s="12" t="s">
        <v>647</v>
      </c>
      <c r="B339" s="12" t="s">
        <v>1455</v>
      </c>
      <c r="C339" s="12" t="s">
        <v>648</v>
      </c>
      <c r="D339" s="13">
        <v>0</v>
      </c>
      <c r="E339" s="13">
        <v>6530</v>
      </c>
      <c r="F339" s="13">
        <v>0</v>
      </c>
      <c r="G339" s="13">
        <v>0</v>
      </c>
      <c r="H339" s="13">
        <v>0</v>
      </c>
    </row>
    <row r="340" spans="1:8" ht="12.95" customHeight="1" x14ac:dyDescent="0.2">
      <c r="A340" s="12" t="s">
        <v>649</v>
      </c>
      <c r="B340" s="12" t="s">
        <v>1456</v>
      </c>
      <c r="C340" s="12" t="s">
        <v>650</v>
      </c>
      <c r="D340" s="13">
        <f>F340*1.04</f>
        <v>44263.741600000001</v>
      </c>
      <c r="E340" s="13">
        <v>11972.28</v>
      </c>
      <c r="F340" s="13">
        <v>42561.29</v>
      </c>
      <c r="G340" s="13">
        <v>42561.29</v>
      </c>
      <c r="H340" s="13">
        <v>42561.29</v>
      </c>
    </row>
    <row r="341" spans="1:8" ht="12.95" customHeight="1" x14ac:dyDescent="0.2">
      <c r="A341" s="12" t="s">
        <v>651</v>
      </c>
      <c r="B341" s="12" t="s">
        <v>1457</v>
      </c>
      <c r="C341" s="12" t="s">
        <v>652</v>
      </c>
      <c r="D341" s="13">
        <f>F341*1.04</f>
        <v>5412.6592000000001</v>
      </c>
      <c r="E341" s="13">
        <v>2363.5</v>
      </c>
      <c r="F341" s="13">
        <v>5204.4799999999996</v>
      </c>
      <c r="G341" s="13">
        <v>5171.9799999999996</v>
      </c>
      <c r="H341" s="13">
        <v>5171.9799999999996</v>
      </c>
    </row>
    <row r="342" spans="1:8" ht="12.95" customHeight="1" x14ac:dyDescent="0.2">
      <c r="A342" s="12" t="s">
        <v>653</v>
      </c>
      <c r="B342" s="12" t="s">
        <v>1458</v>
      </c>
      <c r="C342" s="12" t="s">
        <v>654</v>
      </c>
      <c r="D342" s="13">
        <f>F342*1.04</f>
        <v>35115.132000000005</v>
      </c>
      <c r="E342" s="13">
        <v>23944.5</v>
      </c>
      <c r="F342" s="13">
        <v>33764.550000000003</v>
      </c>
      <c r="G342" s="13">
        <v>31055.67</v>
      </c>
      <c r="H342" s="13">
        <v>33213.01</v>
      </c>
    </row>
    <row r="343" spans="1:8" ht="12.95" customHeight="1" x14ac:dyDescent="0.2">
      <c r="A343" s="12" t="s">
        <v>655</v>
      </c>
      <c r="B343" s="12" t="s">
        <v>1459</v>
      </c>
      <c r="C343" s="12" t="s">
        <v>656</v>
      </c>
      <c r="D343" s="13">
        <f>F343*1.04</f>
        <v>4899.4191999999994</v>
      </c>
      <c r="E343" s="13">
        <v>657.67</v>
      </c>
      <c r="F343" s="13">
        <v>4710.9799999999996</v>
      </c>
      <c r="G343" s="13">
        <v>4710.9799999999996</v>
      </c>
      <c r="H343" s="13">
        <v>4710.9799999999996</v>
      </c>
    </row>
    <row r="344" spans="1:8" ht="12.95" customHeight="1" x14ac:dyDescent="0.2">
      <c r="A344" s="12" t="s">
        <v>657</v>
      </c>
      <c r="B344" s="12" t="s">
        <v>1460</v>
      </c>
      <c r="C344" s="12" t="s">
        <v>658</v>
      </c>
      <c r="D344" s="13">
        <f>F344*1.04</f>
        <v>3564.4856</v>
      </c>
      <c r="E344" s="13">
        <v>180.8</v>
      </c>
      <c r="F344" s="13">
        <v>3427.39</v>
      </c>
      <c r="G344" s="13">
        <v>3015.37</v>
      </c>
      <c r="H344" s="13">
        <v>3167.18</v>
      </c>
    </row>
    <row r="345" spans="1:8" ht="12.95" customHeight="1" x14ac:dyDescent="0.2">
      <c r="A345" s="12" t="s">
        <v>659</v>
      </c>
      <c r="B345" s="12" t="s">
        <v>1461</v>
      </c>
      <c r="C345" s="12" t="s">
        <v>660</v>
      </c>
      <c r="D345" s="13">
        <v>0</v>
      </c>
      <c r="E345" s="13">
        <v>0</v>
      </c>
      <c r="F345" s="13">
        <v>0</v>
      </c>
      <c r="G345" s="13">
        <v>0</v>
      </c>
      <c r="H345" s="13">
        <v>0</v>
      </c>
    </row>
    <row r="346" spans="1:8" ht="12.95" customHeight="1" x14ac:dyDescent="0.2">
      <c r="A346" s="12" t="s">
        <v>661</v>
      </c>
      <c r="B346" s="12" t="s">
        <v>1462</v>
      </c>
      <c r="C346" s="12" t="s">
        <v>662</v>
      </c>
      <c r="D346" s="13">
        <v>0</v>
      </c>
      <c r="E346" s="13">
        <v>0</v>
      </c>
      <c r="F346" s="13">
        <v>0</v>
      </c>
      <c r="G346" s="13">
        <v>0</v>
      </c>
      <c r="H346" s="13">
        <v>0</v>
      </c>
    </row>
    <row r="347" spans="1:8" ht="12.95" customHeight="1" x14ac:dyDescent="0.2">
      <c r="A347" s="12" t="s">
        <v>663</v>
      </c>
      <c r="B347" s="12" t="s">
        <v>1463</v>
      </c>
      <c r="C347" s="12" t="s">
        <v>664</v>
      </c>
      <c r="D347" s="13">
        <f>F347*1.1</f>
        <v>154286.99000000002</v>
      </c>
      <c r="E347" s="13">
        <v>140100</v>
      </c>
      <c r="F347" s="13">
        <v>140260.9</v>
      </c>
      <c r="G347" s="13">
        <v>129789.3</v>
      </c>
      <c r="H347" s="13">
        <v>129789.3</v>
      </c>
    </row>
    <row r="348" spans="1:8" ht="12.95" customHeight="1" x14ac:dyDescent="0.2">
      <c r="A348" s="12" t="s">
        <v>665</v>
      </c>
      <c r="B348" s="12" t="s">
        <v>1464</v>
      </c>
      <c r="C348" s="12" t="s">
        <v>666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</row>
    <row r="349" spans="1:8" ht="12.95" customHeight="1" x14ac:dyDescent="0.2">
      <c r="A349" s="12" t="s">
        <v>667</v>
      </c>
      <c r="B349" s="12" t="s">
        <v>1465</v>
      </c>
      <c r="C349" s="12" t="s">
        <v>668</v>
      </c>
      <c r="D349" s="13">
        <v>0</v>
      </c>
      <c r="E349" s="13">
        <v>0</v>
      </c>
      <c r="F349" s="13">
        <v>0</v>
      </c>
      <c r="G349" s="13">
        <v>0</v>
      </c>
      <c r="H349" s="13">
        <v>0</v>
      </c>
    </row>
    <row r="350" spans="1:8" ht="12.95" customHeight="1" x14ac:dyDescent="0.2">
      <c r="A350" s="12" t="s">
        <v>669</v>
      </c>
      <c r="B350" s="12" t="s">
        <v>1466</v>
      </c>
      <c r="C350" s="12" t="s">
        <v>670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</row>
    <row r="351" spans="1:8" ht="12.95" customHeight="1" x14ac:dyDescent="0.2">
      <c r="A351" s="12" t="s">
        <v>671</v>
      </c>
      <c r="B351" s="12" t="s">
        <v>1467</v>
      </c>
      <c r="C351" s="12" t="s">
        <v>672</v>
      </c>
      <c r="D351" s="13">
        <f>F351*1.04</f>
        <v>10866.887200000001</v>
      </c>
      <c r="E351" s="13">
        <v>6693.69</v>
      </c>
      <c r="F351" s="13">
        <v>10448.93</v>
      </c>
      <c r="G351" s="13">
        <v>10448.93</v>
      </c>
      <c r="H351" s="13">
        <v>10448.93</v>
      </c>
    </row>
    <row r="352" spans="1:8" ht="12.95" customHeight="1" x14ac:dyDescent="0.2">
      <c r="A352" s="12" t="s">
        <v>673</v>
      </c>
      <c r="B352" s="12" t="s">
        <v>1468</v>
      </c>
      <c r="C352" s="12" t="s">
        <v>674</v>
      </c>
      <c r="D352" s="13">
        <v>0</v>
      </c>
      <c r="E352" s="13">
        <v>0</v>
      </c>
      <c r="F352" s="13">
        <v>0</v>
      </c>
      <c r="G352" s="13">
        <v>0</v>
      </c>
      <c r="H352" s="13">
        <v>0</v>
      </c>
    </row>
    <row r="353" spans="1:8" ht="12.95" customHeight="1" x14ac:dyDescent="0.2">
      <c r="A353" s="12" t="s">
        <v>675</v>
      </c>
      <c r="B353" s="12" t="s">
        <v>1469</v>
      </c>
      <c r="C353" s="12" t="s">
        <v>676</v>
      </c>
      <c r="D353" s="13">
        <f>F353*1.04</f>
        <v>14365.041600000002</v>
      </c>
      <c r="E353" s="13">
        <v>12147.22</v>
      </c>
      <c r="F353" s="13">
        <v>13812.54</v>
      </c>
      <c r="G353" s="13">
        <v>12652.71</v>
      </c>
      <c r="H353" s="13">
        <v>13614.3</v>
      </c>
    </row>
    <row r="354" spans="1:8" ht="12.95" customHeight="1" x14ac:dyDescent="0.2">
      <c r="A354" s="12" t="s">
        <v>677</v>
      </c>
      <c r="B354" s="12" t="s">
        <v>1470</v>
      </c>
      <c r="C354" s="12" t="s">
        <v>678</v>
      </c>
      <c r="D354" s="13">
        <v>0</v>
      </c>
      <c r="E354" s="13">
        <v>4000</v>
      </c>
      <c r="F354" s="13">
        <v>0</v>
      </c>
      <c r="G354" s="13">
        <v>0</v>
      </c>
      <c r="H354" s="13">
        <v>0</v>
      </c>
    </row>
    <row r="355" spans="1:8" ht="12.95" customHeight="1" x14ac:dyDescent="0.2">
      <c r="A355" s="12" t="s">
        <v>679</v>
      </c>
      <c r="B355" s="12" t="s">
        <v>1471</v>
      </c>
      <c r="C355" s="12" t="s">
        <v>680</v>
      </c>
      <c r="D355" s="13">
        <f>0</f>
        <v>0</v>
      </c>
      <c r="E355" s="13">
        <v>0</v>
      </c>
      <c r="F355" s="13">
        <v>0</v>
      </c>
      <c r="G355" s="13">
        <v>0</v>
      </c>
      <c r="H355" s="13">
        <v>0</v>
      </c>
    </row>
    <row r="356" spans="1:8" ht="12.95" customHeight="1" x14ac:dyDescent="0.2">
      <c r="A356" s="12" t="s">
        <v>681</v>
      </c>
      <c r="B356" s="12" t="s">
        <v>1472</v>
      </c>
      <c r="C356" s="12" t="s">
        <v>682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</row>
    <row r="357" spans="1:8" ht="12.95" customHeight="1" x14ac:dyDescent="0.2">
      <c r="A357" s="12" t="s">
        <v>683</v>
      </c>
      <c r="B357" s="12" t="s">
        <v>1473</v>
      </c>
      <c r="C357" s="12" t="s">
        <v>684</v>
      </c>
      <c r="D357" s="13">
        <f>F357*(1+((D24-F24)/F24))</f>
        <v>13443.02633079006</v>
      </c>
      <c r="E357" s="13">
        <v>27748.95</v>
      </c>
      <c r="F357" s="13">
        <v>11702.24</v>
      </c>
      <c r="G357" s="13">
        <v>11218.07</v>
      </c>
      <c r="H357" s="13">
        <v>12013.11</v>
      </c>
    </row>
    <row r="358" spans="1:8" ht="12.95" customHeight="1" x14ac:dyDescent="0.2">
      <c r="A358" s="12" t="s">
        <v>685</v>
      </c>
      <c r="B358" s="12" t="s">
        <v>1474</v>
      </c>
      <c r="C358" s="12" t="s">
        <v>686</v>
      </c>
      <c r="D358" s="13">
        <f>ROUNDUP(F358, -1)</f>
        <v>100</v>
      </c>
      <c r="E358" s="13">
        <v>100</v>
      </c>
      <c r="F358" s="13">
        <v>97.95</v>
      </c>
      <c r="G358" s="13">
        <v>97.95</v>
      </c>
      <c r="H358" s="13">
        <v>97.95</v>
      </c>
    </row>
    <row r="359" spans="1:8" ht="12.95" customHeight="1" x14ac:dyDescent="0.2">
      <c r="A359" s="12" t="s">
        <v>687</v>
      </c>
      <c r="B359" s="12" t="s">
        <v>1475</v>
      </c>
      <c r="C359" s="12" t="s">
        <v>688</v>
      </c>
      <c r="D359" s="13">
        <f t="shared" ref="D359:D364" si="18">ROUNDUP(F359, -1)</f>
        <v>20</v>
      </c>
      <c r="E359" s="13">
        <v>0</v>
      </c>
      <c r="F359" s="13">
        <v>20</v>
      </c>
      <c r="G359" s="13">
        <v>20</v>
      </c>
      <c r="H359" s="13">
        <v>20</v>
      </c>
    </row>
    <row r="360" spans="1:8" ht="12.95" customHeight="1" x14ac:dyDescent="0.2">
      <c r="A360" s="12" t="s">
        <v>689</v>
      </c>
      <c r="B360" s="12" t="s">
        <v>1476</v>
      </c>
      <c r="C360" s="12" t="s">
        <v>690</v>
      </c>
      <c r="D360" s="13">
        <f t="shared" si="18"/>
        <v>2510</v>
      </c>
      <c r="E360" s="13">
        <v>1978</v>
      </c>
      <c r="F360" s="13">
        <v>2506.5500000000002</v>
      </c>
      <c r="G360" s="13">
        <v>2380.8000000000002</v>
      </c>
      <c r="H360" s="13">
        <v>2574.88</v>
      </c>
    </row>
    <row r="361" spans="1:8" ht="12.95" customHeight="1" x14ac:dyDescent="0.2">
      <c r="A361" s="12" t="s">
        <v>691</v>
      </c>
      <c r="B361" s="12" t="s">
        <v>1477</v>
      </c>
      <c r="C361" s="12" t="s">
        <v>692</v>
      </c>
      <c r="D361" s="13">
        <f t="shared" si="18"/>
        <v>15800</v>
      </c>
      <c r="E361" s="13">
        <v>9420</v>
      </c>
      <c r="F361" s="13">
        <v>15798.59</v>
      </c>
      <c r="G361" s="13">
        <v>13501.13</v>
      </c>
      <c r="H361" s="13">
        <v>14538.58</v>
      </c>
    </row>
    <row r="362" spans="1:8" ht="12.95" customHeight="1" x14ac:dyDescent="0.2">
      <c r="A362" s="12" t="s">
        <v>693</v>
      </c>
      <c r="B362" s="12" t="s">
        <v>1478</v>
      </c>
      <c r="C362" s="12" t="s">
        <v>694</v>
      </c>
      <c r="D362" s="13">
        <f t="shared" si="18"/>
        <v>110</v>
      </c>
      <c r="E362" s="13">
        <v>0</v>
      </c>
      <c r="F362" s="13">
        <v>104.54</v>
      </c>
      <c r="G362" s="13">
        <v>104.54</v>
      </c>
      <c r="H362" s="13">
        <v>104.54</v>
      </c>
    </row>
    <row r="363" spans="1:8" ht="12.95" customHeight="1" x14ac:dyDescent="0.2">
      <c r="A363" s="12" t="s">
        <v>695</v>
      </c>
      <c r="B363" s="12" t="s">
        <v>1479</v>
      </c>
      <c r="C363" s="12" t="s">
        <v>696</v>
      </c>
      <c r="D363" s="13">
        <f t="shared" si="18"/>
        <v>7830</v>
      </c>
      <c r="E363" s="13">
        <v>1000</v>
      </c>
      <c r="F363" s="13">
        <v>7820.42</v>
      </c>
      <c r="G363" s="13">
        <v>7820.42</v>
      </c>
      <c r="H363" s="13">
        <v>7820.42</v>
      </c>
    </row>
    <row r="364" spans="1:8" ht="12.95" customHeight="1" x14ac:dyDescent="0.2">
      <c r="A364" s="12" t="s">
        <v>697</v>
      </c>
      <c r="B364" s="12" t="s">
        <v>1480</v>
      </c>
      <c r="C364" s="12" t="s">
        <v>698</v>
      </c>
      <c r="D364" s="13">
        <f t="shared" si="18"/>
        <v>0</v>
      </c>
      <c r="E364" s="13">
        <v>1200</v>
      </c>
      <c r="F364" s="13">
        <v>0</v>
      </c>
      <c r="G364" s="13">
        <v>0</v>
      </c>
      <c r="H364" s="13">
        <v>0</v>
      </c>
    </row>
    <row r="365" spans="1:8" ht="12.95" customHeight="1" x14ac:dyDescent="0.2">
      <c r="A365" s="12" t="s">
        <v>699</v>
      </c>
      <c r="B365" s="12" t="s">
        <v>1481</v>
      </c>
      <c r="C365" s="12" t="s">
        <v>700</v>
      </c>
      <c r="D365" s="13">
        <f>F365*1.02</f>
        <v>57158.066400000003</v>
      </c>
      <c r="E365" s="13">
        <v>120</v>
      </c>
      <c r="F365" s="13">
        <v>56037.32</v>
      </c>
      <c r="G365" s="13">
        <v>50265.2</v>
      </c>
      <c r="H365" s="13">
        <v>50506.58</v>
      </c>
    </row>
    <row r="366" spans="1:8" ht="12.95" customHeight="1" x14ac:dyDescent="0.2">
      <c r="A366" s="12" t="s">
        <v>701</v>
      </c>
      <c r="B366" s="12" t="s">
        <v>1482</v>
      </c>
      <c r="C366" s="12" t="s">
        <v>702</v>
      </c>
      <c r="D366" s="13">
        <f>F366*1.02</f>
        <v>0</v>
      </c>
      <c r="E366" s="13">
        <v>40</v>
      </c>
      <c r="F366" s="13">
        <v>0</v>
      </c>
      <c r="G366" s="13">
        <v>0</v>
      </c>
      <c r="H366" s="13">
        <v>0</v>
      </c>
    </row>
    <row r="367" spans="1:8" ht="12.95" customHeight="1" x14ac:dyDescent="0.2">
      <c r="A367" s="12" t="s">
        <v>703</v>
      </c>
      <c r="B367" s="12" t="s">
        <v>1483</v>
      </c>
      <c r="C367" s="12" t="s">
        <v>704</v>
      </c>
      <c r="D367" s="13">
        <f>F367*1.04</f>
        <v>162240.67600000001</v>
      </c>
      <c r="E367" s="13">
        <v>149600</v>
      </c>
      <c r="F367" s="13">
        <v>156000.65</v>
      </c>
      <c r="G367" s="13">
        <v>144289.79999999999</v>
      </c>
      <c r="H367" s="13">
        <v>155940.34</v>
      </c>
    </row>
    <row r="368" spans="1:8" ht="12.95" customHeight="1" x14ac:dyDescent="0.2">
      <c r="A368" s="12" t="s">
        <v>705</v>
      </c>
      <c r="B368" s="12" t="s">
        <v>1484</v>
      </c>
      <c r="C368" s="12" t="s">
        <v>706</v>
      </c>
      <c r="D368" s="13">
        <f t="shared" ref="D368:D371" si="19">F368*1.02</f>
        <v>1585.335</v>
      </c>
      <c r="E368" s="13">
        <v>0</v>
      </c>
      <c r="F368" s="13">
        <v>1554.25</v>
      </c>
      <c r="G368" s="13">
        <v>1554.25</v>
      </c>
      <c r="H368" s="13">
        <v>1554.25</v>
      </c>
    </row>
    <row r="369" spans="1:8" ht="12.95" customHeight="1" x14ac:dyDescent="0.2">
      <c r="A369" s="12" t="s">
        <v>707</v>
      </c>
      <c r="B369" s="12" t="s">
        <v>1485</v>
      </c>
      <c r="C369" s="12" t="s">
        <v>708</v>
      </c>
      <c r="D369" s="13">
        <f t="shared" si="19"/>
        <v>90707.008800000011</v>
      </c>
      <c r="E369" s="13">
        <v>87700</v>
      </c>
      <c r="F369" s="13">
        <v>88928.44</v>
      </c>
      <c r="G369" s="13">
        <v>88928.44</v>
      </c>
      <c r="H369" s="13">
        <v>89009.53</v>
      </c>
    </row>
    <row r="370" spans="1:8" ht="12.95" customHeight="1" x14ac:dyDescent="0.2">
      <c r="A370" s="12" t="s">
        <v>709</v>
      </c>
      <c r="B370" s="12" t="s">
        <v>1486</v>
      </c>
      <c r="C370" s="12" t="s">
        <v>710</v>
      </c>
      <c r="D370" s="13">
        <f t="shared" si="19"/>
        <v>5291.6478000000006</v>
      </c>
      <c r="E370" s="13">
        <v>9700</v>
      </c>
      <c r="F370" s="13">
        <v>5187.8900000000003</v>
      </c>
      <c r="G370" s="13">
        <v>5187.8900000000003</v>
      </c>
      <c r="H370" s="13">
        <v>5437.89</v>
      </c>
    </row>
    <row r="371" spans="1:8" ht="12.95" customHeight="1" x14ac:dyDescent="0.2">
      <c r="A371" s="12" t="s">
        <v>711</v>
      </c>
      <c r="B371" s="12" t="s">
        <v>1487</v>
      </c>
      <c r="C371" s="12" t="s">
        <v>712</v>
      </c>
      <c r="D371" s="13">
        <f t="shared" si="19"/>
        <v>9977.8950000000004</v>
      </c>
      <c r="E371" s="13">
        <v>0</v>
      </c>
      <c r="F371" s="13">
        <v>9782.25</v>
      </c>
      <c r="G371" s="13">
        <v>9782.25</v>
      </c>
      <c r="H371" s="13">
        <v>9782.25</v>
      </c>
    </row>
    <row r="372" spans="1:8" ht="12.95" customHeight="1" x14ac:dyDescent="0.2">
      <c r="A372" s="12" t="s">
        <v>713</v>
      </c>
      <c r="B372" s="12" t="s">
        <v>1488</v>
      </c>
      <c r="C372" s="12" t="s">
        <v>714</v>
      </c>
      <c r="D372" s="13">
        <v>0</v>
      </c>
      <c r="E372" s="13">
        <v>1250</v>
      </c>
      <c r="F372" s="13">
        <v>-2000</v>
      </c>
      <c r="G372" s="13">
        <v>-2000</v>
      </c>
      <c r="H372" s="13">
        <v>-2000</v>
      </c>
    </row>
    <row r="373" spans="1:8" ht="12.95" customHeight="1" x14ac:dyDescent="0.2">
      <c r="A373" s="12" t="s">
        <v>715</v>
      </c>
      <c r="B373" s="12" t="s">
        <v>1489</v>
      </c>
      <c r="C373" s="12" t="s">
        <v>716</v>
      </c>
      <c r="D373" s="13">
        <f>ROUND(F373, -1)</f>
        <v>4970</v>
      </c>
      <c r="E373" s="13">
        <v>1036</v>
      </c>
      <c r="F373" s="13">
        <v>4974.01</v>
      </c>
      <c r="G373" s="13">
        <v>4904.3999999999996</v>
      </c>
      <c r="H373" s="13">
        <v>4904.3999999999996</v>
      </c>
    </row>
    <row r="374" spans="1:8" ht="12.95" customHeight="1" x14ac:dyDescent="0.2">
      <c r="A374" s="12" t="s">
        <v>717</v>
      </c>
      <c r="B374" s="12" t="s">
        <v>1490</v>
      </c>
      <c r="C374" s="12" t="s">
        <v>718</v>
      </c>
      <c r="D374" s="13">
        <f t="shared" ref="D374:D395" si="20">ROUND(F374, -1)</f>
        <v>3270</v>
      </c>
      <c r="E374" s="13">
        <v>0</v>
      </c>
      <c r="F374" s="13">
        <v>3274.19</v>
      </c>
      <c r="G374" s="13">
        <v>3274.19</v>
      </c>
      <c r="H374" s="13">
        <v>3274.19</v>
      </c>
    </row>
    <row r="375" spans="1:8" ht="12.95" customHeight="1" x14ac:dyDescent="0.2">
      <c r="A375" s="12" t="s">
        <v>719</v>
      </c>
      <c r="B375" s="12" t="s">
        <v>1491</v>
      </c>
      <c r="C375" s="12" t="s">
        <v>720</v>
      </c>
      <c r="D375" s="13">
        <f t="shared" si="20"/>
        <v>114670</v>
      </c>
      <c r="E375" s="13">
        <v>55085.53</v>
      </c>
      <c r="F375" s="13">
        <v>114672.68</v>
      </c>
      <c r="G375" s="13">
        <v>114672.68</v>
      </c>
      <c r="H375" s="13">
        <v>114672.68</v>
      </c>
    </row>
    <row r="376" spans="1:8" ht="12.95" customHeight="1" x14ac:dyDescent="0.2">
      <c r="A376" s="12" t="s">
        <v>721</v>
      </c>
      <c r="B376" s="12" t="s">
        <v>1492</v>
      </c>
      <c r="C376" s="12" t="s">
        <v>722</v>
      </c>
      <c r="D376" s="13">
        <f t="shared" si="20"/>
        <v>10</v>
      </c>
      <c r="E376" s="13">
        <v>0</v>
      </c>
      <c r="F376" s="13">
        <v>6.48</v>
      </c>
      <c r="G376" s="13">
        <v>6.48</v>
      </c>
      <c r="H376" s="13">
        <v>6.48</v>
      </c>
    </row>
    <row r="377" spans="1:8" ht="12.95" customHeight="1" x14ac:dyDescent="0.2">
      <c r="A377" s="12" t="s">
        <v>723</v>
      </c>
      <c r="B377" s="12" t="s">
        <v>1493</v>
      </c>
      <c r="C377" s="12" t="s">
        <v>724</v>
      </c>
      <c r="D377" s="13">
        <f t="shared" si="20"/>
        <v>8270</v>
      </c>
      <c r="E377" s="13">
        <v>780</v>
      </c>
      <c r="F377" s="13">
        <v>8269.11</v>
      </c>
      <c r="G377" s="13">
        <v>7851.47</v>
      </c>
      <c r="H377" s="13">
        <v>7851.47</v>
      </c>
    </row>
    <row r="378" spans="1:8" ht="12.95" customHeight="1" x14ac:dyDescent="0.2">
      <c r="A378" s="12" t="s">
        <v>725</v>
      </c>
      <c r="B378" s="12" t="s">
        <v>1494</v>
      </c>
      <c r="C378" s="12" t="s">
        <v>726</v>
      </c>
      <c r="D378" s="13">
        <f t="shared" si="20"/>
        <v>0</v>
      </c>
      <c r="E378" s="13">
        <v>0</v>
      </c>
      <c r="F378" s="13">
        <v>0</v>
      </c>
      <c r="G378" s="13">
        <v>0</v>
      </c>
      <c r="H378" s="13">
        <v>0</v>
      </c>
    </row>
    <row r="379" spans="1:8" ht="12.95" customHeight="1" x14ac:dyDescent="0.2">
      <c r="A379" s="12" t="s">
        <v>727</v>
      </c>
      <c r="B379" s="12" t="s">
        <v>1495</v>
      </c>
      <c r="C379" s="12" t="s">
        <v>728</v>
      </c>
      <c r="D379" s="13">
        <f t="shared" si="20"/>
        <v>0</v>
      </c>
      <c r="E379" s="13">
        <v>0</v>
      </c>
      <c r="F379" s="13">
        <v>0</v>
      </c>
      <c r="G379" s="13">
        <v>0</v>
      </c>
      <c r="H379" s="13">
        <v>0</v>
      </c>
    </row>
    <row r="380" spans="1:8" ht="12.95" customHeight="1" x14ac:dyDescent="0.2">
      <c r="A380" s="12" t="s">
        <v>729</v>
      </c>
      <c r="B380" s="12" t="s">
        <v>1496</v>
      </c>
      <c r="C380" s="12" t="s">
        <v>730</v>
      </c>
      <c r="D380" s="13">
        <f t="shared" si="20"/>
        <v>0</v>
      </c>
      <c r="E380" s="13">
        <v>0</v>
      </c>
      <c r="F380" s="13">
        <v>0</v>
      </c>
      <c r="G380" s="13">
        <v>0</v>
      </c>
      <c r="H380" s="13">
        <v>0</v>
      </c>
    </row>
    <row r="381" spans="1:8" ht="12.95" customHeight="1" x14ac:dyDescent="0.2">
      <c r="A381" s="12" t="s">
        <v>731</v>
      </c>
      <c r="B381" s="12" t="s">
        <v>1497</v>
      </c>
      <c r="C381" s="12" t="s">
        <v>732</v>
      </c>
      <c r="D381" s="13">
        <f t="shared" si="20"/>
        <v>0</v>
      </c>
      <c r="E381" s="13">
        <v>0</v>
      </c>
      <c r="F381" s="13">
        <v>0</v>
      </c>
      <c r="G381" s="13">
        <v>0</v>
      </c>
      <c r="H381" s="13">
        <v>0</v>
      </c>
    </row>
    <row r="382" spans="1:8" ht="12.95" customHeight="1" x14ac:dyDescent="0.2">
      <c r="A382" s="12" t="s">
        <v>733</v>
      </c>
      <c r="B382" s="12" t="s">
        <v>1498</v>
      </c>
      <c r="C382" s="12" t="s">
        <v>734</v>
      </c>
      <c r="D382" s="13">
        <f t="shared" si="20"/>
        <v>0</v>
      </c>
      <c r="E382" s="13">
        <v>0</v>
      </c>
      <c r="F382" s="13">
        <v>0</v>
      </c>
      <c r="G382" s="13">
        <v>0</v>
      </c>
      <c r="H382" s="13">
        <v>0</v>
      </c>
    </row>
    <row r="383" spans="1:8" ht="12.95" customHeight="1" x14ac:dyDescent="0.2">
      <c r="A383" s="12" t="s">
        <v>735</v>
      </c>
      <c r="B383" s="12" t="s">
        <v>1499</v>
      </c>
      <c r="C383" s="12" t="s">
        <v>736</v>
      </c>
      <c r="D383" s="13">
        <f t="shared" si="20"/>
        <v>11300</v>
      </c>
      <c r="E383" s="13">
        <v>4906</v>
      </c>
      <c r="F383" s="13">
        <v>11299.97</v>
      </c>
      <c r="G383" s="13">
        <v>10620.97</v>
      </c>
      <c r="H383" s="13">
        <v>11465.68</v>
      </c>
    </row>
    <row r="384" spans="1:8" ht="12.95" customHeight="1" x14ac:dyDescent="0.2">
      <c r="A384" s="12" t="s">
        <v>737</v>
      </c>
      <c r="B384" s="12" t="s">
        <v>1500</v>
      </c>
      <c r="C384" s="12" t="s">
        <v>738</v>
      </c>
      <c r="D384" s="13">
        <f t="shared" si="20"/>
        <v>610</v>
      </c>
      <c r="E384" s="13">
        <v>1748</v>
      </c>
      <c r="F384" s="13">
        <v>612.30999999999995</v>
      </c>
      <c r="G384" s="13">
        <v>612.30999999999995</v>
      </c>
      <c r="H384" s="13">
        <v>632.23</v>
      </c>
    </row>
    <row r="385" spans="1:8" ht="12.95" customHeight="1" x14ac:dyDescent="0.2">
      <c r="A385" s="12" t="s">
        <v>739</v>
      </c>
      <c r="B385" s="12" t="s">
        <v>1501</v>
      </c>
      <c r="C385" s="12" t="s">
        <v>740</v>
      </c>
      <c r="D385" s="13">
        <f t="shared" si="20"/>
        <v>380</v>
      </c>
      <c r="E385" s="13">
        <v>340</v>
      </c>
      <c r="F385" s="13">
        <v>378.08</v>
      </c>
      <c r="G385" s="13">
        <v>378.08</v>
      </c>
      <c r="H385" s="13">
        <v>378.08</v>
      </c>
    </row>
    <row r="386" spans="1:8" ht="12.95" customHeight="1" x14ac:dyDescent="0.2">
      <c r="A386" s="12" t="s">
        <v>741</v>
      </c>
      <c r="B386" s="12" t="s">
        <v>1502</v>
      </c>
      <c r="C386" s="12" t="s">
        <v>742</v>
      </c>
      <c r="D386" s="13">
        <f t="shared" si="20"/>
        <v>0</v>
      </c>
      <c r="E386" s="13">
        <v>0</v>
      </c>
      <c r="F386" s="13">
        <v>0</v>
      </c>
      <c r="G386" s="13">
        <v>0</v>
      </c>
      <c r="H386" s="13">
        <v>0</v>
      </c>
    </row>
    <row r="387" spans="1:8" ht="12.95" customHeight="1" x14ac:dyDescent="0.2">
      <c r="A387" s="12" t="s">
        <v>743</v>
      </c>
      <c r="B387" s="12" t="s">
        <v>1503</v>
      </c>
      <c r="C387" s="12" t="s">
        <v>744</v>
      </c>
      <c r="D387" s="13">
        <f t="shared" si="20"/>
        <v>910</v>
      </c>
      <c r="E387" s="13">
        <v>1200</v>
      </c>
      <c r="F387" s="13">
        <v>906.88</v>
      </c>
      <c r="G387" s="13">
        <v>906.88</v>
      </c>
      <c r="H387" s="13">
        <v>906.88</v>
      </c>
    </row>
    <row r="388" spans="1:8" ht="12.95" customHeight="1" x14ac:dyDescent="0.2">
      <c r="A388" s="12" t="s">
        <v>745</v>
      </c>
      <c r="B388" s="12" t="s">
        <v>1504</v>
      </c>
      <c r="C388" s="12" t="s">
        <v>746</v>
      </c>
      <c r="D388" s="13">
        <f t="shared" si="20"/>
        <v>2350</v>
      </c>
      <c r="E388" s="13">
        <v>3156</v>
      </c>
      <c r="F388" s="13">
        <v>2351.4</v>
      </c>
      <c r="G388" s="13">
        <v>294</v>
      </c>
      <c r="H388" s="13">
        <v>294</v>
      </c>
    </row>
    <row r="389" spans="1:8" ht="12.95" customHeight="1" x14ac:dyDescent="0.2">
      <c r="A389" s="12" t="s">
        <v>747</v>
      </c>
      <c r="B389" s="12" t="s">
        <v>1505</v>
      </c>
      <c r="C389" s="12" t="s">
        <v>748</v>
      </c>
      <c r="D389" s="13">
        <f t="shared" si="20"/>
        <v>1430</v>
      </c>
      <c r="E389" s="13">
        <v>1905.17</v>
      </c>
      <c r="F389" s="13">
        <v>1430.25</v>
      </c>
      <c r="G389" s="13">
        <v>1275</v>
      </c>
      <c r="H389" s="13">
        <v>1275</v>
      </c>
    </row>
    <row r="390" spans="1:8" ht="12.95" customHeight="1" x14ac:dyDescent="0.2">
      <c r="A390" s="12" t="s">
        <v>749</v>
      </c>
      <c r="B390" s="12" t="s">
        <v>1506</v>
      </c>
      <c r="C390" s="12" t="s">
        <v>750</v>
      </c>
      <c r="D390" s="13">
        <f t="shared" si="20"/>
        <v>0</v>
      </c>
      <c r="E390" s="13">
        <v>0</v>
      </c>
      <c r="F390" s="13">
        <v>0</v>
      </c>
      <c r="G390" s="13">
        <v>0</v>
      </c>
      <c r="H390" s="13">
        <v>0</v>
      </c>
    </row>
    <row r="391" spans="1:8" ht="12.95" customHeight="1" x14ac:dyDescent="0.2">
      <c r="A391" s="12" t="s">
        <v>751</v>
      </c>
      <c r="B391" s="12" t="s">
        <v>1507</v>
      </c>
      <c r="C391" s="12" t="s">
        <v>752</v>
      </c>
      <c r="D391" s="13">
        <f t="shared" si="20"/>
        <v>18200</v>
      </c>
      <c r="E391" s="13">
        <v>15700</v>
      </c>
      <c r="F391" s="13">
        <v>18202.3</v>
      </c>
      <c r="G391" s="13">
        <v>18202.3</v>
      </c>
      <c r="H391" s="13">
        <v>18202.3</v>
      </c>
    </row>
    <row r="392" spans="1:8" ht="12.95" customHeight="1" x14ac:dyDescent="0.2">
      <c r="A392" s="12" t="s">
        <v>753</v>
      </c>
      <c r="B392" s="12" t="s">
        <v>1508</v>
      </c>
      <c r="C392" s="12" t="s">
        <v>754</v>
      </c>
      <c r="D392" s="13">
        <f t="shared" si="20"/>
        <v>80</v>
      </c>
      <c r="E392" s="13">
        <v>0</v>
      </c>
      <c r="F392" s="13">
        <v>80</v>
      </c>
      <c r="G392" s="13">
        <v>0</v>
      </c>
      <c r="H392" s="13">
        <v>81.83</v>
      </c>
    </row>
    <row r="393" spans="1:8" ht="12.95" customHeight="1" x14ac:dyDescent="0.2">
      <c r="A393" s="12" t="s">
        <v>755</v>
      </c>
      <c r="B393" s="12" t="s">
        <v>1509</v>
      </c>
      <c r="C393" s="12" t="s">
        <v>756</v>
      </c>
      <c r="D393" s="13">
        <f t="shared" si="20"/>
        <v>0</v>
      </c>
      <c r="E393" s="13">
        <v>0</v>
      </c>
      <c r="F393" s="13">
        <v>0</v>
      </c>
      <c r="G393" s="13">
        <v>0</v>
      </c>
      <c r="H393" s="13">
        <v>0</v>
      </c>
    </row>
    <row r="394" spans="1:8" ht="12.95" customHeight="1" x14ac:dyDescent="0.2">
      <c r="A394" s="12" t="s">
        <v>757</v>
      </c>
      <c r="B394" s="12" t="s">
        <v>1510</v>
      </c>
      <c r="C394" s="12" t="s">
        <v>758</v>
      </c>
      <c r="D394" s="13">
        <f t="shared" si="20"/>
        <v>600</v>
      </c>
      <c r="E394" s="13">
        <v>344</v>
      </c>
      <c r="F394" s="13">
        <v>604.85</v>
      </c>
      <c r="G394" s="13">
        <v>604.85</v>
      </c>
      <c r="H394" s="13">
        <v>666.85</v>
      </c>
    </row>
    <row r="395" spans="1:8" ht="12.95" customHeight="1" x14ac:dyDescent="0.2">
      <c r="A395" s="12" t="s">
        <v>759</v>
      </c>
      <c r="B395" s="12" t="s">
        <v>1511</v>
      </c>
      <c r="C395" s="12" t="s">
        <v>760</v>
      </c>
      <c r="D395" s="13">
        <f t="shared" si="20"/>
        <v>0</v>
      </c>
      <c r="E395" s="13">
        <v>358</v>
      </c>
      <c r="F395" s="13">
        <v>0</v>
      </c>
      <c r="G395" s="13">
        <v>0</v>
      </c>
      <c r="H395" s="13">
        <v>0</v>
      </c>
    </row>
    <row r="396" spans="1:8" ht="12.95" customHeight="1" x14ac:dyDescent="0.2">
      <c r="A396" s="12" t="s">
        <v>761</v>
      </c>
      <c r="B396" s="12" t="s">
        <v>1512</v>
      </c>
      <c r="C396" s="12" t="s">
        <v>762</v>
      </c>
      <c r="D396" s="13">
        <f>F396*1.04</f>
        <v>213966.1784</v>
      </c>
      <c r="E396" s="13">
        <v>172640</v>
      </c>
      <c r="F396" s="13">
        <v>205736.71</v>
      </c>
      <c r="G396" s="13">
        <v>189211.86</v>
      </c>
      <c r="H396" s="13">
        <v>206504.35</v>
      </c>
    </row>
    <row r="397" spans="1:8" ht="12.95" customHeight="1" x14ac:dyDescent="0.2">
      <c r="A397" s="12" t="s">
        <v>763</v>
      </c>
      <c r="B397" s="12" t="s">
        <v>1513</v>
      </c>
      <c r="C397" s="12" t="s">
        <v>764</v>
      </c>
      <c r="D397" s="13">
        <f t="shared" ref="D397:D403" si="21">F397*1.04</f>
        <v>42.203200000000002</v>
      </c>
      <c r="E397" s="13">
        <v>0</v>
      </c>
      <c r="F397" s="13">
        <v>40.58</v>
      </c>
      <c r="G397" s="13">
        <v>0</v>
      </c>
      <c r="H397" s="13">
        <v>0</v>
      </c>
    </row>
    <row r="398" spans="1:8" ht="12.95" customHeight="1" x14ac:dyDescent="0.2">
      <c r="A398" s="12" t="s">
        <v>765</v>
      </c>
      <c r="B398" s="12" t="s">
        <v>1514</v>
      </c>
      <c r="C398" s="12" t="s">
        <v>766</v>
      </c>
      <c r="D398" s="13">
        <f t="shared" si="21"/>
        <v>0</v>
      </c>
      <c r="E398" s="13">
        <v>43</v>
      </c>
      <c r="F398" s="13">
        <v>0</v>
      </c>
      <c r="G398" s="13">
        <v>0</v>
      </c>
      <c r="H398" s="13">
        <v>0</v>
      </c>
    </row>
    <row r="399" spans="1:8" ht="12.95" customHeight="1" x14ac:dyDescent="0.2">
      <c r="A399" s="12" t="s">
        <v>767</v>
      </c>
      <c r="B399" s="12" t="s">
        <v>1515</v>
      </c>
      <c r="C399" s="12" t="s">
        <v>768</v>
      </c>
      <c r="D399" s="13">
        <f t="shared" si="21"/>
        <v>30202.140800000001</v>
      </c>
      <c r="E399" s="13">
        <v>21000</v>
      </c>
      <c r="F399" s="13">
        <v>29040.52</v>
      </c>
      <c r="G399" s="13">
        <v>28371.38</v>
      </c>
      <c r="H399" s="13">
        <v>28779.35</v>
      </c>
    </row>
    <row r="400" spans="1:8" ht="12.95" customHeight="1" x14ac:dyDescent="0.2">
      <c r="A400" s="12" t="s">
        <v>769</v>
      </c>
      <c r="B400" s="12" t="s">
        <v>1516</v>
      </c>
      <c r="C400" s="12" t="s">
        <v>770</v>
      </c>
      <c r="D400" s="13">
        <f t="shared" si="21"/>
        <v>0</v>
      </c>
      <c r="E400" s="13">
        <v>0</v>
      </c>
      <c r="F400" s="13">
        <v>0</v>
      </c>
      <c r="G400" s="13">
        <v>0</v>
      </c>
      <c r="H400" s="13">
        <v>0</v>
      </c>
    </row>
    <row r="401" spans="1:8" ht="12.95" customHeight="1" x14ac:dyDescent="0.2">
      <c r="A401" s="12" t="s">
        <v>771</v>
      </c>
      <c r="B401" s="12" t="s">
        <v>1517</v>
      </c>
      <c r="C401" s="12" t="s">
        <v>772</v>
      </c>
      <c r="D401" s="13">
        <f t="shared" si="21"/>
        <v>7647.9208000000008</v>
      </c>
      <c r="E401" s="13">
        <v>9100</v>
      </c>
      <c r="F401" s="13">
        <v>7353.77</v>
      </c>
      <c r="G401" s="13">
        <v>6845.16</v>
      </c>
      <c r="H401" s="13">
        <v>7636.3</v>
      </c>
    </row>
    <row r="402" spans="1:8" ht="12.95" customHeight="1" x14ac:dyDescent="0.2">
      <c r="A402" s="12" t="s">
        <v>773</v>
      </c>
      <c r="B402" s="12" t="s">
        <v>1518</v>
      </c>
      <c r="C402" s="12" t="s">
        <v>774</v>
      </c>
      <c r="D402" s="13">
        <f t="shared" si="21"/>
        <v>49275.709600000002</v>
      </c>
      <c r="E402" s="13">
        <v>54158.64</v>
      </c>
      <c r="F402" s="13">
        <v>47380.49</v>
      </c>
      <c r="G402" s="13">
        <v>42180.06</v>
      </c>
      <c r="H402" s="13">
        <v>46502.8</v>
      </c>
    </row>
    <row r="403" spans="1:8" ht="12.95" customHeight="1" x14ac:dyDescent="0.2">
      <c r="A403" s="12" t="s">
        <v>775</v>
      </c>
      <c r="B403" s="12" t="s">
        <v>1519</v>
      </c>
      <c r="C403" s="12" t="s">
        <v>776</v>
      </c>
      <c r="D403" s="13">
        <f t="shared" si="21"/>
        <v>10958.7088</v>
      </c>
      <c r="E403" s="13">
        <v>9856</v>
      </c>
      <c r="F403" s="13">
        <v>10537.22</v>
      </c>
      <c r="G403" s="13">
        <v>9590.68</v>
      </c>
      <c r="H403" s="13">
        <v>10400.25</v>
      </c>
    </row>
    <row r="404" spans="1:8" ht="12.95" customHeight="1" x14ac:dyDescent="0.2">
      <c r="A404" s="12" t="s">
        <v>777</v>
      </c>
      <c r="B404" s="12" t="s">
        <v>1520</v>
      </c>
      <c r="C404" s="12" t="s">
        <v>778</v>
      </c>
      <c r="D404" s="13">
        <f>ROUNDUP(F404, -1)</f>
        <v>0</v>
      </c>
      <c r="E404" s="13">
        <v>0</v>
      </c>
      <c r="F404" s="13">
        <v>0</v>
      </c>
      <c r="G404" s="13">
        <v>0</v>
      </c>
      <c r="H404" s="13">
        <v>0</v>
      </c>
    </row>
    <row r="405" spans="1:8" ht="12.95" customHeight="1" x14ac:dyDescent="0.2">
      <c r="A405" s="12" t="s">
        <v>779</v>
      </c>
      <c r="B405" s="12" t="s">
        <v>1521</v>
      </c>
      <c r="C405" s="12" t="s">
        <v>780</v>
      </c>
      <c r="D405" s="13">
        <f t="shared" ref="D405:D442" si="22">ROUNDUP(F405, -1)</f>
        <v>0</v>
      </c>
      <c r="E405" s="13">
        <v>0</v>
      </c>
      <c r="F405" s="13">
        <v>0</v>
      </c>
      <c r="G405" s="13">
        <v>0</v>
      </c>
      <c r="H405" s="13">
        <v>0</v>
      </c>
    </row>
    <row r="406" spans="1:8" ht="12.95" customHeight="1" x14ac:dyDescent="0.2">
      <c r="A406" s="12" t="s">
        <v>781</v>
      </c>
      <c r="B406" s="12" t="s">
        <v>1522</v>
      </c>
      <c r="C406" s="12" t="s">
        <v>782</v>
      </c>
      <c r="D406" s="13">
        <f t="shared" si="22"/>
        <v>11420</v>
      </c>
      <c r="E406" s="13">
        <v>2600</v>
      </c>
      <c r="F406" s="13">
        <v>11414.64</v>
      </c>
      <c r="G406" s="13">
        <v>11081.14</v>
      </c>
      <c r="H406" s="13">
        <v>11081.14</v>
      </c>
    </row>
    <row r="407" spans="1:8" ht="12.95" customHeight="1" x14ac:dyDescent="0.2">
      <c r="A407" s="12" t="s">
        <v>783</v>
      </c>
      <c r="B407" s="12" t="s">
        <v>1523</v>
      </c>
      <c r="C407" s="12" t="s">
        <v>784</v>
      </c>
      <c r="D407" s="13">
        <f t="shared" si="22"/>
        <v>1370</v>
      </c>
      <c r="E407" s="13">
        <v>580</v>
      </c>
      <c r="F407" s="13">
        <v>1363.21</v>
      </c>
      <c r="G407" s="13">
        <v>1363.21</v>
      </c>
      <c r="H407" s="13">
        <v>1363.21</v>
      </c>
    </row>
    <row r="408" spans="1:8" ht="12.95" customHeight="1" x14ac:dyDescent="0.2">
      <c r="A408" s="12" t="s">
        <v>785</v>
      </c>
      <c r="B408" s="12" t="s">
        <v>1524</v>
      </c>
      <c r="C408" s="12" t="s">
        <v>786</v>
      </c>
      <c r="D408" s="13">
        <f t="shared" si="22"/>
        <v>450</v>
      </c>
      <c r="E408" s="13">
        <v>60</v>
      </c>
      <c r="F408" s="13">
        <v>447.09</v>
      </c>
      <c r="G408" s="13">
        <v>447.09</v>
      </c>
      <c r="H408" s="13">
        <v>447.09</v>
      </c>
    </row>
    <row r="409" spans="1:8" ht="12.95" customHeight="1" x14ac:dyDescent="0.2">
      <c r="A409" s="12" t="s">
        <v>787</v>
      </c>
      <c r="B409" s="12" t="s">
        <v>1525</v>
      </c>
      <c r="C409" s="12" t="s">
        <v>788</v>
      </c>
      <c r="D409" s="13">
        <f t="shared" si="22"/>
        <v>130</v>
      </c>
      <c r="E409" s="13">
        <v>1040</v>
      </c>
      <c r="F409" s="13">
        <v>123.76</v>
      </c>
      <c r="G409" s="13">
        <v>123.76</v>
      </c>
      <c r="H409" s="13">
        <v>123.76</v>
      </c>
    </row>
    <row r="410" spans="1:8" ht="12.95" customHeight="1" x14ac:dyDescent="0.2">
      <c r="A410" s="12" t="s">
        <v>789</v>
      </c>
      <c r="B410" s="12" t="s">
        <v>1526</v>
      </c>
      <c r="C410" s="12" t="s">
        <v>790</v>
      </c>
      <c r="D410" s="13">
        <f t="shared" si="22"/>
        <v>150</v>
      </c>
      <c r="E410" s="13">
        <v>0</v>
      </c>
      <c r="F410" s="13">
        <v>149.11000000000001</v>
      </c>
      <c r="G410" s="13">
        <v>149.11000000000001</v>
      </c>
      <c r="H410" s="13">
        <v>216.21</v>
      </c>
    </row>
    <row r="411" spans="1:8" ht="12.95" customHeight="1" x14ac:dyDescent="0.2">
      <c r="A411" s="12" t="s">
        <v>791</v>
      </c>
      <c r="B411" s="12" t="s">
        <v>1527</v>
      </c>
      <c r="C411" s="12" t="s">
        <v>792</v>
      </c>
      <c r="D411" s="13">
        <f t="shared" si="22"/>
        <v>1320</v>
      </c>
      <c r="E411" s="13">
        <v>800</v>
      </c>
      <c r="F411" s="13">
        <v>1316.7</v>
      </c>
      <c r="G411" s="13">
        <v>1316.7</v>
      </c>
      <c r="H411" s="13">
        <v>1316.7</v>
      </c>
    </row>
    <row r="412" spans="1:8" ht="12.95" customHeight="1" x14ac:dyDescent="0.2">
      <c r="A412" s="12" t="s">
        <v>793</v>
      </c>
      <c r="B412" s="12" t="s">
        <v>1528</v>
      </c>
      <c r="C412" s="12" t="s">
        <v>794</v>
      </c>
      <c r="D412" s="13">
        <f t="shared" si="22"/>
        <v>400</v>
      </c>
      <c r="E412" s="13">
        <v>0</v>
      </c>
      <c r="F412" s="13">
        <v>393.25</v>
      </c>
      <c r="G412" s="13">
        <v>365.3</v>
      </c>
      <c r="H412" s="13">
        <v>365.3</v>
      </c>
    </row>
    <row r="413" spans="1:8" ht="12.95" customHeight="1" x14ac:dyDescent="0.2">
      <c r="A413" s="12" t="s">
        <v>795</v>
      </c>
      <c r="B413" s="12" t="s">
        <v>1529</v>
      </c>
      <c r="C413" s="12" t="s">
        <v>796</v>
      </c>
      <c r="D413" s="13">
        <f t="shared" si="22"/>
        <v>1950</v>
      </c>
      <c r="E413" s="13">
        <v>1190</v>
      </c>
      <c r="F413" s="13">
        <v>1944.5</v>
      </c>
      <c r="G413" s="13">
        <v>1894.5</v>
      </c>
      <c r="H413" s="13">
        <v>1894.5</v>
      </c>
    </row>
    <row r="414" spans="1:8" ht="12.95" customHeight="1" x14ac:dyDescent="0.2">
      <c r="A414" s="12" t="s">
        <v>797</v>
      </c>
      <c r="B414" s="12" t="s">
        <v>1530</v>
      </c>
      <c r="C414" s="12" t="s">
        <v>798</v>
      </c>
      <c r="D414" s="13">
        <f>F414*1.04</f>
        <v>113096.86960000001</v>
      </c>
      <c r="E414" s="13">
        <v>92292</v>
      </c>
      <c r="F414" s="13">
        <v>108746.99</v>
      </c>
      <c r="G414" s="13">
        <v>98869.21</v>
      </c>
      <c r="H414" s="13">
        <v>98869.21</v>
      </c>
    </row>
    <row r="415" spans="1:8" ht="12.95" customHeight="1" x14ac:dyDescent="0.2">
      <c r="A415" s="12" t="s">
        <v>799</v>
      </c>
      <c r="B415" s="12" t="s">
        <v>1531</v>
      </c>
      <c r="C415" s="12" t="s">
        <v>800</v>
      </c>
      <c r="D415" s="13">
        <f t="shared" si="22"/>
        <v>0</v>
      </c>
      <c r="E415" s="13">
        <v>340</v>
      </c>
      <c r="F415" s="13">
        <v>0</v>
      </c>
      <c r="G415" s="13">
        <v>0</v>
      </c>
      <c r="H415" s="13">
        <v>0</v>
      </c>
    </row>
    <row r="416" spans="1:8" ht="12.95" customHeight="1" x14ac:dyDescent="0.2">
      <c r="A416" s="12" t="s">
        <v>801</v>
      </c>
      <c r="B416" s="12" t="s">
        <v>1532</v>
      </c>
      <c r="C416" s="12" t="s">
        <v>802</v>
      </c>
      <c r="D416" s="13">
        <f t="shared" si="22"/>
        <v>11900</v>
      </c>
      <c r="E416" s="13">
        <v>9938</v>
      </c>
      <c r="F416" s="13">
        <v>11891</v>
      </c>
      <c r="G416" s="13">
        <v>9820.25</v>
      </c>
      <c r="H416" s="13">
        <v>11720.75</v>
      </c>
    </row>
    <row r="417" spans="1:8" ht="12.95" customHeight="1" x14ac:dyDescent="0.2">
      <c r="A417" s="12" t="s">
        <v>803</v>
      </c>
      <c r="B417" s="12" t="s">
        <v>1533</v>
      </c>
      <c r="C417" s="12" t="s">
        <v>804</v>
      </c>
      <c r="D417" s="13">
        <f t="shared" si="22"/>
        <v>0</v>
      </c>
      <c r="E417" s="13">
        <v>0</v>
      </c>
      <c r="F417" s="13">
        <v>0</v>
      </c>
      <c r="G417" s="13">
        <v>0</v>
      </c>
      <c r="H417" s="13">
        <v>0</v>
      </c>
    </row>
    <row r="418" spans="1:8" ht="12.95" customHeight="1" x14ac:dyDescent="0.2">
      <c r="A418" s="12" t="s">
        <v>805</v>
      </c>
      <c r="B418" s="12" t="s">
        <v>1534</v>
      </c>
      <c r="C418" s="12" t="s">
        <v>806</v>
      </c>
      <c r="D418" s="13">
        <f t="shared" si="22"/>
        <v>0</v>
      </c>
      <c r="E418" s="13">
        <v>0</v>
      </c>
      <c r="F418" s="13">
        <v>0</v>
      </c>
      <c r="G418" s="13">
        <v>0</v>
      </c>
      <c r="H418" s="13">
        <v>0</v>
      </c>
    </row>
    <row r="419" spans="1:8" ht="12.95" customHeight="1" x14ac:dyDescent="0.2">
      <c r="A419" s="12" t="s">
        <v>807</v>
      </c>
      <c r="B419" s="12" t="s">
        <v>1535</v>
      </c>
      <c r="C419" s="12" t="s">
        <v>808</v>
      </c>
      <c r="D419" s="13">
        <f t="shared" si="22"/>
        <v>1020</v>
      </c>
      <c r="E419" s="13">
        <v>1358</v>
      </c>
      <c r="F419" s="13">
        <v>1018.13</v>
      </c>
      <c r="G419" s="13">
        <v>1018.13</v>
      </c>
      <c r="H419" s="13">
        <v>1018.13</v>
      </c>
    </row>
    <row r="420" spans="1:8" ht="12.95" customHeight="1" x14ac:dyDescent="0.2">
      <c r="A420" s="12" t="s">
        <v>809</v>
      </c>
      <c r="B420" s="12" t="s">
        <v>1536</v>
      </c>
      <c r="C420" s="12" t="s">
        <v>810</v>
      </c>
      <c r="D420" s="13">
        <f t="shared" si="22"/>
        <v>0</v>
      </c>
      <c r="E420" s="13">
        <v>0</v>
      </c>
      <c r="F420" s="13">
        <v>0</v>
      </c>
      <c r="G420" s="13">
        <v>0</v>
      </c>
      <c r="H420" s="13">
        <v>0</v>
      </c>
    </row>
    <row r="421" spans="1:8" ht="12.95" customHeight="1" x14ac:dyDescent="0.2">
      <c r="A421" s="12" t="s">
        <v>811</v>
      </c>
      <c r="B421" s="12" t="s">
        <v>1537</v>
      </c>
      <c r="C421" s="12" t="s">
        <v>812</v>
      </c>
      <c r="D421" s="13">
        <f t="shared" si="22"/>
        <v>190</v>
      </c>
      <c r="E421" s="13">
        <v>265</v>
      </c>
      <c r="F421" s="13">
        <v>188.08</v>
      </c>
      <c r="G421" s="13">
        <v>188.08</v>
      </c>
      <c r="H421" s="13">
        <v>188.08</v>
      </c>
    </row>
    <row r="422" spans="1:8" ht="12.95" customHeight="1" x14ac:dyDescent="0.2">
      <c r="A422" s="12" t="s">
        <v>813</v>
      </c>
      <c r="B422" s="12" t="s">
        <v>1538</v>
      </c>
      <c r="C422" s="12" t="s">
        <v>814</v>
      </c>
      <c r="D422" s="13">
        <f t="shared" si="22"/>
        <v>0</v>
      </c>
      <c r="E422" s="13">
        <v>0</v>
      </c>
      <c r="F422" s="13">
        <v>0</v>
      </c>
      <c r="G422" s="13">
        <v>0</v>
      </c>
      <c r="H422" s="13">
        <v>0</v>
      </c>
    </row>
    <row r="423" spans="1:8" ht="12.95" customHeight="1" x14ac:dyDescent="0.2">
      <c r="A423" s="12" t="s">
        <v>815</v>
      </c>
      <c r="B423" s="12" t="s">
        <v>1539</v>
      </c>
      <c r="C423" s="12" t="s">
        <v>816</v>
      </c>
      <c r="D423" s="13">
        <f t="shared" si="22"/>
        <v>278800</v>
      </c>
      <c r="E423" s="13">
        <v>286508</v>
      </c>
      <c r="F423" s="13">
        <v>278799.15999999997</v>
      </c>
      <c r="G423" s="13">
        <v>255389.72</v>
      </c>
      <c r="H423" s="13">
        <v>282446.42</v>
      </c>
    </row>
    <row r="424" spans="1:8" ht="12.95" customHeight="1" x14ac:dyDescent="0.2">
      <c r="A424" s="12" t="s">
        <v>817</v>
      </c>
      <c r="B424" s="12" t="s">
        <v>1540</v>
      </c>
      <c r="C424" s="12" t="s">
        <v>818</v>
      </c>
      <c r="D424" s="13">
        <f t="shared" si="22"/>
        <v>0</v>
      </c>
      <c r="E424" s="13">
        <v>0</v>
      </c>
      <c r="F424" s="13">
        <v>0</v>
      </c>
      <c r="G424" s="13">
        <v>0</v>
      </c>
      <c r="H424" s="13">
        <v>0</v>
      </c>
    </row>
    <row r="425" spans="1:8" ht="12.95" customHeight="1" x14ac:dyDescent="0.2">
      <c r="A425" s="12" t="s">
        <v>819</v>
      </c>
      <c r="B425" s="12" t="s">
        <v>1541</v>
      </c>
      <c r="C425" s="12" t="s">
        <v>820</v>
      </c>
      <c r="D425" s="13">
        <f t="shared" si="22"/>
        <v>30</v>
      </c>
      <c r="E425" s="13">
        <v>98</v>
      </c>
      <c r="F425" s="13">
        <v>20.95</v>
      </c>
      <c r="G425" s="13">
        <v>20.95</v>
      </c>
      <c r="H425" s="13">
        <v>100.95</v>
      </c>
    </row>
    <row r="426" spans="1:8" ht="12.95" customHeight="1" x14ac:dyDescent="0.2">
      <c r="A426" s="12" t="s">
        <v>821</v>
      </c>
      <c r="B426" s="12" t="s">
        <v>1542</v>
      </c>
      <c r="C426" s="12" t="s">
        <v>822</v>
      </c>
      <c r="D426" s="13">
        <f t="shared" si="22"/>
        <v>0</v>
      </c>
      <c r="E426" s="13">
        <v>0</v>
      </c>
      <c r="F426" s="13">
        <v>0</v>
      </c>
      <c r="G426" s="13">
        <v>0</v>
      </c>
      <c r="H426" s="13">
        <v>0</v>
      </c>
    </row>
    <row r="427" spans="1:8" ht="12.95" customHeight="1" x14ac:dyDescent="0.2">
      <c r="A427" s="12" t="s">
        <v>823</v>
      </c>
      <c r="B427" s="12" t="s">
        <v>1543</v>
      </c>
      <c r="C427" s="12" t="s">
        <v>824</v>
      </c>
      <c r="D427" s="13">
        <f t="shared" si="22"/>
        <v>0</v>
      </c>
      <c r="E427" s="13">
        <v>0</v>
      </c>
      <c r="F427" s="13">
        <v>0</v>
      </c>
      <c r="G427" s="13">
        <v>0</v>
      </c>
      <c r="H427" s="13">
        <v>0</v>
      </c>
    </row>
    <row r="428" spans="1:8" ht="12.95" customHeight="1" x14ac:dyDescent="0.2">
      <c r="A428" s="12" t="s">
        <v>825</v>
      </c>
      <c r="B428" s="12" t="s">
        <v>1544</v>
      </c>
      <c r="C428" s="12" t="s">
        <v>826</v>
      </c>
      <c r="D428" s="13">
        <f t="shared" si="22"/>
        <v>35870</v>
      </c>
      <c r="E428" s="13">
        <v>18434</v>
      </c>
      <c r="F428" s="13">
        <v>35867.26</v>
      </c>
      <c r="G428" s="13">
        <v>32657.15</v>
      </c>
      <c r="H428" s="13">
        <v>34527.4</v>
      </c>
    </row>
    <row r="429" spans="1:8" ht="12.95" customHeight="1" x14ac:dyDescent="0.2">
      <c r="A429" s="12" t="s">
        <v>827</v>
      </c>
      <c r="B429" s="12" t="s">
        <v>1545</v>
      </c>
      <c r="C429" s="12" t="s">
        <v>828</v>
      </c>
      <c r="D429" s="13">
        <f t="shared" si="22"/>
        <v>254960</v>
      </c>
      <c r="E429" s="13">
        <v>273730.21000000002</v>
      </c>
      <c r="F429" s="13">
        <v>254955.34</v>
      </c>
      <c r="G429" s="13">
        <v>229497.53</v>
      </c>
      <c r="H429" s="13">
        <v>252586.15</v>
      </c>
    </row>
    <row r="430" spans="1:8" ht="12.95" customHeight="1" x14ac:dyDescent="0.2">
      <c r="A430" s="12" t="s">
        <v>829</v>
      </c>
      <c r="B430" s="12" t="s">
        <v>1546</v>
      </c>
      <c r="C430" s="12" t="s">
        <v>830</v>
      </c>
      <c r="D430" s="13">
        <f t="shared" si="22"/>
        <v>840</v>
      </c>
      <c r="E430" s="13">
        <v>5814</v>
      </c>
      <c r="F430" s="13">
        <v>830.48</v>
      </c>
      <c r="G430" s="13">
        <v>830.48</v>
      </c>
      <c r="H430" s="13">
        <v>830.48</v>
      </c>
    </row>
    <row r="431" spans="1:8" ht="12.95" customHeight="1" x14ac:dyDescent="0.2">
      <c r="A431" s="12" t="s">
        <v>831</v>
      </c>
      <c r="B431" s="12" t="s">
        <v>1547</v>
      </c>
      <c r="C431" s="12" t="s">
        <v>832</v>
      </c>
      <c r="D431" s="52">
        <v>60000</v>
      </c>
      <c r="E431" s="13">
        <v>38000</v>
      </c>
      <c r="F431" s="13">
        <v>90378.02</v>
      </c>
      <c r="G431" s="13">
        <v>70945.649999999994</v>
      </c>
      <c r="H431" s="13">
        <v>76464.19</v>
      </c>
    </row>
    <row r="432" spans="1:8" ht="12.95" customHeight="1" x14ac:dyDescent="0.2">
      <c r="A432" s="12" t="s">
        <v>833</v>
      </c>
      <c r="B432" s="12" t="s">
        <v>1548</v>
      </c>
      <c r="C432" s="12" t="s">
        <v>834</v>
      </c>
      <c r="D432" s="13">
        <f t="shared" si="22"/>
        <v>9870</v>
      </c>
      <c r="E432" s="13">
        <v>7300.1</v>
      </c>
      <c r="F432" s="13">
        <v>9863.84</v>
      </c>
      <c r="G432" s="13">
        <v>9060.5300000000007</v>
      </c>
      <c r="H432" s="13">
        <v>9863.84</v>
      </c>
    </row>
    <row r="433" spans="1:8" ht="12.95" customHeight="1" x14ac:dyDescent="0.2">
      <c r="A433" s="12" t="s">
        <v>835</v>
      </c>
      <c r="B433" s="12" t="s">
        <v>1549</v>
      </c>
      <c r="C433" s="12" t="s">
        <v>836</v>
      </c>
      <c r="D433" s="52">
        <v>40000</v>
      </c>
      <c r="E433" s="13">
        <v>32000</v>
      </c>
      <c r="F433" s="13">
        <v>59795.71</v>
      </c>
      <c r="G433" s="13">
        <v>57474.22</v>
      </c>
      <c r="H433" s="13">
        <v>60160.47</v>
      </c>
    </row>
    <row r="434" spans="1:8" ht="12.95" customHeight="1" x14ac:dyDescent="0.2">
      <c r="A434" s="12" t="s">
        <v>837</v>
      </c>
      <c r="B434" s="12" t="s">
        <v>1550</v>
      </c>
      <c r="C434" s="12" t="s">
        <v>838</v>
      </c>
      <c r="D434" s="13">
        <v>0</v>
      </c>
      <c r="E434" s="13">
        <v>0</v>
      </c>
      <c r="F434" s="13">
        <v>56775.23</v>
      </c>
      <c r="G434" s="13">
        <v>56775.23</v>
      </c>
      <c r="H434" s="13">
        <v>64275.23</v>
      </c>
    </row>
    <row r="435" spans="1:8" ht="12.95" customHeight="1" x14ac:dyDescent="0.2">
      <c r="A435" s="12" t="s">
        <v>839</v>
      </c>
      <c r="B435" s="12" t="s">
        <v>1551</v>
      </c>
      <c r="C435" s="12" t="s">
        <v>840</v>
      </c>
      <c r="D435" s="13">
        <v>0</v>
      </c>
      <c r="E435" s="13">
        <v>0</v>
      </c>
      <c r="F435" s="13">
        <v>102332.03</v>
      </c>
      <c r="G435" s="13">
        <v>102332.03</v>
      </c>
      <c r="H435" s="13">
        <v>102332.03</v>
      </c>
    </row>
    <row r="436" spans="1:8" ht="12.95" customHeight="1" x14ac:dyDescent="0.2">
      <c r="A436" s="12" t="s">
        <v>841</v>
      </c>
      <c r="B436" s="12" t="s">
        <v>1552</v>
      </c>
      <c r="C436" s="12" t="s">
        <v>842</v>
      </c>
      <c r="D436" s="13">
        <v>0</v>
      </c>
      <c r="E436" s="13">
        <v>0</v>
      </c>
      <c r="F436" s="13">
        <v>-56775.23</v>
      </c>
      <c r="G436" s="13">
        <v>-56775.23</v>
      </c>
      <c r="H436" s="13">
        <v>-64275.23</v>
      </c>
    </row>
    <row r="437" spans="1:8" ht="12.95" customHeight="1" x14ac:dyDescent="0.2">
      <c r="A437" s="12" t="s">
        <v>843</v>
      </c>
      <c r="B437" s="12" t="s">
        <v>1553</v>
      </c>
      <c r="C437" s="12" t="s">
        <v>844</v>
      </c>
      <c r="D437" s="13">
        <v>0</v>
      </c>
      <c r="E437" s="13">
        <v>0</v>
      </c>
      <c r="F437" s="13">
        <v>-102332.03</v>
      </c>
      <c r="G437" s="13">
        <v>-102332.03</v>
      </c>
      <c r="H437" s="13">
        <v>-102332.03</v>
      </c>
    </row>
    <row r="438" spans="1:8" ht="12.95" customHeight="1" x14ac:dyDescent="0.2">
      <c r="A438" s="12" t="s">
        <v>845</v>
      </c>
      <c r="B438" s="12" t="s">
        <v>1554</v>
      </c>
      <c r="C438" s="12" t="s">
        <v>846</v>
      </c>
      <c r="D438" s="13">
        <f t="shared" si="22"/>
        <v>0</v>
      </c>
      <c r="E438" s="13">
        <v>0</v>
      </c>
      <c r="F438" s="13">
        <v>0</v>
      </c>
      <c r="G438" s="13">
        <v>0</v>
      </c>
      <c r="H438" s="13">
        <v>0</v>
      </c>
    </row>
    <row r="439" spans="1:8" ht="12.95" customHeight="1" x14ac:dyDescent="0.2">
      <c r="A439" s="12" t="s">
        <v>847</v>
      </c>
      <c r="B439" s="12" t="s">
        <v>1555</v>
      </c>
      <c r="C439" s="12" t="s">
        <v>848</v>
      </c>
      <c r="D439" s="13">
        <f t="shared" si="22"/>
        <v>3920</v>
      </c>
      <c r="E439" s="13">
        <v>4056</v>
      </c>
      <c r="F439" s="13">
        <v>3911</v>
      </c>
      <c r="G439" s="13">
        <v>3723.5</v>
      </c>
      <c r="H439" s="13">
        <v>3911</v>
      </c>
    </row>
    <row r="440" spans="1:8" ht="12.95" customHeight="1" x14ac:dyDescent="0.2">
      <c r="A440" s="12" t="s">
        <v>849</v>
      </c>
      <c r="B440" s="12" t="s">
        <v>1556</v>
      </c>
      <c r="C440" s="12" t="s">
        <v>850</v>
      </c>
      <c r="D440" s="13">
        <f t="shared" si="22"/>
        <v>3030</v>
      </c>
      <c r="E440" s="13">
        <v>4698</v>
      </c>
      <c r="F440" s="13">
        <v>3022.76</v>
      </c>
      <c r="G440" s="13">
        <v>2151</v>
      </c>
      <c r="H440" s="13">
        <v>5157</v>
      </c>
    </row>
    <row r="441" spans="1:8" ht="12.95" customHeight="1" x14ac:dyDescent="0.2">
      <c r="A441" s="12" t="s">
        <v>851</v>
      </c>
      <c r="B441" s="12" t="s">
        <v>1557</v>
      </c>
      <c r="C441" s="12" t="s">
        <v>852</v>
      </c>
      <c r="D441" s="13">
        <f t="shared" si="22"/>
        <v>3400</v>
      </c>
      <c r="E441" s="13">
        <v>100</v>
      </c>
      <c r="F441" s="13">
        <v>3398.83</v>
      </c>
      <c r="G441" s="13">
        <v>3145.21</v>
      </c>
      <c r="H441" s="13">
        <v>3145.21</v>
      </c>
    </row>
    <row r="442" spans="1:8" ht="12.95" customHeight="1" x14ac:dyDescent="0.2">
      <c r="A442" s="12" t="s">
        <v>853</v>
      </c>
      <c r="B442" s="12" t="s">
        <v>1558</v>
      </c>
      <c r="C442" s="12" t="s">
        <v>844</v>
      </c>
      <c r="D442" s="13">
        <f t="shared" si="22"/>
        <v>0</v>
      </c>
      <c r="E442" s="13">
        <v>0</v>
      </c>
      <c r="F442" s="13">
        <v>0</v>
      </c>
      <c r="G442" s="13">
        <v>0</v>
      </c>
      <c r="H442" s="13">
        <v>0</v>
      </c>
    </row>
    <row r="443" spans="1:8" ht="12.95" customHeight="1" x14ac:dyDescent="0.2">
      <c r="A443" s="9" t="s">
        <v>40</v>
      </c>
      <c r="B443" s="9"/>
      <c r="C443" s="10"/>
      <c r="D443" s="14">
        <f t="shared" ref="D443:G443" si="23">-SUM(D335:D442)</f>
        <v>-2333267.7429307904</v>
      </c>
      <c r="E443" s="14">
        <f t="shared" si="23"/>
        <v>-2082133.26</v>
      </c>
      <c r="F443" s="14">
        <f t="shared" si="23"/>
        <v>-2492852.4899999998</v>
      </c>
      <c r="G443" s="14">
        <f t="shared" si="23"/>
        <v>-2301258.7699999991</v>
      </c>
      <c r="H443" s="14">
        <f>-SUM(H335:H442)</f>
        <v>-2439860.9</v>
      </c>
    </row>
    <row r="444" spans="1:8" ht="12.95" customHeight="1" x14ac:dyDescent="0.2">
      <c r="A444" s="9" t="s">
        <v>75</v>
      </c>
      <c r="B444" s="9"/>
      <c r="C444" s="10"/>
      <c r="D444" s="15">
        <f>SUM(D443,D333,D328,D323,D282)</f>
        <v>-7591467.5905255899</v>
      </c>
      <c r="E444" s="15">
        <f>SUM(E443,E333,E328,E323,E282)</f>
        <v>-6343708.0099999998</v>
      </c>
      <c r="F444" s="15">
        <f>SUM(F443,F333,F328,F323,F282)</f>
        <v>-6995453.9299999997</v>
      </c>
      <c r="G444" s="15">
        <f>SUM(G443,G333,G328,G323,G282)</f>
        <v>-6726021.1499999966</v>
      </c>
      <c r="H444" s="15">
        <f>SUM(H443,H333,H328,H323,H282)</f>
        <v>-6936299.1999999993</v>
      </c>
    </row>
    <row r="445" spans="1:8" ht="12.95" customHeight="1" x14ac:dyDescent="0.2">
      <c r="A445" s="9" t="s">
        <v>854</v>
      </c>
      <c r="B445" s="9"/>
      <c r="C445" s="10"/>
      <c r="D445" s="15">
        <f t="shared" ref="D445:G445" si="24">D444+D45</f>
        <v>-704420.35792559106</v>
      </c>
      <c r="E445" s="15">
        <f t="shared" si="24"/>
        <v>-591709.6799999997</v>
      </c>
      <c r="F445" s="15">
        <f t="shared" si="24"/>
        <v>-984279.08000000101</v>
      </c>
      <c r="G445" s="15">
        <f t="shared" si="24"/>
        <v>-742310.7399999965</v>
      </c>
      <c r="H445" s="15">
        <f>H444+H45</f>
        <v>-932170.64999999944</v>
      </c>
    </row>
    <row r="446" spans="1:8" ht="12.95" customHeight="1" x14ac:dyDescent="0.2">
      <c r="A446" s="9" t="s">
        <v>855</v>
      </c>
      <c r="B446" s="9"/>
      <c r="C446" s="10"/>
      <c r="D446" s="11"/>
      <c r="E446" s="11"/>
      <c r="F446" s="20"/>
      <c r="G446" s="11"/>
      <c r="H446" s="11"/>
    </row>
    <row r="447" spans="1:8" ht="12.95" customHeight="1" x14ac:dyDescent="0.2">
      <c r="A447" s="9" t="s">
        <v>856</v>
      </c>
      <c r="B447" s="9"/>
      <c r="C447" s="10"/>
      <c r="D447" s="11"/>
      <c r="E447" s="11"/>
      <c r="F447" s="11"/>
      <c r="G447" s="11"/>
      <c r="H447" s="11"/>
    </row>
    <row r="448" spans="1:8" ht="12.95" customHeight="1" x14ac:dyDescent="0.2">
      <c r="A448" s="9" t="s">
        <v>857</v>
      </c>
      <c r="B448" s="9"/>
      <c r="C448" s="10"/>
      <c r="D448" s="11"/>
      <c r="E448" s="11"/>
      <c r="F448" s="11"/>
      <c r="G448" s="11"/>
      <c r="H448" s="11"/>
    </row>
    <row r="449" spans="1:8" ht="12.95" customHeight="1" x14ac:dyDescent="0.2">
      <c r="A449" s="12" t="s">
        <v>858</v>
      </c>
      <c r="B449" s="12" t="s">
        <v>1559</v>
      </c>
      <c r="C449" s="12" t="s">
        <v>859</v>
      </c>
      <c r="D449" s="13">
        <f>E449+260000</f>
        <v>410000</v>
      </c>
      <c r="E449" s="13">
        <v>150000</v>
      </c>
      <c r="F449" s="13">
        <v>604026.37</v>
      </c>
      <c r="G449" s="13">
        <v>570680.66</v>
      </c>
      <c r="H449" s="13">
        <v>944047.27</v>
      </c>
    </row>
    <row r="450" spans="1:8" ht="12.95" customHeight="1" x14ac:dyDescent="0.2">
      <c r="A450" s="12"/>
      <c r="B450" s="12"/>
      <c r="C450" s="12" t="s">
        <v>1750</v>
      </c>
      <c r="D450" s="13">
        <v>0</v>
      </c>
      <c r="E450" s="13"/>
      <c r="F450" s="13"/>
      <c r="G450" s="13"/>
      <c r="H450" s="13"/>
    </row>
    <row r="451" spans="1:8" ht="12.95" customHeight="1" x14ac:dyDescent="0.2">
      <c r="A451" s="12" t="s">
        <v>860</v>
      </c>
      <c r="B451" s="12" t="s">
        <v>1560</v>
      </c>
      <c r="C451" s="12" t="s">
        <v>861</v>
      </c>
      <c r="D451" s="13">
        <v>0</v>
      </c>
      <c r="E451" s="13">
        <v>0</v>
      </c>
      <c r="F451" s="13">
        <v>376.1</v>
      </c>
      <c r="G451" s="13">
        <v>376.1</v>
      </c>
      <c r="H451" s="13">
        <v>376.1</v>
      </c>
    </row>
    <row r="452" spans="1:8" ht="12.95" customHeight="1" x14ac:dyDescent="0.2">
      <c r="A452" s="12" t="s">
        <v>862</v>
      </c>
      <c r="B452" s="12" t="s">
        <v>1561</v>
      </c>
      <c r="C452" s="12" t="s">
        <v>863</v>
      </c>
      <c r="D452" s="13">
        <f>F452</f>
        <v>2821.05</v>
      </c>
      <c r="E452" s="13">
        <v>932</v>
      </c>
      <c r="F452" s="13">
        <v>2821.05</v>
      </c>
      <c r="G452" s="13">
        <v>1973.6</v>
      </c>
      <c r="H452" s="13">
        <v>2169.92</v>
      </c>
    </row>
    <row r="453" spans="1:8" ht="12.95" customHeight="1" x14ac:dyDescent="0.2">
      <c r="A453" s="12" t="s">
        <v>864</v>
      </c>
      <c r="B453" s="12" t="s">
        <v>1562</v>
      </c>
      <c r="C453" s="12" t="s">
        <v>865</v>
      </c>
      <c r="D453" s="13">
        <v>0</v>
      </c>
      <c r="E453" s="13">
        <v>0</v>
      </c>
      <c r="F453" s="13">
        <v>0</v>
      </c>
      <c r="G453" s="13">
        <v>0</v>
      </c>
      <c r="H453" s="13">
        <v>0</v>
      </c>
    </row>
    <row r="454" spans="1:8" ht="12.95" customHeight="1" x14ac:dyDescent="0.2">
      <c r="A454" s="12" t="s">
        <v>866</v>
      </c>
      <c r="B454" s="12" t="s">
        <v>1563</v>
      </c>
      <c r="C454" s="12" t="s">
        <v>867</v>
      </c>
      <c r="D454" s="13">
        <f>F454</f>
        <v>247.85</v>
      </c>
      <c r="E454" s="13">
        <v>197</v>
      </c>
      <c r="F454" s="13">
        <v>247.85</v>
      </c>
      <c r="G454" s="13">
        <v>247.85</v>
      </c>
      <c r="H454" s="13">
        <v>296.74</v>
      </c>
    </row>
    <row r="455" spans="1:8" ht="12.95" customHeight="1" x14ac:dyDescent="0.2">
      <c r="A455" s="12" t="s">
        <v>868</v>
      </c>
      <c r="B455" s="12" t="s">
        <v>1564</v>
      </c>
      <c r="C455" s="12" t="s">
        <v>869</v>
      </c>
      <c r="D455" s="13">
        <f>F455</f>
        <v>1371.26</v>
      </c>
      <c r="E455" s="13">
        <v>-2263.04</v>
      </c>
      <c r="F455" s="13">
        <v>1371.26</v>
      </c>
      <c r="G455" s="13">
        <v>1371.26</v>
      </c>
      <c r="H455" s="13">
        <v>-1197.6099999999999</v>
      </c>
    </row>
    <row r="456" spans="1:8" ht="12.95" customHeight="1" x14ac:dyDescent="0.2">
      <c r="A456" s="12" t="s">
        <v>870</v>
      </c>
      <c r="B456" s="12" t="s">
        <v>1565</v>
      </c>
      <c r="C456" s="12" t="s">
        <v>871</v>
      </c>
      <c r="D456" s="13">
        <f>F456</f>
        <v>0</v>
      </c>
      <c r="E456" s="13">
        <v>0</v>
      </c>
      <c r="F456" s="13">
        <v>0</v>
      </c>
      <c r="G456" s="13">
        <v>0</v>
      </c>
      <c r="H456" s="13">
        <v>0</v>
      </c>
    </row>
    <row r="457" spans="1:8" ht="12.95" customHeight="1" x14ac:dyDescent="0.2">
      <c r="A457" s="12" t="s">
        <v>872</v>
      </c>
      <c r="B457" s="12" t="s">
        <v>1566</v>
      </c>
      <c r="C457" s="12" t="s">
        <v>873</v>
      </c>
      <c r="D457" s="13">
        <v>0</v>
      </c>
      <c r="E457" s="13">
        <v>0</v>
      </c>
      <c r="F457" s="13">
        <v>25491.97</v>
      </c>
      <c r="G457" s="13">
        <v>25491.97</v>
      </c>
      <c r="H457" s="13">
        <v>200113.37</v>
      </c>
    </row>
    <row r="458" spans="1:8" ht="12.95" customHeight="1" x14ac:dyDescent="0.2">
      <c r="A458" s="9" t="s">
        <v>40</v>
      </c>
      <c r="B458" s="9"/>
      <c r="C458" s="10"/>
      <c r="D458" s="14">
        <f t="shared" ref="D458:G458" si="25">SUM(D449:D457)</f>
        <v>414440.16</v>
      </c>
      <c r="E458" s="14">
        <f t="shared" si="25"/>
        <v>148865.96</v>
      </c>
      <c r="F458" s="14">
        <f t="shared" si="25"/>
        <v>634334.6</v>
      </c>
      <c r="G458" s="14">
        <f t="shared" si="25"/>
        <v>600141.43999999994</v>
      </c>
      <c r="H458" s="14">
        <f>SUM(H449:H457)</f>
        <v>1145805.79</v>
      </c>
    </row>
    <row r="459" spans="1:8" ht="12.95" customHeight="1" x14ac:dyDescent="0.2">
      <c r="A459" s="9" t="s">
        <v>874</v>
      </c>
      <c r="B459" s="9"/>
      <c r="C459" s="10"/>
      <c r="D459" s="11"/>
      <c r="E459" s="11"/>
      <c r="F459" s="11"/>
      <c r="G459" s="11"/>
      <c r="H459" s="11"/>
    </row>
    <row r="460" spans="1:8" ht="12.95" customHeight="1" x14ac:dyDescent="0.2">
      <c r="A460" s="12" t="s">
        <v>875</v>
      </c>
      <c r="B460" s="12" t="s">
        <v>1567</v>
      </c>
      <c r="C460" s="12" t="s">
        <v>876</v>
      </c>
      <c r="D460" s="13">
        <f t="shared" ref="D460:D467" si="26">ROUND(F460, -1)</f>
        <v>16080</v>
      </c>
      <c r="E460" s="13">
        <v>0</v>
      </c>
      <c r="F460" s="13">
        <v>16077.81</v>
      </c>
      <c r="G460" s="13">
        <v>1792.1</v>
      </c>
      <c r="H460" s="13">
        <v>16091.81</v>
      </c>
    </row>
    <row r="461" spans="1:8" ht="12.95" customHeight="1" x14ac:dyDescent="0.2">
      <c r="A461" s="12" t="s">
        <v>877</v>
      </c>
      <c r="B461" s="12" t="s">
        <v>1568</v>
      </c>
      <c r="C461" s="12" t="s">
        <v>878</v>
      </c>
      <c r="D461" s="13">
        <f t="shared" si="26"/>
        <v>113840</v>
      </c>
      <c r="E461" s="13">
        <v>43398.25</v>
      </c>
      <c r="F461" s="13">
        <v>113839.36</v>
      </c>
      <c r="G461" s="13">
        <v>91519.89</v>
      </c>
      <c r="H461" s="13">
        <v>104079.89</v>
      </c>
    </row>
    <row r="462" spans="1:8" ht="12.95" customHeight="1" x14ac:dyDescent="0.2">
      <c r="A462" s="12" t="s">
        <v>879</v>
      </c>
      <c r="B462" s="12" t="s">
        <v>1569</v>
      </c>
      <c r="C462" s="12" t="s">
        <v>880</v>
      </c>
      <c r="D462" s="13">
        <f t="shared" si="26"/>
        <v>153860</v>
      </c>
      <c r="E462" s="13">
        <v>230508.13</v>
      </c>
      <c r="F462" s="13">
        <v>153860.94</v>
      </c>
      <c r="G462" s="13">
        <v>152177.76999999999</v>
      </c>
      <c r="H462" s="13">
        <v>163175.73000000001</v>
      </c>
    </row>
    <row r="463" spans="1:8" ht="12.95" customHeight="1" x14ac:dyDescent="0.2">
      <c r="A463" s="12" t="s">
        <v>881</v>
      </c>
      <c r="B463" s="12" t="s">
        <v>1570</v>
      </c>
      <c r="C463" s="12" t="s">
        <v>882</v>
      </c>
      <c r="D463" s="13">
        <f t="shared" si="26"/>
        <v>0</v>
      </c>
      <c r="E463" s="13">
        <v>0</v>
      </c>
      <c r="F463" s="13">
        <v>0</v>
      </c>
      <c r="G463" s="13">
        <v>0</v>
      </c>
      <c r="H463" s="13">
        <v>0</v>
      </c>
    </row>
    <row r="464" spans="1:8" ht="12.95" customHeight="1" x14ac:dyDescent="0.2">
      <c r="A464" s="12" t="s">
        <v>883</v>
      </c>
      <c r="B464" s="12" t="s">
        <v>1571</v>
      </c>
      <c r="C464" s="12" t="s">
        <v>884</v>
      </c>
      <c r="D464" s="13">
        <f t="shared" si="26"/>
        <v>43000</v>
      </c>
      <c r="E464" s="13">
        <v>27200</v>
      </c>
      <c r="F464" s="13">
        <v>42997.4</v>
      </c>
      <c r="G464" s="13">
        <v>42997.4</v>
      </c>
      <c r="H464" s="13">
        <v>43687.4</v>
      </c>
    </row>
    <row r="465" spans="1:8" ht="12.95" customHeight="1" x14ac:dyDescent="0.2">
      <c r="A465" s="12" t="s">
        <v>885</v>
      </c>
      <c r="B465" s="12" t="s">
        <v>1572</v>
      </c>
      <c r="C465" s="12" t="s">
        <v>886</v>
      </c>
      <c r="D465" s="13">
        <f t="shared" si="26"/>
        <v>126280</v>
      </c>
      <c r="E465" s="13">
        <v>71101</v>
      </c>
      <c r="F465" s="13">
        <v>126280.73</v>
      </c>
      <c r="G465" s="13">
        <v>122843.23</v>
      </c>
      <c r="H465" s="13">
        <v>132680.04</v>
      </c>
    </row>
    <row r="466" spans="1:8" ht="12.95" customHeight="1" x14ac:dyDescent="0.2">
      <c r="A466" s="12" t="s">
        <v>887</v>
      </c>
      <c r="B466" s="12" t="s">
        <v>1573</v>
      </c>
      <c r="C466" s="12" t="s">
        <v>888</v>
      </c>
      <c r="D466" s="13">
        <f t="shared" si="26"/>
        <v>32710</v>
      </c>
      <c r="E466" s="13">
        <v>37907</v>
      </c>
      <c r="F466" s="13">
        <v>32710.11</v>
      </c>
      <c r="G466" s="13">
        <v>32710.11</v>
      </c>
      <c r="H466" s="13">
        <v>23822</v>
      </c>
    </row>
    <row r="467" spans="1:8" ht="12.95" customHeight="1" x14ac:dyDescent="0.2">
      <c r="A467" s="12" t="s">
        <v>889</v>
      </c>
      <c r="B467" s="12" t="s">
        <v>1574</v>
      </c>
      <c r="C467" s="12" t="s">
        <v>890</v>
      </c>
      <c r="D467" s="13">
        <f t="shared" si="26"/>
        <v>0</v>
      </c>
      <c r="E467" s="13">
        <v>0</v>
      </c>
      <c r="F467" s="13">
        <v>0</v>
      </c>
      <c r="G467" s="13">
        <v>0</v>
      </c>
      <c r="H467" s="13">
        <v>0</v>
      </c>
    </row>
    <row r="468" spans="1:8" ht="12.95" customHeight="1" x14ac:dyDescent="0.2">
      <c r="A468" s="9" t="s">
        <v>40</v>
      </c>
      <c r="B468" s="9"/>
      <c r="C468" s="10"/>
      <c r="D468" s="14">
        <f t="shared" ref="D468:G468" si="27">SUM(D460:D467)</f>
        <v>485770</v>
      </c>
      <c r="E468" s="14">
        <f t="shared" si="27"/>
        <v>410114.38</v>
      </c>
      <c r="F468" s="14">
        <f t="shared" si="27"/>
        <v>485766.35</v>
      </c>
      <c r="G468" s="14">
        <f t="shared" si="27"/>
        <v>444040.5</v>
      </c>
      <c r="H468" s="14">
        <f>SUM(H460:H467)</f>
        <v>483536.87</v>
      </c>
    </row>
    <row r="469" spans="1:8" ht="12.95" customHeight="1" x14ac:dyDescent="0.2">
      <c r="A469" s="9" t="s">
        <v>75</v>
      </c>
      <c r="B469" s="9"/>
      <c r="C469" s="10"/>
      <c r="D469" s="15">
        <f t="shared" ref="D469:G469" si="28">SUM(D468,D458)</f>
        <v>900210.15999999992</v>
      </c>
      <c r="E469" s="15">
        <f t="shared" si="28"/>
        <v>558980.34</v>
      </c>
      <c r="F469" s="15">
        <f t="shared" si="28"/>
        <v>1120100.95</v>
      </c>
      <c r="G469" s="15">
        <f t="shared" si="28"/>
        <v>1044181.94</v>
      </c>
      <c r="H469" s="15">
        <f>SUM(H468,H458)</f>
        <v>1629342.6600000001</v>
      </c>
    </row>
    <row r="470" spans="1:8" ht="12.95" customHeight="1" x14ac:dyDescent="0.2">
      <c r="A470" s="9" t="s">
        <v>891</v>
      </c>
      <c r="B470" s="9"/>
      <c r="C470" s="10"/>
      <c r="D470" s="11"/>
      <c r="E470" s="11"/>
      <c r="F470" s="11"/>
      <c r="G470" s="11"/>
      <c r="H470" s="11"/>
    </row>
    <row r="471" spans="1:8" ht="12.95" customHeight="1" x14ac:dyDescent="0.2">
      <c r="A471" s="9" t="s">
        <v>892</v>
      </c>
      <c r="B471" s="9"/>
      <c r="C471" s="10"/>
      <c r="D471" s="11"/>
      <c r="E471" s="11"/>
      <c r="F471" s="11"/>
      <c r="G471" s="11"/>
      <c r="H471" s="11"/>
    </row>
    <row r="472" spans="1:8" ht="12.95" customHeight="1" x14ac:dyDescent="0.2">
      <c r="A472" s="12" t="s">
        <v>893</v>
      </c>
      <c r="B472" s="12" t="s">
        <v>1575</v>
      </c>
      <c r="C472" s="12" t="s">
        <v>894</v>
      </c>
      <c r="D472" s="13">
        <f t="shared" ref="D472:D482" si="29">ROUND(F472, -1)</f>
        <v>0</v>
      </c>
      <c r="E472" s="13">
        <v>0</v>
      </c>
      <c r="F472" s="13">
        <v>0</v>
      </c>
      <c r="G472" s="13">
        <v>0</v>
      </c>
      <c r="H472" s="13">
        <v>0</v>
      </c>
    </row>
    <row r="473" spans="1:8" ht="12.95" customHeight="1" x14ac:dyDescent="0.2">
      <c r="A473" s="12" t="s">
        <v>895</v>
      </c>
      <c r="B473" s="12" t="s">
        <v>1576</v>
      </c>
      <c r="C473" s="12" t="s">
        <v>896</v>
      </c>
      <c r="D473" s="13">
        <f t="shared" si="29"/>
        <v>0</v>
      </c>
      <c r="E473" s="13">
        <v>0</v>
      </c>
      <c r="F473" s="13">
        <v>0</v>
      </c>
      <c r="G473" s="13">
        <v>0</v>
      </c>
      <c r="H473" s="13">
        <v>0</v>
      </c>
    </row>
    <row r="474" spans="1:8" ht="12.95" customHeight="1" x14ac:dyDescent="0.2">
      <c r="A474" s="12" t="s">
        <v>897</v>
      </c>
      <c r="B474" s="12" t="s">
        <v>1577</v>
      </c>
      <c r="C474" s="12" t="s">
        <v>898</v>
      </c>
      <c r="D474" s="13">
        <f t="shared" si="29"/>
        <v>0</v>
      </c>
      <c r="E474" s="13">
        <v>0</v>
      </c>
      <c r="F474" s="13">
        <v>0</v>
      </c>
      <c r="G474" s="13">
        <v>0</v>
      </c>
      <c r="H474" s="13">
        <v>0</v>
      </c>
    </row>
    <row r="475" spans="1:8" ht="12.95" customHeight="1" x14ac:dyDescent="0.2">
      <c r="A475" s="12" t="s">
        <v>899</v>
      </c>
      <c r="B475" s="12" t="s">
        <v>1578</v>
      </c>
      <c r="C475" s="12" t="s">
        <v>900</v>
      </c>
      <c r="D475" s="13">
        <f t="shared" si="29"/>
        <v>0</v>
      </c>
      <c r="E475" s="13">
        <v>0</v>
      </c>
      <c r="F475" s="13">
        <v>0</v>
      </c>
      <c r="G475" s="13">
        <v>0</v>
      </c>
      <c r="H475" s="13">
        <v>0</v>
      </c>
    </row>
    <row r="476" spans="1:8" ht="12.95" customHeight="1" x14ac:dyDescent="0.2">
      <c r="A476" s="12" t="s">
        <v>901</v>
      </c>
      <c r="B476" s="12" t="s">
        <v>1579</v>
      </c>
      <c r="C476" s="12" t="s">
        <v>902</v>
      </c>
      <c r="D476" s="13">
        <f t="shared" si="29"/>
        <v>0</v>
      </c>
      <c r="E476" s="13">
        <v>0</v>
      </c>
      <c r="F476" s="13">
        <v>0</v>
      </c>
      <c r="G476" s="13">
        <v>0</v>
      </c>
      <c r="H476" s="13">
        <v>0</v>
      </c>
    </row>
    <row r="477" spans="1:8" ht="12.95" customHeight="1" x14ac:dyDescent="0.2">
      <c r="A477" s="12" t="s">
        <v>903</v>
      </c>
      <c r="B477" s="12" t="s">
        <v>1580</v>
      </c>
      <c r="C477" s="12" t="s">
        <v>904</v>
      </c>
      <c r="D477" s="13">
        <f t="shared" si="29"/>
        <v>0</v>
      </c>
      <c r="E477" s="13">
        <v>0</v>
      </c>
      <c r="F477" s="13">
        <v>0</v>
      </c>
      <c r="G477" s="13">
        <v>0</v>
      </c>
      <c r="H477" s="13">
        <v>0</v>
      </c>
    </row>
    <row r="478" spans="1:8" ht="12.95" customHeight="1" x14ac:dyDescent="0.2">
      <c r="A478" s="12" t="s">
        <v>905</v>
      </c>
      <c r="B478" s="12" t="s">
        <v>1581</v>
      </c>
      <c r="C478" s="12" t="s">
        <v>906</v>
      </c>
      <c r="D478" s="13">
        <f t="shared" si="29"/>
        <v>0</v>
      </c>
      <c r="E478" s="13">
        <v>0</v>
      </c>
      <c r="F478" s="13">
        <v>0</v>
      </c>
      <c r="G478" s="13">
        <v>0</v>
      </c>
      <c r="H478" s="13">
        <v>0</v>
      </c>
    </row>
    <row r="479" spans="1:8" ht="12.95" customHeight="1" x14ac:dyDescent="0.2">
      <c r="A479" s="12" t="s">
        <v>907</v>
      </c>
      <c r="B479" s="12" t="s">
        <v>1582</v>
      </c>
      <c r="C479" s="12" t="s">
        <v>908</v>
      </c>
      <c r="D479" s="13">
        <f t="shared" si="29"/>
        <v>0</v>
      </c>
      <c r="E479" s="13">
        <v>0</v>
      </c>
      <c r="F479" s="13">
        <v>0</v>
      </c>
      <c r="G479" s="13">
        <v>0</v>
      </c>
      <c r="H479" s="13">
        <v>0</v>
      </c>
    </row>
    <row r="480" spans="1:8" ht="12.95" customHeight="1" x14ac:dyDescent="0.2">
      <c r="A480" s="12" t="s">
        <v>909</v>
      </c>
      <c r="B480" s="12" t="s">
        <v>1583</v>
      </c>
      <c r="C480" s="12" t="s">
        <v>910</v>
      </c>
      <c r="D480" s="13">
        <f t="shared" si="29"/>
        <v>0</v>
      </c>
      <c r="E480" s="13">
        <v>0</v>
      </c>
      <c r="F480" s="13">
        <v>0</v>
      </c>
      <c r="G480" s="13">
        <v>0</v>
      </c>
      <c r="H480" s="13">
        <v>0</v>
      </c>
    </row>
    <row r="481" spans="1:8" ht="12.95" customHeight="1" x14ac:dyDescent="0.2">
      <c r="A481" s="12" t="s">
        <v>911</v>
      </c>
      <c r="B481" s="12" t="s">
        <v>1584</v>
      </c>
      <c r="C481" s="12" t="s">
        <v>912</v>
      </c>
      <c r="D481" s="13">
        <f t="shared" si="29"/>
        <v>0</v>
      </c>
      <c r="E481" s="13">
        <v>0</v>
      </c>
      <c r="F481" s="13">
        <v>0</v>
      </c>
      <c r="G481" s="13">
        <v>0</v>
      </c>
      <c r="H481" s="13">
        <v>0</v>
      </c>
    </row>
    <row r="482" spans="1:8" ht="12.95" customHeight="1" x14ac:dyDescent="0.2">
      <c r="A482" s="12" t="s">
        <v>913</v>
      </c>
      <c r="B482" s="12" t="s">
        <v>1585</v>
      </c>
      <c r="C482" s="12" t="s">
        <v>914</v>
      </c>
      <c r="D482" s="13">
        <f t="shared" si="29"/>
        <v>0</v>
      </c>
      <c r="E482" s="13">
        <v>0</v>
      </c>
      <c r="F482" s="13">
        <v>0</v>
      </c>
      <c r="G482" s="13">
        <v>0</v>
      </c>
      <c r="H482" s="13">
        <v>0</v>
      </c>
    </row>
    <row r="483" spans="1:8" ht="12.95" customHeight="1" x14ac:dyDescent="0.2">
      <c r="A483" s="9" t="s">
        <v>40</v>
      </c>
      <c r="B483" s="9"/>
      <c r="C483" s="10"/>
      <c r="D483" s="14">
        <f t="shared" ref="D483:G483" si="30">-SUM(D472:D482)</f>
        <v>0</v>
      </c>
      <c r="E483" s="14">
        <f t="shared" si="30"/>
        <v>0</v>
      </c>
      <c r="F483" s="14">
        <f t="shared" si="30"/>
        <v>0</v>
      </c>
      <c r="G483" s="14">
        <f t="shared" si="30"/>
        <v>0</v>
      </c>
      <c r="H483" s="14">
        <f>-SUM(H472:H482)</f>
        <v>0</v>
      </c>
    </row>
    <row r="484" spans="1:8" ht="12.95" customHeight="1" x14ac:dyDescent="0.2">
      <c r="A484" s="9" t="s">
        <v>874</v>
      </c>
      <c r="B484" s="9"/>
      <c r="C484" s="10"/>
      <c r="D484" s="11"/>
      <c r="E484" s="11"/>
      <c r="F484" s="11"/>
      <c r="G484" s="11"/>
      <c r="H484" s="11"/>
    </row>
    <row r="485" spans="1:8" ht="12.95" customHeight="1" x14ac:dyDescent="0.2">
      <c r="A485" s="12" t="s">
        <v>915</v>
      </c>
      <c r="B485" s="12" t="s">
        <v>1586</v>
      </c>
      <c r="C485" s="12" t="s">
        <v>916</v>
      </c>
      <c r="D485" s="13">
        <f t="shared" ref="D485:D488" si="31">ROUND(F485, -1)</f>
        <v>40690</v>
      </c>
      <c r="E485" s="13">
        <v>13378.09</v>
      </c>
      <c r="F485" s="13">
        <v>40689.15</v>
      </c>
      <c r="G485" s="13">
        <v>40689.15</v>
      </c>
      <c r="H485" s="13">
        <v>40689.15</v>
      </c>
    </row>
    <row r="486" spans="1:8" ht="12.95" customHeight="1" x14ac:dyDescent="0.2">
      <c r="A486" s="12" t="s">
        <v>917</v>
      </c>
      <c r="B486" s="12" t="s">
        <v>1587</v>
      </c>
      <c r="C486" s="12" t="s">
        <v>918</v>
      </c>
      <c r="D486" s="13">
        <f t="shared" si="31"/>
        <v>217130</v>
      </c>
      <c r="E486" s="13">
        <v>112127.78</v>
      </c>
      <c r="F486" s="13">
        <v>217134.38</v>
      </c>
      <c r="G486" s="13">
        <v>206156.35</v>
      </c>
      <c r="H486" s="13">
        <v>206360.91</v>
      </c>
    </row>
    <row r="487" spans="1:8" ht="12.95" customHeight="1" x14ac:dyDescent="0.2">
      <c r="A487" s="12" t="s">
        <v>919</v>
      </c>
      <c r="B487" s="12" t="s">
        <v>1588</v>
      </c>
      <c r="C487" s="12" t="s">
        <v>920</v>
      </c>
      <c r="D487" s="13">
        <f t="shared" si="31"/>
        <v>34090</v>
      </c>
      <c r="E487" s="13">
        <v>53828.52</v>
      </c>
      <c r="F487" s="13">
        <v>34089.81</v>
      </c>
      <c r="G487" s="13">
        <v>34089.81</v>
      </c>
      <c r="H487" s="13">
        <v>34089.81</v>
      </c>
    </row>
    <row r="488" spans="1:8" ht="12.95" customHeight="1" x14ac:dyDescent="0.2">
      <c r="A488" s="12" t="s">
        <v>921</v>
      </c>
      <c r="B488" s="12" t="s">
        <v>1589</v>
      </c>
      <c r="C488" s="12" t="s">
        <v>922</v>
      </c>
      <c r="D488" s="13">
        <f t="shared" si="31"/>
        <v>0</v>
      </c>
      <c r="E488" s="13">
        <v>1885</v>
      </c>
      <c r="F488" s="13">
        <v>0</v>
      </c>
      <c r="G488" s="13">
        <v>0</v>
      </c>
      <c r="H488" s="13">
        <v>0</v>
      </c>
    </row>
    <row r="489" spans="1:8" ht="12.95" customHeight="1" x14ac:dyDescent="0.2">
      <c r="A489" s="9" t="s">
        <v>40</v>
      </c>
      <c r="B489" s="9"/>
      <c r="C489" s="10"/>
      <c r="D489" s="14">
        <f t="shared" ref="D489:G489" si="32">-SUM(D485:D488)</f>
        <v>-291910</v>
      </c>
      <c r="E489" s="14">
        <f t="shared" si="32"/>
        <v>-181219.38999999998</v>
      </c>
      <c r="F489" s="14">
        <f t="shared" si="32"/>
        <v>-291913.33999999997</v>
      </c>
      <c r="G489" s="14">
        <f t="shared" si="32"/>
        <v>-280935.31</v>
      </c>
      <c r="H489" s="14">
        <f>-SUM(H485:H488)</f>
        <v>-281139.87</v>
      </c>
    </row>
    <row r="490" spans="1:8" ht="12.95" customHeight="1" x14ac:dyDescent="0.2">
      <c r="A490" s="9" t="s">
        <v>75</v>
      </c>
      <c r="B490" s="9"/>
      <c r="C490" s="10"/>
      <c r="D490" s="15">
        <f t="shared" ref="D490:G490" si="33">D489+D483</f>
        <v>-291910</v>
      </c>
      <c r="E490" s="15">
        <f t="shared" si="33"/>
        <v>-181219.38999999998</v>
      </c>
      <c r="F490" s="15">
        <f t="shared" si="33"/>
        <v>-291913.33999999997</v>
      </c>
      <c r="G490" s="15">
        <f t="shared" si="33"/>
        <v>-280935.31</v>
      </c>
      <c r="H490" s="15">
        <f>H489+H483</f>
        <v>-281139.87</v>
      </c>
    </row>
    <row r="491" spans="1:8" ht="12.95" customHeight="1" x14ac:dyDescent="0.2">
      <c r="A491" s="9" t="s">
        <v>854</v>
      </c>
      <c r="B491" s="9"/>
      <c r="C491" s="10"/>
      <c r="D491" s="15">
        <f>D469+D490</f>
        <v>608300.15999999992</v>
      </c>
      <c r="E491" s="15">
        <f>E469+E490</f>
        <v>377760.94999999995</v>
      </c>
      <c r="F491" s="15">
        <f>F469+F490</f>
        <v>828187.61</v>
      </c>
      <c r="G491" s="15">
        <f>G469+G490</f>
        <v>763246.62999999989</v>
      </c>
      <c r="H491" s="15">
        <f>H469+H490</f>
        <v>1348202.79</v>
      </c>
    </row>
    <row r="492" spans="1:8" ht="12.95" customHeight="1" x14ac:dyDescent="0.2">
      <c r="A492" s="16" t="s">
        <v>923</v>
      </c>
      <c r="B492" s="16"/>
      <c r="C492" s="17"/>
      <c r="D492" s="18">
        <v>-2234747.56</v>
      </c>
      <c r="E492" s="18">
        <v>-2234747.56</v>
      </c>
      <c r="F492" s="18">
        <v>-2234747.56</v>
      </c>
      <c r="G492" s="18">
        <v>-2234747.56</v>
      </c>
      <c r="H492" s="18">
        <v>-2629843.81</v>
      </c>
    </row>
    <row r="493" spans="1:8" ht="12.95" customHeight="1" x14ac:dyDescent="0.2">
      <c r="A493" s="16" t="s">
        <v>924</v>
      </c>
      <c r="B493" s="16"/>
      <c r="C493" s="17"/>
      <c r="D493" s="18">
        <f t="shared" ref="D493" si="34">D491+D445</f>
        <v>-96120.197925591143</v>
      </c>
      <c r="E493" s="18">
        <f t="shared" ref="E493:G493" si="35">E491+E445</f>
        <v>-213948.72999999975</v>
      </c>
      <c r="F493" s="18">
        <f t="shared" si="35"/>
        <v>-156091.47000000102</v>
      </c>
      <c r="G493" s="18">
        <f t="shared" si="35"/>
        <v>20935.89000000339</v>
      </c>
      <c r="H493" s="18">
        <f>H491+H445</f>
        <v>416032.1400000006</v>
      </c>
    </row>
    <row r="494" spans="1:8" ht="12.95" customHeight="1" thickBot="1" x14ac:dyDescent="0.25">
      <c r="A494" s="16" t="s">
        <v>925</v>
      </c>
      <c r="B494" s="16"/>
      <c r="C494" s="17"/>
      <c r="D494" s="19">
        <v>-2448696.29</v>
      </c>
      <c r="E494" s="19">
        <v>-2448696.29</v>
      </c>
      <c r="F494" s="19">
        <v>-2390839.0299999998</v>
      </c>
      <c r="G494" s="19">
        <v>-2213811.67</v>
      </c>
      <c r="H494" s="19">
        <v>-2213811.67</v>
      </c>
    </row>
    <row r="495" spans="1:8" ht="13.5" thickTop="1" x14ac:dyDescent="0.2"/>
    <row r="498" spans="3:8" x14ac:dyDescent="0.2">
      <c r="C498" t="s">
        <v>926</v>
      </c>
      <c r="D498" s="23">
        <f>D429</f>
        <v>254960</v>
      </c>
      <c r="E498" s="23">
        <f>E429</f>
        <v>273730.21000000002</v>
      </c>
      <c r="F498" s="23">
        <f>F429</f>
        <v>254955.34</v>
      </c>
      <c r="G498" s="6">
        <f>G429</f>
        <v>229497.53</v>
      </c>
      <c r="H498" s="6">
        <f>H429</f>
        <v>252586.15</v>
      </c>
    </row>
    <row r="499" spans="3:8" x14ac:dyDescent="0.2">
      <c r="C499" t="s">
        <v>927</v>
      </c>
      <c r="D499" s="23">
        <f>D422</f>
        <v>0</v>
      </c>
      <c r="E499" s="23">
        <f>E422</f>
        <v>0</v>
      </c>
      <c r="F499" s="23">
        <f t="shared" ref="F499:H499" si="36">F422</f>
        <v>0</v>
      </c>
      <c r="G499" s="6">
        <f t="shared" si="36"/>
        <v>0</v>
      </c>
      <c r="H499" s="6">
        <f t="shared" si="36"/>
        <v>0</v>
      </c>
    </row>
    <row r="500" spans="3:8" x14ac:dyDescent="0.2">
      <c r="C500" t="s">
        <v>928</v>
      </c>
      <c r="D500" s="23">
        <f>D355+D356</f>
        <v>0</v>
      </c>
      <c r="E500" s="23">
        <f>E355+E356</f>
        <v>0</v>
      </c>
      <c r="F500" s="23">
        <f t="shared" ref="F500:H500" si="37">F355+F356</f>
        <v>0</v>
      </c>
      <c r="G500" s="21">
        <f t="shared" si="37"/>
        <v>0</v>
      </c>
      <c r="H500" s="21">
        <f t="shared" si="37"/>
        <v>0</v>
      </c>
    </row>
    <row r="501" spans="3:8" x14ac:dyDescent="0.2">
      <c r="C501" t="s">
        <v>929</v>
      </c>
      <c r="D501" s="23">
        <f>-D457</f>
        <v>0</v>
      </c>
      <c r="E501" s="23">
        <f>-E457</f>
        <v>0</v>
      </c>
      <c r="F501" s="23">
        <f t="shared" ref="F501:H501" si="38">-F457</f>
        <v>-25491.97</v>
      </c>
      <c r="G501" s="6">
        <f t="shared" si="38"/>
        <v>-25491.97</v>
      </c>
      <c r="H501" s="6">
        <f t="shared" si="38"/>
        <v>-200113.37</v>
      </c>
    </row>
    <row r="502" spans="3:8" x14ac:dyDescent="0.2">
      <c r="C502" t="s">
        <v>930</v>
      </c>
      <c r="D502" s="23">
        <f>'[1]P&amp;L'!$F$495-(1250*12)</f>
        <v>-39451.64</v>
      </c>
      <c r="E502" s="23">
        <f>'[1]P&amp;L'!$F$495</f>
        <v>-24451.64</v>
      </c>
      <c r="F502" s="23">
        <f>(SUM(BS!C104:C107)-SUM(BS!D104:D107))-(1250*9)</f>
        <v>-36784.490000000005</v>
      </c>
    </row>
    <row r="503" spans="3:8" x14ac:dyDescent="0.2">
      <c r="C503" t="s">
        <v>931</v>
      </c>
      <c r="D503" s="23">
        <f>'[1]P&amp;L'!$F$496</f>
        <v>-74897.03</v>
      </c>
      <c r="E503" s="23">
        <f>'[1]P&amp;L'!$F$496</f>
        <v>-74897.03</v>
      </c>
      <c r="F503" s="23">
        <v>0</v>
      </c>
    </row>
    <row r="504" spans="3:8" x14ac:dyDescent="0.2">
      <c r="C504" s="11" t="s">
        <v>932</v>
      </c>
      <c r="D504" s="23">
        <f>'[1]P&amp;L'!$F$497</f>
        <v>-20000</v>
      </c>
      <c r="E504" s="23">
        <f>'[1]P&amp;L'!$F$497</f>
        <v>-20000</v>
      </c>
      <c r="F504" s="23">
        <f>SUM(BS!D51:D58)-SUM(BS!C51:C58)</f>
        <v>-237761.41000000201</v>
      </c>
    </row>
    <row r="505" spans="3:8" x14ac:dyDescent="0.2">
      <c r="C505" s="11" t="s">
        <v>933</v>
      </c>
      <c r="D505" s="23">
        <v>0</v>
      </c>
      <c r="E505" s="23">
        <v>0</v>
      </c>
      <c r="F505" s="23"/>
    </row>
    <row r="506" spans="3:8" x14ac:dyDescent="0.2">
      <c r="C506" s="11" t="s">
        <v>934</v>
      </c>
      <c r="D506" s="23">
        <v>0</v>
      </c>
      <c r="E506" s="23">
        <f>'[1]P&amp;L'!$F$499</f>
        <v>88058.549999999581</v>
      </c>
    </row>
    <row r="508" spans="3:8" x14ac:dyDescent="0.2">
      <c r="C508" t="s">
        <v>935</v>
      </c>
      <c r="D508" s="24">
        <f>SUM(D498:D506,D493)</f>
        <v>24491.132074408844</v>
      </c>
      <c r="E508" s="24">
        <f>SUM(E498:E506,E493)</f>
        <v>28491.359999999841</v>
      </c>
      <c r="F508" s="6">
        <f>SUM(F493,F498:F506)</f>
        <v>-201174.00000000303</v>
      </c>
    </row>
    <row r="510" spans="3:8" x14ac:dyDescent="0.2">
      <c r="F510" s="21">
        <f>F508-F505</f>
        <v>-201174.00000000303</v>
      </c>
    </row>
    <row r="511" spans="3:8" x14ac:dyDescent="0.2">
      <c r="F511" s="21">
        <f>F510-E508</f>
        <v>-229665.36000000287</v>
      </c>
    </row>
    <row r="513" spans="2:14" x14ac:dyDescent="0.2">
      <c r="K513" s="11" t="s">
        <v>3</v>
      </c>
      <c r="M513" s="23"/>
      <c r="N513" s="23">
        <f>E508</f>
        <v>28491.359999999841</v>
      </c>
    </row>
    <row r="514" spans="2:14" x14ac:dyDescent="0.2">
      <c r="K514" s="11"/>
      <c r="M514" s="23"/>
      <c r="N514" s="23"/>
    </row>
    <row r="515" spans="2:14" x14ac:dyDescent="0.2">
      <c r="L515" s="53" t="s">
        <v>1132</v>
      </c>
      <c r="M515" s="23">
        <f>F522</f>
        <v>-17656.910000000003</v>
      </c>
      <c r="N515" s="23"/>
    </row>
    <row r="516" spans="2:14" x14ac:dyDescent="0.2">
      <c r="D516" s="11" t="s">
        <v>1129</v>
      </c>
      <c r="E516" s="11" t="s">
        <v>1129</v>
      </c>
      <c r="F516" s="22">
        <v>-29950.57</v>
      </c>
      <c r="L516" s="53" t="s">
        <v>1133</v>
      </c>
      <c r="M516" s="54">
        <f>F516</f>
        <v>-29950.57</v>
      </c>
      <c r="N516" s="23"/>
    </row>
    <row r="517" spans="2:14" x14ac:dyDescent="0.2">
      <c r="D517" s="11" t="s">
        <v>1130</v>
      </c>
      <c r="E517" s="11" t="s">
        <v>1130</v>
      </c>
      <c r="F517" s="22">
        <v>-25602</v>
      </c>
      <c r="G517" s="11" t="s">
        <v>1136</v>
      </c>
      <c r="L517" s="53" t="s">
        <v>1134</v>
      </c>
      <c r="M517" s="23">
        <f>SUM(F517:F520)</f>
        <v>-50775.229999999996</v>
      </c>
      <c r="N517" s="23"/>
    </row>
    <row r="518" spans="2:14" x14ac:dyDescent="0.2">
      <c r="D518" s="11" t="s">
        <v>1130</v>
      </c>
      <c r="E518" s="11" t="s">
        <v>1130</v>
      </c>
      <c r="F518" s="22">
        <v>-4186</v>
      </c>
      <c r="G518" s="11" t="s">
        <v>1137</v>
      </c>
      <c r="L518" s="53" t="s">
        <v>1590</v>
      </c>
      <c r="M518" s="23">
        <f>F521-SUM(C531:C538)</f>
        <v>-77753.949999999968</v>
      </c>
      <c r="N518" s="23"/>
    </row>
    <row r="519" spans="2:14" x14ac:dyDescent="0.2">
      <c r="D519" s="11" t="s">
        <v>1130</v>
      </c>
      <c r="E519" s="11" t="s">
        <v>1130</v>
      </c>
      <c r="F519" s="22">
        <v>-8601.23</v>
      </c>
      <c r="G519" s="11" t="s">
        <v>1138</v>
      </c>
      <c r="L519" s="53" t="s">
        <v>1140</v>
      </c>
      <c r="M519" s="23">
        <f>-F523</f>
        <v>-55917.32</v>
      </c>
      <c r="N519" s="23"/>
    </row>
    <row r="520" spans="2:14" x14ac:dyDescent="0.2">
      <c r="D520" s="11" t="s">
        <v>1130</v>
      </c>
      <c r="E520" s="11" t="s">
        <v>1130</v>
      </c>
      <c r="F520" s="22">
        <v>-12386</v>
      </c>
      <c r="G520" s="11" t="s">
        <v>1139</v>
      </c>
      <c r="L520" s="53" t="s">
        <v>1135</v>
      </c>
      <c r="M520" s="23">
        <f>N520-SUM(M515:M519)</f>
        <v>2388.6199999971141</v>
      </c>
      <c r="N520" s="23">
        <f>N522-N513</f>
        <v>-229665.36000000287</v>
      </c>
    </row>
    <row r="521" spans="2:14" x14ac:dyDescent="0.2">
      <c r="D521" s="11" t="s">
        <v>1131</v>
      </c>
      <c r="E521" s="11" t="s">
        <v>1131</v>
      </c>
      <c r="F521" s="22">
        <f>SUM(C527:C538)</f>
        <v>-110428.29999999997</v>
      </c>
      <c r="L521" s="11"/>
      <c r="M521" s="23"/>
      <c r="N521" s="23"/>
    </row>
    <row r="522" spans="2:14" x14ac:dyDescent="0.2">
      <c r="D522" s="11" t="s">
        <v>1132</v>
      </c>
      <c r="E522" s="11" t="s">
        <v>1132</v>
      </c>
      <c r="F522" s="21">
        <f>SUM(E130:E134)-SUM(F130:F134)</f>
        <v>-17656.910000000003</v>
      </c>
      <c r="K522" s="11" t="s">
        <v>1128</v>
      </c>
      <c r="M522" s="23"/>
      <c r="N522" s="23">
        <f>F508</f>
        <v>-201174.00000000303</v>
      </c>
    </row>
    <row r="523" spans="2:14" x14ac:dyDescent="0.2">
      <c r="D523" s="11" t="s">
        <v>1140</v>
      </c>
      <c r="E523" s="11" t="s">
        <v>1140</v>
      </c>
      <c r="F523" s="21">
        <f>F365-E365</f>
        <v>55917.32</v>
      </c>
    </row>
    <row r="527" spans="2:14" x14ac:dyDescent="0.2">
      <c r="B527" s="11" t="s">
        <v>1546</v>
      </c>
      <c r="C527" s="23">
        <f t="shared" ref="C527:C538" si="39">SUMIF($B$9:$B$488, $B527, $E$9:$E$488)-SUMIF($B$9:$B$488, $B527, $F$9:$F$488)</f>
        <v>4983.5200000000004</v>
      </c>
      <c r="D527" s="23">
        <f>VLOOKUP($B527, $B$9:$F$488, 3, FALSE)</f>
        <v>840</v>
      </c>
      <c r="E527" s="23"/>
      <c r="F527" s="23">
        <f>VLOOKUP($B527, $B$9:$F$488, 5, FALSE)</f>
        <v>830.48</v>
      </c>
      <c r="K527" s="11" t="s">
        <v>1128</v>
      </c>
      <c r="N527" s="23">
        <f>F508</f>
        <v>-201174.00000000303</v>
      </c>
    </row>
    <row r="528" spans="2:14" x14ac:dyDescent="0.2">
      <c r="B528" s="11" t="s">
        <v>1547</v>
      </c>
      <c r="C528" s="23">
        <f t="shared" si="39"/>
        <v>-52378.020000000004</v>
      </c>
      <c r="D528" s="23">
        <f t="shared" ref="D528:D538" si="40">VLOOKUP($B528, $B$9:$F$488, 3, FALSE)</f>
        <v>60000</v>
      </c>
      <c r="E528" s="23"/>
      <c r="F528" s="23">
        <f t="shared" ref="F528:F538" si="41">VLOOKUP($B528, $B$9:$F$488, 5, FALSE)</f>
        <v>90378.02</v>
      </c>
      <c r="N528" s="23"/>
    </row>
    <row r="529" spans="2:14" x14ac:dyDescent="0.2">
      <c r="B529" s="11" t="s">
        <v>1548</v>
      </c>
      <c r="C529" s="23">
        <f t="shared" si="39"/>
        <v>-2563.7399999999998</v>
      </c>
      <c r="D529" s="23">
        <f t="shared" si="40"/>
        <v>9870</v>
      </c>
      <c r="E529" s="23"/>
      <c r="F529" s="23">
        <f t="shared" si="41"/>
        <v>9863.84</v>
      </c>
      <c r="L529" s="11" t="s">
        <v>1751</v>
      </c>
      <c r="M529" s="23">
        <f>SUM(D9:D21,D328,D333)-SUM(F328,F333,F9:F21)</f>
        <v>656167.70000000019</v>
      </c>
      <c r="N529" s="23"/>
    </row>
    <row r="530" spans="2:14" x14ac:dyDescent="0.2">
      <c r="B530" s="11" t="s">
        <v>1549</v>
      </c>
      <c r="C530" s="23">
        <f t="shared" si="39"/>
        <v>-27795.71</v>
      </c>
      <c r="D530" s="23">
        <f t="shared" si="40"/>
        <v>40000</v>
      </c>
      <c r="E530" s="23"/>
      <c r="F530" s="23">
        <f t="shared" si="41"/>
        <v>59795.71</v>
      </c>
      <c r="L530" s="11" t="s">
        <v>1752</v>
      </c>
      <c r="M530" s="23">
        <f>F543-D543</f>
        <v>-446499.10399480071</v>
      </c>
      <c r="N530" s="23"/>
    </row>
    <row r="531" spans="2:14" x14ac:dyDescent="0.2">
      <c r="B531" s="11" t="s">
        <v>1395</v>
      </c>
      <c r="C531" s="23">
        <f t="shared" si="39"/>
        <v>-11128.67</v>
      </c>
      <c r="D531" s="23">
        <f t="shared" si="40"/>
        <v>11660</v>
      </c>
      <c r="E531" s="23"/>
      <c r="F531" s="23">
        <f t="shared" si="41"/>
        <v>11656.67</v>
      </c>
      <c r="L531" s="11" t="s">
        <v>931</v>
      </c>
      <c r="M531" s="23">
        <f>D503</f>
        <v>-74897.03</v>
      </c>
      <c r="N531" s="23"/>
    </row>
    <row r="532" spans="2:14" x14ac:dyDescent="0.2">
      <c r="B532" s="11" t="s">
        <v>1396</v>
      </c>
      <c r="C532" s="23">
        <f t="shared" si="39"/>
        <v>-4305.2000000000007</v>
      </c>
      <c r="D532" s="23">
        <f t="shared" si="40"/>
        <v>14460</v>
      </c>
      <c r="E532" s="23"/>
      <c r="F532" s="23">
        <f t="shared" si="41"/>
        <v>14455.2</v>
      </c>
      <c r="L532" s="11" t="s">
        <v>1754</v>
      </c>
      <c r="M532" s="23">
        <f>F540-D540</f>
        <v>62139.555200000061</v>
      </c>
      <c r="N532" s="23"/>
    </row>
    <row r="533" spans="2:14" x14ac:dyDescent="0.2">
      <c r="B533" s="11" t="s">
        <v>1397</v>
      </c>
      <c r="C533" s="23">
        <f t="shared" si="39"/>
        <v>-4355.8900000000003</v>
      </c>
      <c r="D533" s="23">
        <f t="shared" si="40"/>
        <v>4360</v>
      </c>
      <c r="E533" s="23"/>
      <c r="F533" s="23">
        <f t="shared" si="41"/>
        <v>4355.8900000000003</v>
      </c>
      <c r="L533" s="11" t="s">
        <v>1755</v>
      </c>
      <c r="M533" s="23">
        <f>-F516</f>
        <v>29950.57</v>
      </c>
      <c r="N533" s="23"/>
    </row>
    <row r="534" spans="2:14" x14ac:dyDescent="0.2">
      <c r="B534" s="11" t="s">
        <v>1477</v>
      </c>
      <c r="C534" s="23">
        <f t="shared" si="39"/>
        <v>-6378.59</v>
      </c>
      <c r="D534" s="23">
        <f t="shared" si="40"/>
        <v>15800</v>
      </c>
      <c r="E534" s="23"/>
      <c r="F534" s="23">
        <f t="shared" si="41"/>
        <v>15798.59</v>
      </c>
      <c r="L534" s="11" t="s">
        <v>1135</v>
      </c>
      <c r="M534" s="24">
        <f>N534-SUM(M529:M533)</f>
        <v>-1196.5591307876748</v>
      </c>
      <c r="N534" s="23">
        <f>N536-N527</f>
        <v>225665.13207441187</v>
      </c>
    </row>
    <row r="535" spans="2:14" x14ac:dyDescent="0.2">
      <c r="B535" s="11" t="s">
        <v>1479</v>
      </c>
      <c r="C535" s="23">
        <f t="shared" si="39"/>
        <v>-6820.42</v>
      </c>
      <c r="D535" s="23">
        <f t="shared" si="40"/>
        <v>7830</v>
      </c>
      <c r="E535" s="23"/>
      <c r="F535" s="23">
        <f t="shared" si="41"/>
        <v>7820.42</v>
      </c>
      <c r="N535" s="23"/>
    </row>
    <row r="536" spans="2:14" x14ac:dyDescent="0.2">
      <c r="B536" s="11" t="s">
        <v>1453</v>
      </c>
      <c r="C536" s="23">
        <f t="shared" si="39"/>
        <v>6401.989999999998</v>
      </c>
      <c r="D536" s="23">
        <f t="shared" si="40"/>
        <v>27248</v>
      </c>
      <c r="E536" s="23"/>
      <c r="F536" s="23">
        <f t="shared" si="41"/>
        <v>39598.01</v>
      </c>
      <c r="K536" s="11" t="s">
        <v>1591</v>
      </c>
      <c r="N536" s="23">
        <f>D508</f>
        <v>24491.132074408844</v>
      </c>
    </row>
    <row r="537" spans="2:14" x14ac:dyDescent="0.2">
      <c r="B537" s="11" t="s">
        <v>1457</v>
      </c>
      <c r="C537" s="23">
        <f t="shared" si="39"/>
        <v>-2840.9799999999996</v>
      </c>
      <c r="D537" s="23">
        <f t="shared" si="40"/>
        <v>5412.6592000000001</v>
      </c>
      <c r="E537" s="23"/>
      <c r="F537" s="23">
        <f t="shared" si="41"/>
        <v>5204.4799999999996</v>
      </c>
    </row>
    <row r="538" spans="2:14" x14ac:dyDescent="0.2">
      <c r="B538" s="11" t="s">
        <v>1460</v>
      </c>
      <c r="C538" s="23">
        <f t="shared" si="39"/>
        <v>-3246.5899999999997</v>
      </c>
      <c r="D538" s="23">
        <f t="shared" si="40"/>
        <v>3564.4856</v>
      </c>
      <c r="E538" s="23"/>
      <c r="F538" s="23">
        <f t="shared" si="41"/>
        <v>3427.39</v>
      </c>
    </row>
    <row r="540" spans="2:14" x14ac:dyDescent="0.2">
      <c r="D540" s="6">
        <f>SUM(D527:D538)</f>
        <v>201045.14480000001</v>
      </c>
      <c r="E540" s="6"/>
      <c r="F540" s="6">
        <f>SUM(F527:F538)</f>
        <v>263184.70000000007</v>
      </c>
    </row>
    <row r="543" spans="2:14" x14ac:dyDescent="0.2">
      <c r="C543" s="11" t="s">
        <v>1753</v>
      </c>
      <c r="D543" s="6">
        <f>SUM(D48:D78,D284:D295,D335:D354)</f>
        <v>3906774.4239948005</v>
      </c>
      <c r="F543" s="6">
        <f>SUM(F48:F78,F284:F295,F335:F354)</f>
        <v>3460275.32</v>
      </c>
    </row>
    <row r="546" spans="6:6" x14ac:dyDescent="0.2">
      <c r="F546" s="21"/>
    </row>
    <row r="548" spans="6:6" x14ac:dyDescent="0.2">
      <c r="F548" s="21"/>
    </row>
    <row r="550" spans="6:6" x14ac:dyDescent="0.2">
      <c r="F550" s="21"/>
    </row>
  </sheetData>
  <autoFilter ref="A5:H494"/>
  <pageMargins left="0.25" right="0.25" top="0.25" bottom="0.25" header="0.5" footer="0.5"/>
  <pageSetup orientation="landscape"/>
  <rowBreaks count="12" manualBreakCount="12">
    <brk id="37" min="2" max="9" man="1"/>
    <brk id="76" min="2" max="9" man="1"/>
    <brk id="116" min="2" max="9" man="1"/>
    <brk id="156" min="2" max="9" man="1"/>
    <brk id="196" min="2" max="9" man="1"/>
    <brk id="236" min="2" max="9" man="1"/>
    <brk id="276" min="2" max="9" man="1"/>
    <brk id="315" min="2" max="9" man="1"/>
    <brk id="353" min="2" max="9" man="1"/>
    <brk id="393" min="2" max="9" man="1"/>
    <brk id="433" min="2" max="9" man="1"/>
    <brk id="471" min="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1"/>
  <sheetViews>
    <sheetView workbookViewId="0">
      <selection activeCell="I10" sqref="I10"/>
    </sheetView>
  </sheetViews>
  <sheetFormatPr defaultColWidth="11.42578125" defaultRowHeight="12.75" x14ac:dyDescent="0.2"/>
  <sheetData>
    <row r="1" spans="1:15" ht="15.75" x14ac:dyDescent="0.25">
      <c r="A1" s="40" t="s">
        <v>1592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.75" x14ac:dyDescent="0.25">
      <c r="A2" s="40" t="s">
        <v>1593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5" x14ac:dyDescent="0.25">
      <c r="A5" s="41"/>
      <c r="B5" s="41"/>
      <c r="C5" s="41"/>
      <c r="D5" s="41"/>
      <c r="E5" s="41"/>
      <c r="F5" s="42" t="s">
        <v>1594</v>
      </c>
      <c r="G5" s="41" t="s">
        <v>1595</v>
      </c>
      <c r="H5" s="41"/>
      <c r="I5" s="41"/>
      <c r="J5" s="41"/>
      <c r="K5" s="41"/>
      <c r="L5" s="41"/>
      <c r="M5" s="41"/>
      <c r="N5" s="41"/>
      <c r="O5" s="41"/>
    </row>
    <row r="6" spans="1:15" ht="15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5" x14ac:dyDescent="0.25">
      <c r="A7" s="43" t="s">
        <v>1596</v>
      </c>
      <c r="B7" s="41"/>
      <c r="C7" s="41"/>
      <c r="D7" s="41"/>
      <c r="E7" s="44" t="s">
        <v>1597</v>
      </c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5" x14ac:dyDescent="0.25">
      <c r="A8" s="41" t="s">
        <v>1598</v>
      </c>
      <c r="B8" s="41"/>
      <c r="C8" s="41"/>
      <c r="D8" s="41" t="s">
        <v>1599</v>
      </c>
      <c r="E8" s="41"/>
      <c r="F8" s="41"/>
      <c r="G8" s="41">
        <v>145745</v>
      </c>
      <c r="H8" s="41"/>
      <c r="I8" s="41"/>
      <c r="J8" s="41"/>
      <c r="K8" s="41"/>
      <c r="L8" s="45"/>
      <c r="M8" s="46"/>
      <c r="N8" s="41"/>
      <c r="O8" s="41"/>
    </row>
    <row r="9" spans="1:15" ht="15" x14ac:dyDescent="0.25">
      <c r="A9" s="41" t="s">
        <v>1600</v>
      </c>
      <c r="B9" s="41"/>
      <c r="C9" s="41"/>
      <c r="D9" s="41" t="s">
        <v>1601</v>
      </c>
      <c r="E9" s="41"/>
      <c r="F9" s="41" t="s">
        <v>1602</v>
      </c>
      <c r="G9" s="47">
        <v>5000</v>
      </c>
      <c r="H9" s="41"/>
      <c r="I9" s="41" t="s">
        <v>1601</v>
      </c>
      <c r="J9" s="41"/>
      <c r="K9" s="41"/>
      <c r="L9" s="41"/>
      <c r="M9" s="46"/>
      <c r="N9" s="41"/>
      <c r="O9" s="41"/>
    </row>
    <row r="10" spans="1:15" ht="15" x14ac:dyDescent="0.25">
      <c r="A10" s="41" t="s">
        <v>1603</v>
      </c>
      <c r="B10" s="41"/>
      <c r="C10" s="41"/>
      <c r="D10" s="41" t="s">
        <v>1604</v>
      </c>
      <c r="E10" s="41"/>
      <c r="F10" s="46"/>
      <c r="G10" s="41">
        <v>57468</v>
      </c>
      <c r="H10" s="41"/>
      <c r="I10" s="41"/>
      <c r="J10" s="41"/>
      <c r="K10" s="41"/>
      <c r="L10" s="11"/>
      <c r="M10" s="41"/>
      <c r="N10" s="41"/>
      <c r="O10" s="41"/>
    </row>
    <row r="11" spans="1:15" ht="15" x14ac:dyDescent="0.25">
      <c r="A11" s="41" t="s">
        <v>1605</v>
      </c>
      <c r="B11" s="41"/>
      <c r="C11" s="41"/>
      <c r="D11" s="41" t="s">
        <v>1606</v>
      </c>
      <c r="E11" s="44" t="s">
        <v>1607</v>
      </c>
      <c r="F11" s="41" t="s">
        <v>1608</v>
      </c>
      <c r="G11" s="41">
        <v>12199</v>
      </c>
      <c r="H11" s="41"/>
      <c r="I11" s="41"/>
      <c r="J11" s="41"/>
      <c r="K11" s="41"/>
      <c r="L11" s="41"/>
      <c r="M11" s="41"/>
      <c r="N11" s="41"/>
      <c r="O11" s="41"/>
    </row>
    <row r="12" spans="1:15" ht="15" x14ac:dyDescent="0.25">
      <c r="A12" s="41" t="s">
        <v>1609</v>
      </c>
      <c r="B12" s="41"/>
      <c r="C12" s="41"/>
      <c r="D12" s="41" t="s">
        <v>1610</v>
      </c>
      <c r="E12" s="44" t="s">
        <v>1607</v>
      </c>
      <c r="F12" s="41"/>
      <c r="G12" s="41">
        <v>58018</v>
      </c>
      <c r="H12" s="41"/>
      <c r="I12" s="41"/>
      <c r="J12" s="41"/>
      <c r="K12" s="41"/>
      <c r="L12" s="41"/>
      <c r="M12" s="41"/>
      <c r="N12" s="41"/>
      <c r="O12" s="41"/>
    </row>
    <row r="13" spans="1:15" ht="15" x14ac:dyDescent="0.25">
      <c r="A13" s="44" t="s">
        <v>1611</v>
      </c>
      <c r="B13" s="41"/>
      <c r="C13" s="41"/>
      <c r="D13" s="44" t="s">
        <v>1612</v>
      </c>
      <c r="E13" s="44"/>
      <c r="F13" s="41"/>
      <c r="G13" s="41">
        <v>20066</v>
      </c>
      <c r="H13" s="41"/>
      <c r="I13" s="41"/>
      <c r="J13" s="41"/>
      <c r="K13" s="41"/>
      <c r="L13" s="41"/>
      <c r="M13" s="41"/>
      <c r="N13" s="41"/>
      <c r="O13" s="41"/>
    </row>
    <row r="14" spans="1:15" ht="15" x14ac:dyDescent="0.25">
      <c r="A14" s="44" t="s">
        <v>1613</v>
      </c>
      <c r="B14" s="41"/>
      <c r="C14" s="41"/>
      <c r="D14" s="41" t="s">
        <v>1614</v>
      </c>
      <c r="E14" s="41"/>
      <c r="F14" s="46"/>
      <c r="G14" s="41">
        <v>40806</v>
      </c>
      <c r="H14" s="41"/>
      <c r="I14" s="41"/>
      <c r="J14" s="41"/>
      <c r="K14" s="41"/>
      <c r="L14" s="41"/>
      <c r="M14" s="41"/>
      <c r="N14" s="41"/>
      <c r="O14" s="41"/>
    </row>
    <row r="15" spans="1:15" ht="15" x14ac:dyDescent="0.25">
      <c r="A15" s="44" t="s">
        <v>1615</v>
      </c>
      <c r="B15" s="41"/>
      <c r="C15" s="41"/>
      <c r="D15" s="44" t="s">
        <v>1616</v>
      </c>
      <c r="E15" s="44"/>
      <c r="F15" s="46" t="s">
        <v>1617</v>
      </c>
      <c r="G15" s="41">
        <v>18910</v>
      </c>
      <c r="H15" s="41"/>
      <c r="I15" s="41" t="s">
        <v>1749</v>
      </c>
      <c r="J15" s="41"/>
      <c r="K15" s="41"/>
      <c r="L15" s="41"/>
      <c r="M15" s="41"/>
      <c r="N15" s="41"/>
      <c r="O15" s="41"/>
    </row>
    <row r="16" spans="1:15" ht="15" x14ac:dyDescent="0.25">
      <c r="A16" s="44" t="s">
        <v>1618</v>
      </c>
      <c r="B16" s="41"/>
      <c r="C16" s="41"/>
      <c r="D16" s="44" t="s">
        <v>1619</v>
      </c>
      <c r="E16" s="44"/>
      <c r="F16" s="46" t="s">
        <v>1620</v>
      </c>
      <c r="G16" s="41">
        <v>22248</v>
      </c>
      <c r="H16" s="41"/>
      <c r="I16" s="41" t="s">
        <v>1601</v>
      </c>
      <c r="J16" s="41"/>
      <c r="K16" s="41"/>
      <c r="L16" s="41"/>
      <c r="M16" s="41"/>
      <c r="N16" s="41"/>
      <c r="O16" s="41"/>
    </row>
    <row r="17" spans="1:15" ht="15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" x14ac:dyDescent="0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" x14ac:dyDescent="0.25">
      <c r="A20" s="43" t="s">
        <v>1621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5" x14ac:dyDescent="0.25">
      <c r="A21" s="41" t="s">
        <v>1622</v>
      </c>
      <c r="B21" s="41"/>
      <c r="C21" s="41"/>
      <c r="D21" s="48" t="s">
        <v>1623</v>
      </c>
      <c r="E21" s="48"/>
      <c r="F21" s="41"/>
      <c r="G21" s="50">
        <v>49191</v>
      </c>
      <c r="H21" s="41"/>
      <c r="I21" s="41" t="s">
        <v>1746</v>
      </c>
      <c r="J21" s="41"/>
      <c r="K21" s="41"/>
      <c r="L21" s="41"/>
      <c r="M21" s="41"/>
      <c r="N21" s="41"/>
      <c r="O21" s="41"/>
    </row>
    <row r="22" spans="1:15" ht="15" x14ac:dyDescent="0.25">
      <c r="A22" s="44" t="s">
        <v>1624</v>
      </c>
      <c r="B22" s="41"/>
      <c r="C22" s="41"/>
      <c r="D22" s="41" t="s">
        <v>1625</v>
      </c>
      <c r="E22" s="41"/>
      <c r="F22" s="41"/>
      <c r="G22" s="50">
        <v>36203</v>
      </c>
      <c r="H22" s="41"/>
      <c r="I22" s="41" t="s">
        <v>1626</v>
      </c>
      <c r="J22" s="41"/>
      <c r="K22" s="41"/>
      <c r="L22" s="41"/>
      <c r="M22" s="41"/>
      <c r="N22" s="41"/>
      <c r="O22" s="41"/>
    </row>
    <row r="23" spans="1:15" ht="15" x14ac:dyDescent="0.25">
      <c r="A23" s="44" t="s">
        <v>1627</v>
      </c>
      <c r="B23" s="41"/>
      <c r="C23" s="41"/>
      <c r="D23" s="48" t="s">
        <v>1628</v>
      </c>
      <c r="E23" s="48" t="s">
        <v>1607</v>
      </c>
      <c r="F23" s="46" t="s">
        <v>1629</v>
      </c>
      <c r="G23" s="50">
        <v>24000</v>
      </c>
      <c r="H23" s="41"/>
      <c r="I23" s="41" t="s">
        <v>1746</v>
      </c>
      <c r="J23" s="41"/>
      <c r="K23" s="41"/>
      <c r="L23" s="41"/>
      <c r="M23" s="41"/>
      <c r="N23" s="41"/>
      <c r="O23" s="41"/>
    </row>
    <row r="24" spans="1:15" ht="15" x14ac:dyDescent="0.25">
      <c r="A24" s="44" t="s">
        <v>1630</v>
      </c>
      <c r="B24" s="41"/>
      <c r="C24" s="41"/>
      <c r="D24" s="48" t="s">
        <v>1631</v>
      </c>
      <c r="E24" s="48" t="s">
        <v>1607</v>
      </c>
      <c r="F24" s="41"/>
      <c r="G24" s="50">
        <v>85000</v>
      </c>
      <c r="H24" s="41"/>
      <c r="I24" s="41" t="s">
        <v>1746</v>
      </c>
      <c r="J24" s="41"/>
      <c r="K24" s="41"/>
      <c r="L24" s="41"/>
      <c r="M24" s="41"/>
      <c r="N24" s="41"/>
      <c r="O24" s="41"/>
    </row>
    <row r="25" spans="1:15" ht="15" x14ac:dyDescent="0.25">
      <c r="A25" s="44"/>
      <c r="B25" s="41"/>
      <c r="C25" s="41"/>
      <c r="D25" s="48" t="s">
        <v>1632</v>
      </c>
      <c r="E25" s="48" t="s">
        <v>1607</v>
      </c>
      <c r="F25" s="46" t="s">
        <v>1629</v>
      </c>
      <c r="G25" s="50">
        <v>24000</v>
      </c>
      <c r="H25" s="41"/>
      <c r="I25" s="41" t="s">
        <v>1746</v>
      </c>
      <c r="J25" s="41"/>
      <c r="K25" s="41"/>
      <c r="L25" s="41"/>
      <c r="M25" s="41"/>
      <c r="N25" s="41"/>
      <c r="O25" s="41"/>
    </row>
    <row r="26" spans="1:15" ht="15" x14ac:dyDescent="0.25">
      <c r="A26" s="41" t="s">
        <v>1633</v>
      </c>
      <c r="B26" s="41"/>
      <c r="C26" s="41"/>
      <c r="D26" s="48" t="s">
        <v>1634</v>
      </c>
      <c r="E26" s="48" t="s">
        <v>1607</v>
      </c>
      <c r="F26" s="41"/>
      <c r="G26" s="50">
        <v>57783</v>
      </c>
      <c r="H26" s="41" t="s">
        <v>1635</v>
      </c>
      <c r="I26" s="41" t="s">
        <v>1746</v>
      </c>
      <c r="J26" s="41"/>
      <c r="K26" s="41"/>
      <c r="L26" s="41"/>
      <c r="M26" s="41"/>
      <c r="N26" s="41"/>
      <c r="O26" s="41"/>
    </row>
    <row r="27" spans="1:15" ht="15" x14ac:dyDescent="0.25">
      <c r="A27" s="44" t="s">
        <v>1636</v>
      </c>
      <c r="B27" s="41"/>
      <c r="C27" s="41"/>
      <c r="D27" s="44" t="s">
        <v>1637</v>
      </c>
      <c r="E27" s="44"/>
      <c r="F27" s="41"/>
      <c r="G27" s="50">
        <v>18911</v>
      </c>
      <c r="H27" s="41"/>
      <c r="I27" s="41" t="s">
        <v>1746</v>
      </c>
      <c r="J27" s="41"/>
      <c r="K27" s="41"/>
      <c r="L27" s="41"/>
      <c r="M27" s="41"/>
      <c r="N27" s="41"/>
      <c r="O27" s="41"/>
    </row>
    <row r="28" spans="1:15" ht="15" x14ac:dyDescent="0.25">
      <c r="A28" s="41" t="s">
        <v>1638</v>
      </c>
      <c r="B28" s="41"/>
      <c r="C28" s="41"/>
      <c r="D28" s="41" t="s">
        <v>1639</v>
      </c>
      <c r="E28" s="41"/>
      <c r="F28" s="41"/>
      <c r="G28" s="50">
        <v>64181</v>
      </c>
      <c r="H28" s="41"/>
      <c r="I28" s="41" t="s">
        <v>1746</v>
      </c>
      <c r="J28" s="41"/>
      <c r="K28" s="41"/>
      <c r="L28" s="41"/>
      <c r="M28" s="41"/>
      <c r="N28" s="41"/>
      <c r="O28" s="41"/>
    </row>
    <row r="29" spans="1:15" ht="15" x14ac:dyDescent="0.25">
      <c r="A29" s="44" t="s">
        <v>1640</v>
      </c>
      <c r="B29" s="41"/>
      <c r="C29" s="41"/>
      <c r="D29" s="46" t="s">
        <v>1641</v>
      </c>
      <c r="E29" s="46"/>
      <c r="F29" s="41"/>
      <c r="G29" s="50">
        <v>46350</v>
      </c>
      <c r="H29" s="41"/>
      <c r="I29" s="41" t="s">
        <v>1746</v>
      </c>
      <c r="J29" s="41"/>
      <c r="K29" s="41"/>
      <c r="L29" s="41"/>
      <c r="M29" s="41"/>
      <c r="N29" s="41"/>
      <c r="O29" s="41"/>
    </row>
    <row r="30" spans="1:15" ht="15" x14ac:dyDescent="0.25">
      <c r="A30" s="44" t="s">
        <v>1642</v>
      </c>
      <c r="B30" s="41"/>
      <c r="C30" s="41"/>
      <c r="D30" s="48" t="s">
        <v>1643</v>
      </c>
      <c r="E30" s="48"/>
      <c r="F30" s="41"/>
      <c r="G30" s="50">
        <v>45000</v>
      </c>
      <c r="H30" s="41"/>
      <c r="I30" s="41" t="s">
        <v>1747</v>
      </c>
      <c r="J30" s="41"/>
      <c r="K30" s="41"/>
      <c r="L30" s="41"/>
      <c r="M30" s="41"/>
      <c r="N30" s="41"/>
      <c r="O30" s="41"/>
    </row>
    <row r="31" spans="1:15" ht="15" x14ac:dyDescent="0.25">
      <c r="A31" s="41" t="s">
        <v>1644</v>
      </c>
      <c r="B31" s="41"/>
      <c r="C31" s="41"/>
      <c r="D31" s="48" t="s">
        <v>1645</v>
      </c>
      <c r="E31" s="48"/>
      <c r="F31" s="41"/>
      <c r="G31" s="50">
        <v>86281</v>
      </c>
      <c r="H31" s="41"/>
      <c r="I31" s="41" t="s">
        <v>1626</v>
      </c>
      <c r="J31" s="41"/>
      <c r="K31" s="41"/>
      <c r="L31" s="41"/>
      <c r="M31" s="41"/>
      <c r="N31" s="41"/>
      <c r="O31" s="41"/>
    </row>
    <row r="32" spans="1:15" ht="15" x14ac:dyDescent="0.25">
      <c r="A32" s="41" t="s">
        <v>1646</v>
      </c>
      <c r="B32" s="41"/>
      <c r="C32" s="41"/>
      <c r="D32" s="41" t="s">
        <v>1647</v>
      </c>
      <c r="E32" s="41"/>
      <c r="F32" s="41"/>
      <c r="G32" s="50">
        <v>54203</v>
      </c>
      <c r="H32" s="41"/>
      <c r="I32" s="41" t="s">
        <v>1747</v>
      </c>
      <c r="J32" s="41"/>
      <c r="K32" s="41"/>
      <c r="L32" s="41"/>
      <c r="M32" s="41"/>
      <c r="N32" s="41"/>
      <c r="O32" s="41"/>
    </row>
    <row r="33" spans="1:15" ht="15" x14ac:dyDescent="0.25">
      <c r="A33" s="44" t="s">
        <v>1648</v>
      </c>
      <c r="B33" s="41"/>
      <c r="C33" s="41"/>
      <c r="D33" s="44" t="s">
        <v>1649</v>
      </c>
      <c r="E33" s="44"/>
      <c r="F33" s="46" t="s">
        <v>1629</v>
      </c>
      <c r="G33" s="50">
        <v>21630</v>
      </c>
      <c r="H33" s="41"/>
      <c r="I33" s="41" t="s">
        <v>1747</v>
      </c>
      <c r="J33" s="41"/>
      <c r="K33" s="41"/>
      <c r="L33" s="41"/>
      <c r="M33" s="41"/>
      <c r="N33" s="41"/>
      <c r="O33" s="41"/>
    </row>
    <row r="34" spans="1:15" ht="15" x14ac:dyDescent="0.25">
      <c r="A34" s="44" t="s">
        <v>1650</v>
      </c>
      <c r="B34" s="41"/>
      <c r="C34" s="41"/>
      <c r="D34" s="44" t="s">
        <v>1651</v>
      </c>
      <c r="E34" s="44"/>
      <c r="F34" s="49"/>
      <c r="G34" s="50">
        <v>56650</v>
      </c>
      <c r="H34" s="41"/>
      <c r="I34" s="41" t="s">
        <v>1745</v>
      </c>
      <c r="J34" s="41"/>
      <c r="K34" s="41"/>
      <c r="L34" s="41"/>
      <c r="M34" s="41"/>
      <c r="N34" s="41"/>
      <c r="O34" s="41"/>
    </row>
    <row r="35" spans="1:15" ht="15" x14ac:dyDescent="0.25">
      <c r="A35" s="44" t="s">
        <v>1652</v>
      </c>
      <c r="B35" s="41"/>
      <c r="C35" s="41"/>
      <c r="D35" s="46" t="s">
        <v>1653</v>
      </c>
      <c r="E35" s="46"/>
      <c r="F35" s="41"/>
      <c r="G35" s="50">
        <v>51000</v>
      </c>
      <c r="H35" s="41"/>
      <c r="I35" s="41" t="s">
        <v>1746</v>
      </c>
      <c r="J35" s="41"/>
      <c r="K35" s="41"/>
      <c r="L35" s="41"/>
      <c r="M35" s="41"/>
      <c r="N35" s="41"/>
      <c r="O35" s="41"/>
    </row>
    <row r="36" spans="1:15" ht="15" x14ac:dyDescent="0.25">
      <c r="A36" s="41" t="s">
        <v>1654</v>
      </c>
      <c r="B36" s="41"/>
      <c r="C36" s="41"/>
      <c r="D36" s="46" t="s">
        <v>1655</v>
      </c>
      <c r="E36" s="46"/>
      <c r="F36" s="41"/>
      <c r="G36" s="50">
        <v>72288</v>
      </c>
      <c r="H36" s="41"/>
      <c r="I36" s="41" t="s">
        <v>1626</v>
      </c>
      <c r="J36" s="41"/>
      <c r="K36" s="41"/>
      <c r="L36" s="41"/>
      <c r="M36" s="41"/>
      <c r="N36" s="41"/>
      <c r="O36" s="41"/>
    </row>
    <row r="37" spans="1:15" ht="15" x14ac:dyDescent="0.25">
      <c r="A37" s="41" t="s">
        <v>1656</v>
      </c>
      <c r="B37" s="41"/>
      <c r="C37" s="41"/>
      <c r="D37" s="41" t="s">
        <v>1657</v>
      </c>
      <c r="E37" s="41"/>
      <c r="F37" s="41"/>
      <c r="G37" s="50">
        <v>60919</v>
      </c>
      <c r="H37" s="41"/>
      <c r="I37" s="41" t="s">
        <v>1746</v>
      </c>
      <c r="J37" s="41"/>
      <c r="K37" s="41"/>
      <c r="L37" s="41"/>
      <c r="M37" s="41"/>
      <c r="N37" s="41"/>
      <c r="O37" s="41"/>
    </row>
    <row r="38" spans="1:15" ht="15" x14ac:dyDescent="0.25">
      <c r="A38" s="44" t="s">
        <v>1658</v>
      </c>
      <c r="B38" s="41"/>
      <c r="C38" s="41"/>
      <c r="D38" s="46" t="s">
        <v>1659</v>
      </c>
      <c r="E38" s="46" t="s">
        <v>1607</v>
      </c>
      <c r="F38" s="41"/>
      <c r="G38" s="50">
        <v>45000</v>
      </c>
      <c r="H38" s="41"/>
      <c r="I38" s="41" t="s">
        <v>1747</v>
      </c>
      <c r="J38" s="41"/>
      <c r="K38" s="41"/>
      <c r="L38" s="41"/>
      <c r="M38" s="41"/>
      <c r="N38" s="41"/>
      <c r="O38" s="41"/>
    </row>
    <row r="39" spans="1:15" ht="15" x14ac:dyDescent="0.25">
      <c r="A39" s="41" t="s">
        <v>1660</v>
      </c>
      <c r="B39" s="41"/>
      <c r="C39" s="41"/>
      <c r="D39" s="44" t="s">
        <v>1661</v>
      </c>
      <c r="E39" s="44"/>
      <c r="F39" s="41"/>
      <c r="G39" s="50">
        <v>46350</v>
      </c>
      <c r="H39" s="41"/>
      <c r="I39" s="41" t="s">
        <v>1747</v>
      </c>
      <c r="J39" s="41"/>
      <c r="K39" s="41"/>
      <c r="L39" s="41"/>
      <c r="M39" s="41"/>
      <c r="N39" s="41"/>
      <c r="O39" s="41"/>
    </row>
    <row r="40" spans="1:15" ht="15" x14ac:dyDescent="0.25">
      <c r="A40" s="44" t="s">
        <v>1662</v>
      </c>
      <c r="B40" s="41"/>
      <c r="C40" s="41"/>
      <c r="D40" s="44" t="s">
        <v>1663</v>
      </c>
      <c r="E40" s="44"/>
      <c r="F40" s="41"/>
      <c r="G40" s="50">
        <v>40000</v>
      </c>
      <c r="H40" s="41"/>
      <c r="I40" s="41" t="s">
        <v>1746</v>
      </c>
      <c r="J40" s="41"/>
      <c r="K40" s="41"/>
      <c r="L40" s="41"/>
      <c r="M40" s="41"/>
      <c r="N40" s="41"/>
      <c r="O40" s="41"/>
    </row>
    <row r="41" spans="1:15" ht="15" x14ac:dyDescent="0.25">
      <c r="A41" s="44" t="s">
        <v>1664</v>
      </c>
      <c r="B41" s="41"/>
      <c r="C41" s="41"/>
      <c r="D41" s="44" t="s">
        <v>1665</v>
      </c>
      <c r="E41" s="44"/>
      <c r="F41" s="41"/>
      <c r="G41" s="50">
        <v>39140</v>
      </c>
      <c r="H41" s="41"/>
      <c r="I41" s="41" t="s">
        <v>1746</v>
      </c>
      <c r="J41" s="41"/>
      <c r="K41" s="41"/>
      <c r="L41" s="41"/>
      <c r="M41" s="41"/>
      <c r="N41" s="41"/>
      <c r="O41" s="41"/>
    </row>
    <row r="42" spans="1:15" ht="15" x14ac:dyDescent="0.25">
      <c r="A42" s="44" t="s">
        <v>1666</v>
      </c>
      <c r="B42" s="41"/>
      <c r="C42" s="41"/>
      <c r="D42" s="48" t="s">
        <v>1667</v>
      </c>
      <c r="E42" s="48"/>
      <c r="F42" s="41"/>
      <c r="G42" s="50">
        <v>88000</v>
      </c>
      <c r="H42" s="41" t="s">
        <v>1668</v>
      </c>
      <c r="I42" s="41" t="s">
        <v>1746</v>
      </c>
      <c r="J42" s="41"/>
      <c r="K42" s="41"/>
      <c r="L42" s="41"/>
      <c r="M42" s="41"/>
      <c r="N42" s="41"/>
      <c r="O42" s="41"/>
    </row>
    <row r="43" spans="1:15" ht="15" x14ac:dyDescent="0.25">
      <c r="A43" s="44" t="s">
        <v>1669</v>
      </c>
      <c r="B43" s="41"/>
      <c r="C43" s="41"/>
      <c r="D43" s="48" t="s">
        <v>1670</v>
      </c>
      <c r="E43" s="48"/>
      <c r="F43" s="41"/>
      <c r="G43" s="50">
        <v>39465</v>
      </c>
      <c r="H43" s="41"/>
      <c r="I43" s="41" t="s">
        <v>1746</v>
      </c>
      <c r="J43" s="41"/>
      <c r="K43" s="41"/>
      <c r="L43" s="41"/>
      <c r="M43" s="41"/>
      <c r="N43" s="41"/>
      <c r="O43" s="41"/>
    </row>
    <row r="44" spans="1:15" ht="15" x14ac:dyDescent="0.25">
      <c r="A44" s="44" t="s">
        <v>1671</v>
      </c>
      <c r="B44" s="41"/>
      <c r="C44" s="41"/>
      <c r="D44" s="48" t="s">
        <v>1672</v>
      </c>
      <c r="E44" s="48"/>
      <c r="F44" s="41"/>
      <c r="G44" s="50">
        <v>85000</v>
      </c>
      <c r="H44" s="41"/>
      <c r="I44" s="41" t="s">
        <v>1746</v>
      </c>
      <c r="J44" s="41"/>
      <c r="K44" s="41"/>
      <c r="L44" s="41"/>
      <c r="M44" s="41"/>
      <c r="N44" s="41"/>
      <c r="O44" s="41"/>
    </row>
    <row r="45" spans="1:15" ht="15" x14ac:dyDescent="0.25">
      <c r="A45" s="44" t="s">
        <v>1673</v>
      </c>
      <c r="B45" s="41"/>
      <c r="C45" s="41"/>
      <c r="D45" s="41" t="s">
        <v>1674</v>
      </c>
      <c r="E45" s="44" t="s">
        <v>1607</v>
      </c>
      <c r="F45" s="41"/>
      <c r="G45" s="50">
        <v>55000</v>
      </c>
      <c r="H45" s="41"/>
      <c r="I45" s="41" t="s">
        <v>1746</v>
      </c>
      <c r="J45" s="41"/>
      <c r="K45" s="41"/>
      <c r="L45" s="41"/>
      <c r="M45" s="41"/>
      <c r="N45" s="41"/>
      <c r="O45" s="41"/>
    </row>
    <row r="46" spans="1:15" ht="15" x14ac:dyDescent="0.25">
      <c r="A46" s="44" t="s">
        <v>1675</v>
      </c>
      <c r="B46" s="41"/>
      <c r="C46" s="41"/>
      <c r="D46" s="48" t="s">
        <v>1676</v>
      </c>
      <c r="E46" s="48"/>
      <c r="F46" s="41"/>
      <c r="G46" s="50">
        <v>47800</v>
      </c>
      <c r="H46" s="41"/>
      <c r="I46" s="41" t="s">
        <v>1746</v>
      </c>
      <c r="J46" s="41"/>
      <c r="K46" s="41"/>
      <c r="L46" s="41"/>
      <c r="M46" s="41"/>
      <c r="N46" s="41"/>
      <c r="O46" s="41"/>
    </row>
    <row r="47" spans="1:15" ht="15" x14ac:dyDescent="0.25">
      <c r="A47" s="44" t="s">
        <v>1677</v>
      </c>
      <c r="B47" s="41"/>
      <c r="C47" s="41"/>
      <c r="D47" s="48" t="s">
        <v>1678</v>
      </c>
      <c r="E47" s="48" t="s">
        <v>1607</v>
      </c>
      <c r="F47" s="46" t="s">
        <v>1679</v>
      </c>
      <c r="G47" s="50">
        <v>18000</v>
      </c>
      <c r="H47" s="41"/>
      <c r="I47" s="41" t="s">
        <v>1746</v>
      </c>
      <c r="J47" s="41"/>
      <c r="K47" s="41"/>
      <c r="L47" s="41"/>
      <c r="M47" s="41"/>
      <c r="N47" s="41"/>
      <c r="O47" s="41"/>
    </row>
    <row r="48" spans="1:15" ht="15" x14ac:dyDescent="0.25">
      <c r="A48" s="44" t="s">
        <v>1680</v>
      </c>
      <c r="B48" s="41"/>
      <c r="C48" s="41"/>
      <c r="D48" s="44" t="s">
        <v>1681</v>
      </c>
      <c r="E48" s="44" t="s">
        <v>1607</v>
      </c>
      <c r="F48" s="44" t="s">
        <v>1679</v>
      </c>
      <c r="G48" s="51">
        <v>6000</v>
      </c>
      <c r="H48" s="41"/>
      <c r="I48" s="41" t="s">
        <v>1747</v>
      </c>
      <c r="J48" s="41"/>
      <c r="K48" s="41"/>
      <c r="L48" s="41"/>
      <c r="M48" s="41"/>
      <c r="N48" s="41"/>
      <c r="O48" s="41"/>
    </row>
    <row r="49" spans="1:15" ht="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ht="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ht="15" x14ac:dyDescent="0.25">
      <c r="A52" s="43" t="s">
        <v>1682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ht="15" x14ac:dyDescent="0.25">
      <c r="A53" s="44" t="s">
        <v>1683</v>
      </c>
      <c r="B53" s="41"/>
      <c r="C53" s="41"/>
      <c r="D53" s="41" t="s">
        <v>1684</v>
      </c>
      <c r="E53" s="41"/>
      <c r="F53" s="41"/>
      <c r="G53" s="50">
        <v>85000</v>
      </c>
      <c r="H53" s="41"/>
      <c r="I53" s="41" t="s">
        <v>1748</v>
      </c>
      <c r="J53" s="41"/>
      <c r="K53" s="41"/>
      <c r="L53" s="41"/>
      <c r="M53" s="41"/>
      <c r="N53" s="41"/>
      <c r="O53" s="41"/>
    </row>
    <row r="54" spans="1:15" ht="15" x14ac:dyDescent="0.25">
      <c r="A54" s="44" t="s">
        <v>1685</v>
      </c>
      <c r="B54" s="41"/>
      <c r="C54" s="41"/>
      <c r="D54" s="44" t="s">
        <v>1612</v>
      </c>
      <c r="E54" s="44"/>
      <c r="F54" s="41"/>
      <c r="G54" s="50">
        <v>38000</v>
      </c>
      <c r="H54" s="41"/>
      <c r="I54" s="41" t="s">
        <v>1748</v>
      </c>
      <c r="J54" s="41"/>
      <c r="K54" s="41"/>
      <c r="L54" s="41"/>
      <c r="M54" s="41"/>
      <c r="N54" s="41"/>
      <c r="O54" s="41"/>
    </row>
    <row r="55" spans="1:15" ht="15" x14ac:dyDescent="0.25">
      <c r="A55" s="41" t="s">
        <v>1686</v>
      </c>
      <c r="B55" s="41"/>
      <c r="C55" s="41"/>
      <c r="D55" s="44" t="s">
        <v>1687</v>
      </c>
      <c r="E55" s="44"/>
      <c r="F55" s="41"/>
      <c r="G55" s="50">
        <v>45500</v>
      </c>
      <c r="H55" s="41"/>
      <c r="I55" s="41" t="s">
        <v>1748</v>
      </c>
      <c r="J55" s="41"/>
      <c r="K55" s="41"/>
      <c r="L55" s="41"/>
      <c r="M55" s="41"/>
      <c r="N55" s="41"/>
      <c r="O55" s="41"/>
    </row>
    <row r="56" spans="1:15" ht="15" x14ac:dyDescent="0.25">
      <c r="A56" s="44" t="s">
        <v>1688</v>
      </c>
      <c r="B56" s="44"/>
      <c r="C56" s="44"/>
      <c r="D56" s="44" t="s">
        <v>1689</v>
      </c>
      <c r="E56" s="44"/>
      <c r="F56" s="41"/>
      <c r="G56" s="50">
        <v>31000</v>
      </c>
      <c r="H56" s="41"/>
      <c r="I56" s="41"/>
      <c r="J56" s="41"/>
      <c r="K56" s="41"/>
      <c r="L56" s="41"/>
      <c r="M56" s="41"/>
      <c r="N56" s="41"/>
      <c r="O56" s="41"/>
    </row>
    <row r="57" spans="1:15" ht="15" x14ac:dyDescent="0.25">
      <c r="A57" s="44" t="s">
        <v>1690</v>
      </c>
      <c r="B57" s="44"/>
      <c r="C57" s="44"/>
      <c r="D57" s="44" t="s">
        <v>1691</v>
      </c>
      <c r="E57" s="44"/>
      <c r="F57" s="41"/>
      <c r="G57" s="50">
        <v>20000</v>
      </c>
      <c r="H57" s="41"/>
      <c r="I57" s="41"/>
      <c r="J57" s="41"/>
      <c r="K57" s="41"/>
      <c r="L57" s="41"/>
      <c r="M57" s="41"/>
      <c r="N57" s="41"/>
      <c r="O57" s="41"/>
    </row>
    <row r="58" spans="1:15" ht="15" x14ac:dyDescent="0.25">
      <c r="A58" s="44" t="s">
        <v>1692</v>
      </c>
      <c r="B58" s="44"/>
      <c r="C58" s="44"/>
      <c r="D58" s="44" t="s">
        <v>1689</v>
      </c>
      <c r="E58" s="44"/>
      <c r="F58" s="46"/>
      <c r="G58" s="50">
        <v>31000</v>
      </c>
      <c r="H58" s="41"/>
      <c r="I58" s="41"/>
      <c r="J58" s="41"/>
      <c r="K58" s="41"/>
      <c r="L58" s="41"/>
      <c r="M58" s="41"/>
      <c r="N58" s="41"/>
      <c r="O58" s="41"/>
    </row>
    <row r="59" spans="1:15" ht="15" x14ac:dyDescent="0.25">
      <c r="A59" s="44" t="s">
        <v>1693</v>
      </c>
      <c r="B59" s="41"/>
      <c r="C59" s="41"/>
      <c r="D59" s="44" t="s">
        <v>1694</v>
      </c>
      <c r="E59" s="44"/>
      <c r="F59" s="41"/>
      <c r="G59" s="50">
        <v>25235</v>
      </c>
      <c r="H59" s="41"/>
      <c r="I59" s="41"/>
      <c r="J59" s="41"/>
      <c r="K59" s="41"/>
      <c r="L59" s="41"/>
      <c r="M59" s="41"/>
      <c r="N59" s="41"/>
      <c r="O59" s="41"/>
    </row>
    <row r="60" spans="1:15" ht="15" x14ac:dyDescent="0.25">
      <c r="A60" s="44" t="s">
        <v>1695</v>
      </c>
      <c r="B60" s="41"/>
      <c r="C60" s="41"/>
      <c r="D60" s="44" t="s">
        <v>1696</v>
      </c>
      <c r="E60" s="44"/>
      <c r="F60" s="41"/>
      <c r="G60" s="50">
        <v>20500</v>
      </c>
      <c r="H60" s="41"/>
      <c r="I60" s="41"/>
      <c r="J60" s="41"/>
      <c r="K60" s="41"/>
      <c r="L60" s="41"/>
      <c r="M60" s="41"/>
      <c r="N60" s="41"/>
      <c r="O60" s="41"/>
    </row>
    <row r="61" spans="1:15" ht="15" x14ac:dyDescent="0.25">
      <c r="A61" s="44" t="s">
        <v>1697</v>
      </c>
      <c r="B61" s="41"/>
      <c r="C61" s="41"/>
      <c r="D61" s="44" t="s">
        <v>1698</v>
      </c>
      <c r="E61" s="44"/>
      <c r="F61" s="41"/>
      <c r="G61" s="50">
        <v>30100</v>
      </c>
      <c r="H61" s="41"/>
      <c r="I61" s="41"/>
      <c r="J61" s="41"/>
      <c r="K61" s="41"/>
      <c r="L61" s="41"/>
      <c r="M61" s="41"/>
      <c r="N61" s="41"/>
      <c r="O61" s="41"/>
    </row>
    <row r="62" spans="1:15" ht="15" x14ac:dyDescent="0.25">
      <c r="A62" s="44" t="s">
        <v>1699</v>
      </c>
      <c r="B62" s="41"/>
      <c r="C62" s="41"/>
      <c r="D62" s="44" t="s">
        <v>1700</v>
      </c>
      <c r="E62" s="44"/>
      <c r="F62" s="41"/>
      <c r="G62" s="50">
        <v>32500</v>
      </c>
      <c r="H62" s="41"/>
      <c r="I62" s="41"/>
      <c r="J62" s="41"/>
      <c r="K62" s="41"/>
      <c r="L62" s="41"/>
      <c r="M62" s="41"/>
      <c r="N62" s="41"/>
      <c r="O62" s="41"/>
    </row>
    <row r="63" spans="1:15" ht="15" x14ac:dyDescent="0.25">
      <c r="A63" s="44" t="s">
        <v>1701</v>
      </c>
      <c r="B63" s="41"/>
      <c r="C63" s="41"/>
      <c r="D63" s="44" t="s">
        <v>1700</v>
      </c>
      <c r="E63" s="44"/>
      <c r="F63" s="46"/>
      <c r="G63" s="50">
        <v>29500</v>
      </c>
      <c r="H63" s="41"/>
      <c r="I63" s="41"/>
      <c r="J63" s="41"/>
      <c r="K63" s="41"/>
      <c r="L63" s="41"/>
      <c r="M63" s="41"/>
      <c r="N63" s="41"/>
      <c r="O63" s="41"/>
    </row>
    <row r="64" spans="1:15" ht="15" x14ac:dyDescent="0.25">
      <c r="A64" s="44" t="s">
        <v>1702</v>
      </c>
      <c r="B64" s="41"/>
      <c r="C64" s="41"/>
      <c r="D64" s="44" t="s">
        <v>1703</v>
      </c>
      <c r="E64" s="44"/>
      <c r="F64" s="41"/>
      <c r="G64" s="50">
        <v>18540</v>
      </c>
      <c r="H64" s="41"/>
      <c r="I64" s="41"/>
      <c r="J64" s="41"/>
      <c r="K64" s="41"/>
      <c r="L64" s="41"/>
      <c r="M64" s="41"/>
      <c r="N64" s="41"/>
      <c r="O64" s="41"/>
    </row>
    <row r="65" spans="1:15" ht="15" x14ac:dyDescent="0.25">
      <c r="A65" s="44" t="s">
        <v>1704</v>
      </c>
      <c r="B65" s="41"/>
      <c r="C65" s="41"/>
      <c r="D65" s="44" t="s">
        <v>1705</v>
      </c>
      <c r="E65" s="44"/>
      <c r="F65" s="41"/>
      <c r="G65" s="50">
        <v>6304</v>
      </c>
      <c r="H65" s="41"/>
      <c r="I65" s="41"/>
      <c r="J65" s="41"/>
      <c r="K65" s="41"/>
      <c r="L65" s="41"/>
      <c r="M65" s="41"/>
      <c r="N65" s="41"/>
      <c r="O65" s="41"/>
    </row>
    <row r="66" spans="1:15" ht="15" x14ac:dyDescent="0.25">
      <c r="A66" s="44" t="s">
        <v>1706</v>
      </c>
      <c r="B66" s="41"/>
      <c r="C66" s="41"/>
      <c r="D66" s="44" t="s">
        <v>1707</v>
      </c>
      <c r="E66" s="44"/>
      <c r="F66" s="41"/>
      <c r="G66" s="50">
        <v>40128</v>
      </c>
      <c r="H66" s="41"/>
      <c r="I66" s="41"/>
      <c r="J66" s="41"/>
      <c r="K66" s="41"/>
      <c r="L66" s="41"/>
      <c r="M66" s="41"/>
      <c r="N66" s="41"/>
      <c r="O66" s="41"/>
    </row>
    <row r="67" spans="1:15" ht="15" x14ac:dyDescent="0.25">
      <c r="A67" s="41" t="s">
        <v>1708</v>
      </c>
      <c r="B67" s="41"/>
      <c r="C67" s="41"/>
      <c r="D67" s="44" t="s">
        <v>1707</v>
      </c>
      <c r="E67" s="44"/>
      <c r="F67" s="46"/>
      <c r="G67" s="50">
        <v>53000</v>
      </c>
      <c r="H67" s="41"/>
      <c r="I67" s="41"/>
      <c r="J67" s="41"/>
      <c r="K67" s="41"/>
      <c r="L67" s="41"/>
      <c r="M67" s="41"/>
      <c r="N67" s="41"/>
      <c r="O67" s="41"/>
    </row>
    <row r="68" spans="1:15" ht="15" x14ac:dyDescent="0.25">
      <c r="A68" s="44" t="s">
        <v>1709</v>
      </c>
      <c r="B68" s="41"/>
      <c r="C68" s="41"/>
      <c r="D68" s="44" t="s">
        <v>1707</v>
      </c>
      <c r="E68" s="44"/>
      <c r="F68" s="41"/>
      <c r="G68" s="50">
        <v>40000</v>
      </c>
      <c r="H68" s="41"/>
      <c r="I68" s="41"/>
      <c r="J68" s="41"/>
      <c r="K68" s="41"/>
      <c r="L68" s="41"/>
      <c r="M68" s="41"/>
      <c r="N68" s="41"/>
      <c r="O68" s="41"/>
    </row>
    <row r="69" spans="1:15" ht="15" x14ac:dyDescent="0.25">
      <c r="A69" s="44" t="s">
        <v>1710</v>
      </c>
      <c r="B69" s="41"/>
      <c r="C69" s="41"/>
      <c r="D69" s="44" t="s">
        <v>1711</v>
      </c>
      <c r="E69" s="44"/>
      <c r="F69" s="41"/>
      <c r="G69" s="50">
        <v>51000</v>
      </c>
      <c r="H69" s="41"/>
      <c r="I69" s="41"/>
      <c r="J69" s="41"/>
      <c r="K69" s="41"/>
      <c r="L69" s="41"/>
      <c r="M69" s="41"/>
      <c r="N69" s="41"/>
      <c r="O69" s="41"/>
    </row>
    <row r="70" spans="1:15" ht="15" x14ac:dyDescent="0.25">
      <c r="A70" s="44" t="s">
        <v>1712</v>
      </c>
      <c r="B70" s="41"/>
      <c r="C70" s="41"/>
      <c r="D70" s="44" t="s">
        <v>1711</v>
      </c>
      <c r="E70" s="44"/>
      <c r="F70" s="41"/>
      <c r="G70" s="50">
        <v>36050</v>
      </c>
      <c r="H70" s="44"/>
      <c r="I70" s="41"/>
      <c r="J70" s="41"/>
      <c r="K70" s="44"/>
      <c r="L70" s="41"/>
      <c r="M70" s="46"/>
      <c r="N70" s="41"/>
      <c r="O70" s="41"/>
    </row>
    <row r="71" spans="1:15" ht="15" x14ac:dyDescent="0.25">
      <c r="A71" s="44" t="s">
        <v>1713</v>
      </c>
      <c r="B71" s="41"/>
      <c r="C71" s="41"/>
      <c r="D71" s="44" t="s">
        <v>1714</v>
      </c>
      <c r="E71" s="44"/>
      <c r="F71" s="41"/>
      <c r="G71" s="50">
        <v>38110</v>
      </c>
      <c r="H71" s="44"/>
      <c r="I71" s="41"/>
      <c r="J71" s="41"/>
      <c r="K71" s="44"/>
      <c r="L71" s="41"/>
      <c r="M71" s="46"/>
      <c r="N71" s="41"/>
      <c r="O71" s="41"/>
    </row>
    <row r="72" spans="1:15" ht="15" x14ac:dyDescent="0.25">
      <c r="A72" s="44" t="s">
        <v>1715</v>
      </c>
      <c r="B72" s="41"/>
      <c r="C72" s="41"/>
      <c r="D72" s="44" t="s">
        <v>1714</v>
      </c>
      <c r="E72" s="44"/>
      <c r="F72" s="41"/>
      <c r="G72" s="50">
        <v>36050</v>
      </c>
      <c r="H72" s="44"/>
      <c r="I72" s="41"/>
      <c r="J72" s="41"/>
      <c r="K72" s="44"/>
      <c r="L72" s="41"/>
      <c r="M72" s="46"/>
      <c r="N72" s="41"/>
      <c r="O72" s="41"/>
    </row>
    <row r="73" spans="1:15" ht="15" x14ac:dyDescent="0.25">
      <c r="A73" s="44" t="s">
        <v>1716</v>
      </c>
      <c r="B73" s="41"/>
      <c r="C73" s="41"/>
      <c r="D73" s="46" t="s">
        <v>1717</v>
      </c>
      <c r="E73" s="46" t="s">
        <v>1607</v>
      </c>
      <c r="F73" s="41"/>
      <c r="G73" s="50">
        <v>45000</v>
      </c>
      <c r="H73" s="41"/>
      <c r="I73" s="41"/>
      <c r="J73" s="41"/>
      <c r="K73" s="41"/>
      <c r="L73" s="41"/>
      <c r="M73" s="41"/>
      <c r="N73" s="41"/>
      <c r="O73" s="41"/>
    </row>
    <row r="74" spans="1:15" ht="15" x14ac:dyDescent="0.25">
      <c r="A74" s="44" t="s">
        <v>1718</v>
      </c>
      <c r="B74" s="41"/>
      <c r="C74" s="41"/>
      <c r="D74" s="41" t="s">
        <v>1717</v>
      </c>
      <c r="E74" s="41"/>
      <c r="F74" s="41"/>
      <c r="G74" s="50">
        <v>38110</v>
      </c>
      <c r="H74" s="44"/>
      <c r="I74" s="41"/>
      <c r="J74" s="41"/>
      <c r="K74" s="44"/>
      <c r="L74" s="41"/>
      <c r="M74" s="46"/>
      <c r="N74" s="41"/>
      <c r="O74" s="41"/>
    </row>
    <row r="75" spans="1:15" ht="15" x14ac:dyDescent="0.25">
      <c r="A75" s="44" t="s">
        <v>1719</v>
      </c>
      <c r="B75" s="41"/>
      <c r="C75" s="41"/>
      <c r="D75" s="44" t="s">
        <v>1720</v>
      </c>
      <c r="E75" s="44"/>
      <c r="F75" s="41"/>
      <c r="G75" s="50">
        <v>40000</v>
      </c>
      <c r="H75" s="41"/>
      <c r="I75" s="41"/>
      <c r="J75" s="41"/>
      <c r="K75" s="41"/>
      <c r="L75" s="41"/>
      <c r="M75" s="41"/>
      <c r="N75" s="41"/>
      <c r="O75" s="41"/>
    </row>
    <row r="76" spans="1:15" ht="15" x14ac:dyDescent="0.25">
      <c r="A76" s="41" t="s">
        <v>1721</v>
      </c>
      <c r="B76" s="41"/>
      <c r="C76" s="41"/>
      <c r="D76" s="41" t="s">
        <v>1720</v>
      </c>
      <c r="E76" s="41"/>
      <c r="F76" s="41"/>
      <c r="G76" s="50">
        <v>41200</v>
      </c>
      <c r="H76" s="41"/>
      <c r="I76" s="41"/>
      <c r="J76" s="41"/>
      <c r="K76" s="41"/>
      <c r="L76" s="41"/>
      <c r="M76" s="41"/>
      <c r="N76" s="41"/>
      <c r="O76" s="41"/>
    </row>
    <row r="77" spans="1:15" ht="15" x14ac:dyDescent="0.25">
      <c r="A77" s="41" t="s">
        <v>1722</v>
      </c>
      <c r="B77" s="41"/>
      <c r="C77" s="41"/>
      <c r="D77" s="44" t="s">
        <v>1723</v>
      </c>
      <c r="E77" s="44"/>
      <c r="F77" s="41"/>
      <c r="G77" s="50">
        <v>40874</v>
      </c>
      <c r="H77" s="41"/>
      <c r="I77" s="41"/>
      <c r="J77" s="41"/>
      <c r="K77" s="41"/>
      <c r="L77" s="41"/>
      <c r="M77" s="41"/>
      <c r="N77" s="41"/>
      <c r="O77" s="41"/>
    </row>
    <row r="78" spans="1:15" ht="15" x14ac:dyDescent="0.25">
      <c r="A78" s="44" t="s">
        <v>1724</v>
      </c>
      <c r="B78" s="41"/>
      <c r="C78" s="41"/>
      <c r="D78" s="46" t="s">
        <v>1723</v>
      </c>
      <c r="E78" s="46" t="s">
        <v>1607</v>
      </c>
      <c r="F78" s="41"/>
      <c r="G78" s="50">
        <v>40000</v>
      </c>
      <c r="H78" s="41"/>
      <c r="I78" s="41"/>
      <c r="J78" s="41"/>
      <c r="K78" s="41"/>
      <c r="L78" s="41"/>
      <c r="M78" s="41"/>
      <c r="N78" s="41"/>
      <c r="O78" s="41"/>
    </row>
    <row r="79" spans="1:15" ht="15" x14ac:dyDescent="0.25">
      <c r="A79" s="44" t="s">
        <v>1725</v>
      </c>
      <c r="B79" s="41"/>
      <c r="C79" s="41"/>
      <c r="D79" s="44" t="s">
        <v>1726</v>
      </c>
      <c r="E79" s="44"/>
      <c r="F79" s="46"/>
      <c r="G79" s="50">
        <v>54000</v>
      </c>
      <c r="H79" s="41"/>
      <c r="I79" s="41"/>
      <c r="J79" s="41"/>
      <c r="K79" s="41"/>
      <c r="L79" s="41"/>
      <c r="M79" s="41"/>
      <c r="N79" s="41"/>
      <c r="O79" s="41"/>
    </row>
    <row r="80" spans="1:15" ht="15" x14ac:dyDescent="0.25">
      <c r="A80" s="44" t="s">
        <v>1727</v>
      </c>
      <c r="B80" s="41"/>
      <c r="C80" s="41"/>
      <c r="D80" s="44" t="s">
        <v>1728</v>
      </c>
      <c r="E80" s="44"/>
      <c r="F80" s="41"/>
      <c r="G80" s="50">
        <v>46350</v>
      </c>
      <c r="H80" s="41"/>
      <c r="I80" s="41"/>
      <c r="J80" s="41"/>
      <c r="K80" s="41"/>
      <c r="L80" s="41"/>
      <c r="M80" s="41"/>
      <c r="N80" s="41"/>
      <c r="O80" s="41"/>
    </row>
    <row r="81" spans="1:15" ht="15" x14ac:dyDescent="0.25">
      <c r="A81" s="44" t="s">
        <v>1729</v>
      </c>
      <c r="B81" s="41"/>
      <c r="C81" s="41"/>
      <c r="D81" s="44" t="s">
        <v>1730</v>
      </c>
      <c r="E81" s="44"/>
      <c r="F81" s="46"/>
      <c r="G81" s="50">
        <v>45000</v>
      </c>
      <c r="H81" s="41"/>
      <c r="I81" s="41"/>
      <c r="J81" s="41"/>
      <c r="K81" s="41"/>
      <c r="L81" s="41"/>
      <c r="M81" s="41"/>
      <c r="N81" s="41"/>
      <c r="O81" s="41"/>
    </row>
    <row r="82" spans="1:15" ht="15" x14ac:dyDescent="0.25">
      <c r="A82" s="41" t="s">
        <v>1731</v>
      </c>
      <c r="B82" s="41"/>
      <c r="C82" s="41"/>
      <c r="D82" s="44" t="s">
        <v>1732</v>
      </c>
      <c r="E82" s="44"/>
      <c r="F82" s="46"/>
      <c r="G82" s="50">
        <v>34000</v>
      </c>
      <c r="H82" s="41"/>
      <c r="I82" s="41"/>
      <c r="J82" s="41"/>
      <c r="K82" s="41"/>
      <c r="L82" s="41"/>
      <c r="M82" s="41"/>
      <c r="N82" s="41"/>
      <c r="O82" s="41"/>
    </row>
    <row r="83" spans="1:15" ht="15" x14ac:dyDescent="0.25">
      <c r="A83" s="44" t="s">
        <v>1733</v>
      </c>
      <c r="B83" s="41"/>
      <c r="C83" s="41"/>
      <c r="D83" s="46" t="s">
        <v>1734</v>
      </c>
      <c r="E83" s="46"/>
      <c r="F83" s="46" t="s">
        <v>1679</v>
      </c>
      <c r="G83" s="50">
        <v>17000</v>
      </c>
      <c r="H83" s="41"/>
      <c r="I83" s="41"/>
      <c r="J83" s="41"/>
      <c r="K83" s="41"/>
      <c r="L83" s="41"/>
      <c r="M83" s="41"/>
      <c r="N83" s="41"/>
      <c r="O83" s="41"/>
    </row>
    <row r="84" spans="1:15" ht="15" x14ac:dyDescent="0.25">
      <c r="A84" s="44" t="s">
        <v>1735</v>
      </c>
      <c r="B84" s="41"/>
      <c r="C84" s="41"/>
      <c r="D84" s="44" t="s">
        <v>1736</v>
      </c>
      <c r="E84" s="44" t="s">
        <v>1607</v>
      </c>
      <c r="F84" s="46" t="s">
        <v>1679</v>
      </c>
      <c r="G84" s="50">
        <v>24000</v>
      </c>
      <c r="H84" s="41"/>
      <c r="I84" s="41"/>
      <c r="J84" s="41"/>
      <c r="K84" s="41"/>
      <c r="L84" s="41"/>
      <c r="M84" s="41"/>
      <c r="N84" s="41"/>
      <c r="O84" s="41"/>
    </row>
    <row r="85" spans="1:15" ht="15" x14ac:dyDescent="0.25">
      <c r="A85" s="44" t="s">
        <v>1737</v>
      </c>
      <c r="B85" s="41"/>
      <c r="C85" s="41"/>
      <c r="D85" s="44" t="s">
        <v>1738</v>
      </c>
      <c r="E85" s="44"/>
      <c r="F85" s="46"/>
      <c r="G85" s="50">
        <v>51437</v>
      </c>
      <c r="H85" s="41"/>
      <c r="I85" s="41"/>
      <c r="J85" s="41"/>
      <c r="K85" s="41"/>
      <c r="L85" s="41"/>
      <c r="M85" s="41"/>
      <c r="N85" s="41"/>
      <c r="O85" s="41"/>
    </row>
    <row r="86" spans="1:15" ht="15" x14ac:dyDescent="0.25">
      <c r="A86" s="44" t="s">
        <v>1739</v>
      </c>
      <c r="B86" s="44"/>
      <c r="C86" s="44"/>
      <c r="D86" s="44" t="s">
        <v>1740</v>
      </c>
      <c r="E86" s="44"/>
      <c r="F86" s="41"/>
      <c r="G86" s="50">
        <v>41500</v>
      </c>
      <c r="H86" s="41"/>
      <c r="I86" s="41"/>
      <c r="J86" s="41"/>
      <c r="K86" s="41"/>
      <c r="L86" s="41"/>
      <c r="M86" s="41"/>
      <c r="N86" s="41"/>
      <c r="O86" s="41"/>
    </row>
    <row r="87" spans="1:15" ht="15" x14ac:dyDescent="0.25">
      <c r="A87" s="44" t="s">
        <v>1741</v>
      </c>
      <c r="B87" s="41"/>
      <c r="C87" s="41"/>
      <c r="D87" s="44" t="s">
        <v>1742</v>
      </c>
      <c r="E87" s="44"/>
      <c r="F87" s="41"/>
      <c r="G87" s="50">
        <v>60000</v>
      </c>
      <c r="H87" s="41" t="s">
        <v>1743</v>
      </c>
      <c r="I87" s="41"/>
      <c r="J87" s="41"/>
      <c r="K87" s="41"/>
      <c r="L87" s="41"/>
      <c r="M87" s="41"/>
      <c r="N87" s="41"/>
      <c r="O87" s="41"/>
    </row>
    <row r="88" spans="1:15" ht="15" x14ac:dyDescent="0.25">
      <c r="A88" s="41"/>
      <c r="B88" s="41"/>
      <c r="C88" s="41"/>
      <c r="D88" s="44" t="s">
        <v>1744</v>
      </c>
      <c r="E88" s="44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ht="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ht="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ht="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ht="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ht="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ht="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ht="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ht="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ht="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ht="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ht="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ht="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ht="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ht="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ht="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ht="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ht="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ht="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ht="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ht="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ht="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ht="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ht="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ht="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ht="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ht="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ht="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ht="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ht="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ht="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ht="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ht="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ht="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ht="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5" ht="15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5" ht="15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5" ht="15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1:15" ht="15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ht="15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1:15" ht="15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ht="15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ht="15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1:15" ht="15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</row>
    <row r="139" spans="1:15" ht="15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1:15" ht="15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</row>
    <row r="141" spans="1:15" ht="15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</row>
    <row r="142" spans="1:15" ht="15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</row>
    <row r="143" spans="1:15" ht="15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1:15" ht="15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</row>
    <row r="145" spans="1:15" ht="15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1:15" ht="15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1:15" ht="15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 ht="15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1:15" ht="15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</row>
    <row r="150" spans="1:15" ht="15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</row>
    <row r="151" spans="1:15" ht="15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</row>
    <row r="152" spans="1:15" ht="15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</row>
    <row r="153" spans="1:15" ht="15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</row>
    <row r="154" spans="1:15" ht="15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</row>
    <row r="155" spans="1:15" ht="1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</row>
    <row r="156" spans="1:15" ht="15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</row>
    <row r="157" spans="1:15" ht="15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</row>
    <row r="158" spans="1:15" ht="1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</row>
    <row r="159" spans="1:15" ht="15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1:15" ht="15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1:15" ht="15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1:15" ht="15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</row>
    <row r="163" spans="1:15" ht="15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</row>
    <row r="164" spans="1:15" ht="15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</row>
    <row r="165" spans="1:15" ht="15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</row>
    <row r="166" spans="1:15" ht="15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</row>
    <row r="167" spans="1:15" ht="15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</row>
    <row r="168" spans="1:15" ht="15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</row>
    <row r="169" spans="1:15" ht="15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</row>
    <row r="170" spans="1:15" ht="15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</row>
    <row r="171" spans="1:15" ht="15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</row>
    <row r="172" spans="1:15" ht="15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</row>
    <row r="173" spans="1:15" ht="15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1:15" ht="15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</row>
    <row r="175" spans="1:15" ht="15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</row>
    <row r="176" spans="1:15" ht="15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</row>
    <row r="177" spans="1:15" ht="15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</row>
    <row r="178" spans="1:15" ht="15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</row>
    <row r="179" spans="1:15" ht="15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</row>
    <row r="180" spans="1:15" ht="15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1:15" ht="15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1:15" ht="15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1:15" ht="15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</row>
    <row r="184" spans="1:15" ht="15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1:15" ht="15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</row>
    <row r="186" spans="1:15" ht="15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</row>
    <row r="187" spans="1:15" ht="15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</row>
    <row r="188" spans="1:15" ht="15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</row>
    <row r="189" spans="1:15" ht="15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</row>
    <row r="190" spans="1:15" ht="15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</row>
    <row r="191" spans="1:15" ht="15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</row>
    <row r="192" spans="1:15" ht="15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</row>
    <row r="193" spans="1:15" ht="15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</row>
    <row r="194" spans="1:15" ht="15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</row>
    <row r="195" spans="1:15" ht="15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</row>
    <row r="196" spans="1:15" ht="15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</row>
    <row r="197" spans="1:15" ht="15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</row>
    <row r="198" spans="1:15" ht="15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</row>
    <row r="199" spans="1:15" ht="15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</row>
    <row r="200" spans="1:15" ht="15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</row>
    <row r="201" spans="1:15" ht="15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</row>
    <row r="202" spans="1:15" ht="15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</row>
    <row r="203" spans="1:15" ht="15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</row>
    <row r="204" spans="1:15" ht="15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</row>
    <row r="205" spans="1:15" ht="15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</row>
    <row r="206" spans="1:15" ht="15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</row>
    <row r="207" spans="1:15" ht="15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</row>
    <row r="208" spans="1:15" ht="15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</row>
    <row r="209" spans="1:15" ht="15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</row>
    <row r="210" spans="1:15" ht="15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</row>
    <row r="211" spans="1:15" ht="15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</row>
    <row r="212" spans="1:15" ht="15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</row>
    <row r="213" spans="1:15" ht="15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</row>
    <row r="214" spans="1:15" ht="15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</row>
    <row r="215" spans="1:15" ht="15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</row>
    <row r="216" spans="1:15" ht="15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</row>
    <row r="217" spans="1:15" ht="15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</row>
    <row r="218" spans="1:15" ht="15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</row>
    <row r="219" spans="1:15" ht="15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</row>
    <row r="220" spans="1:15" ht="15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</row>
    <row r="221" spans="1:15" ht="15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</row>
    <row r="222" spans="1:15" ht="15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</row>
    <row r="223" spans="1:15" ht="15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</row>
    <row r="224" spans="1:15" ht="15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</row>
    <row r="225" spans="1:15" ht="15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</row>
    <row r="226" spans="1:15" ht="15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</row>
    <row r="227" spans="1:15" ht="15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</row>
    <row r="228" spans="1:15" ht="15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</row>
    <row r="229" spans="1:15" ht="15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</row>
    <row r="230" spans="1:15" ht="15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</row>
    <row r="231" spans="1:15" ht="15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</row>
    <row r="232" spans="1:15" ht="15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</row>
    <row r="233" spans="1:15" ht="15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</row>
    <row r="234" spans="1:15" ht="15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</row>
    <row r="235" spans="1:15" ht="15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</row>
    <row r="236" spans="1:15" ht="15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</row>
    <row r="237" spans="1:15" ht="15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</row>
    <row r="238" spans="1:15" ht="15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</row>
    <row r="239" spans="1:15" ht="15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</row>
    <row r="240" spans="1:15" ht="15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</row>
    <row r="241" spans="1:15" ht="15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</row>
    <row r="242" spans="1:15" ht="15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</row>
    <row r="243" spans="1:15" ht="15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</row>
    <row r="244" spans="1:15" ht="15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</row>
    <row r="245" spans="1:15" ht="15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</row>
    <row r="246" spans="1:15" ht="15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</row>
    <row r="247" spans="1:15" ht="15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</row>
    <row r="248" spans="1:15" ht="15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</row>
    <row r="249" spans="1:15" ht="15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</row>
    <row r="250" spans="1:15" ht="15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</row>
    <row r="251" spans="1:15" ht="15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</row>
    <row r="252" spans="1:15" ht="15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</row>
    <row r="253" spans="1:15" ht="15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</row>
    <row r="254" spans="1:15" ht="15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</row>
    <row r="255" spans="1:15" ht="15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</row>
    <row r="256" spans="1:15" ht="15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</row>
    <row r="257" spans="1:15" ht="15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</row>
    <row r="258" spans="1:15" ht="15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</row>
    <row r="259" spans="1:15" ht="15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</row>
    <row r="260" spans="1:15" ht="15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</row>
    <row r="261" spans="1:15" ht="15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</row>
    <row r="262" spans="1:15" ht="15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</row>
    <row r="263" spans="1:15" ht="15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</row>
    <row r="264" spans="1:15" ht="15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</row>
    <row r="265" spans="1:15" ht="15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</row>
    <row r="266" spans="1:15" ht="15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</row>
    <row r="267" spans="1:15" ht="15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</row>
    <row r="268" spans="1:15" ht="15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</row>
    <row r="269" spans="1:15" ht="15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</row>
    <row r="270" spans="1:15" ht="15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</row>
    <row r="271" spans="1:15" ht="15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</row>
    <row r="272" spans="1:15" ht="15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</row>
    <row r="273" spans="1:15" ht="15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</row>
    <row r="274" spans="1:15" ht="15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</row>
    <row r="275" spans="1:15" ht="15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</row>
    <row r="276" spans="1:15" ht="15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</row>
    <row r="277" spans="1:15" ht="15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</row>
    <row r="278" spans="1:15" ht="15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</row>
    <row r="279" spans="1:15" ht="15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</row>
    <row r="280" spans="1:15" ht="15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</row>
    <row r="281" spans="1:15" ht="15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</row>
    <row r="282" spans="1:15" ht="15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</row>
    <row r="283" spans="1:15" ht="15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</row>
    <row r="284" spans="1:15" ht="15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</row>
    <row r="285" spans="1:15" ht="15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</row>
    <row r="286" spans="1:15" ht="15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</row>
    <row r="287" spans="1:15" ht="15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</row>
    <row r="288" spans="1:15" ht="15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</row>
    <row r="289" spans="1:15" ht="15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</row>
    <row r="290" spans="1:15" ht="15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</row>
    <row r="291" spans="1:15" ht="15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</row>
    <row r="292" spans="1:15" ht="15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</row>
    <row r="293" spans="1:15" ht="15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</row>
    <row r="294" spans="1:15" ht="15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</row>
    <row r="295" spans="1:15" ht="15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</row>
    <row r="296" spans="1:15" ht="15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</row>
    <row r="297" spans="1:15" ht="15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</row>
    <row r="298" spans="1:15" ht="15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</row>
    <row r="299" spans="1:15" ht="15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</row>
    <row r="300" spans="1:15" ht="15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</row>
    <row r="301" spans="1:15" ht="15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</row>
    <row r="302" spans="1:15" ht="15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</row>
    <row r="303" spans="1:15" ht="15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</row>
    <row r="304" spans="1:15" ht="15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</row>
    <row r="305" spans="1:15" ht="15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</row>
    <row r="306" spans="1:15" ht="15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</row>
    <row r="307" spans="1:15" ht="15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</row>
    <row r="308" spans="1:15" ht="15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</row>
    <row r="309" spans="1:15" ht="15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</row>
    <row r="310" spans="1:15" ht="15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</row>
    <row r="311" spans="1:15" ht="15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</row>
    <row r="312" spans="1:15" ht="15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</row>
    <row r="313" spans="1:15" ht="15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</row>
    <row r="314" spans="1:15" ht="15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</row>
    <row r="315" spans="1:15" ht="15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</row>
    <row r="316" spans="1:15" ht="15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</row>
    <row r="317" spans="1:15" ht="15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</row>
    <row r="318" spans="1:15" ht="15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</row>
    <row r="319" spans="1:15" ht="15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</row>
    <row r="320" spans="1:15" ht="15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</row>
    <row r="321" spans="1:15" ht="15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</row>
    <row r="322" spans="1:15" ht="15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</row>
    <row r="323" spans="1:15" ht="15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</row>
    <row r="324" spans="1:15" ht="15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</row>
    <row r="325" spans="1:15" ht="15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</row>
    <row r="326" spans="1:15" ht="15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</row>
    <row r="327" spans="1:15" ht="15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</row>
    <row r="328" spans="1:15" ht="15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</row>
    <row r="329" spans="1:15" ht="15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</row>
    <row r="330" spans="1:15" ht="15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</row>
    <row r="331" spans="1:15" ht="15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</row>
    <row r="332" spans="1:15" ht="15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</row>
    <row r="333" spans="1:15" ht="15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</row>
    <row r="334" spans="1:15" ht="15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</row>
    <row r="335" spans="1:15" ht="15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</row>
    <row r="336" spans="1:15" ht="15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</row>
    <row r="337" spans="1:15" ht="15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</row>
    <row r="338" spans="1:15" ht="15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</row>
    <row r="339" spans="1:15" ht="15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</row>
    <row r="340" spans="1:15" ht="15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1:15" ht="15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</row>
    <row r="342" spans="1:15" ht="15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</row>
    <row r="343" spans="1:15" ht="15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</row>
    <row r="344" spans="1:15" ht="15" x14ac:dyDescent="0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</row>
    <row r="345" spans="1:15" ht="15" x14ac:dyDescent="0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</row>
    <row r="346" spans="1:15" ht="15" x14ac:dyDescent="0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</row>
    <row r="347" spans="1:15" ht="15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</row>
    <row r="348" spans="1:15" ht="15" x14ac:dyDescent="0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</row>
    <row r="349" spans="1:15" ht="15" x14ac:dyDescent="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</row>
    <row r="350" spans="1:15" ht="15" x14ac:dyDescent="0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</row>
    <row r="351" spans="1:15" ht="15" x14ac:dyDescent="0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</row>
    <row r="352" spans="1:15" ht="15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</row>
    <row r="353" spans="1:15" ht="15" x14ac:dyDescent="0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</row>
    <row r="354" spans="1:15" ht="15" x14ac:dyDescent="0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</row>
    <row r="355" spans="1:15" ht="15" x14ac:dyDescent="0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</row>
    <row r="356" spans="1:15" ht="15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</row>
    <row r="357" spans="1:15" ht="15" x14ac:dyDescent="0.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</row>
    <row r="358" spans="1:15" ht="15" x14ac:dyDescent="0.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</row>
    <row r="359" spans="1:15" ht="15" x14ac:dyDescent="0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</row>
    <row r="360" spans="1:15" ht="15" x14ac:dyDescent="0.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</row>
    <row r="361" spans="1:15" ht="15" x14ac:dyDescent="0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</row>
    <row r="362" spans="1:15" ht="15" x14ac:dyDescent="0.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</row>
    <row r="363" spans="1:15" ht="15" x14ac:dyDescent="0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</row>
    <row r="364" spans="1:15" ht="15" x14ac:dyDescent="0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</row>
    <row r="365" spans="1:15" ht="15" x14ac:dyDescent="0.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</row>
    <row r="366" spans="1:15" ht="15" x14ac:dyDescent="0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</row>
    <row r="367" spans="1:15" ht="15" x14ac:dyDescent="0.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</row>
    <row r="368" spans="1:15" ht="15" x14ac:dyDescent="0.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</row>
    <row r="369" spans="1:15" ht="15" x14ac:dyDescent="0.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</row>
    <row r="370" spans="1:15" ht="15" x14ac:dyDescent="0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</row>
    <row r="371" spans="1:15" ht="15" x14ac:dyDescent="0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</row>
    <row r="372" spans="1:15" ht="15" x14ac:dyDescent="0.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</row>
    <row r="373" spans="1:15" ht="15" x14ac:dyDescent="0.2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</row>
    <row r="374" spans="1:15" ht="15" x14ac:dyDescent="0.2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</row>
    <row r="375" spans="1:15" ht="15" x14ac:dyDescent="0.2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</row>
    <row r="376" spans="1:15" ht="15" x14ac:dyDescent="0.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</row>
    <row r="377" spans="1:15" ht="15" x14ac:dyDescent="0.2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</row>
    <row r="378" spans="1:15" ht="15" x14ac:dyDescent="0.2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</row>
    <row r="379" spans="1:15" ht="15" x14ac:dyDescent="0.2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</row>
    <row r="380" spans="1:15" ht="15" x14ac:dyDescent="0.2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</row>
    <row r="381" spans="1:15" ht="15" x14ac:dyDescent="0.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</row>
    <row r="382" spans="1:15" ht="15" x14ac:dyDescent="0.2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</row>
    <row r="383" spans="1:15" ht="15" x14ac:dyDescent="0.2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</row>
    <row r="384" spans="1:15" ht="15" x14ac:dyDescent="0.2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</row>
    <row r="385" spans="1:15" ht="15" x14ac:dyDescent="0.2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</row>
    <row r="386" spans="1:15" ht="15" x14ac:dyDescent="0.2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</row>
    <row r="387" spans="1:15" ht="15" x14ac:dyDescent="0.2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</row>
    <row r="388" spans="1:15" ht="15" x14ac:dyDescent="0.2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</row>
    <row r="389" spans="1:15" ht="15" x14ac:dyDescent="0.2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</row>
    <row r="390" spans="1:15" ht="15" x14ac:dyDescent="0.2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</row>
    <row r="391" spans="1:15" ht="15" x14ac:dyDescent="0.2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</row>
    <row r="392" spans="1:15" ht="15" x14ac:dyDescent="0.2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</row>
    <row r="393" spans="1:15" ht="15" x14ac:dyDescent="0.2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</row>
    <row r="394" spans="1:15" ht="15" x14ac:dyDescent="0.2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</row>
    <row r="395" spans="1:15" ht="15" x14ac:dyDescent="0.2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</row>
    <row r="396" spans="1:15" ht="15" x14ac:dyDescent="0.2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</row>
    <row r="397" spans="1:15" ht="15" x14ac:dyDescent="0.2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</row>
    <row r="398" spans="1:15" ht="15" x14ac:dyDescent="0.2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</row>
    <row r="399" spans="1:15" ht="15" x14ac:dyDescent="0.2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</row>
    <row r="400" spans="1:15" ht="15" x14ac:dyDescent="0.2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</row>
    <row r="401" spans="1:15" ht="15" x14ac:dyDescent="0.2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</row>
    <row r="402" spans="1:15" ht="15" x14ac:dyDescent="0.2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</row>
    <row r="403" spans="1:15" ht="15" x14ac:dyDescent="0.2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</row>
    <row r="404" spans="1:15" ht="15" x14ac:dyDescent="0.2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</row>
    <row r="405" spans="1:15" ht="15" x14ac:dyDescent="0.2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</row>
    <row r="406" spans="1:15" ht="15" x14ac:dyDescent="0.2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</row>
    <row r="407" spans="1:15" ht="15" x14ac:dyDescent="0.2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</row>
    <row r="408" spans="1:15" ht="15" x14ac:dyDescent="0.2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</row>
    <row r="409" spans="1:15" ht="15" x14ac:dyDescent="0.2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</row>
    <row r="410" spans="1:15" ht="15" x14ac:dyDescent="0.2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</row>
    <row r="411" spans="1:15" ht="15" x14ac:dyDescent="0.2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</row>
    <row r="412" spans="1:15" ht="15" x14ac:dyDescent="0.2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</row>
    <row r="413" spans="1:15" ht="15" x14ac:dyDescent="0.2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</row>
    <row r="414" spans="1:15" ht="15" x14ac:dyDescent="0.2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</row>
    <row r="415" spans="1:15" ht="15" x14ac:dyDescent="0.2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</row>
    <row r="416" spans="1:15" ht="15" x14ac:dyDescent="0.2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</row>
    <row r="417" spans="1:15" ht="15" x14ac:dyDescent="0.2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</row>
    <row r="418" spans="1:15" ht="15" x14ac:dyDescent="0.2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</row>
    <row r="419" spans="1:15" ht="15" x14ac:dyDescent="0.2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</row>
    <row r="420" spans="1:15" ht="15" x14ac:dyDescent="0.2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</row>
    <row r="421" spans="1:15" ht="15" x14ac:dyDescent="0.2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</row>
    <row r="422" spans="1:15" ht="15" x14ac:dyDescent="0.2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</row>
    <row r="423" spans="1:15" ht="15" x14ac:dyDescent="0.2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</row>
    <row r="424" spans="1:15" ht="15" x14ac:dyDescent="0.2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</row>
    <row r="425" spans="1:15" ht="15" x14ac:dyDescent="0.2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</row>
    <row r="426" spans="1:15" ht="15" x14ac:dyDescent="0.2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</row>
    <row r="427" spans="1:15" ht="15" x14ac:dyDescent="0.2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</row>
    <row r="428" spans="1:15" ht="15" x14ac:dyDescent="0.2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</row>
    <row r="429" spans="1:15" ht="15" x14ac:dyDescent="0.2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</row>
    <row r="430" spans="1:15" ht="15" x14ac:dyDescent="0.2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</row>
    <row r="431" spans="1:15" ht="15" x14ac:dyDescent="0.2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</row>
    <row r="432" spans="1:15" ht="15" x14ac:dyDescent="0.2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</row>
    <row r="433" spans="1:15" ht="15" x14ac:dyDescent="0.2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</row>
    <row r="434" spans="1:15" ht="15" x14ac:dyDescent="0.2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</row>
    <row r="435" spans="1:15" ht="15" x14ac:dyDescent="0.2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</row>
    <row r="436" spans="1:15" ht="15" x14ac:dyDescent="0.2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</row>
    <row r="437" spans="1:15" ht="15" x14ac:dyDescent="0.2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</row>
    <row r="438" spans="1:15" ht="15" x14ac:dyDescent="0.2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</row>
    <row r="439" spans="1:15" ht="15" x14ac:dyDescent="0.2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</row>
    <row r="440" spans="1:15" ht="15" x14ac:dyDescent="0.2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</row>
    <row r="441" spans="1:15" ht="15" x14ac:dyDescent="0.2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</row>
    <row r="442" spans="1:15" ht="15" x14ac:dyDescent="0.2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</row>
    <row r="443" spans="1:15" ht="15" x14ac:dyDescent="0.2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</row>
    <row r="444" spans="1:15" ht="15" x14ac:dyDescent="0.2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</row>
    <row r="445" spans="1:15" ht="15" x14ac:dyDescent="0.2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</row>
    <row r="446" spans="1:15" ht="15" x14ac:dyDescent="0.2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</row>
    <row r="447" spans="1:15" ht="15" x14ac:dyDescent="0.2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</row>
    <row r="448" spans="1:15" ht="15" x14ac:dyDescent="0.2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</row>
    <row r="449" spans="1:15" ht="15" x14ac:dyDescent="0.2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</row>
    <row r="450" spans="1:15" ht="15" x14ac:dyDescent="0.2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</row>
    <row r="451" spans="1:15" ht="15" x14ac:dyDescent="0.2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</row>
    <row r="452" spans="1:15" ht="15" x14ac:dyDescent="0.2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</row>
    <row r="453" spans="1:15" ht="15" x14ac:dyDescent="0.2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</row>
    <row r="454" spans="1:15" ht="15" x14ac:dyDescent="0.2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</row>
    <row r="455" spans="1:15" ht="15" x14ac:dyDescent="0.2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</row>
    <row r="456" spans="1:15" ht="15" x14ac:dyDescent="0.2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</row>
    <row r="457" spans="1:15" ht="15" x14ac:dyDescent="0.2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</row>
    <row r="458" spans="1:15" ht="15" x14ac:dyDescent="0.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</row>
    <row r="459" spans="1:15" ht="15" x14ac:dyDescent="0.2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</row>
    <row r="460" spans="1:15" ht="15" x14ac:dyDescent="0.2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</row>
    <row r="461" spans="1:15" ht="15" x14ac:dyDescent="0.2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</row>
    <row r="462" spans="1:15" ht="15" x14ac:dyDescent="0.2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</row>
    <row r="463" spans="1:15" ht="15" x14ac:dyDescent="0.2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</row>
    <row r="464" spans="1:15" ht="15" x14ac:dyDescent="0.2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</row>
    <row r="465" spans="1:15" ht="15" x14ac:dyDescent="0.2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</row>
    <row r="466" spans="1:15" ht="15" x14ac:dyDescent="0.2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</row>
    <row r="467" spans="1:15" ht="15" x14ac:dyDescent="0.2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</row>
    <row r="468" spans="1:15" ht="15" x14ac:dyDescent="0.2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</row>
    <row r="469" spans="1:15" ht="15" x14ac:dyDescent="0.2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</row>
    <row r="470" spans="1:15" ht="15" x14ac:dyDescent="0.2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</row>
    <row r="471" spans="1:15" ht="15" x14ac:dyDescent="0.2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</row>
    <row r="472" spans="1:15" ht="15" x14ac:dyDescent="0.2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</row>
    <row r="473" spans="1:15" ht="15" x14ac:dyDescent="0.2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</row>
    <row r="474" spans="1:15" ht="15" x14ac:dyDescent="0.2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</row>
    <row r="475" spans="1:15" ht="15" x14ac:dyDescent="0.2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</row>
    <row r="476" spans="1:15" ht="15" x14ac:dyDescent="0.2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</row>
    <row r="477" spans="1:15" ht="15" x14ac:dyDescent="0.2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</row>
    <row r="478" spans="1:15" ht="15" x14ac:dyDescent="0.2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</row>
    <row r="479" spans="1:15" ht="15" x14ac:dyDescent="0.2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</row>
    <row r="480" spans="1:15" ht="15" x14ac:dyDescent="0.2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</row>
    <row r="481" spans="1:15" ht="15" x14ac:dyDescent="0.2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</row>
    <row r="482" spans="1:15" ht="15" x14ac:dyDescent="0.2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</row>
    <row r="483" spans="1:15" ht="15" x14ac:dyDescent="0.2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</row>
    <row r="484" spans="1:15" ht="15" x14ac:dyDescent="0.2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</row>
    <row r="485" spans="1:15" ht="15" x14ac:dyDescent="0.2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</row>
    <row r="486" spans="1:15" ht="15" x14ac:dyDescent="0.2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</row>
    <row r="487" spans="1:15" ht="15" x14ac:dyDescent="0.2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</row>
    <row r="488" spans="1:15" ht="15" x14ac:dyDescent="0.2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</row>
    <row r="489" spans="1:15" ht="15" x14ac:dyDescent="0.2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</row>
    <row r="490" spans="1:15" ht="15" x14ac:dyDescent="0.2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</row>
    <row r="491" spans="1:15" ht="15" x14ac:dyDescent="0.2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</row>
    <row r="492" spans="1:15" ht="15" x14ac:dyDescent="0.2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</row>
    <row r="493" spans="1:15" ht="15" x14ac:dyDescent="0.2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</row>
    <row r="494" spans="1:15" ht="15" x14ac:dyDescent="0.2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</row>
    <row r="495" spans="1:15" ht="15" x14ac:dyDescent="0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</row>
    <row r="496" spans="1:15" ht="15" x14ac:dyDescent="0.2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</row>
    <row r="497" spans="1:15" ht="15" x14ac:dyDescent="0.2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</row>
    <row r="498" spans="1:15" ht="15" x14ac:dyDescent="0.2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</row>
    <row r="499" spans="1:15" ht="15" x14ac:dyDescent="0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</row>
    <row r="500" spans="1:15" ht="15" x14ac:dyDescent="0.2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</row>
    <row r="501" spans="1:15" ht="15" x14ac:dyDescent="0.2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</row>
    <row r="502" spans="1:15" ht="15" x14ac:dyDescent="0.2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</row>
    <row r="503" spans="1:15" ht="15" x14ac:dyDescent="0.2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</row>
    <row r="504" spans="1:15" ht="15" x14ac:dyDescent="0.2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</row>
    <row r="505" spans="1:15" ht="15" x14ac:dyDescent="0.2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</row>
    <row r="506" spans="1:15" ht="15" x14ac:dyDescent="0.2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</row>
    <row r="507" spans="1:15" ht="15" x14ac:dyDescent="0.2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</row>
    <row r="508" spans="1:15" ht="15" x14ac:dyDescent="0.2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</row>
    <row r="509" spans="1:15" ht="15" x14ac:dyDescent="0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</row>
    <row r="510" spans="1:15" ht="15" x14ac:dyDescent="0.2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</row>
    <row r="511" spans="1:15" ht="15" x14ac:dyDescent="0.2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</row>
    <row r="512" spans="1:15" ht="15" x14ac:dyDescent="0.2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</row>
    <row r="513" spans="1:15" ht="15" x14ac:dyDescent="0.2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</row>
    <row r="514" spans="1:15" ht="15" x14ac:dyDescent="0.2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</row>
    <row r="515" spans="1:15" ht="15" x14ac:dyDescent="0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</row>
    <row r="516" spans="1:15" ht="15" x14ac:dyDescent="0.2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</row>
    <row r="517" spans="1:15" ht="15" x14ac:dyDescent="0.2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</row>
    <row r="518" spans="1:15" ht="15" x14ac:dyDescent="0.2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</row>
    <row r="519" spans="1:15" ht="15" x14ac:dyDescent="0.2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</row>
    <row r="520" spans="1:15" ht="15" x14ac:dyDescent="0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</row>
    <row r="521" spans="1:15" ht="15" x14ac:dyDescent="0.2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</row>
    <row r="522" spans="1:15" ht="15" x14ac:dyDescent="0.2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</row>
    <row r="523" spans="1:15" ht="15" x14ac:dyDescent="0.2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</row>
    <row r="524" spans="1:15" ht="15" x14ac:dyDescent="0.2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</row>
    <row r="525" spans="1:15" ht="15" x14ac:dyDescent="0.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</row>
    <row r="526" spans="1:15" ht="15" x14ac:dyDescent="0.2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</row>
    <row r="527" spans="1:15" ht="15" x14ac:dyDescent="0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</row>
    <row r="528" spans="1:15" ht="15" x14ac:dyDescent="0.2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</row>
    <row r="529" spans="1:15" ht="15" x14ac:dyDescent="0.2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</row>
    <row r="530" spans="1:15" ht="15" x14ac:dyDescent="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</row>
    <row r="531" spans="1:15" ht="15" x14ac:dyDescent="0.2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</row>
    <row r="532" spans="1:15" ht="15" x14ac:dyDescent="0.2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</row>
    <row r="533" spans="1:15" ht="15" x14ac:dyDescent="0.2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</row>
    <row r="534" spans="1:15" ht="15" x14ac:dyDescent="0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</row>
    <row r="535" spans="1:15" ht="15" x14ac:dyDescent="0.2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</row>
    <row r="536" spans="1:15" ht="15" x14ac:dyDescent="0.2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</row>
    <row r="537" spans="1:15" ht="15" x14ac:dyDescent="0.2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</row>
    <row r="538" spans="1:15" ht="15" x14ac:dyDescent="0.2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</row>
    <row r="539" spans="1:15" ht="15" x14ac:dyDescent="0.2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</row>
    <row r="540" spans="1:15" ht="15" x14ac:dyDescent="0.2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</row>
    <row r="541" spans="1:15" ht="15" x14ac:dyDescent="0.2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</row>
    <row r="542" spans="1:15" ht="15" x14ac:dyDescent="0.2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</row>
    <row r="543" spans="1:15" ht="15" x14ac:dyDescent="0.2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</row>
    <row r="544" spans="1:15" ht="15" x14ac:dyDescent="0.2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</row>
    <row r="545" spans="1:15" ht="15" x14ac:dyDescent="0.2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</row>
    <row r="546" spans="1:15" ht="15" x14ac:dyDescent="0.2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</row>
    <row r="547" spans="1:15" ht="15" x14ac:dyDescent="0.2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</row>
    <row r="548" spans="1:15" ht="15" x14ac:dyDescent="0.2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</row>
    <row r="549" spans="1:15" ht="15" x14ac:dyDescent="0.2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</row>
    <row r="550" spans="1:15" ht="15" x14ac:dyDescent="0.2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</row>
    <row r="551" spans="1:15" ht="15" x14ac:dyDescent="0.2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</row>
    <row r="552" spans="1:15" ht="15" x14ac:dyDescent="0.2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</row>
    <row r="553" spans="1:15" ht="15" x14ac:dyDescent="0.2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</row>
    <row r="554" spans="1:15" ht="15" x14ac:dyDescent="0.2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</row>
    <row r="555" spans="1:15" ht="15" x14ac:dyDescent="0.2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</row>
    <row r="556" spans="1:15" ht="15" x14ac:dyDescent="0.2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</row>
    <row r="557" spans="1:15" ht="15" x14ac:dyDescent="0.2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</row>
    <row r="558" spans="1:15" ht="15" x14ac:dyDescent="0.2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</row>
    <row r="559" spans="1:15" ht="15" x14ac:dyDescent="0.2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</row>
    <row r="560" spans="1:15" ht="15" x14ac:dyDescent="0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</row>
    <row r="561" spans="1:15" ht="15" x14ac:dyDescent="0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</row>
    <row r="562" spans="1:15" ht="15" x14ac:dyDescent="0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</row>
    <row r="563" spans="1:15" ht="15" x14ac:dyDescent="0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</row>
    <row r="564" spans="1:15" ht="15" x14ac:dyDescent="0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</row>
    <row r="565" spans="1:15" ht="15" x14ac:dyDescent="0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</row>
    <row r="566" spans="1:15" ht="15" x14ac:dyDescent="0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</row>
    <row r="567" spans="1:15" ht="15" x14ac:dyDescent="0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</row>
    <row r="568" spans="1:15" ht="15" x14ac:dyDescent="0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</row>
    <row r="569" spans="1:15" ht="15" x14ac:dyDescent="0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</row>
    <row r="570" spans="1:15" ht="15" x14ac:dyDescent="0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</row>
    <row r="571" spans="1:15" ht="15" x14ac:dyDescent="0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</row>
    <row r="572" spans="1:15" ht="15" x14ac:dyDescent="0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</row>
    <row r="573" spans="1:15" ht="15" x14ac:dyDescent="0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</row>
    <row r="574" spans="1:15" ht="15" x14ac:dyDescent="0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</row>
    <row r="575" spans="1:15" ht="15" x14ac:dyDescent="0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</row>
    <row r="576" spans="1:15" ht="15" x14ac:dyDescent="0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</row>
    <row r="577" spans="1:15" ht="15" x14ac:dyDescent="0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</row>
    <row r="578" spans="1:15" ht="15" x14ac:dyDescent="0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</row>
    <row r="579" spans="1:15" ht="15" x14ac:dyDescent="0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</row>
    <row r="580" spans="1:15" ht="15" x14ac:dyDescent="0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</row>
    <row r="581" spans="1:15" ht="15" x14ac:dyDescent="0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</row>
    <row r="582" spans="1:15" ht="15" x14ac:dyDescent="0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</row>
    <row r="583" spans="1:15" ht="15" x14ac:dyDescent="0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</row>
    <row r="584" spans="1:15" ht="15" x14ac:dyDescent="0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</row>
    <row r="585" spans="1:15" ht="15" x14ac:dyDescent="0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</row>
    <row r="586" spans="1:15" ht="15" x14ac:dyDescent="0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</row>
    <row r="587" spans="1:15" ht="15" x14ac:dyDescent="0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</row>
    <row r="588" spans="1:15" ht="15" x14ac:dyDescent="0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</row>
    <row r="589" spans="1:15" ht="15" x14ac:dyDescent="0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</row>
    <row r="590" spans="1:15" ht="15" x14ac:dyDescent="0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</row>
    <row r="591" spans="1:15" ht="15" x14ac:dyDescent="0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</row>
    <row r="592" spans="1:15" ht="15" x14ac:dyDescent="0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</row>
    <row r="593" spans="1:15" ht="15" x14ac:dyDescent="0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</row>
    <row r="594" spans="1:15" ht="15" x14ac:dyDescent="0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</row>
    <row r="595" spans="1:15" ht="15" x14ac:dyDescent="0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</row>
    <row r="596" spans="1:15" ht="15" x14ac:dyDescent="0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</row>
    <row r="597" spans="1:15" ht="15" x14ac:dyDescent="0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</row>
    <row r="598" spans="1:15" ht="15" x14ac:dyDescent="0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</row>
    <row r="599" spans="1:15" ht="15" x14ac:dyDescent="0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</row>
    <row r="600" spans="1:15" ht="15" x14ac:dyDescent="0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</row>
    <row r="601" spans="1:15" ht="15" x14ac:dyDescent="0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</row>
    <row r="602" spans="1:15" ht="15" x14ac:dyDescent="0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</row>
    <row r="603" spans="1:15" ht="15" x14ac:dyDescent="0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</row>
    <row r="604" spans="1:15" ht="15" x14ac:dyDescent="0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</row>
    <row r="605" spans="1:15" ht="15" x14ac:dyDescent="0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</row>
    <row r="606" spans="1:15" ht="15" x14ac:dyDescent="0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</row>
    <row r="607" spans="1:15" ht="15" x14ac:dyDescent="0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</row>
    <row r="608" spans="1:15" ht="15" x14ac:dyDescent="0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</row>
    <row r="609" spans="1:15" ht="15" x14ac:dyDescent="0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</row>
    <row r="610" spans="1:15" ht="15" x14ac:dyDescent="0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</row>
    <row r="611" spans="1:15" ht="15" x14ac:dyDescent="0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</row>
    <row r="612" spans="1:15" ht="15" x14ac:dyDescent="0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</row>
    <row r="613" spans="1:15" ht="15" x14ac:dyDescent="0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</row>
    <row r="614" spans="1:15" ht="15" x14ac:dyDescent="0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</row>
    <row r="615" spans="1:15" ht="15" x14ac:dyDescent="0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</row>
    <row r="616" spans="1:15" ht="15" x14ac:dyDescent="0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</row>
    <row r="617" spans="1:15" ht="15" x14ac:dyDescent="0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</row>
    <row r="618" spans="1:15" ht="15" x14ac:dyDescent="0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</row>
    <row r="619" spans="1:15" ht="15" x14ac:dyDescent="0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</row>
    <row r="620" spans="1:15" ht="15" x14ac:dyDescent="0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</row>
    <row r="621" spans="1:15" ht="15" x14ac:dyDescent="0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</row>
    <row r="622" spans="1:15" ht="15" x14ac:dyDescent="0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</row>
    <row r="623" spans="1:15" ht="15" x14ac:dyDescent="0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</row>
    <row r="624" spans="1:15" ht="15" x14ac:dyDescent="0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</row>
    <row r="625" spans="1:15" ht="15" x14ac:dyDescent="0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</row>
    <row r="626" spans="1:15" ht="15" x14ac:dyDescent="0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</row>
    <row r="627" spans="1:15" ht="15" x14ac:dyDescent="0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</row>
    <row r="628" spans="1:15" ht="15" x14ac:dyDescent="0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</row>
    <row r="629" spans="1:15" ht="15" x14ac:dyDescent="0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</row>
    <row r="630" spans="1:15" ht="15" x14ac:dyDescent="0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</row>
    <row r="631" spans="1:15" ht="15" x14ac:dyDescent="0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</row>
    <row r="632" spans="1:15" ht="15" x14ac:dyDescent="0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</row>
    <row r="633" spans="1:15" ht="15" x14ac:dyDescent="0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</row>
    <row r="634" spans="1:15" ht="15" x14ac:dyDescent="0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</row>
    <row r="635" spans="1:15" ht="15" x14ac:dyDescent="0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</row>
    <row r="636" spans="1:15" ht="15" x14ac:dyDescent="0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</row>
    <row r="637" spans="1:15" ht="15" x14ac:dyDescent="0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</row>
    <row r="638" spans="1:15" ht="15" x14ac:dyDescent="0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</row>
    <row r="639" spans="1:15" ht="15" x14ac:dyDescent="0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</row>
    <row r="640" spans="1:15" ht="15" x14ac:dyDescent="0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</row>
    <row r="641" spans="1:15" ht="15" x14ac:dyDescent="0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</row>
    <row r="642" spans="1:15" ht="15" x14ac:dyDescent="0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</row>
    <row r="643" spans="1:15" ht="15" x14ac:dyDescent="0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</row>
    <row r="644" spans="1:15" ht="15" x14ac:dyDescent="0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</row>
    <row r="645" spans="1:15" ht="15" x14ac:dyDescent="0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</row>
    <row r="646" spans="1:15" ht="15" x14ac:dyDescent="0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</row>
    <row r="647" spans="1:15" ht="15" x14ac:dyDescent="0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</row>
    <row r="648" spans="1:15" ht="15" x14ac:dyDescent="0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</row>
    <row r="649" spans="1:15" ht="15" x14ac:dyDescent="0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</row>
    <row r="650" spans="1:15" ht="15" x14ac:dyDescent="0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</row>
    <row r="651" spans="1:15" ht="15" x14ac:dyDescent="0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</row>
    <row r="652" spans="1:15" ht="15" x14ac:dyDescent="0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</row>
    <row r="653" spans="1:15" ht="15" x14ac:dyDescent="0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</row>
    <row r="654" spans="1:15" ht="15" x14ac:dyDescent="0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</row>
    <row r="655" spans="1:15" ht="15" x14ac:dyDescent="0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</row>
    <row r="656" spans="1:15" ht="15" x14ac:dyDescent="0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</row>
    <row r="657" spans="1:15" ht="15" x14ac:dyDescent="0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</row>
    <row r="658" spans="1:15" ht="15" x14ac:dyDescent="0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</row>
    <row r="659" spans="1:15" ht="15" x14ac:dyDescent="0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</row>
    <row r="660" spans="1:15" ht="15" x14ac:dyDescent="0.2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</row>
    <row r="661" spans="1:15" ht="15" x14ac:dyDescent="0.2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</row>
    <row r="662" spans="1:15" ht="15" x14ac:dyDescent="0.2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</row>
    <row r="663" spans="1:15" ht="15" x14ac:dyDescent="0.2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</row>
    <row r="664" spans="1:15" ht="15" x14ac:dyDescent="0.2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</row>
    <row r="665" spans="1:15" ht="15" x14ac:dyDescent="0.2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</row>
    <row r="666" spans="1:15" ht="15" x14ac:dyDescent="0.2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</row>
    <row r="667" spans="1:15" ht="15" x14ac:dyDescent="0.2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</row>
    <row r="668" spans="1:15" ht="15" x14ac:dyDescent="0.2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</row>
    <row r="669" spans="1:15" ht="15" x14ac:dyDescent="0.2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</row>
    <row r="670" spans="1:15" ht="15" x14ac:dyDescent="0.2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</row>
    <row r="671" spans="1:15" ht="15" x14ac:dyDescent="0.2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</row>
    <row r="672" spans="1:15" ht="15" x14ac:dyDescent="0.2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</row>
    <row r="673" spans="1:15" ht="15" x14ac:dyDescent="0.2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</row>
    <row r="674" spans="1:15" ht="15" x14ac:dyDescent="0.2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</row>
    <row r="675" spans="1:15" ht="15" x14ac:dyDescent="0.2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</row>
    <row r="676" spans="1:15" ht="15" x14ac:dyDescent="0.2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</row>
    <row r="677" spans="1:15" ht="15" x14ac:dyDescent="0.2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</row>
    <row r="678" spans="1:15" ht="15" x14ac:dyDescent="0.2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</row>
    <row r="679" spans="1:15" ht="15" x14ac:dyDescent="0.2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</row>
    <row r="680" spans="1:15" ht="15" x14ac:dyDescent="0.2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</row>
    <row r="681" spans="1:15" ht="15" x14ac:dyDescent="0.2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</row>
    <row r="682" spans="1:15" ht="15" x14ac:dyDescent="0.2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</row>
    <row r="683" spans="1:15" ht="15" x14ac:dyDescent="0.2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</row>
    <row r="684" spans="1:15" ht="15" x14ac:dyDescent="0.2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</row>
    <row r="685" spans="1:15" ht="15" x14ac:dyDescent="0.2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</row>
    <row r="686" spans="1:15" ht="15" x14ac:dyDescent="0.2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</row>
    <row r="687" spans="1:15" ht="15" x14ac:dyDescent="0.2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</row>
    <row r="688" spans="1:15" ht="15" x14ac:dyDescent="0.2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</row>
    <row r="689" spans="1:15" ht="15" x14ac:dyDescent="0.2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</row>
    <row r="690" spans="1:15" ht="15" x14ac:dyDescent="0.2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</row>
    <row r="691" spans="1:15" ht="15" x14ac:dyDescent="0.2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</row>
    <row r="692" spans="1:15" ht="15" x14ac:dyDescent="0.2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</row>
    <row r="693" spans="1:15" ht="15" x14ac:dyDescent="0.2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</row>
    <row r="694" spans="1:15" ht="15" x14ac:dyDescent="0.2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</row>
    <row r="695" spans="1:15" ht="15" x14ac:dyDescent="0.2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</row>
    <row r="696" spans="1:15" ht="15" x14ac:dyDescent="0.2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</row>
    <row r="697" spans="1:15" ht="15" x14ac:dyDescent="0.2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</row>
    <row r="698" spans="1:15" ht="15" x14ac:dyDescent="0.2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</row>
    <row r="699" spans="1:15" ht="15" x14ac:dyDescent="0.2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</row>
    <row r="700" spans="1:15" ht="15" x14ac:dyDescent="0.2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</row>
    <row r="701" spans="1:15" ht="15" x14ac:dyDescent="0.2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</row>
    <row r="702" spans="1:15" ht="15" x14ac:dyDescent="0.2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</row>
    <row r="703" spans="1:15" ht="15" x14ac:dyDescent="0.2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</row>
    <row r="704" spans="1:15" ht="15" x14ac:dyDescent="0.2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</row>
    <row r="705" spans="1:15" ht="15" x14ac:dyDescent="0.2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</row>
    <row r="706" spans="1:15" ht="15" x14ac:dyDescent="0.2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</row>
    <row r="707" spans="1:15" ht="15" x14ac:dyDescent="0.2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</row>
    <row r="708" spans="1:15" ht="15" x14ac:dyDescent="0.2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</row>
    <row r="709" spans="1:15" ht="15" x14ac:dyDescent="0.2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</row>
    <row r="710" spans="1:15" ht="15" x14ac:dyDescent="0.2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</row>
    <row r="711" spans="1:15" ht="15" x14ac:dyDescent="0.2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</row>
    <row r="712" spans="1:15" ht="15" x14ac:dyDescent="0.2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</row>
    <row r="713" spans="1:15" ht="15" x14ac:dyDescent="0.2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</row>
    <row r="714" spans="1:15" ht="15" x14ac:dyDescent="0.2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</row>
    <row r="715" spans="1:15" ht="15" x14ac:dyDescent="0.2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</row>
    <row r="716" spans="1:15" ht="15" x14ac:dyDescent="0.2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</row>
    <row r="717" spans="1:15" ht="15" x14ac:dyDescent="0.2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</row>
    <row r="718" spans="1:15" ht="15" x14ac:dyDescent="0.2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</row>
    <row r="719" spans="1:15" ht="15" x14ac:dyDescent="0.2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</row>
    <row r="720" spans="1:15" ht="15" x14ac:dyDescent="0.2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</row>
    <row r="721" spans="1:15" ht="15" x14ac:dyDescent="0.2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</row>
    <row r="722" spans="1:15" ht="15" x14ac:dyDescent="0.2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</row>
    <row r="723" spans="1:15" ht="15" x14ac:dyDescent="0.2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</row>
    <row r="724" spans="1:15" ht="15" x14ac:dyDescent="0.2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</row>
    <row r="725" spans="1:15" ht="15" x14ac:dyDescent="0.2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</row>
    <row r="726" spans="1:15" ht="15" x14ac:dyDescent="0.2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</row>
    <row r="727" spans="1:15" ht="15" x14ac:dyDescent="0.2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</row>
    <row r="728" spans="1:15" ht="15" x14ac:dyDescent="0.25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</row>
    <row r="729" spans="1:15" ht="15" x14ac:dyDescent="0.25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</row>
    <row r="730" spans="1:15" ht="15" x14ac:dyDescent="0.25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</row>
    <row r="731" spans="1:15" ht="15" x14ac:dyDescent="0.25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</row>
    <row r="732" spans="1:15" ht="15" x14ac:dyDescent="0.25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</row>
    <row r="733" spans="1:15" ht="15" x14ac:dyDescent="0.25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</row>
    <row r="734" spans="1:15" ht="15" x14ac:dyDescent="0.25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</row>
    <row r="735" spans="1:15" ht="15" x14ac:dyDescent="0.2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</row>
    <row r="736" spans="1:15" ht="15" x14ac:dyDescent="0.25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</row>
    <row r="737" spans="1:15" ht="15" x14ac:dyDescent="0.25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</row>
    <row r="738" spans="1:15" ht="15" x14ac:dyDescent="0.25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</row>
    <row r="739" spans="1:15" ht="15" x14ac:dyDescent="0.25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</row>
    <row r="740" spans="1:15" ht="15" x14ac:dyDescent="0.25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</row>
    <row r="741" spans="1:15" ht="15" x14ac:dyDescent="0.25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</row>
    <row r="742" spans="1:15" ht="15" x14ac:dyDescent="0.25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</row>
    <row r="743" spans="1:15" ht="15" x14ac:dyDescent="0.25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</row>
    <row r="744" spans="1:15" ht="15" x14ac:dyDescent="0.25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</row>
    <row r="745" spans="1:15" ht="15" x14ac:dyDescent="0.2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</row>
    <row r="746" spans="1:15" ht="15" x14ac:dyDescent="0.25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</row>
    <row r="747" spans="1:15" ht="15" x14ac:dyDescent="0.25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</row>
    <row r="748" spans="1:15" ht="15" x14ac:dyDescent="0.25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</row>
    <row r="749" spans="1:15" ht="15" x14ac:dyDescent="0.25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</row>
    <row r="750" spans="1:15" ht="15" x14ac:dyDescent="0.25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</row>
    <row r="751" spans="1:15" ht="15" x14ac:dyDescent="0.25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</row>
    <row r="752" spans="1:15" ht="15" x14ac:dyDescent="0.25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</row>
    <row r="753" spans="1:15" ht="15" x14ac:dyDescent="0.25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</row>
    <row r="754" spans="1:15" ht="15" x14ac:dyDescent="0.25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</row>
    <row r="755" spans="1:15" ht="15" x14ac:dyDescent="0.2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</row>
    <row r="756" spans="1:15" ht="15" x14ac:dyDescent="0.25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</row>
    <row r="757" spans="1:15" ht="15" x14ac:dyDescent="0.25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</row>
    <row r="758" spans="1:15" ht="15" x14ac:dyDescent="0.25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</row>
    <row r="759" spans="1:15" ht="15" x14ac:dyDescent="0.25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</row>
    <row r="760" spans="1:15" ht="15" x14ac:dyDescent="0.25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</row>
    <row r="761" spans="1:15" ht="15" x14ac:dyDescent="0.25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</row>
    <row r="762" spans="1:15" ht="15" x14ac:dyDescent="0.25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</row>
    <row r="763" spans="1:15" ht="15" x14ac:dyDescent="0.25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</row>
    <row r="764" spans="1:15" ht="15" x14ac:dyDescent="0.25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</row>
    <row r="765" spans="1:15" ht="15" x14ac:dyDescent="0.2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</row>
    <row r="766" spans="1:15" ht="15" x14ac:dyDescent="0.25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</row>
    <row r="767" spans="1:15" ht="15" x14ac:dyDescent="0.25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</row>
    <row r="768" spans="1:15" ht="15" x14ac:dyDescent="0.25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</row>
    <row r="769" spans="1:15" ht="15" x14ac:dyDescent="0.25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</row>
    <row r="770" spans="1:15" ht="15" x14ac:dyDescent="0.25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</row>
    <row r="771" spans="1:15" ht="15" x14ac:dyDescent="0.25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</row>
    <row r="772" spans="1:15" ht="15" x14ac:dyDescent="0.25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</row>
    <row r="773" spans="1:15" ht="15" x14ac:dyDescent="0.25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</row>
    <row r="774" spans="1:15" ht="15" x14ac:dyDescent="0.25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</row>
    <row r="775" spans="1:15" ht="15" x14ac:dyDescent="0.25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</row>
    <row r="776" spans="1:15" ht="15" x14ac:dyDescent="0.25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</row>
    <row r="777" spans="1:15" ht="15" x14ac:dyDescent="0.25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</row>
    <row r="778" spans="1:15" ht="15" x14ac:dyDescent="0.25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</row>
    <row r="779" spans="1:15" ht="15" x14ac:dyDescent="0.25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</row>
    <row r="780" spans="1:15" ht="15" x14ac:dyDescent="0.25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</row>
    <row r="781" spans="1:15" ht="15" x14ac:dyDescent="0.25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</row>
    <row r="782" spans="1:15" ht="15" x14ac:dyDescent="0.25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</row>
    <row r="783" spans="1:15" ht="15" x14ac:dyDescent="0.25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</row>
    <row r="784" spans="1:15" ht="15" x14ac:dyDescent="0.25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</row>
    <row r="785" spans="1:15" ht="15" x14ac:dyDescent="0.25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</row>
    <row r="786" spans="1:15" ht="15" x14ac:dyDescent="0.25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</row>
    <row r="787" spans="1:15" ht="15" x14ac:dyDescent="0.25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</row>
    <row r="788" spans="1:15" ht="15" x14ac:dyDescent="0.25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</row>
    <row r="789" spans="1:15" ht="15" x14ac:dyDescent="0.25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</row>
    <row r="790" spans="1:15" ht="15" x14ac:dyDescent="0.25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</row>
    <row r="791" spans="1:15" ht="15" x14ac:dyDescent="0.25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</row>
    <row r="792" spans="1:15" ht="15" x14ac:dyDescent="0.25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</row>
    <row r="793" spans="1:15" ht="15" x14ac:dyDescent="0.25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</row>
    <row r="794" spans="1:15" ht="15" x14ac:dyDescent="0.25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</row>
    <row r="795" spans="1:15" ht="15" x14ac:dyDescent="0.25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</row>
    <row r="796" spans="1:15" ht="15" x14ac:dyDescent="0.25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</row>
    <row r="797" spans="1:15" ht="15" x14ac:dyDescent="0.25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</row>
    <row r="798" spans="1:15" ht="15" x14ac:dyDescent="0.25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</row>
    <row r="799" spans="1:15" ht="15" x14ac:dyDescent="0.25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</row>
    <row r="800" spans="1:15" ht="15" x14ac:dyDescent="0.25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</row>
    <row r="801" spans="1:15" ht="15" x14ac:dyDescent="0.25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</row>
    <row r="802" spans="1:15" ht="15" x14ac:dyDescent="0.25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</row>
    <row r="803" spans="1:15" ht="15" x14ac:dyDescent="0.25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</row>
    <row r="804" spans="1:15" ht="15" x14ac:dyDescent="0.25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</row>
    <row r="805" spans="1:15" ht="15" x14ac:dyDescent="0.25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</row>
    <row r="806" spans="1:15" ht="15" x14ac:dyDescent="0.25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</row>
    <row r="807" spans="1:15" ht="15" x14ac:dyDescent="0.25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</row>
    <row r="808" spans="1:15" ht="15" x14ac:dyDescent="0.25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</row>
    <row r="809" spans="1:15" ht="15" x14ac:dyDescent="0.25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</row>
    <row r="810" spans="1:15" ht="15" x14ac:dyDescent="0.25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</row>
    <row r="811" spans="1:15" ht="15" x14ac:dyDescent="0.25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</row>
    <row r="812" spans="1:15" ht="15" x14ac:dyDescent="0.25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</row>
    <row r="813" spans="1:15" ht="15" x14ac:dyDescent="0.25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</row>
    <row r="814" spans="1:15" ht="15" x14ac:dyDescent="0.25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</row>
    <row r="815" spans="1:15" ht="15" x14ac:dyDescent="0.25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</row>
    <row r="816" spans="1:15" ht="15" x14ac:dyDescent="0.25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</row>
    <row r="817" spans="1:15" ht="15" x14ac:dyDescent="0.25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</row>
    <row r="818" spans="1:15" ht="15" x14ac:dyDescent="0.25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</row>
    <row r="819" spans="1:15" ht="15" x14ac:dyDescent="0.25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</row>
    <row r="820" spans="1:15" ht="15" x14ac:dyDescent="0.25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</row>
    <row r="821" spans="1:15" ht="15" x14ac:dyDescent="0.25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</row>
    <row r="822" spans="1:15" ht="15" x14ac:dyDescent="0.25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</row>
    <row r="823" spans="1:15" ht="15" x14ac:dyDescent="0.25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</row>
    <row r="824" spans="1:15" ht="15" x14ac:dyDescent="0.25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</row>
    <row r="825" spans="1:15" ht="15" x14ac:dyDescent="0.25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</row>
    <row r="826" spans="1:15" ht="15" x14ac:dyDescent="0.25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</row>
    <row r="827" spans="1:15" ht="15" x14ac:dyDescent="0.25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</row>
    <row r="828" spans="1:15" ht="15" x14ac:dyDescent="0.25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</row>
    <row r="829" spans="1:15" ht="15" x14ac:dyDescent="0.25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</row>
    <row r="830" spans="1:15" ht="15" x14ac:dyDescent="0.25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</row>
    <row r="831" spans="1:15" ht="15" x14ac:dyDescent="0.25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</row>
    <row r="832" spans="1:15" ht="15" x14ac:dyDescent="0.25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</row>
    <row r="833" spans="1:15" ht="15" x14ac:dyDescent="0.25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</row>
    <row r="834" spans="1:15" ht="15" x14ac:dyDescent="0.25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</row>
    <row r="835" spans="1:15" ht="15" x14ac:dyDescent="0.25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</row>
    <row r="836" spans="1:15" ht="15" x14ac:dyDescent="0.25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</row>
    <row r="837" spans="1:15" ht="15" x14ac:dyDescent="0.25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</row>
    <row r="838" spans="1:15" ht="15" x14ac:dyDescent="0.25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</row>
    <row r="839" spans="1:15" ht="15" x14ac:dyDescent="0.25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</row>
    <row r="840" spans="1:15" ht="15" x14ac:dyDescent="0.25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</row>
    <row r="841" spans="1:15" ht="15" x14ac:dyDescent="0.25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</row>
    <row r="842" spans="1:15" ht="15" x14ac:dyDescent="0.25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</row>
    <row r="843" spans="1:15" ht="15" x14ac:dyDescent="0.25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</row>
    <row r="844" spans="1:15" ht="15" x14ac:dyDescent="0.25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</row>
    <row r="845" spans="1:15" ht="15" x14ac:dyDescent="0.25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</row>
    <row r="846" spans="1:15" ht="15" x14ac:dyDescent="0.25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</row>
    <row r="847" spans="1:15" ht="15" x14ac:dyDescent="0.25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</row>
    <row r="848" spans="1:15" ht="15" x14ac:dyDescent="0.25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</row>
    <row r="849" spans="1:15" ht="15" x14ac:dyDescent="0.25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</row>
    <row r="850" spans="1:15" ht="15" x14ac:dyDescent="0.25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</row>
    <row r="851" spans="1:15" ht="15" x14ac:dyDescent="0.25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</row>
    <row r="852" spans="1:15" ht="15" x14ac:dyDescent="0.25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</row>
    <row r="853" spans="1:15" ht="15" x14ac:dyDescent="0.25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</row>
    <row r="854" spans="1:15" ht="15" x14ac:dyDescent="0.25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</row>
    <row r="855" spans="1:15" ht="15" x14ac:dyDescent="0.25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</row>
    <row r="856" spans="1:15" ht="15" x14ac:dyDescent="0.25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</row>
    <row r="857" spans="1:15" ht="15" x14ac:dyDescent="0.25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</row>
    <row r="858" spans="1:15" ht="15" x14ac:dyDescent="0.25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</row>
    <row r="859" spans="1:15" ht="15" x14ac:dyDescent="0.25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</row>
    <row r="860" spans="1:15" ht="15" x14ac:dyDescent="0.25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</row>
    <row r="861" spans="1:15" ht="15" x14ac:dyDescent="0.25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</row>
    <row r="862" spans="1:15" ht="15" x14ac:dyDescent="0.25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</row>
    <row r="863" spans="1:15" ht="15" x14ac:dyDescent="0.25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</row>
    <row r="864" spans="1:15" ht="15" x14ac:dyDescent="0.25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</row>
    <row r="865" spans="1:15" ht="15" x14ac:dyDescent="0.25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</row>
    <row r="866" spans="1:15" ht="15" x14ac:dyDescent="0.25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</row>
    <row r="867" spans="1:15" ht="15" x14ac:dyDescent="0.25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</row>
    <row r="868" spans="1:15" ht="15" x14ac:dyDescent="0.25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</row>
    <row r="869" spans="1:15" ht="15" x14ac:dyDescent="0.25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</row>
    <row r="870" spans="1:15" ht="15" x14ac:dyDescent="0.25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</row>
    <row r="871" spans="1:15" ht="15" x14ac:dyDescent="0.25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</row>
    <row r="872" spans="1:15" ht="15" x14ac:dyDescent="0.25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</row>
    <row r="873" spans="1:15" ht="15" x14ac:dyDescent="0.25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</row>
    <row r="874" spans="1:15" ht="15" x14ac:dyDescent="0.25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</row>
    <row r="875" spans="1:15" ht="15" x14ac:dyDescent="0.25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</row>
    <row r="876" spans="1:15" ht="15" x14ac:dyDescent="0.25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</row>
    <row r="877" spans="1:15" ht="15" x14ac:dyDescent="0.25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</row>
    <row r="878" spans="1:15" ht="15" x14ac:dyDescent="0.25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</row>
    <row r="879" spans="1:15" ht="15" x14ac:dyDescent="0.25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</row>
    <row r="880" spans="1:15" ht="15" x14ac:dyDescent="0.25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</row>
    <row r="881" spans="1:15" ht="15" x14ac:dyDescent="0.25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</row>
    <row r="882" spans="1:15" ht="15" x14ac:dyDescent="0.25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</row>
    <row r="883" spans="1:15" ht="15" x14ac:dyDescent="0.25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</row>
    <row r="884" spans="1:15" ht="15" x14ac:dyDescent="0.25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</row>
    <row r="885" spans="1:15" ht="15" x14ac:dyDescent="0.25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</row>
    <row r="886" spans="1:15" ht="15" x14ac:dyDescent="0.25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</row>
    <row r="887" spans="1:15" ht="15" x14ac:dyDescent="0.25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</row>
    <row r="888" spans="1:15" ht="15" x14ac:dyDescent="0.25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</row>
    <row r="889" spans="1:15" ht="15" x14ac:dyDescent="0.25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</row>
    <row r="890" spans="1:15" ht="15" x14ac:dyDescent="0.25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</row>
    <row r="891" spans="1:15" ht="15" x14ac:dyDescent="0.25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</row>
    <row r="892" spans="1:15" ht="15" x14ac:dyDescent="0.25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</row>
    <row r="893" spans="1:15" ht="15" x14ac:dyDescent="0.25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</row>
    <row r="894" spans="1:15" ht="15" x14ac:dyDescent="0.25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</row>
    <row r="895" spans="1:15" ht="15" x14ac:dyDescent="0.25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</row>
    <row r="896" spans="1:15" ht="15" x14ac:dyDescent="0.25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</row>
    <row r="897" spans="1:15" ht="15" x14ac:dyDescent="0.25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</row>
    <row r="898" spans="1:15" ht="15" x14ac:dyDescent="0.25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</row>
    <row r="899" spans="1:15" ht="15" x14ac:dyDescent="0.25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</row>
    <row r="900" spans="1:15" ht="15" x14ac:dyDescent="0.25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</row>
    <row r="901" spans="1:15" ht="15" x14ac:dyDescent="0.25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</row>
    <row r="902" spans="1:15" ht="15" x14ac:dyDescent="0.25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</row>
    <row r="903" spans="1:15" ht="15" x14ac:dyDescent="0.25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</row>
    <row r="904" spans="1:15" ht="15" x14ac:dyDescent="0.25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</row>
    <row r="905" spans="1:15" ht="15" x14ac:dyDescent="0.25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</row>
    <row r="906" spans="1:15" ht="15" x14ac:dyDescent="0.25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</row>
    <row r="907" spans="1:15" ht="15" x14ac:dyDescent="0.25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</row>
    <row r="908" spans="1:15" ht="15" x14ac:dyDescent="0.25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</row>
    <row r="909" spans="1:15" ht="15" x14ac:dyDescent="0.25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</row>
    <row r="910" spans="1:15" ht="15" x14ac:dyDescent="0.25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</row>
    <row r="911" spans="1:15" ht="15" x14ac:dyDescent="0.25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</row>
    <row r="912" spans="1:15" ht="15" x14ac:dyDescent="0.25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</row>
    <row r="913" spans="1:15" ht="15" x14ac:dyDescent="0.25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</row>
    <row r="914" spans="1:15" ht="15" x14ac:dyDescent="0.25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</row>
    <row r="915" spans="1:15" ht="15" x14ac:dyDescent="0.25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</row>
    <row r="916" spans="1:15" ht="15" x14ac:dyDescent="0.25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</row>
    <row r="917" spans="1:15" ht="15" x14ac:dyDescent="0.25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</row>
    <row r="918" spans="1:15" ht="15" x14ac:dyDescent="0.25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</row>
    <row r="919" spans="1:15" ht="15" x14ac:dyDescent="0.25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</row>
    <row r="920" spans="1:15" ht="15" x14ac:dyDescent="0.25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</row>
    <row r="921" spans="1:15" ht="15" x14ac:dyDescent="0.25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</row>
    <row r="922" spans="1:15" ht="15" x14ac:dyDescent="0.25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</row>
    <row r="923" spans="1:15" ht="15" x14ac:dyDescent="0.25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</row>
    <row r="924" spans="1:15" ht="15" x14ac:dyDescent="0.25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</row>
    <row r="925" spans="1:15" ht="15" x14ac:dyDescent="0.25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</row>
    <row r="926" spans="1:15" ht="15" x14ac:dyDescent="0.25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</row>
    <row r="927" spans="1:15" ht="15" x14ac:dyDescent="0.25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</row>
    <row r="928" spans="1:15" ht="15" x14ac:dyDescent="0.25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</row>
    <row r="929" spans="1:15" ht="15" x14ac:dyDescent="0.25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</row>
    <row r="930" spans="1:15" ht="15" x14ac:dyDescent="0.25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</row>
    <row r="931" spans="1:15" ht="15" x14ac:dyDescent="0.25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</row>
    <row r="932" spans="1:15" ht="15" x14ac:dyDescent="0.25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</row>
    <row r="933" spans="1:15" ht="15" x14ac:dyDescent="0.25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</row>
    <row r="934" spans="1:15" ht="15" x14ac:dyDescent="0.25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</row>
    <row r="935" spans="1:15" ht="15" x14ac:dyDescent="0.25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</row>
    <row r="936" spans="1:15" ht="15" x14ac:dyDescent="0.25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</row>
    <row r="937" spans="1:15" ht="15" x14ac:dyDescent="0.25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</row>
    <row r="938" spans="1:15" ht="15" x14ac:dyDescent="0.25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</row>
    <row r="939" spans="1:15" ht="15" x14ac:dyDescent="0.25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</row>
    <row r="940" spans="1:15" ht="15" x14ac:dyDescent="0.25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</row>
    <row r="941" spans="1:15" ht="15" x14ac:dyDescent="0.25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</row>
    <row r="942" spans="1:15" ht="15" x14ac:dyDescent="0.25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</row>
    <row r="943" spans="1:15" ht="15" x14ac:dyDescent="0.25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</row>
    <row r="944" spans="1:15" ht="15" x14ac:dyDescent="0.25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</row>
    <row r="945" spans="1:15" ht="15" x14ac:dyDescent="0.25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</row>
    <row r="946" spans="1:15" ht="15" x14ac:dyDescent="0.25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</row>
    <row r="947" spans="1:15" ht="15" x14ac:dyDescent="0.25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</row>
    <row r="948" spans="1:15" ht="15" x14ac:dyDescent="0.25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</row>
    <row r="949" spans="1:15" ht="15" x14ac:dyDescent="0.25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</row>
    <row r="950" spans="1:15" ht="15" x14ac:dyDescent="0.25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</row>
    <row r="951" spans="1:15" ht="15" x14ac:dyDescent="0.25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</row>
    <row r="952" spans="1:15" ht="15" x14ac:dyDescent="0.25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</row>
    <row r="953" spans="1:15" ht="15" x14ac:dyDescent="0.25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</row>
    <row r="954" spans="1:15" ht="15" x14ac:dyDescent="0.25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</row>
    <row r="955" spans="1:15" ht="15" x14ac:dyDescent="0.25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</row>
    <row r="956" spans="1:15" ht="15" x14ac:dyDescent="0.25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</row>
    <row r="957" spans="1:15" ht="15" x14ac:dyDescent="0.25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</row>
    <row r="958" spans="1:15" ht="15" x14ac:dyDescent="0.25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</row>
    <row r="959" spans="1:15" ht="15" x14ac:dyDescent="0.25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</row>
    <row r="960" spans="1:15" ht="15" x14ac:dyDescent="0.25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</row>
    <row r="961" spans="1:15" ht="15" x14ac:dyDescent="0.25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</row>
    <row r="962" spans="1:15" ht="15" x14ac:dyDescent="0.25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</row>
    <row r="963" spans="1:15" ht="15" x14ac:dyDescent="0.25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</row>
    <row r="964" spans="1:15" ht="15" x14ac:dyDescent="0.25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</row>
    <row r="965" spans="1:15" ht="15" x14ac:dyDescent="0.25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</row>
    <row r="966" spans="1:15" ht="15" x14ac:dyDescent="0.25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</row>
    <row r="967" spans="1:15" ht="15" x14ac:dyDescent="0.25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</row>
    <row r="968" spans="1:15" ht="15" x14ac:dyDescent="0.25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</row>
    <row r="969" spans="1:15" ht="15" x14ac:dyDescent="0.25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</row>
    <row r="970" spans="1:15" ht="15" x14ac:dyDescent="0.25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</row>
    <row r="971" spans="1:15" ht="15" x14ac:dyDescent="0.25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</row>
    <row r="972" spans="1:15" ht="15" x14ac:dyDescent="0.25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</row>
    <row r="973" spans="1:15" ht="15" x14ac:dyDescent="0.25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</row>
    <row r="974" spans="1:15" ht="15" x14ac:dyDescent="0.25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</row>
    <row r="975" spans="1:15" ht="15" x14ac:dyDescent="0.25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</row>
    <row r="976" spans="1:15" ht="15" x14ac:dyDescent="0.25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</row>
    <row r="977" spans="1:15" ht="15" x14ac:dyDescent="0.25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</row>
    <row r="978" spans="1:15" ht="15" x14ac:dyDescent="0.25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</row>
    <row r="979" spans="1:15" ht="15" x14ac:dyDescent="0.25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</row>
    <row r="980" spans="1:15" ht="15" x14ac:dyDescent="0.25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</row>
    <row r="981" spans="1:15" ht="15" x14ac:dyDescent="0.25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54" sqref="H54:H55"/>
    </sheetView>
  </sheetViews>
  <sheetFormatPr defaultColWidth="8.85546875" defaultRowHeight="12.75" x14ac:dyDescent="0.2"/>
  <cols>
    <col min="1" max="1" width="14.42578125" style="27" customWidth="1"/>
    <col min="2" max="2" width="35.140625" style="27" customWidth="1"/>
    <col min="3" max="4" width="14.42578125" style="27" customWidth="1"/>
    <col min="5" max="5" width="13.28515625" style="27" customWidth="1"/>
    <col min="6" max="6" width="17.28515625" style="27" customWidth="1"/>
    <col min="7" max="7" width="3.7109375" style="27" customWidth="1"/>
    <col min="8" max="8" width="11.7109375" style="27" bestFit="1" customWidth="1"/>
    <col min="9" max="16384" width="8.85546875" style="27"/>
  </cols>
  <sheetData>
    <row r="1" spans="1:6" ht="20.100000000000001" customHeight="1" x14ac:dyDescent="0.2">
      <c r="A1" s="25" t="s">
        <v>0</v>
      </c>
      <c r="B1" s="26"/>
      <c r="C1" s="26"/>
      <c r="D1" s="26"/>
      <c r="E1" s="26"/>
      <c r="F1" s="26"/>
    </row>
    <row r="2" spans="1:6" ht="20.100000000000001" customHeight="1" x14ac:dyDescent="0.2">
      <c r="A2" s="25" t="s">
        <v>936</v>
      </c>
      <c r="B2" s="26"/>
      <c r="C2" s="26"/>
      <c r="D2" s="26"/>
      <c r="E2" s="26"/>
      <c r="F2" s="26"/>
    </row>
    <row r="3" spans="1:6" ht="16.7" customHeight="1" x14ac:dyDescent="0.2">
      <c r="A3" s="28" t="s">
        <v>937</v>
      </c>
      <c r="B3" s="29"/>
      <c r="C3" s="29"/>
      <c r="D3" s="29"/>
      <c r="E3" s="29"/>
      <c r="F3" s="29"/>
    </row>
    <row r="4" spans="1:6" ht="9.1999999999999993" customHeight="1" x14ac:dyDescent="0.2">
      <c r="A4" s="30"/>
      <c r="B4" s="30"/>
      <c r="C4" s="30"/>
      <c r="D4" s="30"/>
      <c r="E4" s="30"/>
      <c r="F4" s="30"/>
    </row>
    <row r="5" spans="1:6" ht="12.95" customHeight="1" x14ac:dyDescent="0.25">
      <c r="A5" s="31"/>
      <c r="B5" s="31"/>
      <c r="C5" s="32" t="s">
        <v>938</v>
      </c>
      <c r="D5" s="32" t="s">
        <v>939</v>
      </c>
      <c r="E5" s="32" t="s">
        <v>940</v>
      </c>
    </row>
    <row r="6" spans="1:6" ht="12.95" customHeight="1" x14ac:dyDescent="0.2">
      <c r="A6" s="33" t="s">
        <v>941</v>
      </c>
      <c r="B6" s="34"/>
    </row>
    <row r="7" spans="1:6" ht="12.95" customHeight="1" x14ac:dyDescent="0.2">
      <c r="A7" s="33" t="s">
        <v>942</v>
      </c>
      <c r="B7" s="34"/>
    </row>
    <row r="8" spans="1:6" ht="12.95" customHeight="1" x14ac:dyDescent="0.2">
      <c r="A8" s="35" t="s">
        <v>943</v>
      </c>
      <c r="B8" s="35" t="s">
        <v>944</v>
      </c>
      <c r="C8" s="36">
        <v>168008.63</v>
      </c>
      <c r="D8" s="36">
        <v>656446.25</v>
      </c>
      <c r="E8" s="36">
        <v>120393.87</v>
      </c>
    </row>
    <row r="9" spans="1:6" ht="12.95" customHeight="1" x14ac:dyDescent="0.2">
      <c r="A9" s="35" t="s">
        <v>945</v>
      </c>
      <c r="B9" s="35" t="s">
        <v>946</v>
      </c>
      <c r="C9" s="36">
        <v>1942.48</v>
      </c>
      <c r="D9" s="36">
        <v>1630.54</v>
      </c>
      <c r="E9" s="36">
        <v>4119.3</v>
      </c>
    </row>
    <row r="10" spans="1:6" ht="12.95" customHeight="1" x14ac:dyDescent="0.2">
      <c r="A10" s="35" t="s">
        <v>947</v>
      </c>
      <c r="B10" s="35" t="s">
        <v>948</v>
      </c>
      <c r="C10" s="36">
        <v>37879.15</v>
      </c>
      <c r="D10" s="36">
        <v>4849.33</v>
      </c>
      <c r="E10" s="36">
        <v>2813.74</v>
      </c>
    </row>
    <row r="11" spans="1:6" ht="12.95" customHeight="1" x14ac:dyDescent="0.2">
      <c r="A11" s="35" t="s">
        <v>949</v>
      </c>
      <c r="B11" s="35" t="s">
        <v>950</v>
      </c>
      <c r="C11" s="36">
        <v>115263.34</v>
      </c>
      <c r="D11" s="36">
        <v>78841.289999999994</v>
      </c>
      <c r="E11" s="36">
        <v>78056.81</v>
      </c>
    </row>
    <row r="12" spans="1:6" ht="12.95" customHeight="1" x14ac:dyDescent="0.2">
      <c r="A12" s="35" t="s">
        <v>951</v>
      </c>
      <c r="B12" s="35" t="s">
        <v>952</v>
      </c>
      <c r="C12" s="36">
        <v>0</v>
      </c>
      <c r="D12" s="36">
        <v>0</v>
      </c>
      <c r="E12" s="36">
        <v>0</v>
      </c>
    </row>
    <row r="13" spans="1:6" ht="12.95" customHeight="1" x14ac:dyDescent="0.2">
      <c r="A13" s="35" t="s">
        <v>953</v>
      </c>
      <c r="B13" s="35" t="s">
        <v>954</v>
      </c>
      <c r="C13" s="36">
        <v>65</v>
      </c>
      <c r="D13" s="36">
        <v>65</v>
      </c>
      <c r="E13" s="36">
        <v>95</v>
      </c>
    </row>
    <row r="14" spans="1:6" ht="12.95" customHeight="1" x14ac:dyDescent="0.2">
      <c r="A14" s="35" t="s">
        <v>955</v>
      </c>
      <c r="B14" s="35" t="s">
        <v>956</v>
      </c>
      <c r="C14" s="36">
        <v>74855</v>
      </c>
      <c r="D14" s="36">
        <v>74855</v>
      </c>
      <c r="E14" s="36">
        <v>0</v>
      </c>
    </row>
    <row r="15" spans="1:6" ht="12.95" customHeight="1" x14ac:dyDescent="0.2">
      <c r="A15" s="35" t="s">
        <v>957</v>
      </c>
      <c r="B15" s="35" t="s">
        <v>958</v>
      </c>
      <c r="C15" s="36">
        <v>0</v>
      </c>
      <c r="D15" s="36">
        <v>0</v>
      </c>
      <c r="E15" s="36">
        <v>0</v>
      </c>
    </row>
    <row r="16" spans="1:6" ht="12.95" customHeight="1" x14ac:dyDescent="0.2">
      <c r="A16" s="35" t="s">
        <v>959</v>
      </c>
      <c r="B16" s="35" t="s">
        <v>960</v>
      </c>
      <c r="C16" s="36">
        <v>489.1</v>
      </c>
      <c r="D16" s="36">
        <v>177.9</v>
      </c>
      <c r="E16" s="36">
        <v>50.8</v>
      </c>
    </row>
    <row r="17" spans="1:5" ht="12.95" customHeight="1" x14ac:dyDescent="0.2">
      <c r="A17" s="35" t="s">
        <v>961</v>
      </c>
      <c r="B17" s="35" t="s">
        <v>962</v>
      </c>
      <c r="C17" s="36">
        <v>6394.12</v>
      </c>
      <c r="D17" s="36">
        <v>14524.22</v>
      </c>
      <c r="E17" s="36">
        <v>572.57000000000005</v>
      </c>
    </row>
    <row r="18" spans="1:5" ht="12.95" customHeight="1" x14ac:dyDescent="0.2">
      <c r="A18" s="35" t="s">
        <v>963</v>
      </c>
      <c r="B18" s="35" t="s">
        <v>964</v>
      </c>
      <c r="C18" s="36">
        <v>1635</v>
      </c>
      <c r="D18" s="36">
        <v>1885</v>
      </c>
      <c r="E18" s="36">
        <v>1885</v>
      </c>
    </row>
    <row r="19" spans="1:5" ht="12.95" customHeight="1" x14ac:dyDescent="0.2">
      <c r="A19" s="33" t="s">
        <v>75</v>
      </c>
      <c r="B19" s="34"/>
      <c r="C19" s="37">
        <v>406531.82</v>
      </c>
      <c r="D19" s="37">
        <v>833274.53</v>
      </c>
      <c r="E19" s="37">
        <v>207987.09</v>
      </c>
    </row>
    <row r="20" spans="1:5" ht="12.95" customHeight="1" x14ac:dyDescent="0.2">
      <c r="A20" s="33" t="s">
        <v>965</v>
      </c>
      <c r="B20" s="34"/>
    </row>
    <row r="21" spans="1:5" ht="12.95" customHeight="1" x14ac:dyDescent="0.2">
      <c r="A21" s="35" t="s">
        <v>966</v>
      </c>
      <c r="B21" s="35" t="s">
        <v>967</v>
      </c>
      <c r="C21" s="36">
        <v>35244.35</v>
      </c>
      <c r="D21" s="36">
        <v>12439.24</v>
      </c>
      <c r="E21" s="36">
        <v>14504.9</v>
      </c>
    </row>
    <row r="22" spans="1:5" ht="12.95" customHeight="1" x14ac:dyDescent="0.2">
      <c r="A22" s="35" t="s">
        <v>968</v>
      </c>
      <c r="B22" s="35" t="s">
        <v>969</v>
      </c>
      <c r="C22" s="36">
        <v>0</v>
      </c>
      <c r="D22" s="36">
        <v>0</v>
      </c>
      <c r="E22" s="36">
        <v>0</v>
      </c>
    </row>
    <row r="23" spans="1:5" ht="12.95" customHeight="1" x14ac:dyDescent="0.2">
      <c r="A23" s="35" t="s">
        <v>970</v>
      </c>
      <c r="B23" s="35" t="s">
        <v>971</v>
      </c>
      <c r="C23" s="36">
        <v>0</v>
      </c>
      <c r="D23" s="36">
        <v>0</v>
      </c>
      <c r="E23" s="36">
        <v>0</v>
      </c>
    </row>
    <row r="24" spans="1:5" ht="12.95" customHeight="1" x14ac:dyDescent="0.2">
      <c r="A24" s="35" t="s">
        <v>972</v>
      </c>
      <c r="B24" s="35" t="s">
        <v>973</v>
      </c>
      <c r="C24" s="36">
        <v>0</v>
      </c>
      <c r="D24" s="36">
        <v>0</v>
      </c>
      <c r="E24" s="36">
        <v>0</v>
      </c>
    </row>
    <row r="25" spans="1:5" ht="12.95" customHeight="1" x14ac:dyDescent="0.2">
      <c r="A25" s="33" t="s">
        <v>75</v>
      </c>
      <c r="B25" s="34"/>
      <c r="C25" s="37">
        <v>35244.35</v>
      </c>
      <c r="D25" s="37">
        <v>12439.24</v>
      </c>
      <c r="E25" s="37">
        <v>14504.9</v>
      </c>
    </row>
    <row r="26" spans="1:5" ht="12.95" customHeight="1" x14ac:dyDescent="0.2">
      <c r="A26" s="33" t="s">
        <v>974</v>
      </c>
      <c r="B26" s="34"/>
    </row>
    <row r="27" spans="1:5" ht="12.95" customHeight="1" x14ac:dyDescent="0.2">
      <c r="A27" s="35" t="s">
        <v>975</v>
      </c>
      <c r="B27" s="35" t="s">
        <v>976</v>
      </c>
      <c r="C27" s="36">
        <v>316365.84000000003</v>
      </c>
      <c r="D27" s="36">
        <v>0</v>
      </c>
      <c r="E27" s="36">
        <v>0</v>
      </c>
    </row>
    <row r="28" spans="1:5" ht="12.95" customHeight="1" x14ac:dyDescent="0.2">
      <c r="A28" s="35" t="s">
        <v>977</v>
      </c>
      <c r="B28" s="35" t="s">
        <v>978</v>
      </c>
      <c r="C28" s="36">
        <v>206700.9</v>
      </c>
      <c r="D28" s="36">
        <v>369362.98</v>
      </c>
      <c r="E28" s="36">
        <v>229990.6</v>
      </c>
    </row>
    <row r="29" spans="1:5" ht="12.95" customHeight="1" x14ac:dyDescent="0.2">
      <c r="A29" s="35" t="s">
        <v>979</v>
      </c>
      <c r="B29" s="35" t="s">
        <v>980</v>
      </c>
      <c r="C29" s="36">
        <v>0</v>
      </c>
      <c r="D29" s="36">
        <v>0</v>
      </c>
      <c r="E29" s="36">
        <v>0</v>
      </c>
    </row>
    <row r="30" spans="1:5" ht="12.95" customHeight="1" x14ac:dyDescent="0.2">
      <c r="A30" s="35" t="s">
        <v>981</v>
      </c>
      <c r="B30" s="35" t="s">
        <v>982</v>
      </c>
      <c r="C30" s="36">
        <v>-215</v>
      </c>
      <c r="D30" s="36">
        <v>-10</v>
      </c>
      <c r="E30" s="36">
        <v>28052</v>
      </c>
    </row>
    <row r="31" spans="1:5" ht="12.95" customHeight="1" x14ac:dyDescent="0.2">
      <c r="A31" s="35" t="s">
        <v>983</v>
      </c>
      <c r="B31" s="35" t="s">
        <v>984</v>
      </c>
      <c r="C31" s="36">
        <v>0</v>
      </c>
      <c r="D31" s="36">
        <v>0</v>
      </c>
      <c r="E31" s="36">
        <v>0</v>
      </c>
    </row>
    <row r="32" spans="1:5" ht="12.95" customHeight="1" x14ac:dyDescent="0.2">
      <c r="A32" s="35" t="s">
        <v>985</v>
      </c>
      <c r="B32" s="35" t="s">
        <v>986</v>
      </c>
      <c r="C32" s="36">
        <v>6436.47</v>
      </c>
      <c r="D32" s="36">
        <v>0</v>
      </c>
      <c r="E32" s="36">
        <v>0</v>
      </c>
    </row>
    <row r="33" spans="1:5" ht="12.95" customHeight="1" x14ac:dyDescent="0.2">
      <c r="A33" s="35" t="s">
        <v>987</v>
      </c>
      <c r="B33" s="35" t="s">
        <v>988</v>
      </c>
      <c r="C33" s="36">
        <v>16246.06</v>
      </c>
      <c r="D33" s="36">
        <v>14794.5</v>
      </c>
      <c r="E33" s="36">
        <v>0</v>
      </c>
    </row>
    <row r="34" spans="1:5" ht="12.95" customHeight="1" x14ac:dyDescent="0.2">
      <c r="A34" s="35" t="s">
        <v>989</v>
      </c>
      <c r="B34" s="35" t="s">
        <v>990</v>
      </c>
      <c r="C34" s="36">
        <v>0</v>
      </c>
      <c r="D34" s="36">
        <v>0</v>
      </c>
      <c r="E34" s="36">
        <v>0</v>
      </c>
    </row>
    <row r="35" spans="1:5" ht="12.95" customHeight="1" x14ac:dyDescent="0.2">
      <c r="A35" s="35" t="s">
        <v>991</v>
      </c>
      <c r="B35" s="35" t="s">
        <v>992</v>
      </c>
      <c r="C35" s="36">
        <v>-77196</v>
      </c>
      <c r="D35" s="36">
        <v>-77196</v>
      </c>
      <c r="E35" s="36">
        <v>-77196</v>
      </c>
    </row>
    <row r="36" spans="1:5" ht="12.95" customHeight="1" x14ac:dyDescent="0.2">
      <c r="A36" s="33" t="s">
        <v>75</v>
      </c>
      <c r="B36" s="34"/>
      <c r="C36" s="37">
        <v>468338.27</v>
      </c>
      <c r="D36" s="37">
        <v>306951.48</v>
      </c>
      <c r="E36" s="37">
        <v>180846.6</v>
      </c>
    </row>
    <row r="37" spans="1:5" ht="12.95" customHeight="1" x14ac:dyDescent="0.2">
      <c r="A37" s="33" t="s">
        <v>993</v>
      </c>
      <c r="B37" s="34"/>
    </row>
    <row r="38" spans="1:5" ht="12.95" customHeight="1" x14ac:dyDescent="0.2">
      <c r="A38" s="35" t="s">
        <v>994</v>
      </c>
      <c r="B38" s="35" t="s">
        <v>995</v>
      </c>
      <c r="C38" s="36">
        <v>0</v>
      </c>
      <c r="D38" s="36">
        <v>0</v>
      </c>
      <c r="E38" s="36">
        <v>0</v>
      </c>
    </row>
    <row r="39" spans="1:5" ht="12.95" customHeight="1" x14ac:dyDescent="0.2">
      <c r="A39" s="35" t="s">
        <v>996</v>
      </c>
      <c r="B39" s="35" t="s">
        <v>997</v>
      </c>
      <c r="C39" s="36">
        <v>11011.12</v>
      </c>
      <c r="D39" s="36">
        <v>0</v>
      </c>
      <c r="E39" s="36">
        <v>0</v>
      </c>
    </row>
    <row r="40" spans="1:5" ht="12.95" customHeight="1" x14ac:dyDescent="0.2">
      <c r="A40" s="33" t="s">
        <v>75</v>
      </c>
      <c r="B40" s="34"/>
      <c r="C40" s="37">
        <v>11011.12</v>
      </c>
      <c r="D40" s="37">
        <v>0</v>
      </c>
      <c r="E40" s="37">
        <v>0</v>
      </c>
    </row>
    <row r="41" spans="1:5" ht="12.95" customHeight="1" x14ac:dyDescent="0.2">
      <c r="A41" s="33" t="s">
        <v>998</v>
      </c>
      <c r="B41" s="34"/>
    </row>
    <row r="42" spans="1:5" ht="12.95" customHeight="1" x14ac:dyDescent="0.2">
      <c r="A42" s="35" t="s">
        <v>999</v>
      </c>
      <c r="B42" s="35" t="s">
        <v>1000</v>
      </c>
      <c r="C42" s="36">
        <v>148576.67000000001</v>
      </c>
      <c r="D42" s="36">
        <v>134396.42000000001</v>
      </c>
      <c r="E42" s="36">
        <v>145674.49</v>
      </c>
    </row>
    <row r="43" spans="1:5" ht="12.95" customHeight="1" x14ac:dyDescent="0.2">
      <c r="A43" s="35" t="s">
        <v>1001</v>
      </c>
      <c r="B43" s="35" t="s">
        <v>1002</v>
      </c>
      <c r="C43" s="36">
        <v>153.69</v>
      </c>
      <c r="D43" s="36">
        <v>55.76</v>
      </c>
      <c r="E43" s="36">
        <v>0</v>
      </c>
    </row>
    <row r="44" spans="1:5" ht="12.95" customHeight="1" x14ac:dyDescent="0.2">
      <c r="A44" s="35" t="s">
        <v>1003</v>
      </c>
      <c r="B44" s="35" t="s">
        <v>1004</v>
      </c>
      <c r="C44" s="36">
        <v>31738.32</v>
      </c>
      <c r="D44" s="36">
        <v>16030.1</v>
      </c>
      <c r="E44" s="36">
        <v>17092.22</v>
      </c>
    </row>
    <row r="45" spans="1:5" ht="12.95" customHeight="1" x14ac:dyDescent="0.2">
      <c r="A45" s="35" t="s">
        <v>1005</v>
      </c>
      <c r="B45" s="35" t="s">
        <v>1006</v>
      </c>
      <c r="C45" s="36">
        <v>500</v>
      </c>
      <c r="D45" s="36">
        <v>500</v>
      </c>
      <c r="E45" s="36">
        <v>500</v>
      </c>
    </row>
    <row r="46" spans="1:5" ht="12.95" customHeight="1" x14ac:dyDescent="0.2">
      <c r="A46" s="33" t="s">
        <v>75</v>
      </c>
      <c r="B46" s="34"/>
      <c r="C46" s="37">
        <v>180968.68</v>
      </c>
      <c r="D46" s="37">
        <v>150982.28</v>
      </c>
      <c r="E46" s="37">
        <v>163266.71</v>
      </c>
    </row>
    <row r="47" spans="1:5" ht="12.95" customHeight="1" x14ac:dyDescent="0.2">
      <c r="A47" s="33" t="s">
        <v>1007</v>
      </c>
      <c r="B47" s="34"/>
    </row>
    <row r="48" spans="1:5" ht="12.95" customHeight="1" x14ac:dyDescent="0.2">
      <c r="A48" s="35" t="s">
        <v>1008</v>
      </c>
      <c r="B48" s="35" t="s">
        <v>1009</v>
      </c>
      <c r="C48" s="36">
        <v>7400</v>
      </c>
      <c r="D48" s="36">
        <v>7400</v>
      </c>
      <c r="E48" s="36">
        <v>7400</v>
      </c>
    </row>
    <row r="49" spans="1:8" ht="12.95" customHeight="1" x14ac:dyDescent="0.2">
      <c r="A49" s="33" t="s">
        <v>75</v>
      </c>
      <c r="B49" s="34"/>
      <c r="C49" s="37">
        <v>7400</v>
      </c>
      <c r="D49" s="37">
        <v>7400</v>
      </c>
      <c r="E49" s="37">
        <v>7400</v>
      </c>
    </row>
    <row r="50" spans="1:8" ht="12.95" customHeight="1" x14ac:dyDescent="0.2">
      <c r="A50" s="33" t="s">
        <v>1010</v>
      </c>
      <c r="B50" s="34"/>
    </row>
    <row r="51" spans="1:8" ht="12.95" customHeight="1" x14ac:dyDescent="0.2">
      <c r="A51" s="35" t="s">
        <v>1011</v>
      </c>
      <c r="B51" s="35" t="s">
        <v>1012</v>
      </c>
      <c r="C51" s="36">
        <v>241724.63</v>
      </c>
      <c r="D51" s="36">
        <v>241724.63</v>
      </c>
      <c r="E51" s="36">
        <v>241724.63</v>
      </c>
    </row>
    <row r="52" spans="1:8" ht="12.95" customHeight="1" x14ac:dyDescent="0.2">
      <c r="A52" s="35" t="s">
        <v>1013</v>
      </c>
      <c r="B52" s="35" t="s">
        <v>1014</v>
      </c>
      <c r="C52" s="36">
        <v>5620</v>
      </c>
      <c r="D52" s="36">
        <v>50411</v>
      </c>
      <c r="E52" s="36">
        <v>5536</v>
      </c>
    </row>
    <row r="53" spans="1:8" ht="12.95" customHeight="1" x14ac:dyDescent="0.2">
      <c r="A53" s="35" t="s">
        <v>1015</v>
      </c>
      <c r="B53" s="35" t="s">
        <v>1016</v>
      </c>
      <c r="C53" s="36">
        <v>2930363.15</v>
      </c>
      <c r="D53" s="36">
        <v>2930363.15</v>
      </c>
      <c r="E53" s="36">
        <v>2930363.15</v>
      </c>
      <c r="H53" s="39">
        <f t="shared" ref="H53:H58" si="0">C53-D53</f>
        <v>0</v>
      </c>
    </row>
    <row r="54" spans="1:8" ht="12.95" customHeight="1" x14ac:dyDescent="0.2">
      <c r="A54" s="35" t="s">
        <v>1017</v>
      </c>
      <c r="B54" s="35" t="s">
        <v>1018</v>
      </c>
      <c r="C54" s="36">
        <v>7445204.3399999999</v>
      </c>
      <c r="D54" s="36">
        <v>7296596.6799999997</v>
      </c>
      <c r="E54" s="36">
        <v>7273834.46</v>
      </c>
      <c r="H54" s="39">
        <f t="shared" si="0"/>
        <v>148607.66000000015</v>
      </c>
    </row>
    <row r="55" spans="1:8" ht="12.95" customHeight="1" x14ac:dyDescent="0.2">
      <c r="A55" s="35" t="s">
        <v>1019</v>
      </c>
      <c r="B55" s="35" t="s">
        <v>1020</v>
      </c>
      <c r="C55" s="36">
        <v>3019767.28</v>
      </c>
      <c r="D55" s="36">
        <v>2923664.21</v>
      </c>
      <c r="E55" s="36">
        <v>2884303.92</v>
      </c>
      <c r="H55" s="39">
        <f t="shared" si="0"/>
        <v>96103.069999999832</v>
      </c>
    </row>
    <row r="56" spans="1:8" ht="12.95" customHeight="1" x14ac:dyDescent="0.2">
      <c r="A56" s="35" t="s">
        <v>1021</v>
      </c>
      <c r="B56" s="35" t="s">
        <v>1022</v>
      </c>
      <c r="C56" s="36">
        <v>10950</v>
      </c>
      <c r="D56" s="36">
        <v>10950</v>
      </c>
      <c r="E56" s="36">
        <v>10950</v>
      </c>
      <c r="H56" s="39">
        <f t="shared" si="0"/>
        <v>0</v>
      </c>
    </row>
    <row r="57" spans="1:8" ht="12.95" customHeight="1" x14ac:dyDescent="0.2">
      <c r="A57" s="35" t="s">
        <v>1023</v>
      </c>
      <c r="B57" s="35" t="s">
        <v>1024</v>
      </c>
      <c r="C57" s="36">
        <v>106691.38</v>
      </c>
      <c r="D57" s="36">
        <v>68849.7</v>
      </c>
      <c r="E57" s="36">
        <v>19562.580000000002</v>
      </c>
      <c r="H57" s="39">
        <f t="shared" si="0"/>
        <v>37841.680000000008</v>
      </c>
    </row>
    <row r="58" spans="1:8" ht="12.95" customHeight="1" x14ac:dyDescent="0.2">
      <c r="A58" s="35" t="s">
        <v>1025</v>
      </c>
      <c r="B58" s="35" t="s">
        <v>1026</v>
      </c>
      <c r="C58" s="36">
        <v>1052.44</v>
      </c>
      <c r="D58" s="36">
        <v>1052.44</v>
      </c>
      <c r="E58" s="36">
        <v>1052.44</v>
      </c>
      <c r="H58" s="39">
        <f t="shared" si="0"/>
        <v>0</v>
      </c>
    </row>
    <row r="59" spans="1:8" ht="12.95" customHeight="1" x14ac:dyDescent="0.2">
      <c r="A59" s="35" t="s">
        <v>1027</v>
      </c>
      <c r="B59" s="35" t="s">
        <v>1028</v>
      </c>
      <c r="C59" s="36">
        <v>138683.39000000001</v>
      </c>
      <c r="D59" s="36">
        <v>90905.91</v>
      </c>
      <c r="E59" s="36">
        <v>53449.55</v>
      </c>
    </row>
    <row r="60" spans="1:8" ht="12.95" customHeight="1" x14ac:dyDescent="0.2">
      <c r="A60" s="35" t="s">
        <v>1029</v>
      </c>
      <c r="B60" s="35" t="s">
        <v>1030</v>
      </c>
      <c r="C60" s="36">
        <v>10970304.210000001</v>
      </c>
      <c r="D60" s="36">
        <v>10970304.210000001</v>
      </c>
      <c r="E60" s="36">
        <v>10970304.210000001</v>
      </c>
    </row>
    <row r="61" spans="1:8" ht="12.95" customHeight="1" x14ac:dyDescent="0.2">
      <c r="A61" s="35" t="s">
        <v>1031</v>
      </c>
      <c r="B61" s="35" t="s">
        <v>1032</v>
      </c>
      <c r="C61" s="36">
        <v>0</v>
      </c>
      <c r="D61" s="36">
        <v>0</v>
      </c>
      <c r="E61" s="36">
        <v>0</v>
      </c>
    </row>
    <row r="62" spans="1:8" ht="12.95" customHeight="1" x14ac:dyDescent="0.2">
      <c r="A62" s="35" t="s">
        <v>1033</v>
      </c>
      <c r="B62" s="35" t="s">
        <v>1034</v>
      </c>
      <c r="C62" s="36">
        <v>43928.04</v>
      </c>
      <c r="D62" s="36">
        <v>27127.99</v>
      </c>
      <c r="E62" s="36">
        <v>11954.91</v>
      </c>
    </row>
    <row r="63" spans="1:8" ht="12.95" customHeight="1" x14ac:dyDescent="0.2">
      <c r="A63" s="35" t="s">
        <v>1035</v>
      </c>
      <c r="B63" s="35" t="s">
        <v>1036</v>
      </c>
      <c r="C63" s="36">
        <v>69023.64</v>
      </c>
      <c r="D63" s="36">
        <v>33156.379999999997</v>
      </c>
      <c r="E63" s="36">
        <v>14722.46</v>
      </c>
    </row>
    <row r="64" spans="1:8" ht="12.95" customHeight="1" x14ac:dyDescent="0.2">
      <c r="A64" s="35" t="s">
        <v>1037</v>
      </c>
      <c r="B64" s="35" t="s">
        <v>1038</v>
      </c>
      <c r="C64" s="36">
        <v>876611.78</v>
      </c>
      <c r="D64" s="36">
        <v>666109.81999999995</v>
      </c>
      <c r="E64" s="36">
        <v>442234.87</v>
      </c>
    </row>
    <row r="65" spans="1:5" ht="12.95" customHeight="1" x14ac:dyDescent="0.2">
      <c r="A65" s="35" t="s">
        <v>1039</v>
      </c>
      <c r="B65" s="35" t="s">
        <v>1040</v>
      </c>
      <c r="C65" s="36">
        <v>171074.7</v>
      </c>
      <c r="D65" s="36">
        <v>145611.37</v>
      </c>
      <c r="E65" s="36">
        <v>111123.41</v>
      </c>
    </row>
    <row r="66" spans="1:5" ht="12.95" customHeight="1" x14ac:dyDescent="0.2">
      <c r="A66" s="35" t="s">
        <v>1041</v>
      </c>
      <c r="B66" s="35" t="s">
        <v>1042</v>
      </c>
      <c r="C66" s="36">
        <v>8760</v>
      </c>
      <c r="D66" s="36">
        <v>6570</v>
      </c>
      <c r="E66" s="36">
        <v>4380</v>
      </c>
    </row>
    <row r="67" spans="1:5" ht="12.95" customHeight="1" x14ac:dyDescent="0.2">
      <c r="A67" s="33" t="s">
        <v>75</v>
      </c>
      <c r="B67" s="34"/>
      <c r="C67" s="37">
        <v>1760354.24</v>
      </c>
      <c r="D67" s="37">
        <v>1765637.95</v>
      </c>
      <c r="E67" s="37">
        <v>1866056.87</v>
      </c>
    </row>
    <row r="68" spans="1:5" ht="12.95" customHeight="1" thickBot="1" x14ac:dyDescent="0.25">
      <c r="A68" s="33" t="s">
        <v>854</v>
      </c>
      <c r="B68" s="34"/>
      <c r="C68" s="38">
        <v>2869848.48</v>
      </c>
      <c r="D68" s="38">
        <v>3076685.48</v>
      </c>
      <c r="E68" s="38">
        <v>2440062.17</v>
      </c>
    </row>
    <row r="69" spans="1:5" ht="12.95" customHeight="1" thickTop="1" x14ac:dyDescent="0.2">
      <c r="A69" s="33" t="s">
        <v>1043</v>
      </c>
      <c r="B69" s="34"/>
    </row>
    <row r="70" spans="1:5" ht="12.95" customHeight="1" x14ac:dyDescent="0.2">
      <c r="A70" s="33" t="s">
        <v>1044</v>
      </c>
      <c r="B70" s="34"/>
    </row>
    <row r="71" spans="1:5" ht="12.95" customHeight="1" x14ac:dyDescent="0.2">
      <c r="A71" s="35" t="s">
        <v>1045</v>
      </c>
      <c r="B71" s="35" t="s">
        <v>1046</v>
      </c>
      <c r="C71" s="36">
        <v>306686.83</v>
      </c>
      <c r="D71" s="36">
        <v>345860.92</v>
      </c>
      <c r="E71" s="36">
        <v>263096.33</v>
      </c>
    </row>
    <row r="72" spans="1:5" ht="12.95" customHeight="1" x14ac:dyDescent="0.2">
      <c r="A72" s="35" t="s">
        <v>1047</v>
      </c>
      <c r="B72" s="35" t="s">
        <v>1048</v>
      </c>
      <c r="C72" s="36">
        <v>0</v>
      </c>
      <c r="D72" s="36">
        <v>0</v>
      </c>
      <c r="E72" s="36">
        <v>50000</v>
      </c>
    </row>
    <row r="73" spans="1:5" ht="12.95" customHeight="1" x14ac:dyDescent="0.2">
      <c r="A73" s="35" t="s">
        <v>1049</v>
      </c>
      <c r="B73" s="35" t="s">
        <v>1050</v>
      </c>
      <c r="C73" s="36">
        <v>0</v>
      </c>
      <c r="D73" s="36">
        <v>0</v>
      </c>
      <c r="E73" s="36">
        <v>0</v>
      </c>
    </row>
    <row r="74" spans="1:5" ht="12.95" customHeight="1" x14ac:dyDescent="0.2">
      <c r="A74" s="35" t="s">
        <v>1051</v>
      </c>
      <c r="B74" s="35" t="s">
        <v>1052</v>
      </c>
      <c r="C74" s="36">
        <v>0</v>
      </c>
      <c r="D74" s="36">
        <v>0</v>
      </c>
      <c r="E74" s="36">
        <v>0</v>
      </c>
    </row>
    <row r="75" spans="1:5" ht="12.95" customHeight="1" x14ac:dyDescent="0.2">
      <c r="A75" s="35" t="s">
        <v>1053</v>
      </c>
      <c r="B75" s="35" t="s">
        <v>1054</v>
      </c>
      <c r="C75" s="36">
        <v>0</v>
      </c>
      <c r="D75" s="36">
        <v>0</v>
      </c>
      <c r="E75" s="36">
        <v>3936.95</v>
      </c>
    </row>
    <row r="76" spans="1:5" ht="12.95" customHeight="1" x14ac:dyDescent="0.2">
      <c r="A76" s="35" t="s">
        <v>1055</v>
      </c>
      <c r="B76" s="35" t="s">
        <v>1056</v>
      </c>
      <c r="C76" s="36">
        <v>7326.54</v>
      </c>
      <c r="D76" s="36">
        <v>0</v>
      </c>
      <c r="E76" s="36">
        <v>0</v>
      </c>
    </row>
    <row r="77" spans="1:5" ht="12.95" customHeight="1" x14ac:dyDescent="0.2">
      <c r="A77" s="35" t="s">
        <v>1057</v>
      </c>
      <c r="B77" s="35" t="s">
        <v>1058</v>
      </c>
      <c r="C77" s="36">
        <v>0</v>
      </c>
      <c r="D77" s="36">
        <v>0</v>
      </c>
      <c r="E77" s="36">
        <v>0</v>
      </c>
    </row>
    <row r="78" spans="1:5" ht="12.95" customHeight="1" x14ac:dyDescent="0.2">
      <c r="A78" s="35" t="s">
        <v>1059</v>
      </c>
      <c r="B78" s="35" t="s">
        <v>1060</v>
      </c>
      <c r="C78" s="36">
        <v>0</v>
      </c>
      <c r="D78" s="36">
        <v>0</v>
      </c>
      <c r="E78" s="36">
        <v>0</v>
      </c>
    </row>
    <row r="79" spans="1:5" ht="12.95" customHeight="1" x14ac:dyDescent="0.2">
      <c r="A79" s="35" t="s">
        <v>1061</v>
      </c>
      <c r="B79" s="35" t="s">
        <v>1062</v>
      </c>
      <c r="C79" s="36">
        <v>442978.35</v>
      </c>
      <c r="D79" s="36">
        <v>512580.66</v>
      </c>
      <c r="E79" s="36">
        <v>368963.88</v>
      </c>
    </row>
    <row r="80" spans="1:5" ht="12.95" customHeight="1" x14ac:dyDescent="0.2">
      <c r="A80" s="35" t="s">
        <v>1063</v>
      </c>
      <c r="B80" s="35" t="s">
        <v>1064</v>
      </c>
      <c r="C80" s="36">
        <v>0</v>
      </c>
      <c r="D80" s="36">
        <v>0</v>
      </c>
      <c r="E80" s="36">
        <v>0</v>
      </c>
    </row>
    <row r="81" spans="1:5" ht="12.95" customHeight="1" x14ac:dyDescent="0.2">
      <c r="A81" s="35" t="s">
        <v>1065</v>
      </c>
      <c r="B81" s="35" t="s">
        <v>1066</v>
      </c>
      <c r="C81" s="36">
        <v>142857.16</v>
      </c>
      <c r="D81" s="36">
        <v>171428.58</v>
      </c>
      <c r="E81" s="36">
        <v>200000</v>
      </c>
    </row>
    <row r="82" spans="1:5" ht="12.95" customHeight="1" x14ac:dyDescent="0.2">
      <c r="A82" s="35" t="s">
        <v>1067</v>
      </c>
      <c r="B82" s="35" t="s">
        <v>1068</v>
      </c>
      <c r="C82" s="36">
        <v>69338.53</v>
      </c>
      <c r="D82" s="36">
        <v>2380</v>
      </c>
      <c r="E82" s="36">
        <v>0</v>
      </c>
    </row>
    <row r="83" spans="1:5" ht="12.95" customHeight="1" x14ac:dyDescent="0.2">
      <c r="A83" s="35" t="s">
        <v>1069</v>
      </c>
      <c r="B83" s="35" t="s">
        <v>1070</v>
      </c>
      <c r="C83" s="36">
        <v>5068.7299999999996</v>
      </c>
      <c r="D83" s="36">
        <v>5068.7299999999996</v>
      </c>
      <c r="E83" s="36">
        <v>5068.7299999999996</v>
      </c>
    </row>
    <row r="84" spans="1:5" ht="12.95" customHeight="1" x14ac:dyDescent="0.2">
      <c r="A84" s="35" t="s">
        <v>1071</v>
      </c>
      <c r="B84" s="35" t="s">
        <v>1072</v>
      </c>
      <c r="C84" s="36">
        <v>18489.07</v>
      </c>
      <c r="D84" s="36">
        <v>0</v>
      </c>
      <c r="E84" s="36">
        <v>0</v>
      </c>
    </row>
    <row r="85" spans="1:5" ht="12.95" customHeight="1" x14ac:dyDescent="0.2">
      <c r="A85" s="35" t="s">
        <v>1073</v>
      </c>
      <c r="B85" s="35" t="s">
        <v>1074</v>
      </c>
      <c r="C85" s="36">
        <v>4071000</v>
      </c>
      <c r="D85" s="36">
        <v>4050000</v>
      </c>
      <c r="E85" s="36">
        <v>4050000</v>
      </c>
    </row>
    <row r="86" spans="1:5" ht="12.95" customHeight="1" x14ac:dyDescent="0.2">
      <c r="A86" s="35" t="s">
        <v>1075</v>
      </c>
      <c r="B86" s="35" t="s">
        <v>1076</v>
      </c>
      <c r="C86" s="36">
        <v>4809.6400000000003</v>
      </c>
      <c r="D86" s="36">
        <v>6312.05</v>
      </c>
      <c r="E86" s="36">
        <v>0</v>
      </c>
    </row>
    <row r="87" spans="1:5" ht="12.95" customHeight="1" x14ac:dyDescent="0.2">
      <c r="A87" s="35" t="s">
        <v>1077</v>
      </c>
      <c r="B87" s="35" t="s">
        <v>1078</v>
      </c>
      <c r="C87" s="36">
        <v>0</v>
      </c>
      <c r="D87" s="36">
        <v>0</v>
      </c>
      <c r="E87" s="36">
        <v>0</v>
      </c>
    </row>
    <row r="88" spans="1:5" ht="12.95" customHeight="1" x14ac:dyDescent="0.2">
      <c r="A88" s="35" t="s">
        <v>1079</v>
      </c>
      <c r="B88" s="35" t="s">
        <v>1080</v>
      </c>
      <c r="C88" s="36">
        <v>-51</v>
      </c>
      <c r="D88" s="36">
        <v>-51</v>
      </c>
      <c r="E88" s="36">
        <v>0</v>
      </c>
    </row>
    <row r="89" spans="1:5" ht="12.95" customHeight="1" x14ac:dyDescent="0.2">
      <c r="A89" s="35" t="s">
        <v>1081</v>
      </c>
      <c r="B89" s="35" t="s">
        <v>1082</v>
      </c>
      <c r="C89" s="36">
        <v>82.21</v>
      </c>
      <c r="D89" s="36">
        <v>82.21</v>
      </c>
      <c r="E89" s="36">
        <v>0</v>
      </c>
    </row>
    <row r="90" spans="1:5" ht="12.95" customHeight="1" x14ac:dyDescent="0.2">
      <c r="A90" s="35" t="s">
        <v>1083</v>
      </c>
      <c r="B90" s="35" t="s">
        <v>1084</v>
      </c>
      <c r="C90" s="36">
        <v>0</v>
      </c>
      <c r="D90" s="36">
        <v>0</v>
      </c>
      <c r="E90" s="36">
        <v>0</v>
      </c>
    </row>
    <row r="91" spans="1:5" ht="12.95" customHeight="1" x14ac:dyDescent="0.2">
      <c r="A91" s="35" t="s">
        <v>1085</v>
      </c>
      <c r="B91" s="35" t="s">
        <v>1086</v>
      </c>
      <c r="C91" s="36">
        <v>0</v>
      </c>
      <c r="D91" s="36">
        <v>0</v>
      </c>
      <c r="E91" s="36">
        <v>0</v>
      </c>
    </row>
    <row r="92" spans="1:5" ht="12.95" customHeight="1" x14ac:dyDescent="0.2">
      <c r="A92" s="35" t="s">
        <v>1087</v>
      </c>
      <c r="B92" s="35" t="s">
        <v>1088</v>
      </c>
      <c r="C92" s="36">
        <v>-3472.34</v>
      </c>
      <c r="D92" s="36">
        <v>1460.22</v>
      </c>
      <c r="E92" s="36">
        <v>-648.58000000000004</v>
      </c>
    </row>
    <row r="93" spans="1:5" ht="12.95" customHeight="1" x14ac:dyDescent="0.2">
      <c r="A93" s="35" t="s">
        <v>1089</v>
      </c>
      <c r="B93" s="35" t="s">
        <v>1090</v>
      </c>
      <c r="C93" s="36">
        <v>0</v>
      </c>
      <c r="D93" s="36">
        <v>0</v>
      </c>
      <c r="E93" s="36">
        <v>0</v>
      </c>
    </row>
    <row r="94" spans="1:5" ht="12.95" customHeight="1" x14ac:dyDescent="0.2">
      <c r="A94" s="35" t="s">
        <v>1091</v>
      </c>
      <c r="B94" s="35" t="s">
        <v>1092</v>
      </c>
      <c r="C94" s="36">
        <v>1140.8</v>
      </c>
      <c r="D94" s="36">
        <v>386.6</v>
      </c>
      <c r="E94" s="36">
        <v>0</v>
      </c>
    </row>
    <row r="95" spans="1:5" ht="12.95" customHeight="1" x14ac:dyDescent="0.2">
      <c r="A95" s="35" t="s">
        <v>1093</v>
      </c>
      <c r="B95" s="35" t="s">
        <v>1094</v>
      </c>
      <c r="C95" s="36">
        <v>-167.1</v>
      </c>
      <c r="D95" s="36">
        <v>-167.1</v>
      </c>
      <c r="E95" s="36">
        <v>-167.1</v>
      </c>
    </row>
    <row r="96" spans="1:5" ht="12.95" customHeight="1" x14ac:dyDescent="0.2">
      <c r="A96" s="35" t="s">
        <v>1095</v>
      </c>
      <c r="B96" s="35" t="s">
        <v>1096</v>
      </c>
      <c r="C96" s="36">
        <v>-1438.88</v>
      </c>
      <c r="D96" s="36">
        <v>40.380000000000003</v>
      </c>
      <c r="E96" s="36">
        <v>-418.33</v>
      </c>
    </row>
    <row r="97" spans="1:5" ht="12.95" customHeight="1" x14ac:dyDescent="0.2">
      <c r="A97" s="35" t="s">
        <v>1097</v>
      </c>
      <c r="B97" s="35" t="s">
        <v>1098</v>
      </c>
      <c r="C97" s="36">
        <v>0</v>
      </c>
      <c r="D97" s="36">
        <v>0</v>
      </c>
      <c r="E97" s="36">
        <v>0</v>
      </c>
    </row>
    <row r="98" spans="1:5" ht="12.95" customHeight="1" x14ac:dyDescent="0.2">
      <c r="A98" s="35" t="s">
        <v>1099</v>
      </c>
      <c r="B98" s="35" t="s">
        <v>1100</v>
      </c>
      <c r="C98" s="36">
        <v>3079.46</v>
      </c>
      <c r="D98" s="36">
        <v>3079.46</v>
      </c>
      <c r="E98" s="36">
        <v>3079.46</v>
      </c>
    </row>
    <row r="99" spans="1:5" ht="12.95" customHeight="1" x14ac:dyDescent="0.2">
      <c r="A99" s="35" t="s">
        <v>1101</v>
      </c>
      <c r="B99" s="35" t="s">
        <v>1102</v>
      </c>
      <c r="C99" s="36">
        <v>154947.38</v>
      </c>
      <c r="D99" s="36">
        <v>145898.04999999999</v>
      </c>
      <c r="E99" s="36">
        <v>131898.17000000001</v>
      </c>
    </row>
    <row r="100" spans="1:5" ht="12.95" customHeight="1" x14ac:dyDescent="0.2">
      <c r="A100" s="35" t="s">
        <v>1103</v>
      </c>
      <c r="B100" s="35" t="s">
        <v>1104</v>
      </c>
      <c r="C100" s="36">
        <v>0</v>
      </c>
      <c r="D100" s="36">
        <v>0</v>
      </c>
      <c r="E100" s="36">
        <v>0</v>
      </c>
    </row>
    <row r="101" spans="1:5" ht="12.95" customHeight="1" x14ac:dyDescent="0.2">
      <c r="A101" s="35" t="s">
        <v>1105</v>
      </c>
      <c r="B101" s="35" t="s">
        <v>1106</v>
      </c>
      <c r="C101" s="36">
        <v>0</v>
      </c>
      <c r="D101" s="36">
        <v>0</v>
      </c>
      <c r="E101" s="36">
        <v>0</v>
      </c>
    </row>
    <row r="102" spans="1:5" ht="12.95" customHeight="1" x14ac:dyDescent="0.2">
      <c r="A102" s="35" t="s">
        <v>1107</v>
      </c>
      <c r="B102" s="35" t="s">
        <v>1108</v>
      </c>
      <c r="C102" s="36">
        <v>-196.96</v>
      </c>
      <c r="D102" s="36">
        <v>-196.96</v>
      </c>
      <c r="E102" s="36">
        <v>2483.75</v>
      </c>
    </row>
    <row r="103" spans="1:5" ht="12.95" customHeight="1" x14ac:dyDescent="0.2">
      <c r="A103" s="35" t="s">
        <v>1109</v>
      </c>
      <c r="B103" s="35" t="s">
        <v>1110</v>
      </c>
      <c r="C103" s="36">
        <v>34385.15</v>
      </c>
      <c r="D103" s="36">
        <v>1213.67</v>
      </c>
      <c r="E103" s="36">
        <v>6559.7</v>
      </c>
    </row>
    <row r="104" spans="1:5" ht="12.95" customHeight="1" x14ac:dyDescent="0.2">
      <c r="A104" s="35" t="s">
        <v>1111</v>
      </c>
      <c r="B104" s="35" t="s">
        <v>1112</v>
      </c>
      <c r="C104" s="36">
        <v>466.46</v>
      </c>
      <c r="D104" s="36">
        <v>1589.45</v>
      </c>
      <c r="E104" s="36">
        <v>3004.3</v>
      </c>
    </row>
    <row r="105" spans="1:5" ht="12.95" customHeight="1" x14ac:dyDescent="0.2">
      <c r="A105" s="35" t="s">
        <v>1113</v>
      </c>
      <c r="B105" s="35" t="s">
        <v>1114</v>
      </c>
      <c r="C105" s="36">
        <v>17539.509999999998</v>
      </c>
      <c r="D105" s="36">
        <v>24030.92</v>
      </c>
      <c r="E105" s="36">
        <v>30604.28</v>
      </c>
    </row>
    <row r="106" spans="1:5" ht="12.95" customHeight="1" x14ac:dyDescent="0.2">
      <c r="A106" s="35" t="s">
        <v>1115</v>
      </c>
      <c r="B106" s="35" t="s">
        <v>1116</v>
      </c>
      <c r="C106" s="36">
        <v>6019.95</v>
      </c>
      <c r="D106" s="36">
        <v>11672.49</v>
      </c>
      <c r="E106" s="36">
        <v>16980.04</v>
      </c>
    </row>
    <row r="107" spans="1:5" ht="12.95" customHeight="1" x14ac:dyDescent="0.2">
      <c r="A107" s="35" t="s">
        <v>1117</v>
      </c>
      <c r="B107" s="35" t="s">
        <v>1118</v>
      </c>
      <c r="C107" s="36">
        <v>16496.16</v>
      </c>
      <c r="D107" s="36">
        <v>28763.71</v>
      </c>
      <c r="E107" s="36">
        <v>0</v>
      </c>
    </row>
    <row r="108" spans="1:5" ht="12.95" customHeight="1" x14ac:dyDescent="0.2">
      <c r="A108" s="33" t="s">
        <v>75</v>
      </c>
      <c r="B108" s="34"/>
      <c r="C108" s="37">
        <v>5260407.51</v>
      </c>
      <c r="D108" s="37">
        <v>5311433.04</v>
      </c>
      <c r="E108" s="37">
        <v>5134441.58</v>
      </c>
    </row>
    <row r="109" spans="1:5" ht="12.95" customHeight="1" x14ac:dyDescent="0.2">
      <c r="A109" s="33" t="s">
        <v>1119</v>
      </c>
      <c r="B109" s="34"/>
    </row>
    <row r="110" spans="1:5" ht="12.95" customHeight="1" x14ac:dyDescent="0.2">
      <c r="A110" s="35" t="s">
        <v>1120</v>
      </c>
      <c r="B110" s="35" t="s">
        <v>1121</v>
      </c>
      <c r="C110" s="36">
        <v>-2445839.0299999998</v>
      </c>
      <c r="D110" s="36">
        <v>-2289747.56</v>
      </c>
      <c r="E110" s="36">
        <v>-2749379.41</v>
      </c>
    </row>
    <row r="111" spans="1:5" ht="12.95" customHeight="1" x14ac:dyDescent="0.2">
      <c r="A111" s="35" t="s">
        <v>1122</v>
      </c>
      <c r="B111" s="35" t="s">
        <v>1123</v>
      </c>
      <c r="C111" s="36">
        <v>0</v>
      </c>
      <c r="D111" s="36">
        <v>0</v>
      </c>
      <c r="E111" s="36">
        <v>0</v>
      </c>
    </row>
    <row r="112" spans="1:5" ht="12.95" customHeight="1" x14ac:dyDescent="0.2">
      <c r="A112" s="35" t="s">
        <v>1124</v>
      </c>
      <c r="B112" s="35" t="s">
        <v>1125</v>
      </c>
      <c r="C112" s="36">
        <v>0</v>
      </c>
      <c r="D112" s="36">
        <v>0</v>
      </c>
      <c r="E112" s="36">
        <v>0</v>
      </c>
    </row>
    <row r="113" spans="1:5" ht="12.95" customHeight="1" x14ac:dyDescent="0.2">
      <c r="A113" s="35" t="s">
        <v>1126</v>
      </c>
      <c r="B113" s="35" t="s">
        <v>1127</v>
      </c>
      <c r="C113" s="36">
        <v>55000</v>
      </c>
      <c r="D113" s="36">
        <v>55000</v>
      </c>
      <c r="E113" s="36">
        <v>55000</v>
      </c>
    </row>
    <row r="114" spans="1:5" ht="12.95" customHeight="1" x14ac:dyDescent="0.2">
      <c r="A114" s="33" t="s">
        <v>75</v>
      </c>
      <c r="B114" s="34"/>
      <c r="C114" s="37">
        <v>-2390839.0299999998</v>
      </c>
      <c r="D114" s="37">
        <v>-2234747.56</v>
      </c>
      <c r="E114" s="37">
        <v>-2694379.41</v>
      </c>
    </row>
    <row r="115" spans="1:5" ht="12.95" customHeight="1" thickBot="1" x14ac:dyDescent="0.25">
      <c r="A115" s="33" t="s">
        <v>854</v>
      </c>
      <c r="B115" s="34"/>
      <c r="C115" s="38">
        <v>2869568.48</v>
      </c>
      <c r="D115" s="38">
        <v>3076685.48</v>
      </c>
      <c r="E115" s="38">
        <v>2440062.17</v>
      </c>
    </row>
  </sheetData>
  <pageMargins left="0.25" right="0.25" top="0.25" bottom="0.25" header="0.5" footer="0.5"/>
  <pageSetup orientation="portrait"/>
  <rowBreaks count="2" manualBreakCount="2">
    <brk id="49" min="1" max="7" man="1"/>
    <brk id="100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"/>
  <sheetViews>
    <sheetView workbookViewId="0">
      <selection activeCell="J21" sqref="J21"/>
    </sheetView>
  </sheetViews>
  <sheetFormatPr defaultColWidth="11.42578125" defaultRowHeight="12.75" x14ac:dyDescent="0.2"/>
  <cols>
    <col min="1" max="1" width="11.140625" bestFit="1" customWidth="1"/>
  </cols>
  <sheetData>
    <row r="2" spans="1:7" x14ac:dyDescent="0.2">
      <c r="B2" s="55" t="s">
        <v>1756</v>
      </c>
      <c r="C2" s="55" t="s">
        <v>1757</v>
      </c>
      <c r="D2" s="55" t="s">
        <v>1758</v>
      </c>
      <c r="E2" s="55" t="s">
        <v>1759</v>
      </c>
      <c r="F2" s="55" t="s">
        <v>1760</v>
      </c>
      <c r="G2" s="55" t="s">
        <v>1761</v>
      </c>
    </row>
    <row r="3" spans="1:7" x14ac:dyDescent="0.2">
      <c r="A3" s="11" t="s">
        <v>1762</v>
      </c>
      <c r="B3">
        <v>358</v>
      </c>
      <c r="C3">
        <v>360</v>
      </c>
      <c r="D3">
        <v>360</v>
      </c>
      <c r="E3">
        <v>420</v>
      </c>
      <c r="F3">
        <v>500</v>
      </c>
      <c r="G3">
        <v>540</v>
      </c>
    </row>
    <row r="4" spans="1:7" x14ac:dyDescent="0.2">
      <c r="A4" s="11" t="s">
        <v>1763</v>
      </c>
      <c r="B4" s="56">
        <v>0.77</v>
      </c>
      <c r="C4" s="56">
        <v>0.88</v>
      </c>
      <c r="D4" s="56">
        <v>0.78</v>
      </c>
      <c r="E4" s="56">
        <v>0.9</v>
      </c>
      <c r="F4" s="56">
        <v>0.87</v>
      </c>
      <c r="G4" s="56">
        <v>0.85</v>
      </c>
    </row>
    <row r="5" spans="1:7" x14ac:dyDescent="0.2">
      <c r="A5" s="11" t="s">
        <v>1764</v>
      </c>
      <c r="B5">
        <v>88</v>
      </c>
      <c r="C5">
        <v>86</v>
      </c>
      <c r="D5">
        <v>103</v>
      </c>
      <c r="E5">
        <v>124</v>
      </c>
      <c r="F5">
        <v>175</v>
      </c>
      <c r="G5">
        <v>144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P&amp;L</vt:lpstr>
      <vt:lpstr>Salaries</vt:lpstr>
      <vt:lpstr>BS</vt:lpstr>
      <vt:lpstr>Enrollment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Judd, Lindsey</dc:creator>
  <cp:lastModifiedBy>Judd, Lindsey</cp:lastModifiedBy>
  <dcterms:created xsi:type="dcterms:W3CDTF">2023-08-17T11:59:08Z</dcterms:created>
  <dcterms:modified xsi:type="dcterms:W3CDTF">2023-09-06T19:17:55Z</dcterms:modified>
</cp:coreProperties>
</file>