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karam\Desktop\NUDL\"/>
    </mc:Choice>
  </mc:AlternateContent>
  <xr:revisionPtr revIDLastSave="0" documentId="13_ncr:1_{66044F61-E134-429C-AD6F-8084AB5099D5}" xr6:coauthVersionLast="41" xr6:coauthVersionMax="41" xr10:uidLastSave="{00000000-0000-0000-0000-000000000000}"/>
  <bookViews>
    <workbookView xWindow="-108" yWindow="-108" windowWidth="23256" windowHeight="12576" xr2:uid="{82960005-F46C-47AA-A911-61989AFB8454}"/>
  </bookViews>
  <sheets>
    <sheet name="FY20 Budget" sheetId="1" r:id="rId1"/>
    <sheet name="FY19 Actual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6" i="1"/>
  <c r="D15" i="1"/>
  <c r="H27" i="1"/>
  <c r="E187" i="2"/>
  <c r="E166" i="2"/>
  <c r="E153" i="2"/>
  <c r="E124" i="2"/>
  <c r="E106" i="2"/>
  <c r="E99" i="2"/>
  <c r="E73" i="2"/>
  <c r="E53" i="2"/>
  <c r="E50" i="2"/>
  <c r="E36" i="2"/>
  <c r="E28" i="2"/>
  <c r="I17" i="2"/>
  <c r="I16" i="2"/>
  <c r="I15" i="2"/>
  <c r="I14" i="2"/>
  <c r="I13" i="2"/>
  <c r="I12" i="2"/>
  <c r="E12" i="2"/>
  <c r="C12" i="2"/>
  <c r="C28" i="2" s="1"/>
  <c r="C36" i="2" s="1"/>
  <c r="C50" i="2" s="1"/>
  <c r="C53" i="2" s="1"/>
  <c r="C73" i="2" s="1"/>
  <c r="C99" i="2" s="1"/>
  <c r="C106" i="2" s="1"/>
  <c r="C124" i="2" s="1"/>
  <c r="C153" i="2" s="1"/>
  <c r="C166" i="2" s="1"/>
  <c r="C187" i="2" s="1"/>
  <c r="I11" i="2"/>
  <c r="I10" i="2"/>
  <c r="I9" i="2"/>
  <c r="J9" i="2" s="1"/>
  <c r="I8" i="2"/>
  <c r="I18" i="2" s="1"/>
  <c r="I5" i="2"/>
  <c r="L4" i="2"/>
  <c r="I4" i="2"/>
  <c r="I6" i="2" s="1"/>
  <c r="L5" i="2" l="1"/>
  <c r="L6" i="2" s="1"/>
  <c r="D36" i="1" l="1"/>
  <c r="E36" i="1"/>
  <c r="F36" i="1"/>
  <c r="G36" i="1"/>
  <c r="H34" i="1"/>
  <c r="H33" i="1"/>
  <c r="H32" i="1"/>
  <c r="H31" i="1"/>
  <c r="H30" i="1"/>
  <c r="H29" i="1"/>
  <c r="H28" i="1"/>
  <c r="H24" i="1"/>
  <c r="H23" i="1"/>
  <c r="H22" i="1"/>
  <c r="H19" i="1"/>
  <c r="H18" i="1"/>
  <c r="H16" i="1"/>
  <c r="H13" i="1"/>
  <c r="D17" i="1"/>
  <c r="H17" i="1" s="1"/>
  <c r="H15" i="1"/>
  <c r="D14" i="1"/>
  <c r="H14" i="1" s="1"/>
  <c r="E13" i="1"/>
  <c r="E10" i="1"/>
  <c r="H10" i="1"/>
  <c r="E9" i="1"/>
  <c r="H9" i="1" s="1"/>
  <c r="H36" i="1" l="1"/>
</calcChain>
</file>

<file path=xl/sharedStrings.xml><?xml version="1.0" encoding="utf-8"?>
<sst xmlns="http://schemas.openxmlformats.org/spreadsheetml/2006/main" count="446" uniqueCount="168">
  <si>
    <t>Nashville Debate 2019 - 2020</t>
  </si>
  <si>
    <t>PROGRAM COSTS</t>
  </si>
  <si>
    <t xml:space="preserve">Coach Stipends </t>
  </si>
  <si>
    <t>Debate Materials, Supplies &amp; Evidence Packs</t>
  </si>
  <si>
    <t>[A]</t>
  </si>
  <si>
    <t>[B]</t>
  </si>
  <si>
    <t>TOURNAMENT COSTS</t>
  </si>
  <si>
    <t>Facilities</t>
  </si>
  <si>
    <t>Transportation</t>
  </si>
  <si>
    <t>Meals</t>
  </si>
  <si>
    <t>Awards</t>
  </si>
  <si>
    <t>Judges &amp; Staffing</t>
  </si>
  <si>
    <t>Other Expenses</t>
  </si>
  <si>
    <t>NAUDL National Championship Tournament</t>
  </si>
  <si>
    <t>TRAINING + WORKSHOPS + AWARDS RECEPTION</t>
  </si>
  <si>
    <t>Summer Debate Camp</t>
  </si>
  <si>
    <t>Workshop or Training Event with Community Partner</t>
  </si>
  <si>
    <t xml:space="preserve">Year-End Awards Celebration </t>
  </si>
  <si>
    <t>ADMINISTRATIVE COSTS</t>
  </si>
  <si>
    <t xml:space="preserve">UDL Director </t>
  </si>
  <si>
    <t>Interns, Staffing, Professional Fees</t>
  </si>
  <si>
    <t xml:space="preserve">Set-up &amp; Upgrades </t>
  </si>
  <si>
    <t>Conference Travel</t>
  </si>
  <si>
    <t>Public Relations &amp; Marketing</t>
  </si>
  <si>
    <t>Administrative Materials and Supplies</t>
  </si>
  <si>
    <t xml:space="preserve">Insurance </t>
  </si>
  <si>
    <t xml:space="preserve">Technical Assistance </t>
  </si>
  <si>
    <t>FY 20 Budget*</t>
  </si>
  <si>
    <t xml:space="preserve">*Budget based on 13 schools partcipating at 9 tournaments and an Awards Banquet </t>
  </si>
  <si>
    <t>$600 per event</t>
  </si>
  <si>
    <t>$500 per tournament + in-kind</t>
  </si>
  <si>
    <t>Travel, meals, incidentals</t>
  </si>
  <si>
    <t xml:space="preserve">Dedicated phone line, additional computer, portable printer, projector </t>
  </si>
  <si>
    <t xml:space="preserve">Website, Promotional Materials </t>
  </si>
  <si>
    <t xml:space="preserve">Liability, Property, Worker's Compensation </t>
  </si>
  <si>
    <t xml:space="preserve">Fundraising, Administrative, Program Implementation </t>
  </si>
  <si>
    <t>TOTAL</t>
  </si>
  <si>
    <t>NOTES</t>
  </si>
  <si>
    <t>Schools</t>
  </si>
  <si>
    <t>Tournaments</t>
  </si>
  <si>
    <t>No workshops planned for FY20</t>
  </si>
  <si>
    <r>
      <t xml:space="preserve">$1,500 per event + in-kind </t>
    </r>
    <r>
      <rPr>
        <i/>
        <sz val="11"/>
        <color theme="1"/>
        <rFont val="Calibri"/>
        <family val="2"/>
      </rPr>
      <t xml:space="preserve">*Provide school space in-kind </t>
    </r>
  </si>
  <si>
    <t>Total</t>
  </si>
  <si>
    <t>Program Expenses</t>
  </si>
  <si>
    <t>Revenue</t>
  </si>
  <si>
    <t>Beginning Balance</t>
  </si>
  <si>
    <t>A</t>
  </si>
  <si>
    <t>Fundraising</t>
  </si>
  <si>
    <t>Activity</t>
  </si>
  <si>
    <t>FedEx</t>
  </si>
  <si>
    <t>E</t>
  </si>
  <si>
    <t>A1</t>
  </si>
  <si>
    <t>Amazon Smile</t>
  </si>
  <si>
    <t>Check</t>
  </si>
  <si>
    <t>USPS</t>
  </si>
  <si>
    <t>Expenses</t>
  </si>
  <si>
    <t>B</t>
  </si>
  <si>
    <t>Alex Fingeroot - Salary</t>
  </si>
  <si>
    <t>Weebly Custom</t>
  </si>
  <si>
    <t>K</t>
  </si>
  <si>
    <t>C</t>
  </si>
  <si>
    <t>Travel</t>
  </si>
  <si>
    <t>D</t>
  </si>
  <si>
    <t>Supplies (FedEx/UPS/Staples)</t>
  </si>
  <si>
    <t>Ending Balance</t>
  </si>
  <si>
    <t>F</t>
  </si>
  <si>
    <t>Food</t>
  </si>
  <si>
    <t>Fundraising Deposit</t>
  </si>
  <si>
    <t>G</t>
  </si>
  <si>
    <t>Harvard Debate</t>
  </si>
  <si>
    <t>H</t>
  </si>
  <si>
    <t>Coaches Stipend</t>
  </si>
  <si>
    <t>Check 1034</t>
  </si>
  <si>
    <t>I</t>
  </si>
  <si>
    <t>Fundraising Expenses</t>
  </si>
  <si>
    <t>J</t>
  </si>
  <si>
    <t>Cash Withdrawals</t>
  </si>
  <si>
    <t xml:space="preserve">Goozy </t>
  </si>
  <si>
    <t>Miscellaneous</t>
  </si>
  <si>
    <t>Weebly Starter</t>
  </si>
  <si>
    <t>Walgreens</t>
  </si>
  <si>
    <t>Ovation Awards</t>
  </si>
  <si>
    <t>Costco</t>
  </si>
  <si>
    <t>BOA - ATM</t>
  </si>
  <si>
    <t>Kroger</t>
  </si>
  <si>
    <t>Check 1052</t>
  </si>
  <si>
    <t>Roma Pizza</t>
  </si>
  <si>
    <t>Check 1036</t>
  </si>
  <si>
    <t>Check 1037</t>
  </si>
  <si>
    <t>Check 1108</t>
  </si>
  <si>
    <t>Publix</t>
  </si>
  <si>
    <t>Starbucks</t>
  </si>
  <si>
    <t>Staples</t>
  </si>
  <si>
    <t>Little Ceasars</t>
  </si>
  <si>
    <t>Check 1053</t>
  </si>
  <si>
    <t>Check 1079</t>
  </si>
  <si>
    <t>Check 1110</t>
  </si>
  <si>
    <t>Check 1080</t>
  </si>
  <si>
    <t>GoDaddy.com</t>
  </si>
  <si>
    <t>Cash Withdrawal</t>
  </si>
  <si>
    <t>Check 1112</t>
  </si>
  <si>
    <t>Check 1111</t>
  </si>
  <si>
    <t>Office Max</t>
  </si>
  <si>
    <t>Paypal</t>
  </si>
  <si>
    <t>Dose Coffee</t>
  </si>
  <si>
    <t>James Fingero</t>
  </si>
  <si>
    <t>Public</t>
  </si>
  <si>
    <t>Check 1056</t>
  </si>
  <si>
    <t>Check 1057</t>
  </si>
  <si>
    <t>Check 1059</t>
  </si>
  <si>
    <t>Check 1038</t>
  </si>
  <si>
    <t>Check 1058</t>
  </si>
  <si>
    <t>Deposit - Fundraising</t>
  </si>
  <si>
    <t>Chick-Fil-A</t>
  </si>
  <si>
    <t>Papa Johns</t>
  </si>
  <si>
    <t>Check 1061</t>
  </si>
  <si>
    <t>Check 1062</t>
  </si>
  <si>
    <t>Check 1063</t>
  </si>
  <si>
    <t>Check 1065</t>
  </si>
  <si>
    <t>Check 1064</t>
  </si>
  <si>
    <t>Check 1066</t>
  </si>
  <si>
    <t>Check 1067</t>
  </si>
  <si>
    <t>Southwest</t>
  </si>
  <si>
    <t>The Honor Co</t>
  </si>
  <si>
    <t>Office Depot</t>
  </si>
  <si>
    <t>Check Order</t>
  </si>
  <si>
    <t>Uber</t>
  </si>
  <si>
    <t>Aramark</t>
  </si>
  <si>
    <t>Check 1122</t>
  </si>
  <si>
    <t>Check 1121</t>
  </si>
  <si>
    <t>CFMT Bigpayback</t>
  </si>
  <si>
    <t>Check 1055</t>
  </si>
  <si>
    <t>Delta</t>
  </si>
  <si>
    <t>Blue Sombre</t>
  </si>
  <si>
    <t>Check 1124</t>
  </si>
  <si>
    <t>GOGO AI</t>
  </si>
  <si>
    <t>Travel Insurance</t>
  </si>
  <si>
    <t>Check 1125</t>
  </si>
  <si>
    <t>Check 1126</t>
  </si>
  <si>
    <t>Check 1123</t>
  </si>
  <si>
    <t>Cash Deposit</t>
  </si>
  <si>
    <t>Check 1128</t>
  </si>
  <si>
    <t>Check 1129</t>
  </si>
  <si>
    <t>Facebook Payment</t>
  </si>
  <si>
    <t>CVS</t>
  </si>
  <si>
    <t>Community Foundation</t>
  </si>
  <si>
    <t>UPS</t>
  </si>
  <si>
    <t>Check 1134</t>
  </si>
  <si>
    <t>Check 1133</t>
  </si>
  <si>
    <t>Dartmouth Transportation</t>
  </si>
  <si>
    <t>SWA WiFi</t>
  </si>
  <si>
    <r>
      <t xml:space="preserve">NUDL </t>
    </r>
    <r>
      <rPr>
        <b/>
        <sz val="11"/>
        <color rgb="FFFF0000"/>
        <rFont val="Calibri"/>
        <family val="2"/>
      </rPr>
      <t>[C]</t>
    </r>
  </si>
  <si>
    <r>
      <t xml:space="preserve">MNPS </t>
    </r>
    <r>
      <rPr>
        <b/>
        <sz val="11"/>
        <color rgb="FFFF0000"/>
        <rFont val="Calibri"/>
        <family val="2"/>
      </rPr>
      <t>[D]</t>
    </r>
  </si>
  <si>
    <r>
      <t xml:space="preserve">In Kind </t>
    </r>
    <r>
      <rPr>
        <b/>
        <sz val="11"/>
        <color rgb="FFFF0000"/>
        <rFont val="Calibri"/>
        <family val="2"/>
      </rPr>
      <t>[E]</t>
    </r>
  </si>
  <si>
    <t>[C]</t>
  </si>
  <si>
    <t>[D]</t>
  </si>
  <si>
    <t>[E]</t>
  </si>
  <si>
    <t>[F]</t>
  </si>
  <si>
    <t>Materials/facilities donated</t>
  </si>
  <si>
    <t xml:space="preserve">Operating Budget </t>
  </si>
  <si>
    <t>Covered through contract with MNPS</t>
  </si>
  <si>
    <t xml:space="preserve">Restricted grant funds </t>
  </si>
  <si>
    <r>
      <rPr>
        <b/>
        <sz val="11"/>
        <rFont val="Calibri"/>
        <family val="2"/>
      </rPr>
      <t xml:space="preserve">Restricted </t>
    </r>
    <r>
      <rPr>
        <b/>
        <sz val="11"/>
        <color rgb="FFFF0000"/>
        <rFont val="Calibri"/>
        <family val="2"/>
      </rPr>
      <t>[F]</t>
    </r>
  </si>
  <si>
    <t xml:space="preserve">For purposes of fundraising, I think we include the director's salary with an eye toward raising funds to pay it.  </t>
  </si>
  <si>
    <t>Salary $57K + Benefits $5K</t>
  </si>
  <si>
    <t>$500 per event + in-kind</t>
  </si>
  <si>
    <r>
      <t xml:space="preserve">Estimated $2,500 per school; Participating schools all have existing MFL Forensics Coach Stipend, some schools Forensic Coaches assist with Nashville Debate
</t>
    </r>
    <r>
      <rPr>
        <i/>
        <sz val="11"/>
        <color theme="1"/>
        <rFont val="Calibri"/>
        <family val="2"/>
      </rPr>
      <t>*Paid directly to teacher/coach</t>
    </r>
  </si>
  <si>
    <r>
      <t>$500 per school, $1,000 provided by MNPS, $5,000 additional provided by partners</t>
    </r>
    <r>
      <rPr>
        <i/>
        <sz val="11"/>
        <color theme="1"/>
        <rFont val="Calibri"/>
        <family val="2"/>
      </rPr>
      <t xml:space="preserve">
*Allocated to each school's debate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</si>
</sst>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333333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 style="medium">
        <color indexed="64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/>
      <bottom/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medium">
        <color indexed="64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164" fontId="6" fillId="0" borderId="4" xfId="1" applyNumberFormat="1" applyFont="1" applyBorder="1" applyAlignment="1">
      <alignment horizontal="left" vertical="top"/>
    </xf>
    <xf numFmtId="164" fontId="2" fillId="0" borderId="4" xfId="1" applyNumberFormat="1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" fillId="0" borderId="11" xfId="1" applyNumberFormat="1" applyFont="1" applyBorder="1" applyAlignment="1">
      <alignment horizontal="left" vertical="top"/>
    </xf>
    <xf numFmtId="164" fontId="4" fillId="0" borderId="12" xfId="1" applyNumberFormat="1" applyFont="1" applyBorder="1" applyAlignment="1">
      <alignment horizontal="left" vertical="top"/>
    </xf>
    <xf numFmtId="164" fontId="0" fillId="0" borderId="12" xfId="1" applyNumberFormat="1" applyFont="1" applyBorder="1" applyAlignment="1">
      <alignment horizontal="left" vertical="top"/>
    </xf>
    <xf numFmtId="0" fontId="0" fillId="0" borderId="13" xfId="0" applyBorder="1"/>
    <xf numFmtId="164" fontId="4" fillId="0" borderId="14" xfId="1" applyNumberFormat="1" applyFont="1" applyBorder="1" applyAlignment="1">
      <alignment horizontal="left" vertical="top"/>
    </xf>
    <xf numFmtId="164" fontId="4" fillId="0" borderId="15" xfId="1" applyNumberFormat="1" applyFont="1" applyBorder="1" applyAlignment="1">
      <alignment horizontal="left" vertical="top"/>
    </xf>
    <xf numFmtId="164" fontId="0" fillId="0" borderId="15" xfId="1" applyNumberFormat="1" applyFont="1" applyBorder="1" applyAlignment="1">
      <alignment horizontal="left" vertical="top"/>
    </xf>
    <xf numFmtId="164" fontId="2" fillId="0" borderId="15" xfId="1" applyNumberFormat="1" applyFont="1" applyBorder="1" applyAlignment="1">
      <alignment horizontal="left" vertical="top"/>
    </xf>
    <xf numFmtId="0" fontId="0" fillId="0" borderId="16" xfId="0" applyBorder="1"/>
    <xf numFmtId="164" fontId="6" fillId="0" borderId="17" xfId="1" applyNumberFormat="1" applyFont="1" applyBorder="1" applyAlignment="1">
      <alignment horizontal="left" vertical="top"/>
    </xf>
    <xf numFmtId="164" fontId="6" fillId="0" borderId="18" xfId="1" applyNumberFormat="1" applyFont="1" applyBorder="1" applyAlignment="1">
      <alignment horizontal="left" vertical="top"/>
    </xf>
    <xf numFmtId="164" fontId="6" fillId="0" borderId="19" xfId="1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1" xfId="0" applyFont="1" applyBorder="1"/>
    <xf numFmtId="14" fontId="2" fillId="0" borderId="0" xfId="0" applyNumberFormat="1" applyFont="1"/>
    <xf numFmtId="43" fontId="2" fillId="0" borderId="0" xfId="1" applyFont="1"/>
    <xf numFmtId="0" fontId="3" fillId="0" borderId="20" xfId="0" applyFont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2" fillId="0" borderId="0" xfId="0" applyFont="1" applyBorder="1"/>
    <xf numFmtId="43" fontId="0" fillId="0" borderId="4" xfId="0" applyNumberFormat="1" applyBorder="1"/>
    <xf numFmtId="16" fontId="0" fillId="0" borderId="0" xfId="0" applyNumberFormat="1"/>
    <xf numFmtId="43" fontId="0" fillId="0" borderId="21" xfId="1" applyFont="1" applyBorder="1"/>
    <xf numFmtId="43" fontId="2" fillId="0" borderId="0" xfId="1" applyFont="1" applyBorder="1"/>
    <xf numFmtId="0" fontId="9" fillId="0" borderId="0" xfId="0" applyFont="1" applyBorder="1"/>
    <xf numFmtId="0" fontId="10" fillId="0" borderId="20" xfId="0" applyFont="1" applyBorder="1" applyAlignment="1">
      <alignment horizontal="right"/>
    </xf>
    <xf numFmtId="0" fontId="0" fillId="0" borderId="4" xfId="0" applyBorder="1"/>
    <xf numFmtId="0" fontId="3" fillId="2" borderId="0" xfId="0" applyFont="1" applyFill="1"/>
    <xf numFmtId="43" fontId="0" fillId="0" borderId="0" xfId="0" applyNumberFormat="1" applyBorder="1"/>
    <xf numFmtId="43" fontId="0" fillId="0" borderId="0" xfId="0" applyNumberFormat="1"/>
    <xf numFmtId="0" fontId="0" fillId="0" borderId="0" xfId="0" applyFont="1"/>
    <xf numFmtId="43" fontId="0" fillId="0" borderId="0" xfId="1" applyNumberFormat="1" applyFont="1" applyBorder="1"/>
    <xf numFmtId="0" fontId="0" fillId="0" borderId="20" xfId="0" applyBorder="1"/>
    <xf numFmtId="43" fontId="2" fillId="0" borderId="0" xfId="0" applyNumberFormat="1" applyFont="1" applyBorder="1"/>
    <xf numFmtId="0" fontId="3" fillId="3" borderId="0" xfId="0" applyFont="1" applyFill="1"/>
    <xf numFmtId="16" fontId="2" fillId="0" borderId="0" xfId="0" applyNumberFormat="1" applyFont="1"/>
    <xf numFmtId="0" fontId="12" fillId="0" borderId="0" xfId="0" applyFont="1"/>
    <xf numFmtId="0" fontId="1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461A0E47-6906-438E-B9D2-2AC37D3F6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D749-0D2A-4373-8BB5-E858CFC72B64}">
  <dimension ref="A1:L48"/>
  <sheetViews>
    <sheetView showGridLines="0" tabSelected="1" topLeftCell="A22" workbookViewId="0">
      <selection activeCell="F17" sqref="F17"/>
    </sheetView>
  </sheetViews>
  <sheetFormatPr defaultRowHeight="14.4" x14ac:dyDescent="0.3"/>
  <cols>
    <col min="1" max="1" width="3.6640625" customWidth="1"/>
    <col min="2" max="2" width="44.5546875" bestFit="1" customWidth="1"/>
    <col min="4" max="8" width="11.77734375" customWidth="1"/>
    <col min="9" max="9" width="3.5546875" customWidth="1"/>
    <col min="10" max="10" width="68.77734375" customWidth="1"/>
    <col min="11" max="11" width="33.6640625" bestFit="1" customWidth="1"/>
  </cols>
  <sheetData>
    <row r="1" spans="2:12" x14ac:dyDescent="0.3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x14ac:dyDescent="0.3">
      <c r="B2" s="34" t="s">
        <v>27</v>
      </c>
      <c r="C2" s="34"/>
      <c r="D2" s="34"/>
      <c r="E2" s="34"/>
      <c r="F2" s="34"/>
      <c r="G2" s="34"/>
      <c r="H2" s="34"/>
      <c r="I2" s="34"/>
      <c r="J2" s="18"/>
      <c r="K2" s="18"/>
      <c r="L2" s="18"/>
    </row>
    <row r="3" spans="2:12" ht="15" thickBot="1" x14ac:dyDescent="0.35"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</row>
    <row r="4" spans="2:12" x14ac:dyDescent="0.3">
      <c r="B4" t="s">
        <v>28</v>
      </c>
      <c r="G4" s="10">
        <v>13</v>
      </c>
      <c r="H4" s="11" t="s">
        <v>38</v>
      </c>
      <c r="I4" s="19"/>
    </row>
    <row r="5" spans="2:12" ht="15" thickBot="1" x14ac:dyDescent="0.35">
      <c r="G5" s="14">
        <v>9</v>
      </c>
      <c r="H5" s="15" t="s">
        <v>39</v>
      </c>
      <c r="I5" s="16"/>
    </row>
    <row r="7" spans="2:12" ht="15" thickBot="1" x14ac:dyDescent="0.35"/>
    <row r="8" spans="2:12" ht="15" thickBot="1" x14ac:dyDescent="0.35">
      <c r="B8" s="1" t="s">
        <v>1</v>
      </c>
      <c r="D8" s="20" t="s">
        <v>151</v>
      </c>
      <c r="E8" s="21" t="s">
        <v>152</v>
      </c>
      <c r="F8" s="21" t="s">
        <v>153</v>
      </c>
      <c r="G8" s="61" t="s">
        <v>162</v>
      </c>
      <c r="H8" s="62" t="s">
        <v>36</v>
      </c>
      <c r="I8" s="1"/>
      <c r="J8" s="17" t="s">
        <v>37</v>
      </c>
    </row>
    <row r="9" spans="2:12" ht="52.2" customHeight="1" x14ac:dyDescent="0.3">
      <c r="B9" s="5" t="s">
        <v>2</v>
      </c>
      <c r="C9" s="6"/>
      <c r="D9" s="26"/>
      <c r="E9" s="22">
        <f>2500*G4</f>
        <v>32500</v>
      </c>
      <c r="F9" s="22"/>
      <c r="G9" s="22"/>
      <c r="H9" s="12">
        <f>SUM(D9:G9)</f>
        <v>32500</v>
      </c>
      <c r="I9" s="9"/>
      <c r="J9" s="4" t="s">
        <v>166</v>
      </c>
      <c r="K9" s="4"/>
    </row>
    <row r="10" spans="2:12" ht="35.4" customHeight="1" x14ac:dyDescent="0.3">
      <c r="B10" s="5" t="s">
        <v>3</v>
      </c>
      <c r="C10" s="6"/>
      <c r="D10" s="27">
        <f>500*G4</f>
        <v>6500</v>
      </c>
      <c r="E10" s="23">
        <f>G4*1000</f>
        <v>13000</v>
      </c>
      <c r="F10" s="23">
        <v>5000</v>
      </c>
      <c r="G10" s="23">
        <v>5000</v>
      </c>
      <c r="H10" s="12">
        <f>SUM(D10:G10)</f>
        <v>29500</v>
      </c>
      <c r="I10" s="9"/>
      <c r="J10" s="4" t="s">
        <v>167</v>
      </c>
      <c r="K10" s="4"/>
    </row>
    <row r="11" spans="2:12" x14ac:dyDescent="0.3">
      <c r="B11" s="5"/>
      <c r="C11" s="5"/>
      <c r="D11" s="27"/>
      <c r="E11" s="23"/>
      <c r="F11" s="23"/>
      <c r="G11" s="23"/>
      <c r="H11" s="13"/>
      <c r="I11" s="8"/>
      <c r="J11" s="4"/>
      <c r="K11" s="4"/>
    </row>
    <row r="12" spans="2:12" x14ac:dyDescent="0.3">
      <c r="B12" s="7" t="s">
        <v>6</v>
      </c>
      <c r="C12" s="6"/>
      <c r="D12" s="27"/>
      <c r="E12" s="23"/>
      <c r="F12" s="23"/>
      <c r="G12" s="23"/>
      <c r="H12" s="13"/>
      <c r="I12" s="8"/>
      <c r="J12" s="4"/>
      <c r="K12" s="4"/>
    </row>
    <row r="13" spans="2:12" x14ac:dyDescent="0.3">
      <c r="B13" s="5" t="s">
        <v>7</v>
      </c>
      <c r="C13" s="6"/>
      <c r="D13" s="27"/>
      <c r="E13" s="23">
        <f>1500*G5</f>
        <v>13500</v>
      </c>
      <c r="F13" s="23">
        <v>2500</v>
      </c>
      <c r="G13" s="23"/>
      <c r="H13" s="12">
        <f t="shared" ref="H13:H19" si="0">SUM(D13:G13)</f>
        <v>16000</v>
      </c>
      <c r="I13" s="9"/>
      <c r="J13" s="4" t="s">
        <v>41</v>
      </c>
      <c r="K13" s="4"/>
    </row>
    <row r="14" spans="2:12" x14ac:dyDescent="0.3">
      <c r="B14" s="63" t="s">
        <v>8</v>
      </c>
      <c r="C14" s="6"/>
      <c r="D14" s="27">
        <f>600*G5</f>
        <v>5400</v>
      </c>
      <c r="E14" s="23"/>
      <c r="F14" s="23"/>
      <c r="G14" s="23"/>
      <c r="H14" s="12">
        <f t="shared" si="0"/>
        <v>5400</v>
      </c>
      <c r="I14" s="9"/>
      <c r="J14" s="4" t="s">
        <v>29</v>
      </c>
      <c r="K14" s="4"/>
    </row>
    <row r="15" spans="2:12" x14ac:dyDescent="0.3">
      <c r="B15" s="5" t="s">
        <v>9</v>
      </c>
      <c r="C15" s="6"/>
      <c r="D15" s="27">
        <f>500*G5</f>
        <v>4500</v>
      </c>
      <c r="E15" s="23"/>
      <c r="F15" s="23">
        <v>1600</v>
      </c>
      <c r="G15" s="23"/>
      <c r="H15" s="12">
        <f t="shared" si="0"/>
        <v>6100</v>
      </c>
      <c r="I15" s="9"/>
      <c r="J15" s="4" t="s">
        <v>165</v>
      </c>
      <c r="K15" s="4"/>
    </row>
    <row r="16" spans="2:12" x14ac:dyDescent="0.3">
      <c r="B16" s="5" t="s">
        <v>10</v>
      </c>
      <c r="C16" s="6"/>
      <c r="D16" s="27">
        <f>500*G5</f>
        <v>4500</v>
      </c>
      <c r="E16" s="23"/>
      <c r="F16" s="23">
        <v>1000</v>
      </c>
      <c r="G16" s="23"/>
      <c r="H16" s="12">
        <f t="shared" si="0"/>
        <v>5500</v>
      </c>
      <c r="I16" s="9"/>
      <c r="J16" s="4" t="s">
        <v>165</v>
      </c>
      <c r="K16" s="4"/>
    </row>
    <row r="17" spans="2:10" x14ac:dyDescent="0.3">
      <c r="B17" s="63" t="s">
        <v>11</v>
      </c>
      <c r="C17" s="6"/>
      <c r="D17" s="27">
        <f>500*G5</f>
        <v>4500</v>
      </c>
      <c r="E17" s="23"/>
      <c r="F17" s="23">
        <v>8000</v>
      </c>
      <c r="G17" s="23">
        <v>2500</v>
      </c>
      <c r="H17" s="12">
        <f t="shared" si="0"/>
        <v>15000</v>
      </c>
      <c r="I17" s="9"/>
      <c r="J17" s="4" t="s">
        <v>30</v>
      </c>
    </row>
    <row r="18" spans="2:10" x14ac:dyDescent="0.3">
      <c r="B18" s="5" t="s">
        <v>12</v>
      </c>
      <c r="C18" s="6"/>
      <c r="D18" s="28">
        <v>4000</v>
      </c>
      <c r="E18" s="24"/>
      <c r="F18" s="24">
        <v>1500</v>
      </c>
      <c r="G18" s="24">
        <v>1000</v>
      </c>
      <c r="H18" s="12">
        <f t="shared" si="0"/>
        <v>6500</v>
      </c>
      <c r="I18" s="9"/>
      <c r="J18" s="4"/>
    </row>
    <row r="19" spans="2:10" x14ac:dyDescent="0.3">
      <c r="B19" s="5" t="s">
        <v>13</v>
      </c>
      <c r="C19" s="6"/>
      <c r="D19" s="28">
        <v>3000</v>
      </c>
      <c r="E19" s="24"/>
      <c r="F19" s="24">
        <v>1000</v>
      </c>
      <c r="G19" s="24">
        <v>7000</v>
      </c>
      <c r="H19" s="12">
        <f t="shared" si="0"/>
        <v>11000</v>
      </c>
      <c r="I19" s="9"/>
      <c r="J19" s="4" t="s">
        <v>31</v>
      </c>
    </row>
    <row r="20" spans="2:10" x14ac:dyDescent="0.3">
      <c r="B20" s="5"/>
      <c r="C20" s="6"/>
      <c r="D20" s="28"/>
      <c r="E20" s="24"/>
      <c r="F20" s="24"/>
      <c r="G20" s="24"/>
      <c r="H20" s="13"/>
      <c r="I20" s="8"/>
      <c r="J20" s="4"/>
    </row>
    <row r="21" spans="2:10" x14ac:dyDescent="0.3">
      <c r="B21" s="7" t="s">
        <v>14</v>
      </c>
      <c r="C21" s="6"/>
      <c r="D21" s="28"/>
      <c r="E21" s="24"/>
      <c r="F21" s="24"/>
      <c r="G21" s="24"/>
      <c r="H21" s="13"/>
      <c r="I21" s="8"/>
      <c r="J21" s="4"/>
    </row>
    <row r="22" spans="2:10" x14ac:dyDescent="0.3">
      <c r="B22" s="5" t="s">
        <v>15</v>
      </c>
      <c r="C22" s="6"/>
      <c r="D22" s="28">
        <v>18000</v>
      </c>
      <c r="E22" s="24"/>
      <c r="F22" s="24">
        <v>1000</v>
      </c>
      <c r="G22" s="24">
        <v>4000</v>
      </c>
      <c r="H22" s="12">
        <f t="shared" ref="H22:H24" si="1">SUM(D22:G22)</f>
        <v>23000</v>
      </c>
      <c r="I22" s="9"/>
      <c r="J22" s="4"/>
    </row>
    <row r="23" spans="2:10" x14ac:dyDescent="0.3">
      <c r="B23" s="5" t="s">
        <v>16</v>
      </c>
      <c r="C23" s="6" t="s">
        <v>4</v>
      </c>
      <c r="D23" s="29"/>
      <c r="E23" s="24"/>
      <c r="F23" s="24">
        <v>2500</v>
      </c>
      <c r="G23" s="24">
        <v>2500</v>
      </c>
      <c r="H23" s="12">
        <f t="shared" si="1"/>
        <v>5000</v>
      </c>
      <c r="I23" s="9"/>
      <c r="J23" s="4"/>
    </row>
    <row r="24" spans="2:10" x14ac:dyDescent="0.3">
      <c r="B24" s="5" t="s">
        <v>17</v>
      </c>
      <c r="C24" s="6"/>
      <c r="D24" s="28">
        <v>6650</v>
      </c>
      <c r="E24" s="24"/>
      <c r="F24" s="24">
        <v>2250</v>
      </c>
      <c r="G24" s="24"/>
      <c r="H24" s="12">
        <f t="shared" si="1"/>
        <v>8900</v>
      </c>
      <c r="I24" s="9"/>
      <c r="J24" s="4"/>
    </row>
    <row r="25" spans="2:10" x14ac:dyDescent="0.3">
      <c r="B25" s="5"/>
      <c r="C25" s="6"/>
      <c r="D25" s="28"/>
      <c r="E25" s="24"/>
      <c r="F25" s="24"/>
      <c r="G25" s="24"/>
      <c r="H25" s="13"/>
      <c r="I25" s="8"/>
      <c r="J25" s="4"/>
    </row>
    <row r="26" spans="2:10" x14ac:dyDescent="0.3">
      <c r="B26" s="7" t="s">
        <v>18</v>
      </c>
      <c r="C26" s="6"/>
      <c r="D26" s="28"/>
      <c r="E26" s="24"/>
      <c r="F26" s="24"/>
      <c r="G26" s="24"/>
      <c r="H26" s="13"/>
      <c r="I26" s="8"/>
      <c r="J26" s="4"/>
    </row>
    <row r="27" spans="2:10" x14ac:dyDescent="0.3">
      <c r="B27" s="5" t="s">
        <v>19</v>
      </c>
      <c r="C27" s="6" t="s">
        <v>5</v>
      </c>
      <c r="D27" s="28">
        <v>65000</v>
      </c>
      <c r="E27" s="24"/>
      <c r="F27" s="24"/>
      <c r="G27" s="24"/>
      <c r="H27" s="12">
        <f t="shared" ref="H27:H34" si="2">SUM(D27:G27)</f>
        <v>65000</v>
      </c>
      <c r="I27" s="8"/>
      <c r="J27" s="4" t="s">
        <v>164</v>
      </c>
    </row>
    <row r="28" spans="2:10" x14ac:dyDescent="0.3">
      <c r="B28" s="5" t="s">
        <v>20</v>
      </c>
      <c r="C28" s="6"/>
      <c r="D28" s="28">
        <v>5000</v>
      </c>
      <c r="E28" s="24"/>
      <c r="F28" s="24">
        <v>5000</v>
      </c>
      <c r="G28" s="24">
        <v>2500</v>
      </c>
      <c r="H28" s="12">
        <f t="shared" si="2"/>
        <v>12500</v>
      </c>
      <c r="I28" s="9"/>
      <c r="J28" s="4"/>
    </row>
    <row r="29" spans="2:10" x14ac:dyDescent="0.3">
      <c r="B29" s="5" t="s">
        <v>21</v>
      </c>
      <c r="C29" s="6"/>
      <c r="D29" s="28">
        <v>2500</v>
      </c>
      <c r="E29" s="24"/>
      <c r="F29" s="24">
        <v>1500</v>
      </c>
      <c r="G29" s="24"/>
      <c r="H29" s="12">
        <f t="shared" si="2"/>
        <v>4000</v>
      </c>
      <c r="I29" s="9"/>
      <c r="J29" s="4" t="s">
        <v>32</v>
      </c>
    </row>
    <row r="30" spans="2:10" x14ac:dyDescent="0.3">
      <c r="B30" s="5" t="s">
        <v>22</v>
      </c>
      <c r="C30" s="6"/>
      <c r="D30" s="28">
        <v>2500</v>
      </c>
      <c r="E30" s="24"/>
      <c r="F30" s="24">
        <v>2500</v>
      </c>
      <c r="G30" s="24">
        <v>10000</v>
      </c>
      <c r="H30" s="12">
        <f t="shared" si="2"/>
        <v>15000</v>
      </c>
      <c r="I30" s="9"/>
      <c r="J30" s="4"/>
    </row>
    <row r="31" spans="2:10" x14ac:dyDescent="0.3">
      <c r="B31" s="5" t="s">
        <v>23</v>
      </c>
      <c r="C31" s="6"/>
      <c r="D31" s="28">
        <v>2000</v>
      </c>
      <c r="E31" s="24"/>
      <c r="F31" s="24"/>
      <c r="G31" s="24"/>
      <c r="H31" s="12">
        <f t="shared" si="2"/>
        <v>2000</v>
      </c>
      <c r="I31" s="9"/>
      <c r="J31" s="4" t="s">
        <v>33</v>
      </c>
    </row>
    <row r="32" spans="2:10" x14ac:dyDescent="0.3">
      <c r="B32" s="5" t="s">
        <v>24</v>
      </c>
      <c r="C32" s="6"/>
      <c r="D32" s="28">
        <v>3500</v>
      </c>
      <c r="E32" s="24"/>
      <c r="F32" s="24"/>
      <c r="G32" s="24"/>
      <c r="H32" s="12">
        <f t="shared" si="2"/>
        <v>3500</v>
      </c>
      <c r="I32" s="9"/>
      <c r="J32" s="4"/>
    </row>
    <row r="33" spans="1:10" x14ac:dyDescent="0.3">
      <c r="B33" s="63" t="s">
        <v>25</v>
      </c>
      <c r="C33" s="6"/>
      <c r="D33" s="28">
        <v>3500</v>
      </c>
      <c r="E33" s="24"/>
      <c r="F33" s="24"/>
      <c r="G33" s="24"/>
      <c r="H33" s="12">
        <f t="shared" si="2"/>
        <v>3500</v>
      </c>
      <c r="I33" s="9"/>
      <c r="J33" s="4" t="s">
        <v>34</v>
      </c>
    </row>
    <row r="34" spans="1:10" x14ac:dyDescent="0.3">
      <c r="B34" s="5" t="s">
        <v>26</v>
      </c>
      <c r="C34" s="6"/>
      <c r="D34" s="28"/>
      <c r="E34" s="24"/>
      <c r="F34" s="24"/>
      <c r="G34" s="24">
        <v>20000</v>
      </c>
      <c r="H34" s="12">
        <f t="shared" si="2"/>
        <v>20000</v>
      </c>
      <c r="I34" s="9"/>
      <c r="J34" s="4" t="s">
        <v>35</v>
      </c>
    </row>
    <row r="35" spans="1:10" ht="5.4" customHeight="1" x14ac:dyDescent="0.3">
      <c r="B35" s="5"/>
      <c r="C35" s="6"/>
      <c r="D35" s="28"/>
      <c r="E35" s="24"/>
      <c r="F35" s="24"/>
      <c r="G35" s="24"/>
      <c r="H35" s="12"/>
      <c r="I35" s="9"/>
      <c r="J35" s="4"/>
    </row>
    <row r="36" spans="1:10" ht="15" thickBot="1" x14ac:dyDescent="0.35">
      <c r="B36" s="7" t="s">
        <v>42</v>
      </c>
      <c r="C36" s="6"/>
      <c r="D36" s="31">
        <f>SUM(D9:D34)</f>
        <v>141050</v>
      </c>
      <c r="E36" s="32">
        <f>SUM(E9:E34)</f>
        <v>59000</v>
      </c>
      <c r="F36" s="32">
        <f>SUM(F9:F34)</f>
        <v>35350</v>
      </c>
      <c r="G36" s="32">
        <f>SUM(G9:G34)</f>
        <v>54500</v>
      </c>
      <c r="H36" s="33">
        <f>SUM(H9:H34)</f>
        <v>289900</v>
      </c>
      <c r="I36" s="9"/>
      <c r="J36" s="4"/>
    </row>
    <row r="37" spans="1:10" ht="15.6" thickTop="1" thickBot="1" x14ac:dyDescent="0.35">
      <c r="D37" s="30"/>
      <c r="E37" s="25"/>
      <c r="F37" s="25"/>
      <c r="G37" s="25"/>
      <c r="H37" s="16"/>
      <c r="J37" s="4"/>
    </row>
    <row r="38" spans="1:10" x14ac:dyDescent="0.3">
      <c r="D38" s="41"/>
      <c r="E38" s="41"/>
      <c r="F38" s="41"/>
      <c r="G38" s="41"/>
      <c r="H38" s="41"/>
      <c r="J38" s="4"/>
    </row>
    <row r="39" spans="1:10" x14ac:dyDescent="0.3">
      <c r="A39" s="3" t="s">
        <v>4</v>
      </c>
      <c r="B39" s="2" t="s">
        <v>40</v>
      </c>
    </row>
    <row r="40" spans="1:10" x14ac:dyDescent="0.3">
      <c r="A40" s="3" t="s">
        <v>5</v>
      </c>
      <c r="B40" s="2" t="s">
        <v>163</v>
      </c>
    </row>
    <row r="41" spans="1:10" x14ac:dyDescent="0.3">
      <c r="A41" s="3" t="s">
        <v>154</v>
      </c>
      <c r="B41" t="s">
        <v>159</v>
      </c>
    </row>
    <row r="42" spans="1:10" x14ac:dyDescent="0.3">
      <c r="A42" s="3" t="s">
        <v>155</v>
      </c>
      <c r="B42" t="s">
        <v>160</v>
      </c>
    </row>
    <row r="43" spans="1:10" x14ac:dyDescent="0.3">
      <c r="A43" s="3" t="s">
        <v>156</v>
      </c>
      <c r="B43" t="s">
        <v>158</v>
      </c>
    </row>
    <row r="44" spans="1:10" x14ac:dyDescent="0.3">
      <c r="A44" s="3" t="s">
        <v>157</v>
      </c>
      <c r="B44" t="s">
        <v>161</v>
      </c>
    </row>
    <row r="48" spans="1:10" ht="15.6" x14ac:dyDescent="0.3">
      <c r="B48" s="60"/>
    </row>
  </sheetData>
  <mergeCells count="3">
    <mergeCell ref="B2:I2"/>
    <mergeCell ref="B1:I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A281-D3AB-42A1-BD08-56F21D40DFD3}">
  <dimension ref="A2:L187"/>
  <sheetViews>
    <sheetView showGridLines="0" workbookViewId="0">
      <selection activeCell="I9" sqref="I9"/>
    </sheetView>
  </sheetViews>
  <sheetFormatPr defaultRowHeight="14.4" x14ac:dyDescent="0.3"/>
  <cols>
    <col min="1" max="1" width="10.77734375" bestFit="1" customWidth="1"/>
    <col min="2" max="2" width="22.77734375" bestFit="1" customWidth="1"/>
    <col min="3" max="3" width="10.44140625" style="35" bestFit="1" customWidth="1"/>
    <col min="4" max="4" width="8.88671875" style="36"/>
    <col min="5" max="5" width="16.44140625" bestFit="1" customWidth="1"/>
    <col min="8" max="8" width="24.77734375" bestFit="1" customWidth="1"/>
    <col min="9" max="9" width="11.109375" bestFit="1" customWidth="1"/>
    <col min="10" max="10" width="10.6640625" bestFit="1" customWidth="1"/>
    <col min="12" max="12" width="9.6640625" bestFit="1" customWidth="1"/>
  </cols>
  <sheetData>
    <row r="2" spans="1:12" ht="15" thickBot="1" x14ac:dyDescent="0.35"/>
    <row r="3" spans="1:12" x14ac:dyDescent="0.3">
      <c r="E3" s="1" t="s">
        <v>43</v>
      </c>
      <c r="G3" s="37" t="s">
        <v>44</v>
      </c>
      <c r="H3" s="11"/>
      <c r="I3" s="11"/>
      <c r="J3" s="11"/>
      <c r="K3" s="11"/>
      <c r="L3" s="19"/>
    </row>
    <row r="4" spans="1:12" x14ac:dyDescent="0.3">
      <c r="A4" s="38">
        <v>43313</v>
      </c>
      <c r="B4" s="39" t="s">
        <v>45</v>
      </c>
      <c r="C4" s="39">
        <v>16143.36</v>
      </c>
      <c r="G4" s="40" t="s">
        <v>46</v>
      </c>
      <c r="H4" s="41" t="s">
        <v>47</v>
      </c>
      <c r="I4" s="42">
        <f>SUMIF($D$4:$D$187,G4,$C$4:$C$187)</f>
        <v>46566.78</v>
      </c>
      <c r="J4" s="41"/>
      <c r="K4" s="43" t="s">
        <v>48</v>
      </c>
      <c r="L4" s="44">
        <f>SUM(C5:C11,C13:C27,C29:C35,C37:C49,C51:C52,C54:C72,C74:C98,C100:C105,C107:C123,C125:C152,C154:C165,C167:C186)</f>
        <v>2764.0599999999986</v>
      </c>
    </row>
    <row r="5" spans="1:12" x14ac:dyDescent="0.3">
      <c r="A5" s="45">
        <v>43678</v>
      </c>
      <c r="B5" t="s">
        <v>49</v>
      </c>
      <c r="C5" s="35">
        <v>-54.79</v>
      </c>
      <c r="D5" s="36" t="s">
        <v>50</v>
      </c>
      <c r="G5" s="40" t="s">
        <v>51</v>
      </c>
      <c r="H5" s="41" t="s">
        <v>52</v>
      </c>
      <c r="I5" s="46">
        <f>SUMIF($D$4:$D$187,G5,$C$4:$C$187)</f>
        <v>55.52000000000001</v>
      </c>
      <c r="J5" s="41"/>
      <c r="K5" s="41"/>
      <c r="L5" s="44">
        <f>I6+I18</f>
        <v>2764.0599999999977</v>
      </c>
    </row>
    <row r="6" spans="1:12" x14ac:dyDescent="0.3">
      <c r="A6" s="45">
        <v>43678</v>
      </c>
      <c r="B6" t="s">
        <v>49</v>
      </c>
      <c r="C6" s="35">
        <v>-12.95</v>
      </c>
      <c r="D6" s="36" t="s">
        <v>50</v>
      </c>
      <c r="G6" s="40"/>
      <c r="H6" s="41"/>
      <c r="I6" s="47">
        <f>SUM(I4:I5)</f>
        <v>46622.299999999996</v>
      </c>
      <c r="J6" s="41"/>
      <c r="K6" s="48" t="s">
        <v>53</v>
      </c>
      <c r="L6" s="44">
        <f>L4-L5</f>
        <v>0</v>
      </c>
    </row>
    <row r="7" spans="1:12" x14ac:dyDescent="0.3">
      <c r="A7" s="45">
        <v>43313</v>
      </c>
      <c r="B7" t="s">
        <v>54</v>
      </c>
      <c r="C7" s="35">
        <v>-21.15</v>
      </c>
      <c r="D7" s="36" t="s">
        <v>50</v>
      </c>
      <c r="G7" s="49" t="s">
        <v>55</v>
      </c>
      <c r="H7" s="41"/>
      <c r="I7" s="42"/>
      <c r="J7" s="41"/>
      <c r="K7" s="41"/>
      <c r="L7" s="50"/>
    </row>
    <row r="8" spans="1:12" x14ac:dyDescent="0.3">
      <c r="A8" s="45">
        <v>43314</v>
      </c>
      <c r="B8" t="s">
        <v>49</v>
      </c>
      <c r="C8" s="35">
        <v>-448.2</v>
      </c>
      <c r="D8" s="36" t="s">
        <v>50</v>
      </c>
      <c r="G8" s="40" t="s">
        <v>56</v>
      </c>
      <c r="H8" s="41" t="s">
        <v>57</v>
      </c>
      <c r="I8" s="42">
        <f t="shared" ref="I8:I17" si="0">SUMIF($D$4:$D$187,G8,$C$4:$C$187)</f>
        <v>-7759.7</v>
      </c>
      <c r="J8" s="41"/>
      <c r="K8" s="41"/>
      <c r="L8" s="50"/>
    </row>
    <row r="9" spans="1:12" x14ac:dyDescent="0.3">
      <c r="A9" s="45">
        <v>43315</v>
      </c>
      <c r="B9" t="s">
        <v>58</v>
      </c>
      <c r="C9" s="35">
        <v>-19.95</v>
      </c>
      <c r="D9" s="51" t="s">
        <v>59</v>
      </c>
      <c r="G9" s="40" t="s">
        <v>60</v>
      </c>
      <c r="H9" s="41" t="s">
        <v>61</v>
      </c>
      <c r="I9" s="42">
        <f t="shared" si="0"/>
        <v>-4638.6000000000004</v>
      </c>
      <c r="J9" s="52">
        <f>SUM(I9:I14,I16:I17)</f>
        <v>-35995.54</v>
      </c>
      <c r="K9" s="41"/>
      <c r="L9" s="50"/>
    </row>
    <row r="10" spans="1:12" x14ac:dyDescent="0.3">
      <c r="A10" s="45">
        <v>43342</v>
      </c>
      <c r="B10" t="s">
        <v>49</v>
      </c>
      <c r="C10" s="35">
        <v>-4.21</v>
      </c>
      <c r="D10" s="36" t="s">
        <v>50</v>
      </c>
      <c r="G10" s="40" t="s">
        <v>62</v>
      </c>
      <c r="H10" s="41" t="s">
        <v>10</v>
      </c>
      <c r="I10" s="42">
        <f t="shared" si="0"/>
        <v>-3672</v>
      </c>
      <c r="J10" s="52"/>
      <c r="K10" s="41"/>
      <c r="L10" s="50"/>
    </row>
    <row r="11" spans="1:12" x14ac:dyDescent="0.3">
      <c r="A11" s="45">
        <v>43342</v>
      </c>
      <c r="B11" t="s">
        <v>49</v>
      </c>
      <c r="C11" s="35">
        <v>-76.36</v>
      </c>
      <c r="D11" s="36" t="s">
        <v>50</v>
      </c>
      <c r="G11" s="40" t="s">
        <v>50</v>
      </c>
      <c r="H11" s="41" t="s">
        <v>63</v>
      </c>
      <c r="I11" s="42">
        <f t="shared" si="0"/>
        <v>-2655.05</v>
      </c>
      <c r="J11" s="41"/>
      <c r="K11" s="41"/>
      <c r="L11" s="50"/>
    </row>
    <row r="12" spans="1:12" x14ac:dyDescent="0.3">
      <c r="A12" s="38">
        <v>43343</v>
      </c>
      <c r="B12" s="1" t="s">
        <v>64</v>
      </c>
      <c r="C12" s="39">
        <f>SUM(C4:C11)</f>
        <v>15505.749999999998</v>
      </c>
      <c r="E12" s="53">
        <f>SUM(C5:C11)</f>
        <v>-637.61</v>
      </c>
      <c r="G12" s="40" t="s">
        <v>65</v>
      </c>
      <c r="H12" s="41" t="s">
        <v>66</v>
      </c>
      <c r="I12" s="42">
        <f t="shared" si="0"/>
        <v>-2595.62</v>
      </c>
      <c r="J12" s="52"/>
      <c r="K12" s="41"/>
      <c r="L12" s="50"/>
    </row>
    <row r="13" spans="1:12" x14ac:dyDescent="0.3">
      <c r="A13" s="45">
        <v>43712</v>
      </c>
      <c r="B13" s="54" t="s">
        <v>67</v>
      </c>
      <c r="C13" s="35">
        <v>2831.31</v>
      </c>
      <c r="D13" s="36" t="s">
        <v>46</v>
      </c>
      <c r="G13" s="40" t="s">
        <v>68</v>
      </c>
      <c r="H13" s="41" t="s">
        <v>69</v>
      </c>
      <c r="I13" s="42">
        <f t="shared" si="0"/>
        <v>-3000</v>
      </c>
      <c r="J13" s="41"/>
      <c r="K13" s="41"/>
      <c r="L13" s="50"/>
    </row>
    <row r="14" spans="1:12" x14ac:dyDescent="0.3">
      <c r="A14" s="45">
        <v>43715</v>
      </c>
      <c r="B14" t="s">
        <v>49</v>
      </c>
      <c r="C14" s="35">
        <v>-29.62</v>
      </c>
      <c r="D14" s="36" t="s">
        <v>50</v>
      </c>
      <c r="G14" s="40" t="s">
        <v>70</v>
      </c>
      <c r="H14" s="41" t="s">
        <v>71</v>
      </c>
      <c r="I14" s="42">
        <f t="shared" si="0"/>
        <v>-850</v>
      </c>
      <c r="J14" s="41"/>
      <c r="K14" s="41"/>
      <c r="L14" s="50"/>
    </row>
    <row r="15" spans="1:12" x14ac:dyDescent="0.3">
      <c r="A15" s="45">
        <v>43715</v>
      </c>
      <c r="B15" t="s">
        <v>72</v>
      </c>
      <c r="C15" s="35">
        <v>-20</v>
      </c>
      <c r="D15" s="51" t="s">
        <v>59</v>
      </c>
      <c r="G15" s="40" t="s">
        <v>73</v>
      </c>
      <c r="H15" s="41" t="s">
        <v>74</v>
      </c>
      <c r="I15" s="42">
        <f t="shared" si="0"/>
        <v>-103</v>
      </c>
      <c r="J15" s="41"/>
      <c r="K15" s="41"/>
      <c r="L15" s="50"/>
    </row>
    <row r="16" spans="1:12" x14ac:dyDescent="0.3">
      <c r="A16" s="45">
        <v>43719</v>
      </c>
      <c r="B16" t="s">
        <v>49</v>
      </c>
      <c r="C16" s="35">
        <v>-100.51</v>
      </c>
      <c r="D16" s="36" t="s">
        <v>50</v>
      </c>
      <c r="G16" s="40" t="s">
        <v>75</v>
      </c>
      <c r="H16" s="41" t="s">
        <v>76</v>
      </c>
      <c r="I16" s="42">
        <f t="shared" si="0"/>
        <v>-1950</v>
      </c>
      <c r="J16" s="41"/>
      <c r="K16" s="41"/>
      <c r="L16" s="50"/>
    </row>
    <row r="17" spans="1:12" x14ac:dyDescent="0.3">
      <c r="A17" s="45">
        <v>43725</v>
      </c>
      <c r="B17" t="s">
        <v>77</v>
      </c>
      <c r="C17" s="35">
        <v>-34.96</v>
      </c>
      <c r="D17" s="51" t="s">
        <v>59</v>
      </c>
      <c r="G17" s="40" t="s">
        <v>59</v>
      </c>
      <c r="H17" s="41" t="s">
        <v>78</v>
      </c>
      <c r="I17" s="55">
        <f t="shared" si="0"/>
        <v>-16634.27</v>
      </c>
      <c r="J17" s="41"/>
      <c r="K17" s="41"/>
      <c r="L17" s="50"/>
    </row>
    <row r="18" spans="1:12" x14ac:dyDescent="0.3">
      <c r="A18" s="45">
        <v>43726</v>
      </c>
      <c r="B18" t="s">
        <v>79</v>
      </c>
      <c r="C18" s="35">
        <v>-96</v>
      </c>
      <c r="D18" s="51" t="s">
        <v>59</v>
      </c>
      <c r="G18" s="56"/>
      <c r="H18" s="41"/>
      <c r="I18" s="57">
        <f>SUM(I8:I17)</f>
        <v>-43858.239999999998</v>
      </c>
      <c r="J18" s="41"/>
      <c r="K18" s="41"/>
      <c r="L18" s="50"/>
    </row>
    <row r="19" spans="1:12" ht="15" thickBot="1" x14ac:dyDescent="0.35">
      <c r="A19" s="45">
        <v>43729</v>
      </c>
      <c r="B19" t="s">
        <v>49</v>
      </c>
      <c r="C19" s="35">
        <v>-152.72</v>
      </c>
      <c r="D19" s="36" t="s">
        <v>50</v>
      </c>
      <c r="G19" s="14"/>
      <c r="H19" s="15"/>
      <c r="I19" s="15"/>
      <c r="J19" s="15"/>
      <c r="K19" s="15"/>
      <c r="L19" s="16"/>
    </row>
    <row r="20" spans="1:12" x14ac:dyDescent="0.3">
      <c r="A20" s="45">
        <v>43736</v>
      </c>
      <c r="B20" t="s">
        <v>80</v>
      </c>
      <c r="C20" s="35">
        <v>-200</v>
      </c>
      <c r="D20" s="51" t="s">
        <v>59</v>
      </c>
    </row>
    <row r="21" spans="1:12" x14ac:dyDescent="0.3">
      <c r="A21" s="45">
        <v>43736</v>
      </c>
      <c r="B21" t="s">
        <v>49</v>
      </c>
      <c r="C21" s="35">
        <v>-393.86</v>
      </c>
      <c r="D21" s="36" t="s">
        <v>50</v>
      </c>
    </row>
    <row r="22" spans="1:12" x14ac:dyDescent="0.3">
      <c r="A22" s="45">
        <v>43736</v>
      </c>
      <c r="B22" t="s">
        <v>49</v>
      </c>
      <c r="C22" s="35">
        <v>-25</v>
      </c>
      <c r="D22" s="36" t="s">
        <v>50</v>
      </c>
    </row>
    <row r="23" spans="1:12" x14ac:dyDescent="0.3">
      <c r="A23" s="45">
        <v>43736</v>
      </c>
      <c r="B23" t="s">
        <v>81</v>
      </c>
      <c r="C23" s="35">
        <v>-825</v>
      </c>
      <c r="D23" s="36" t="s">
        <v>62</v>
      </c>
    </row>
    <row r="24" spans="1:12" x14ac:dyDescent="0.3">
      <c r="A24" s="45">
        <v>43736</v>
      </c>
      <c r="B24" t="s">
        <v>82</v>
      </c>
      <c r="C24" s="35">
        <v>-167.21</v>
      </c>
      <c r="D24" s="36" t="s">
        <v>65</v>
      </c>
    </row>
    <row r="25" spans="1:12" x14ac:dyDescent="0.3">
      <c r="A25" s="45">
        <v>43736</v>
      </c>
      <c r="B25" t="s">
        <v>83</v>
      </c>
      <c r="C25" s="35">
        <v>-60</v>
      </c>
      <c r="D25" s="51" t="s">
        <v>59</v>
      </c>
    </row>
    <row r="26" spans="1:12" x14ac:dyDescent="0.3">
      <c r="A26" s="45">
        <v>43736</v>
      </c>
      <c r="B26" t="s">
        <v>84</v>
      </c>
      <c r="C26" s="35">
        <v>-129.93</v>
      </c>
      <c r="D26" s="36" t="s">
        <v>65</v>
      </c>
    </row>
    <row r="27" spans="1:12" x14ac:dyDescent="0.3">
      <c r="A27" s="45">
        <v>43736</v>
      </c>
      <c r="B27" t="s">
        <v>85</v>
      </c>
      <c r="C27" s="35">
        <v>-566</v>
      </c>
      <c r="D27" s="51" t="s">
        <v>59</v>
      </c>
    </row>
    <row r="28" spans="1:12" x14ac:dyDescent="0.3">
      <c r="A28" s="38">
        <v>43373</v>
      </c>
      <c r="B28" s="1" t="s">
        <v>64</v>
      </c>
      <c r="C28" s="39">
        <f>SUM(C12:C27)</f>
        <v>15536.25</v>
      </c>
      <c r="E28" s="53">
        <f>SUM(C14:C27)</f>
        <v>-2800.81</v>
      </c>
    </row>
    <row r="29" spans="1:12" x14ac:dyDescent="0.3">
      <c r="A29" s="45">
        <v>43739</v>
      </c>
      <c r="B29" t="s">
        <v>86</v>
      </c>
      <c r="C29" s="35">
        <v>-394.65</v>
      </c>
      <c r="D29" s="36" t="s">
        <v>65</v>
      </c>
    </row>
    <row r="30" spans="1:12" x14ac:dyDescent="0.3">
      <c r="A30" s="45">
        <v>43739</v>
      </c>
      <c r="B30" t="s">
        <v>86</v>
      </c>
      <c r="C30" s="35">
        <v>-89.95</v>
      </c>
      <c r="D30" s="36" t="s">
        <v>65</v>
      </c>
    </row>
    <row r="31" spans="1:12" x14ac:dyDescent="0.3">
      <c r="A31" s="45">
        <v>43739</v>
      </c>
      <c r="B31" t="s">
        <v>49</v>
      </c>
      <c r="C31" s="35">
        <v>-37.119999999999997</v>
      </c>
      <c r="D31" s="36" t="s">
        <v>50</v>
      </c>
    </row>
    <row r="32" spans="1:12" x14ac:dyDescent="0.3">
      <c r="A32" s="45">
        <v>43739</v>
      </c>
      <c r="B32" t="s">
        <v>87</v>
      </c>
      <c r="C32" s="35">
        <v>-50</v>
      </c>
      <c r="D32" s="51" t="s">
        <v>70</v>
      </c>
    </row>
    <row r="33" spans="1:5" x14ac:dyDescent="0.3">
      <c r="A33" s="45">
        <v>43739</v>
      </c>
      <c r="B33" t="s">
        <v>88</v>
      </c>
      <c r="C33" s="35">
        <v>-50</v>
      </c>
      <c r="D33" s="51" t="s">
        <v>70</v>
      </c>
    </row>
    <row r="34" spans="1:5" x14ac:dyDescent="0.3">
      <c r="A34" s="45">
        <v>43739</v>
      </c>
      <c r="B34" t="s">
        <v>89</v>
      </c>
      <c r="C34" s="35">
        <v>-50</v>
      </c>
      <c r="D34" s="51" t="s">
        <v>70</v>
      </c>
    </row>
    <row r="35" spans="1:5" x14ac:dyDescent="0.3">
      <c r="A35" s="45">
        <v>43767</v>
      </c>
      <c r="B35" t="s">
        <v>52</v>
      </c>
      <c r="C35" s="35">
        <v>17.600000000000001</v>
      </c>
      <c r="D35" s="36" t="s">
        <v>51</v>
      </c>
    </row>
    <row r="36" spans="1:5" x14ac:dyDescent="0.3">
      <c r="A36" s="38">
        <v>43404</v>
      </c>
      <c r="B36" s="1" t="s">
        <v>64</v>
      </c>
      <c r="C36" s="39">
        <f>SUM(C28:C35)</f>
        <v>14882.13</v>
      </c>
      <c r="E36" s="53">
        <f>SUM(C29:C34)</f>
        <v>-671.71999999999991</v>
      </c>
    </row>
    <row r="37" spans="1:5" x14ac:dyDescent="0.3">
      <c r="A37" s="45">
        <v>43771</v>
      </c>
      <c r="B37" t="s">
        <v>82</v>
      </c>
      <c r="C37" s="35">
        <v>-196.12</v>
      </c>
      <c r="D37" s="36" t="s">
        <v>65</v>
      </c>
    </row>
    <row r="38" spans="1:5" x14ac:dyDescent="0.3">
      <c r="A38" s="45">
        <v>43771</v>
      </c>
      <c r="B38" t="s">
        <v>90</v>
      </c>
      <c r="C38" s="35">
        <v>-117.57</v>
      </c>
      <c r="D38" s="36" t="s">
        <v>65</v>
      </c>
    </row>
    <row r="39" spans="1:5" x14ac:dyDescent="0.3">
      <c r="A39" s="45">
        <v>43774</v>
      </c>
      <c r="B39" t="s">
        <v>91</v>
      </c>
      <c r="C39" s="35">
        <v>-65.55</v>
      </c>
      <c r="D39" s="36" t="s">
        <v>65</v>
      </c>
    </row>
    <row r="40" spans="1:5" x14ac:dyDescent="0.3">
      <c r="A40" s="45">
        <v>43774</v>
      </c>
      <c r="B40" t="s">
        <v>92</v>
      </c>
      <c r="C40" s="35">
        <v>-40.94</v>
      </c>
      <c r="D40" s="36" t="s">
        <v>50</v>
      </c>
    </row>
    <row r="41" spans="1:5" x14ac:dyDescent="0.3">
      <c r="A41" s="45">
        <v>43774</v>
      </c>
      <c r="B41" t="s">
        <v>81</v>
      </c>
      <c r="C41" s="35">
        <v>-1712</v>
      </c>
      <c r="D41" s="36" t="s">
        <v>62</v>
      </c>
    </row>
    <row r="42" spans="1:5" x14ac:dyDescent="0.3">
      <c r="A42" s="45">
        <v>43774</v>
      </c>
      <c r="B42" t="s">
        <v>91</v>
      </c>
      <c r="C42" s="35">
        <v>-120</v>
      </c>
      <c r="D42" s="36" t="s">
        <v>65</v>
      </c>
    </row>
    <row r="43" spans="1:5" x14ac:dyDescent="0.3">
      <c r="A43" s="45">
        <v>43774</v>
      </c>
      <c r="B43" t="s">
        <v>93</v>
      </c>
      <c r="C43" s="35">
        <v>-180.23</v>
      </c>
      <c r="D43" s="36" t="s">
        <v>65</v>
      </c>
    </row>
    <row r="44" spans="1:5" x14ac:dyDescent="0.3">
      <c r="A44" s="45">
        <v>43774</v>
      </c>
      <c r="B44" t="s">
        <v>94</v>
      </c>
      <c r="C44" s="35">
        <v>-1100</v>
      </c>
      <c r="D44" s="51" t="s">
        <v>59</v>
      </c>
    </row>
    <row r="45" spans="1:5" x14ac:dyDescent="0.3">
      <c r="A45" s="45">
        <v>43774</v>
      </c>
      <c r="B45" t="s">
        <v>95</v>
      </c>
      <c r="C45" s="35">
        <v>-50</v>
      </c>
      <c r="D45" s="51" t="s">
        <v>70</v>
      </c>
    </row>
    <row r="46" spans="1:5" x14ac:dyDescent="0.3">
      <c r="A46" s="45">
        <v>43774</v>
      </c>
      <c r="B46" t="s">
        <v>96</v>
      </c>
      <c r="C46" s="35">
        <v>-50</v>
      </c>
      <c r="D46" s="51" t="s">
        <v>70</v>
      </c>
    </row>
    <row r="47" spans="1:5" x14ac:dyDescent="0.3">
      <c r="A47" s="45">
        <v>43782</v>
      </c>
      <c r="B47" t="s">
        <v>97</v>
      </c>
      <c r="C47" s="35">
        <v>-50</v>
      </c>
      <c r="D47" s="51" t="s">
        <v>70</v>
      </c>
    </row>
    <row r="48" spans="1:5" x14ac:dyDescent="0.3">
      <c r="A48" s="45">
        <v>43784</v>
      </c>
      <c r="B48" t="s">
        <v>98</v>
      </c>
      <c r="C48" s="35">
        <v>-66.48</v>
      </c>
      <c r="D48" s="51" t="s">
        <v>59</v>
      </c>
    </row>
    <row r="49" spans="1:5" x14ac:dyDescent="0.3">
      <c r="A49" s="45">
        <v>43798</v>
      </c>
      <c r="B49" t="s">
        <v>99</v>
      </c>
      <c r="C49" s="35">
        <v>-500</v>
      </c>
      <c r="D49" s="58" t="s">
        <v>75</v>
      </c>
    </row>
    <row r="50" spans="1:5" x14ac:dyDescent="0.3">
      <c r="A50" s="38">
        <v>43434</v>
      </c>
      <c r="B50" s="1" t="s">
        <v>64</v>
      </c>
      <c r="C50" s="39">
        <f>SUM(C36:C49)</f>
        <v>10633.24</v>
      </c>
      <c r="E50" s="53">
        <f>SUM(C37:C48)</f>
        <v>-3748.89</v>
      </c>
    </row>
    <row r="51" spans="1:5" x14ac:dyDescent="0.3">
      <c r="A51" s="45">
        <v>43802</v>
      </c>
      <c r="B51" t="s">
        <v>100</v>
      </c>
      <c r="C51" s="35">
        <v>-50</v>
      </c>
      <c r="D51" s="51" t="s">
        <v>70</v>
      </c>
    </row>
    <row r="52" spans="1:5" x14ac:dyDescent="0.3">
      <c r="A52" s="45">
        <v>43809</v>
      </c>
      <c r="B52" t="s">
        <v>101</v>
      </c>
      <c r="C52" s="35">
        <v>-50</v>
      </c>
      <c r="D52" s="51" t="s">
        <v>70</v>
      </c>
    </row>
    <row r="53" spans="1:5" x14ac:dyDescent="0.3">
      <c r="A53" s="38">
        <v>43465</v>
      </c>
      <c r="B53" s="1" t="s">
        <v>64</v>
      </c>
      <c r="C53" s="39">
        <f>SUM(C50:C52)</f>
        <v>10533.24</v>
      </c>
      <c r="E53" s="53">
        <f>SUM(C51:C52)</f>
        <v>-100</v>
      </c>
    </row>
    <row r="54" spans="1:5" x14ac:dyDescent="0.3">
      <c r="A54" s="45">
        <v>43468</v>
      </c>
      <c r="B54" t="s">
        <v>102</v>
      </c>
      <c r="C54" s="35">
        <v>-97.98</v>
      </c>
      <c r="D54" s="36" t="s">
        <v>50</v>
      </c>
    </row>
    <row r="55" spans="1:5" x14ac:dyDescent="0.3">
      <c r="A55" s="45">
        <v>43469</v>
      </c>
      <c r="B55" t="s">
        <v>103</v>
      </c>
      <c r="C55" s="35">
        <v>721.92</v>
      </c>
      <c r="D55" s="36" t="s">
        <v>46</v>
      </c>
    </row>
    <row r="56" spans="1:5" x14ac:dyDescent="0.3">
      <c r="A56" s="45">
        <v>43473</v>
      </c>
      <c r="B56" s="45" t="s">
        <v>104</v>
      </c>
      <c r="C56" s="35">
        <v>-13.1</v>
      </c>
      <c r="D56" s="36" t="s">
        <v>65</v>
      </c>
    </row>
    <row r="57" spans="1:5" x14ac:dyDescent="0.3">
      <c r="A57" s="45">
        <v>43474</v>
      </c>
      <c r="B57" s="45" t="s">
        <v>105</v>
      </c>
      <c r="C57" s="35">
        <v>-1</v>
      </c>
      <c r="D57" s="36" t="s">
        <v>56</v>
      </c>
    </row>
    <row r="58" spans="1:5" x14ac:dyDescent="0.3">
      <c r="A58" s="45">
        <v>43475</v>
      </c>
      <c r="B58" s="45" t="s">
        <v>49</v>
      </c>
      <c r="C58" s="35">
        <v>-328.98</v>
      </c>
      <c r="D58" s="36" t="s">
        <v>50</v>
      </c>
    </row>
    <row r="59" spans="1:5" x14ac:dyDescent="0.3">
      <c r="A59" s="45">
        <v>43475</v>
      </c>
      <c r="B59" s="45" t="s">
        <v>106</v>
      </c>
      <c r="C59" s="35">
        <v>-135.71</v>
      </c>
      <c r="D59" s="36" t="s">
        <v>65</v>
      </c>
    </row>
    <row r="60" spans="1:5" x14ac:dyDescent="0.3">
      <c r="A60" s="45">
        <v>43476</v>
      </c>
      <c r="B60" s="45" t="s">
        <v>107</v>
      </c>
      <c r="C60" s="35">
        <v>-80</v>
      </c>
      <c r="D60" s="51" t="s">
        <v>59</v>
      </c>
    </row>
    <row r="61" spans="1:5" x14ac:dyDescent="0.3">
      <c r="A61" s="45">
        <v>43476</v>
      </c>
      <c r="B61" s="45" t="s">
        <v>81</v>
      </c>
      <c r="C61" s="35">
        <v>-272</v>
      </c>
      <c r="D61" s="36" t="s">
        <v>62</v>
      </c>
    </row>
    <row r="62" spans="1:5" x14ac:dyDescent="0.3">
      <c r="A62" s="45">
        <v>43479</v>
      </c>
      <c r="B62" s="45" t="s">
        <v>108</v>
      </c>
      <c r="C62" s="35">
        <v>-50</v>
      </c>
      <c r="D62" s="51" t="s">
        <v>70</v>
      </c>
    </row>
    <row r="63" spans="1:5" x14ac:dyDescent="0.3">
      <c r="A63" s="45">
        <v>43479</v>
      </c>
      <c r="B63" s="45" t="s">
        <v>109</v>
      </c>
      <c r="C63" s="35">
        <v>-50</v>
      </c>
      <c r="D63" s="51" t="s">
        <v>70</v>
      </c>
    </row>
    <row r="64" spans="1:5" x14ac:dyDescent="0.3">
      <c r="A64" s="45">
        <v>43479</v>
      </c>
      <c r="B64" s="45" t="s">
        <v>86</v>
      </c>
      <c r="C64" s="35">
        <v>-346</v>
      </c>
      <c r="D64" s="36" t="s">
        <v>65</v>
      </c>
    </row>
    <row r="65" spans="1:5" x14ac:dyDescent="0.3">
      <c r="A65" s="45">
        <v>43479</v>
      </c>
      <c r="B65" t="s">
        <v>103</v>
      </c>
      <c r="C65" s="35">
        <v>-8</v>
      </c>
      <c r="D65" s="58" t="s">
        <v>73</v>
      </c>
    </row>
    <row r="66" spans="1:5" x14ac:dyDescent="0.3">
      <c r="A66" s="45">
        <v>43482</v>
      </c>
      <c r="B66" s="45" t="s">
        <v>105</v>
      </c>
      <c r="C66" s="35">
        <v>-410</v>
      </c>
      <c r="D66" s="36" t="s">
        <v>56</v>
      </c>
    </row>
    <row r="67" spans="1:5" x14ac:dyDescent="0.3">
      <c r="A67" s="45">
        <v>43483</v>
      </c>
      <c r="B67" s="45" t="s">
        <v>110</v>
      </c>
      <c r="C67" s="35">
        <v>-110</v>
      </c>
      <c r="D67" s="51" t="s">
        <v>59</v>
      </c>
    </row>
    <row r="68" spans="1:5" x14ac:dyDescent="0.3">
      <c r="A68" s="45">
        <v>43487</v>
      </c>
      <c r="B68" s="45" t="s">
        <v>111</v>
      </c>
      <c r="C68" s="35">
        <v>-50</v>
      </c>
      <c r="D68" s="51" t="s">
        <v>70</v>
      </c>
    </row>
    <row r="69" spans="1:5" x14ac:dyDescent="0.3">
      <c r="A69" s="45">
        <v>43488</v>
      </c>
      <c r="B69" s="45" t="s">
        <v>105</v>
      </c>
      <c r="C69" s="35">
        <v>-16.440000000000001</v>
      </c>
      <c r="D69" s="36" t="s">
        <v>56</v>
      </c>
    </row>
    <row r="70" spans="1:5" x14ac:dyDescent="0.3">
      <c r="A70" s="45">
        <v>43489</v>
      </c>
      <c r="B70" t="s">
        <v>103</v>
      </c>
      <c r="C70" s="35">
        <v>-95</v>
      </c>
      <c r="D70" s="58" t="s">
        <v>73</v>
      </c>
    </row>
    <row r="71" spans="1:5" x14ac:dyDescent="0.3">
      <c r="A71" s="45">
        <v>43494</v>
      </c>
      <c r="B71" t="s">
        <v>103</v>
      </c>
      <c r="C71" s="35">
        <v>341.7</v>
      </c>
      <c r="D71" s="36" t="s">
        <v>46</v>
      </c>
    </row>
    <row r="72" spans="1:5" x14ac:dyDescent="0.3">
      <c r="A72" s="45">
        <v>43496</v>
      </c>
      <c r="B72" t="s">
        <v>112</v>
      </c>
      <c r="C72" s="35">
        <v>7650</v>
      </c>
      <c r="D72" s="36" t="s">
        <v>46</v>
      </c>
    </row>
    <row r="73" spans="1:5" x14ac:dyDescent="0.3">
      <c r="A73" s="38">
        <v>43496</v>
      </c>
      <c r="B73" s="1" t="s">
        <v>64</v>
      </c>
      <c r="C73" s="39">
        <f>SUM(C53:C72)</f>
        <v>17182.650000000001</v>
      </c>
      <c r="E73" s="53">
        <f>SUM(C54,C56,C58:C65,C67:C68,C70)</f>
        <v>-1636.77</v>
      </c>
    </row>
    <row r="74" spans="1:5" x14ac:dyDescent="0.3">
      <c r="A74" s="45">
        <v>43500</v>
      </c>
      <c r="B74" t="s">
        <v>105</v>
      </c>
      <c r="C74" s="35">
        <v>-520</v>
      </c>
      <c r="D74" s="36" t="s">
        <v>56</v>
      </c>
    </row>
    <row r="75" spans="1:5" x14ac:dyDescent="0.3">
      <c r="A75" s="45">
        <v>43500</v>
      </c>
      <c r="B75" t="s">
        <v>49</v>
      </c>
      <c r="C75" s="35">
        <v>-242.54</v>
      </c>
      <c r="D75" s="36" t="s">
        <v>50</v>
      </c>
    </row>
    <row r="76" spans="1:5" x14ac:dyDescent="0.3">
      <c r="A76" s="45">
        <v>43500</v>
      </c>
      <c r="B76" t="s">
        <v>49</v>
      </c>
      <c r="C76" s="35">
        <v>-20.55</v>
      </c>
      <c r="D76" s="36" t="s">
        <v>50</v>
      </c>
    </row>
    <row r="77" spans="1:5" x14ac:dyDescent="0.3">
      <c r="A77" s="45">
        <v>43500</v>
      </c>
      <c r="B77" t="s">
        <v>113</v>
      </c>
      <c r="C77" s="35">
        <v>-206.48</v>
      </c>
      <c r="D77" s="36" t="s">
        <v>65</v>
      </c>
    </row>
    <row r="78" spans="1:5" x14ac:dyDescent="0.3">
      <c r="A78" s="45">
        <v>43500</v>
      </c>
      <c r="B78" t="s">
        <v>114</v>
      </c>
      <c r="C78" s="35">
        <v>-226.64</v>
      </c>
      <c r="D78" s="36" t="s">
        <v>65</v>
      </c>
    </row>
    <row r="79" spans="1:5" x14ac:dyDescent="0.3">
      <c r="A79" s="45">
        <v>43500</v>
      </c>
      <c r="B79" t="s">
        <v>115</v>
      </c>
      <c r="C79" s="35">
        <v>-1100</v>
      </c>
      <c r="D79" s="51" t="s">
        <v>59</v>
      </c>
    </row>
    <row r="80" spans="1:5" x14ac:dyDescent="0.3">
      <c r="A80" s="45">
        <v>43500</v>
      </c>
      <c r="B80" t="s">
        <v>116</v>
      </c>
      <c r="C80" s="35">
        <v>-50</v>
      </c>
      <c r="D80" s="51" t="s">
        <v>70</v>
      </c>
    </row>
    <row r="81" spans="1:4" x14ac:dyDescent="0.3">
      <c r="A81" s="45">
        <v>43500</v>
      </c>
      <c r="B81" t="s">
        <v>117</v>
      </c>
      <c r="C81" s="35">
        <v>-50</v>
      </c>
      <c r="D81" s="51" t="s">
        <v>70</v>
      </c>
    </row>
    <row r="82" spans="1:4" x14ac:dyDescent="0.3">
      <c r="A82" s="45">
        <v>43500</v>
      </c>
      <c r="B82" t="s">
        <v>118</v>
      </c>
      <c r="C82" s="35">
        <v>-50</v>
      </c>
      <c r="D82" s="51" t="s">
        <v>70</v>
      </c>
    </row>
    <row r="83" spans="1:4" x14ac:dyDescent="0.3">
      <c r="A83" s="45">
        <v>43510</v>
      </c>
      <c r="B83" t="s">
        <v>119</v>
      </c>
      <c r="C83" s="35">
        <v>-50</v>
      </c>
      <c r="D83" s="51" t="s">
        <v>70</v>
      </c>
    </row>
    <row r="84" spans="1:4" x14ac:dyDescent="0.3">
      <c r="A84" s="45">
        <v>43511</v>
      </c>
      <c r="B84" t="s">
        <v>52</v>
      </c>
      <c r="C84" s="35">
        <v>16.16</v>
      </c>
      <c r="D84" s="36" t="s">
        <v>51</v>
      </c>
    </row>
    <row r="85" spans="1:4" x14ac:dyDescent="0.3">
      <c r="A85" s="45">
        <v>43515</v>
      </c>
      <c r="B85" t="s">
        <v>105</v>
      </c>
      <c r="C85" s="35">
        <v>-675</v>
      </c>
      <c r="D85" s="36" t="s">
        <v>56</v>
      </c>
    </row>
    <row r="86" spans="1:4" x14ac:dyDescent="0.3">
      <c r="A86" s="45">
        <v>43518</v>
      </c>
      <c r="B86" t="s">
        <v>81</v>
      </c>
      <c r="C86" s="35">
        <v>-428</v>
      </c>
      <c r="D86" s="36" t="s">
        <v>62</v>
      </c>
    </row>
    <row r="87" spans="1:4" x14ac:dyDescent="0.3">
      <c r="A87" s="45">
        <v>43521</v>
      </c>
      <c r="B87" t="s">
        <v>49</v>
      </c>
      <c r="C87" s="35">
        <v>-60.74</v>
      </c>
      <c r="D87" s="36" t="s">
        <v>50</v>
      </c>
    </row>
    <row r="88" spans="1:4" x14ac:dyDescent="0.3">
      <c r="A88" s="45">
        <v>43521</v>
      </c>
      <c r="B88" t="s">
        <v>113</v>
      </c>
      <c r="C88" s="35">
        <v>-206.48</v>
      </c>
      <c r="D88" s="36" t="s">
        <v>65</v>
      </c>
    </row>
    <row r="89" spans="1:4" x14ac:dyDescent="0.3">
      <c r="A89" s="45">
        <v>43521</v>
      </c>
      <c r="B89" t="s">
        <v>105</v>
      </c>
      <c r="C89" s="35">
        <v>-24.26</v>
      </c>
      <c r="D89" s="36" t="s">
        <v>56</v>
      </c>
    </row>
    <row r="90" spans="1:4" x14ac:dyDescent="0.3">
      <c r="A90" s="45">
        <v>43521</v>
      </c>
      <c r="B90" t="s">
        <v>120</v>
      </c>
      <c r="C90" s="35">
        <v>-50</v>
      </c>
      <c r="D90" s="51" t="s">
        <v>70</v>
      </c>
    </row>
    <row r="91" spans="1:4" x14ac:dyDescent="0.3">
      <c r="A91" s="45">
        <v>43522</v>
      </c>
      <c r="B91" t="s">
        <v>121</v>
      </c>
      <c r="C91" s="35">
        <v>-50</v>
      </c>
      <c r="D91" s="51" t="s">
        <v>70</v>
      </c>
    </row>
    <row r="92" spans="1:4" x14ac:dyDescent="0.3">
      <c r="A92" s="45">
        <v>43522</v>
      </c>
      <c r="B92" t="s">
        <v>122</v>
      </c>
      <c r="C92" s="35">
        <v>-311.95999999999998</v>
      </c>
      <c r="D92" s="36" t="s">
        <v>60</v>
      </c>
    </row>
    <row r="93" spans="1:4" x14ac:dyDescent="0.3">
      <c r="A93" s="45">
        <v>43522</v>
      </c>
      <c r="B93" t="s">
        <v>122</v>
      </c>
      <c r="C93" s="35">
        <v>-311.95999999999998</v>
      </c>
      <c r="D93" s="36" t="s">
        <v>60</v>
      </c>
    </row>
    <row r="94" spans="1:4" x14ac:dyDescent="0.3">
      <c r="A94" s="45">
        <v>43522</v>
      </c>
      <c r="B94" t="s">
        <v>122</v>
      </c>
      <c r="C94" s="35">
        <v>-311.95999999999998</v>
      </c>
      <c r="D94" s="36" t="s">
        <v>60</v>
      </c>
    </row>
    <row r="95" spans="1:4" x14ac:dyDescent="0.3">
      <c r="A95" s="45">
        <v>43522</v>
      </c>
      <c r="B95" t="s">
        <v>122</v>
      </c>
      <c r="C95" s="35">
        <v>-311.95999999999998</v>
      </c>
      <c r="D95" s="36" t="s">
        <v>60</v>
      </c>
    </row>
    <row r="96" spans="1:4" x14ac:dyDescent="0.3">
      <c r="A96" s="45">
        <v>43522</v>
      </c>
      <c r="B96" t="s">
        <v>122</v>
      </c>
      <c r="C96" s="35">
        <v>-311.95999999999998</v>
      </c>
      <c r="D96" s="36" t="s">
        <v>60</v>
      </c>
    </row>
    <row r="97" spans="1:5" x14ac:dyDescent="0.3">
      <c r="A97" s="45">
        <v>43522</v>
      </c>
      <c r="B97" t="s">
        <v>122</v>
      </c>
      <c r="C97" s="35">
        <v>-311.95999999999998</v>
      </c>
      <c r="D97" s="36" t="s">
        <v>60</v>
      </c>
    </row>
    <row r="98" spans="1:5" x14ac:dyDescent="0.3">
      <c r="A98" s="45">
        <v>43523</v>
      </c>
      <c r="B98" t="s">
        <v>105</v>
      </c>
      <c r="C98" s="35">
        <v>-228</v>
      </c>
      <c r="D98" s="36" t="s">
        <v>56</v>
      </c>
    </row>
    <row r="99" spans="1:5" x14ac:dyDescent="0.3">
      <c r="A99" s="38">
        <v>43524</v>
      </c>
      <c r="B99" s="1" t="s">
        <v>64</v>
      </c>
      <c r="C99" s="39">
        <f>SUM(C73:C98)</f>
        <v>11088.360000000008</v>
      </c>
      <c r="E99" s="53">
        <f>SUM(C75:C83,C86:C88,C90:C97)</f>
        <v>-4663.1899999999996</v>
      </c>
    </row>
    <row r="100" spans="1:5" x14ac:dyDescent="0.3">
      <c r="A100" s="45">
        <v>43528</v>
      </c>
      <c r="B100" t="s">
        <v>105</v>
      </c>
      <c r="C100" s="35">
        <v>-660</v>
      </c>
      <c r="D100" s="36" t="s">
        <v>56</v>
      </c>
    </row>
    <row r="101" spans="1:5" x14ac:dyDescent="0.3">
      <c r="A101" s="45">
        <v>43531</v>
      </c>
      <c r="B101" t="s">
        <v>103</v>
      </c>
      <c r="C101" s="35">
        <v>4987.2</v>
      </c>
      <c r="D101" s="36" t="s">
        <v>46</v>
      </c>
    </row>
    <row r="102" spans="1:5" x14ac:dyDescent="0.3">
      <c r="A102" s="45">
        <v>43542</v>
      </c>
      <c r="B102" t="s">
        <v>105</v>
      </c>
      <c r="C102" s="35">
        <v>-325</v>
      </c>
      <c r="D102" s="36" t="s">
        <v>56</v>
      </c>
    </row>
    <row r="103" spans="1:5" x14ac:dyDescent="0.3">
      <c r="A103" s="45">
        <v>43543</v>
      </c>
      <c r="B103" t="s">
        <v>49</v>
      </c>
      <c r="C103" s="35">
        <v>-74.569999999999993</v>
      </c>
      <c r="D103" s="36" t="s">
        <v>50</v>
      </c>
    </row>
    <row r="104" spans="1:5" x14ac:dyDescent="0.3">
      <c r="A104" s="45">
        <v>43543</v>
      </c>
      <c r="B104" t="s">
        <v>49</v>
      </c>
      <c r="C104" s="35">
        <v>-39.049999999999997</v>
      </c>
      <c r="D104" s="36" t="s">
        <v>50</v>
      </c>
    </row>
    <row r="105" spans="1:5" x14ac:dyDescent="0.3">
      <c r="A105" s="45">
        <v>43549</v>
      </c>
      <c r="B105" t="s">
        <v>123</v>
      </c>
      <c r="C105" s="35">
        <v>-129.69999999999999</v>
      </c>
      <c r="D105" s="51" t="s">
        <v>59</v>
      </c>
    </row>
    <row r="106" spans="1:5" x14ac:dyDescent="0.3">
      <c r="A106" s="38">
        <v>43555</v>
      </c>
      <c r="B106" s="1" t="s">
        <v>64</v>
      </c>
      <c r="C106" s="39">
        <f>SUM(C99:C105)</f>
        <v>14847.240000000009</v>
      </c>
      <c r="E106" s="53">
        <f>SUM(C103:C105)</f>
        <v>-243.32</v>
      </c>
    </row>
    <row r="107" spans="1:5" x14ac:dyDescent="0.3">
      <c r="A107" s="45">
        <v>43556</v>
      </c>
      <c r="B107" t="s">
        <v>105</v>
      </c>
      <c r="C107" s="35">
        <v>-505</v>
      </c>
      <c r="D107" s="36" t="s">
        <v>56</v>
      </c>
    </row>
    <row r="108" spans="1:5" x14ac:dyDescent="0.3">
      <c r="A108" s="45">
        <v>43557</v>
      </c>
      <c r="B108" t="s">
        <v>99</v>
      </c>
      <c r="C108" s="35">
        <v>-800</v>
      </c>
      <c r="D108" s="58" t="s">
        <v>75</v>
      </c>
    </row>
    <row r="109" spans="1:5" x14ac:dyDescent="0.3">
      <c r="A109" s="45">
        <v>43557</v>
      </c>
      <c r="B109" t="s">
        <v>124</v>
      </c>
      <c r="C109" s="35">
        <v>-29.39</v>
      </c>
      <c r="D109" s="36" t="s">
        <v>50</v>
      </c>
    </row>
    <row r="110" spans="1:5" x14ac:dyDescent="0.3">
      <c r="A110" s="45">
        <v>43558</v>
      </c>
      <c r="B110" t="s">
        <v>81</v>
      </c>
      <c r="C110" s="35">
        <v>-435</v>
      </c>
      <c r="D110" s="36" t="s">
        <v>62</v>
      </c>
    </row>
    <row r="111" spans="1:5" x14ac:dyDescent="0.3">
      <c r="A111" s="45">
        <v>43566</v>
      </c>
      <c r="B111" t="s">
        <v>125</v>
      </c>
      <c r="C111" s="35">
        <v>-21.63</v>
      </c>
      <c r="D111" s="51" t="s">
        <v>59</v>
      </c>
    </row>
    <row r="112" spans="1:5" x14ac:dyDescent="0.3">
      <c r="A112" s="45">
        <v>43570</v>
      </c>
      <c r="B112" t="s">
        <v>126</v>
      </c>
      <c r="C112" s="35">
        <v>-15.65</v>
      </c>
      <c r="D112" s="36" t="s">
        <v>60</v>
      </c>
    </row>
    <row r="113" spans="1:5" x14ac:dyDescent="0.3">
      <c r="A113" s="45">
        <v>43570</v>
      </c>
      <c r="B113" t="s">
        <v>126</v>
      </c>
      <c r="C113" s="35">
        <v>-2</v>
      </c>
      <c r="D113" s="36" t="s">
        <v>60</v>
      </c>
    </row>
    <row r="114" spans="1:5" x14ac:dyDescent="0.3">
      <c r="A114" s="45">
        <v>43570</v>
      </c>
      <c r="B114" t="s">
        <v>126</v>
      </c>
      <c r="C114" s="35">
        <v>-15.08</v>
      </c>
      <c r="D114" s="36" t="s">
        <v>60</v>
      </c>
    </row>
    <row r="115" spans="1:5" x14ac:dyDescent="0.3">
      <c r="A115" s="45">
        <v>43570</v>
      </c>
      <c r="B115" t="s">
        <v>126</v>
      </c>
      <c r="C115" s="35">
        <v>-2</v>
      </c>
      <c r="D115" s="36" t="s">
        <v>60</v>
      </c>
    </row>
    <row r="116" spans="1:5" x14ac:dyDescent="0.3">
      <c r="A116" s="45">
        <v>43570</v>
      </c>
      <c r="B116" t="s">
        <v>127</v>
      </c>
      <c r="C116" s="35">
        <v>-14.8</v>
      </c>
      <c r="D116" s="36" t="s">
        <v>60</v>
      </c>
    </row>
    <row r="117" spans="1:5" x14ac:dyDescent="0.3">
      <c r="A117" s="45">
        <v>43570</v>
      </c>
      <c r="B117" t="s">
        <v>126</v>
      </c>
      <c r="C117" s="35">
        <v>-12.17</v>
      </c>
      <c r="D117" s="36" t="s">
        <v>60</v>
      </c>
    </row>
    <row r="118" spans="1:5" x14ac:dyDescent="0.3">
      <c r="A118" s="45">
        <v>43570</v>
      </c>
      <c r="B118" t="s">
        <v>126</v>
      </c>
      <c r="C118" s="35">
        <v>-2</v>
      </c>
      <c r="D118" s="36" t="s">
        <v>60</v>
      </c>
    </row>
    <row r="119" spans="1:5" x14ac:dyDescent="0.3">
      <c r="A119" s="45">
        <v>43570</v>
      </c>
      <c r="B119" t="s">
        <v>126</v>
      </c>
      <c r="C119" s="35">
        <v>-11.05</v>
      </c>
      <c r="D119" s="36" t="s">
        <v>60</v>
      </c>
    </row>
    <row r="120" spans="1:5" x14ac:dyDescent="0.3">
      <c r="A120" s="45">
        <v>43570</v>
      </c>
      <c r="B120" t="s">
        <v>126</v>
      </c>
      <c r="C120" s="35">
        <v>-2</v>
      </c>
      <c r="D120" s="36" t="s">
        <v>60</v>
      </c>
    </row>
    <row r="121" spans="1:5" x14ac:dyDescent="0.3">
      <c r="A121" s="45">
        <v>43570</v>
      </c>
      <c r="B121" t="s">
        <v>128</v>
      </c>
      <c r="C121" s="35">
        <v>-231.61</v>
      </c>
      <c r="D121" s="51" t="s">
        <v>59</v>
      </c>
    </row>
    <row r="122" spans="1:5" x14ac:dyDescent="0.3">
      <c r="A122" s="45">
        <v>43571</v>
      </c>
      <c r="B122" t="s">
        <v>129</v>
      </c>
      <c r="C122" s="35">
        <v>-400</v>
      </c>
      <c r="D122" s="51" t="s">
        <v>59</v>
      </c>
    </row>
    <row r="123" spans="1:5" x14ac:dyDescent="0.3">
      <c r="A123" s="45">
        <v>43572</v>
      </c>
      <c r="B123" t="s">
        <v>105</v>
      </c>
      <c r="C123" s="35">
        <v>-580</v>
      </c>
      <c r="D123" s="36" t="s">
        <v>56</v>
      </c>
    </row>
    <row r="124" spans="1:5" x14ac:dyDescent="0.3">
      <c r="A124" s="59">
        <v>43585</v>
      </c>
      <c r="B124" s="1" t="s">
        <v>64</v>
      </c>
      <c r="C124" s="39">
        <f>SUM(C106:C123)</f>
        <v>11767.860000000011</v>
      </c>
      <c r="E124" s="53">
        <f>SUM(C109:C122)</f>
        <v>-1194.3799999999999</v>
      </c>
    </row>
    <row r="125" spans="1:5" x14ac:dyDescent="0.3">
      <c r="A125" s="45">
        <v>43587</v>
      </c>
      <c r="B125" t="s">
        <v>99</v>
      </c>
      <c r="C125" s="35">
        <v>-150</v>
      </c>
      <c r="D125" s="58" t="s">
        <v>75</v>
      </c>
    </row>
    <row r="126" spans="1:5" x14ac:dyDescent="0.3">
      <c r="A126" s="45">
        <v>43587</v>
      </c>
      <c r="B126" t="s">
        <v>105</v>
      </c>
      <c r="C126" s="35">
        <v>-470</v>
      </c>
      <c r="D126" s="36" t="s">
        <v>56</v>
      </c>
    </row>
    <row r="127" spans="1:5" x14ac:dyDescent="0.3">
      <c r="A127" s="45">
        <v>43588</v>
      </c>
      <c r="B127" t="s">
        <v>130</v>
      </c>
      <c r="C127" s="35">
        <v>-1150</v>
      </c>
      <c r="D127" s="51" t="s">
        <v>59</v>
      </c>
    </row>
    <row r="128" spans="1:5" x14ac:dyDescent="0.3">
      <c r="A128" s="45">
        <v>43588</v>
      </c>
      <c r="B128" t="s">
        <v>130</v>
      </c>
      <c r="C128" s="35">
        <v>-5000</v>
      </c>
      <c r="D128" s="51" t="s">
        <v>59</v>
      </c>
    </row>
    <row r="129" spans="1:4" x14ac:dyDescent="0.3">
      <c r="A129" s="45">
        <v>43591</v>
      </c>
      <c r="B129" t="s">
        <v>103</v>
      </c>
      <c r="C129" s="35">
        <v>6110.7</v>
      </c>
      <c r="D129" s="36" t="s">
        <v>46</v>
      </c>
    </row>
    <row r="130" spans="1:4" x14ac:dyDescent="0.3">
      <c r="A130" s="45">
        <v>43591</v>
      </c>
      <c r="B130" t="s">
        <v>131</v>
      </c>
      <c r="C130" s="35">
        <v>-104.98</v>
      </c>
      <c r="D130" s="51" t="s">
        <v>59</v>
      </c>
    </row>
    <row r="131" spans="1:4" x14ac:dyDescent="0.3">
      <c r="A131" s="45">
        <v>43592</v>
      </c>
      <c r="B131" t="s">
        <v>132</v>
      </c>
      <c r="C131" s="35">
        <v>-232.1</v>
      </c>
      <c r="D131" s="36" t="s">
        <v>60</v>
      </c>
    </row>
    <row r="132" spans="1:4" x14ac:dyDescent="0.3">
      <c r="A132" s="45">
        <v>43592</v>
      </c>
      <c r="B132" t="s">
        <v>132</v>
      </c>
      <c r="C132" s="35">
        <v>-232.1</v>
      </c>
      <c r="D132" s="36" t="s">
        <v>60</v>
      </c>
    </row>
    <row r="133" spans="1:4" x14ac:dyDescent="0.3">
      <c r="A133" s="45">
        <v>43592</v>
      </c>
      <c r="B133" t="s">
        <v>132</v>
      </c>
      <c r="C133" s="35">
        <v>-232.1</v>
      </c>
      <c r="D133" s="36" t="s">
        <v>60</v>
      </c>
    </row>
    <row r="134" spans="1:4" x14ac:dyDescent="0.3">
      <c r="A134" s="45">
        <v>43592</v>
      </c>
      <c r="B134" t="s">
        <v>132</v>
      </c>
      <c r="C134" s="35">
        <v>-172.3</v>
      </c>
      <c r="D134" s="36" t="s">
        <v>60</v>
      </c>
    </row>
    <row r="135" spans="1:4" x14ac:dyDescent="0.3">
      <c r="A135" s="45">
        <v>43592</v>
      </c>
      <c r="B135" t="s">
        <v>132</v>
      </c>
      <c r="C135" s="35">
        <v>-172.3</v>
      </c>
      <c r="D135" s="36" t="s">
        <v>60</v>
      </c>
    </row>
    <row r="136" spans="1:4" x14ac:dyDescent="0.3">
      <c r="A136" s="45">
        <v>43594</v>
      </c>
      <c r="B136" t="s">
        <v>52</v>
      </c>
      <c r="C136" s="35">
        <v>21.76</v>
      </c>
      <c r="D136" s="36" t="s">
        <v>51</v>
      </c>
    </row>
    <row r="137" spans="1:4" x14ac:dyDescent="0.3">
      <c r="A137" s="45">
        <v>43598</v>
      </c>
      <c r="B137" t="s">
        <v>69</v>
      </c>
      <c r="C137" s="35">
        <v>-100</v>
      </c>
      <c r="D137" s="58" t="s">
        <v>68</v>
      </c>
    </row>
    <row r="138" spans="1:4" x14ac:dyDescent="0.3">
      <c r="A138" s="45">
        <v>43600</v>
      </c>
      <c r="B138" t="s">
        <v>133</v>
      </c>
      <c r="C138" s="35">
        <v>-400</v>
      </c>
      <c r="D138" s="51" t="s">
        <v>59</v>
      </c>
    </row>
    <row r="139" spans="1:4" x14ac:dyDescent="0.3">
      <c r="A139" s="45">
        <v>43600</v>
      </c>
      <c r="B139" t="s">
        <v>133</v>
      </c>
      <c r="C139" s="35">
        <v>-400</v>
      </c>
      <c r="D139" s="51" t="s">
        <v>59</v>
      </c>
    </row>
    <row r="140" spans="1:4" x14ac:dyDescent="0.3">
      <c r="A140" s="45">
        <v>43601</v>
      </c>
      <c r="B140" t="s">
        <v>134</v>
      </c>
      <c r="C140" s="35">
        <v>-3000</v>
      </c>
      <c r="D140" s="51" t="s">
        <v>59</v>
      </c>
    </row>
    <row r="141" spans="1:4" x14ac:dyDescent="0.3">
      <c r="A141" s="45">
        <v>43601</v>
      </c>
      <c r="B141" t="s">
        <v>105</v>
      </c>
      <c r="C141" s="35">
        <v>-650</v>
      </c>
      <c r="D141" s="36" t="s">
        <v>56</v>
      </c>
    </row>
    <row r="142" spans="1:4" x14ac:dyDescent="0.3">
      <c r="A142" s="45">
        <v>43602</v>
      </c>
      <c r="B142" t="s">
        <v>135</v>
      </c>
      <c r="C142" s="35">
        <v>-17.95</v>
      </c>
      <c r="D142" s="36" t="s">
        <v>60</v>
      </c>
    </row>
    <row r="143" spans="1:4" x14ac:dyDescent="0.3">
      <c r="A143" s="45">
        <v>43605</v>
      </c>
      <c r="B143" t="s">
        <v>136</v>
      </c>
      <c r="C143" s="35">
        <v>-24</v>
      </c>
      <c r="D143" s="36" t="s">
        <v>60</v>
      </c>
    </row>
    <row r="144" spans="1:4" x14ac:dyDescent="0.3">
      <c r="A144" s="45">
        <v>43605</v>
      </c>
      <c r="B144" t="s">
        <v>132</v>
      </c>
      <c r="C144" s="35">
        <v>-369.3</v>
      </c>
      <c r="D144" s="36" t="s">
        <v>60</v>
      </c>
    </row>
    <row r="145" spans="1:5" x14ac:dyDescent="0.3">
      <c r="A145" s="45">
        <v>43605</v>
      </c>
      <c r="B145" t="s">
        <v>132</v>
      </c>
      <c r="C145" s="35">
        <v>-369.3</v>
      </c>
      <c r="D145" s="36" t="s">
        <v>60</v>
      </c>
    </row>
    <row r="146" spans="1:5" x14ac:dyDescent="0.3">
      <c r="A146" s="45">
        <v>43605</v>
      </c>
      <c r="B146" t="s">
        <v>136</v>
      </c>
      <c r="C146" s="35">
        <v>-48</v>
      </c>
      <c r="D146" s="36" t="s">
        <v>60</v>
      </c>
    </row>
    <row r="147" spans="1:5" x14ac:dyDescent="0.3">
      <c r="A147" s="45">
        <v>43605</v>
      </c>
      <c r="B147" t="s">
        <v>122</v>
      </c>
      <c r="C147" s="35">
        <v>-147.97999999999999</v>
      </c>
      <c r="D147" s="36" t="s">
        <v>60</v>
      </c>
    </row>
    <row r="148" spans="1:5" x14ac:dyDescent="0.3">
      <c r="A148" s="45">
        <v>43605</v>
      </c>
      <c r="B148" t="s">
        <v>122</v>
      </c>
      <c r="C148" s="35">
        <v>-20</v>
      </c>
      <c r="D148" s="36" t="s">
        <v>60</v>
      </c>
    </row>
    <row r="149" spans="1:5" x14ac:dyDescent="0.3">
      <c r="A149" s="45">
        <v>43606</v>
      </c>
      <c r="B149" t="s">
        <v>132</v>
      </c>
      <c r="C149" s="35">
        <v>-223.3</v>
      </c>
      <c r="D149" s="36" t="s">
        <v>60</v>
      </c>
    </row>
    <row r="150" spans="1:5" x14ac:dyDescent="0.3">
      <c r="A150" s="45">
        <v>43607</v>
      </c>
      <c r="B150" t="s">
        <v>137</v>
      </c>
      <c r="C150" s="35">
        <v>-100</v>
      </c>
      <c r="D150" s="51" t="s">
        <v>59</v>
      </c>
    </row>
    <row r="151" spans="1:5" x14ac:dyDescent="0.3">
      <c r="A151" s="45">
        <v>43607</v>
      </c>
      <c r="B151" t="s">
        <v>138</v>
      </c>
      <c r="C151" s="35">
        <v>-25</v>
      </c>
      <c r="D151" s="51" t="s">
        <v>59</v>
      </c>
    </row>
    <row r="152" spans="1:5" x14ac:dyDescent="0.3">
      <c r="A152" s="45">
        <v>43608</v>
      </c>
      <c r="B152" t="s">
        <v>103</v>
      </c>
      <c r="C152" s="35">
        <v>781.5</v>
      </c>
      <c r="D152" s="36" t="s">
        <v>46</v>
      </c>
    </row>
    <row r="153" spans="1:5" x14ac:dyDescent="0.3">
      <c r="A153" s="38">
        <v>43616</v>
      </c>
      <c r="B153" s="1" t="s">
        <v>64</v>
      </c>
      <c r="C153" s="39">
        <f>SUM(C124:C152)</f>
        <v>4871.1100000000133</v>
      </c>
      <c r="E153" s="53">
        <f>SUM(C127:C128,C130:C135,C137:C140,C142:C151)</f>
        <v>-12540.71</v>
      </c>
    </row>
    <row r="154" spans="1:5" x14ac:dyDescent="0.3">
      <c r="A154" s="45">
        <v>43619</v>
      </c>
      <c r="B154" t="s">
        <v>105</v>
      </c>
      <c r="C154" s="35">
        <v>-670</v>
      </c>
      <c r="D154" s="36" t="s">
        <v>56</v>
      </c>
    </row>
    <row r="155" spans="1:5" x14ac:dyDescent="0.3">
      <c r="A155" s="45">
        <v>43619</v>
      </c>
      <c r="B155" t="s">
        <v>139</v>
      </c>
      <c r="C155" s="35">
        <v>-100</v>
      </c>
      <c r="D155" s="51" t="s">
        <v>59</v>
      </c>
    </row>
    <row r="156" spans="1:5" x14ac:dyDescent="0.3">
      <c r="A156" s="45">
        <v>43621</v>
      </c>
      <c r="B156" t="s">
        <v>140</v>
      </c>
      <c r="C156" s="35">
        <v>2099.7600000000002</v>
      </c>
      <c r="D156" s="36" t="s">
        <v>46</v>
      </c>
    </row>
    <row r="157" spans="1:5" x14ac:dyDescent="0.3">
      <c r="A157" s="45">
        <v>43622</v>
      </c>
      <c r="B157" t="s">
        <v>141</v>
      </c>
      <c r="C157" s="35">
        <v>-500</v>
      </c>
      <c r="D157" s="51" t="s">
        <v>59</v>
      </c>
    </row>
    <row r="158" spans="1:5" x14ac:dyDescent="0.3">
      <c r="A158" s="45">
        <v>43622</v>
      </c>
      <c r="B158" t="s">
        <v>142</v>
      </c>
      <c r="C158" s="35">
        <v>-500</v>
      </c>
      <c r="D158" s="51" t="s">
        <v>59</v>
      </c>
    </row>
    <row r="159" spans="1:5" x14ac:dyDescent="0.3">
      <c r="A159" s="45">
        <v>43623</v>
      </c>
      <c r="B159" t="s">
        <v>25</v>
      </c>
      <c r="C159" s="35">
        <v>-500</v>
      </c>
      <c r="D159" s="51" t="s">
        <v>59</v>
      </c>
    </row>
    <row r="160" spans="1:5" x14ac:dyDescent="0.3">
      <c r="A160" s="45">
        <v>43630</v>
      </c>
      <c r="B160" t="s">
        <v>92</v>
      </c>
      <c r="C160" s="35">
        <v>-349.59</v>
      </c>
      <c r="D160" s="36" t="s">
        <v>50</v>
      </c>
    </row>
    <row r="161" spans="1:5" x14ac:dyDescent="0.3">
      <c r="A161" s="45">
        <v>43633</v>
      </c>
      <c r="B161" t="s">
        <v>105</v>
      </c>
      <c r="C161" s="35">
        <v>-590</v>
      </c>
      <c r="D161" s="36" t="s">
        <v>56</v>
      </c>
    </row>
    <row r="162" spans="1:5" x14ac:dyDescent="0.3">
      <c r="A162" s="45">
        <v>43637</v>
      </c>
      <c r="B162" t="s">
        <v>143</v>
      </c>
      <c r="C162" s="35">
        <v>220</v>
      </c>
      <c r="D162" s="36" t="s">
        <v>46</v>
      </c>
    </row>
    <row r="163" spans="1:5" x14ac:dyDescent="0.3">
      <c r="A163" s="45">
        <v>43641</v>
      </c>
      <c r="B163" t="s">
        <v>99</v>
      </c>
      <c r="C163" s="35">
        <v>-500</v>
      </c>
      <c r="D163" s="58" t="s">
        <v>75</v>
      </c>
    </row>
    <row r="164" spans="1:5" x14ac:dyDescent="0.3">
      <c r="A164" s="45">
        <v>43641</v>
      </c>
      <c r="B164" t="s">
        <v>144</v>
      </c>
      <c r="C164" s="35">
        <v>-200</v>
      </c>
      <c r="D164" s="51" t="s">
        <v>59</v>
      </c>
    </row>
    <row r="165" spans="1:5" x14ac:dyDescent="0.3">
      <c r="A165" s="45">
        <v>43642</v>
      </c>
      <c r="B165" t="s">
        <v>145</v>
      </c>
      <c r="C165" s="35">
        <v>20822.689999999999</v>
      </c>
      <c r="D165" s="36" t="s">
        <v>46</v>
      </c>
    </row>
    <row r="166" spans="1:5" x14ac:dyDescent="0.3">
      <c r="A166" s="38">
        <v>43646</v>
      </c>
      <c r="B166" s="1" t="s">
        <v>64</v>
      </c>
      <c r="C166" s="39">
        <f>SUM(C153:C165)</f>
        <v>24103.970000000012</v>
      </c>
      <c r="E166" s="53">
        <f>SUM(C155,C157:C160,C164)</f>
        <v>-2149.59</v>
      </c>
    </row>
    <row r="167" spans="1:5" x14ac:dyDescent="0.3">
      <c r="A167" s="45">
        <v>43647</v>
      </c>
      <c r="B167" t="s">
        <v>132</v>
      </c>
      <c r="C167" s="35">
        <v>369.3</v>
      </c>
      <c r="D167" s="36" t="s">
        <v>60</v>
      </c>
    </row>
    <row r="168" spans="1:5" x14ac:dyDescent="0.3">
      <c r="A168" s="45">
        <v>43647</v>
      </c>
      <c r="B168" t="s">
        <v>132</v>
      </c>
      <c r="C168" s="35">
        <v>369.3</v>
      </c>
      <c r="D168" s="36" t="s">
        <v>60</v>
      </c>
    </row>
    <row r="169" spans="1:5" x14ac:dyDescent="0.3">
      <c r="A169" s="45">
        <v>43647</v>
      </c>
      <c r="B169" t="s">
        <v>132</v>
      </c>
      <c r="C169" s="35">
        <v>-30</v>
      </c>
      <c r="D169" s="36" t="s">
        <v>60</v>
      </c>
    </row>
    <row r="170" spans="1:5" x14ac:dyDescent="0.3">
      <c r="A170" s="45">
        <v>43647</v>
      </c>
      <c r="B170" t="s">
        <v>122</v>
      </c>
      <c r="C170" s="35">
        <v>-458.98</v>
      </c>
      <c r="D170" s="36" t="s">
        <v>60</v>
      </c>
    </row>
    <row r="171" spans="1:5" x14ac:dyDescent="0.3">
      <c r="A171" s="45">
        <v>43647</v>
      </c>
      <c r="B171" t="s">
        <v>122</v>
      </c>
      <c r="C171" s="35">
        <v>-458.98</v>
      </c>
      <c r="D171" s="36" t="s">
        <v>60</v>
      </c>
    </row>
    <row r="172" spans="1:5" x14ac:dyDescent="0.3">
      <c r="A172" s="45">
        <v>43647</v>
      </c>
      <c r="B172" t="s">
        <v>69</v>
      </c>
      <c r="C172" s="35">
        <v>-2900</v>
      </c>
      <c r="D172" s="58" t="s">
        <v>68</v>
      </c>
    </row>
    <row r="173" spans="1:5" x14ac:dyDescent="0.3">
      <c r="A173" s="45">
        <v>43647</v>
      </c>
      <c r="B173" t="s">
        <v>146</v>
      </c>
      <c r="C173" s="35">
        <v>-14.23</v>
      </c>
      <c r="D173" s="36" t="s">
        <v>50</v>
      </c>
    </row>
    <row r="174" spans="1:5" x14ac:dyDescent="0.3">
      <c r="A174" s="45">
        <v>43648</v>
      </c>
      <c r="B174" t="s">
        <v>147</v>
      </c>
      <c r="C174" s="35">
        <v>-217.96</v>
      </c>
      <c r="D174" s="51" t="s">
        <v>59</v>
      </c>
    </row>
    <row r="175" spans="1:5" x14ac:dyDescent="0.3">
      <c r="A175" s="45">
        <v>43649</v>
      </c>
      <c r="B175" t="s">
        <v>148</v>
      </c>
      <c r="C175" s="35">
        <v>-200</v>
      </c>
      <c r="D175" s="51" t="s">
        <v>59</v>
      </c>
    </row>
    <row r="176" spans="1:5" x14ac:dyDescent="0.3">
      <c r="A176" s="45">
        <v>43649</v>
      </c>
      <c r="B176" t="s">
        <v>105</v>
      </c>
      <c r="C176" s="35">
        <v>-655</v>
      </c>
      <c r="D176" s="36" t="s">
        <v>56</v>
      </c>
    </row>
    <row r="177" spans="1:5" x14ac:dyDescent="0.3">
      <c r="A177" s="45">
        <v>43654</v>
      </c>
      <c r="B177" t="s">
        <v>132</v>
      </c>
      <c r="C177" s="35">
        <v>30</v>
      </c>
      <c r="D177" s="36" t="s">
        <v>60</v>
      </c>
    </row>
    <row r="178" spans="1:5" x14ac:dyDescent="0.3">
      <c r="A178" s="45">
        <v>43654</v>
      </c>
      <c r="B178" t="s">
        <v>132</v>
      </c>
      <c r="C178" s="35">
        <v>-30</v>
      </c>
      <c r="D178" s="36" t="s">
        <v>60</v>
      </c>
    </row>
    <row r="179" spans="1:5" x14ac:dyDescent="0.3">
      <c r="A179" s="45">
        <v>43654</v>
      </c>
      <c r="B179" t="s">
        <v>132</v>
      </c>
      <c r="C179" s="35">
        <v>-30</v>
      </c>
      <c r="D179" s="36" t="s">
        <v>60</v>
      </c>
    </row>
    <row r="180" spans="1:5" x14ac:dyDescent="0.3">
      <c r="A180" s="45">
        <v>43654</v>
      </c>
      <c r="B180" t="s">
        <v>132</v>
      </c>
      <c r="C180" s="35">
        <v>-30</v>
      </c>
      <c r="D180" s="36" t="s">
        <v>60</v>
      </c>
    </row>
    <row r="181" spans="1:5" x14ac:dyDescent="0.3">
      <c r="A181" s="45">
        <v>43654</v>
      </c>
      <c r="B181" t="s">
        <v>149</v>
      </c>
      <c r="C181" s="35">
        <v>-114</v>
      </c>
      <c r="D181" s="36" t="s">
        <v>60</v>
      </c>
    </row>
    <row r="182" spans="1:5" x14ac:dyDescent="0.3">
      <c r="A182" s="45">
        <v>43658</v>
      </c>
      <c r="B182" t="s">
        <v>150</v>
      </c>
      <c r="C182" s="35">
        <v>-8</v>
      </c>
      <c r="D182" s="36" t="s">
        <v>60</v>
      </c>
    </row>
    <row r="183" spans="1:5" x14ac:dyDescent="0.3">
      <c r="A183" s="45">
        <v>43662</v>
      </c>
      <c r="B183" t="s">
        <v>150</v>
      </c>
      <c r="C183" s="35">
        <v>-8</v>
      </c>
      <c r="D183" s="36" t="s">
        <v>60</v>
      </c>
    </row>
    <row r="184" spans="1:5" x14ac:dyDescent="0.3">
      <c r="A184" s="45">
        <v>43662</v>
      </c>
      <c r="B184" t="s">
        <v>105</v>
      </c>
      <c r="C184" s="35">
        <v>-690</v>
      </c>
      <c r="D184" s="36" t="s">
        <v>56</v>
      </c>
    </row>
    <row r="185" spans="1:5" x14ac:dyDescent="0.3">
      <c r="A185" s="45">
        <v>43663</v>
      </c>
      <c r="B185" t="s">
        <v>105</v>
      </c>
      <c r="C185" s="35">
        <v>-90</v>
      </c>
      <c r="D185" s="36" t="s">
        <v>56</v>
      </c>
    </row>
    <row r="186" spans="1:5" x14ac:dyDescent="0.3">
      <c r="A186" s="45">
        <v>43672</v>
      </c>
      <c r="B186" t="s">
        <v>132</v>
      </c>
      <c r="C186" s="35">
        <v>-30</v>
      </c>
      <c r="D186" s="36" t="s">
        <v>60</v>
      </c>
    </row>
    <row r="187" spans="1:5" x14ac:dyDescent="0.3">
      <c r="C187" s="39">
        <f>SUM(C166:C186)</f>
        <v>18907.420000000013</v>
      </c>
      <c r="E187" s="53">
        <f>SUM(C167:C175,C177:C183,C186)</f>
        <v>-3761.55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Budget</vt:lpstr>
      <vt:lpstr>FY19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Karam, Claire</dc:creator>
  <cp:lastModifiedBy>Karam, Claire</cp:lastModifiedBy>
  <dcterms:created xsi:type="dcterms:W3CDTF">2020-01-07T23:00:05Z</dcterms:created>
  <dcterms:modified xsi:type="dcterms:W3CDTF">2020-01-08T14:32:21Z</dcterms:modified>
</cp:coreProperties>
</file>