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49" firstSheet="2" activeTab="2"/>
  </bookViews>
  <sheets>
    <sheet name="Summary =5 shows )" sheetId="1" state="hidden" r:id="rId1"/>
    <sheet name="5 shows+SO $20+Season $140" sheetId="2" state="hidden" r:id="rId2"/>
    <sheet name="2021_2022 season" sheetId="3" r:id="rId3"/>
    <sheet name="Sheet1" sheetId="4" state="hidden" r:id="rId4"/>
    <sheet name="Summary =5 shows" sheetId="5" state="hidden" r:id="rId5"/>
    <sheet name="Det only 5 shows w 1 Thurs SO" sheetId="6" state="hidden" r:id="rId6"/>
    <sheet name="Summary 4 shows" sheetId="7" state="hidden" r:id="rId7"/>
    <sheet name="Det only 4 shows less FF costs " sheetId="8" state="hidden" r:id="rId8"/>
    <sheet name="Tks 110 show 115 xmas 8 shows " sheetId="9" state="hidden" r:id="rId9"/>
    <sheet name="Tickets at 130 show 135 xmas" sheetId="10" state="hidden" r:id="rId10"/>
  </sheets>
  <definedNames>
    <definedName name="_xlnm.Print_Area" localSheetId="2">'2021_2022 season'!$A$1:$I$118</definedName>
    <definedName name="_xlnm.Print_Area" localSheetId="1">'5 shows+SO $20+Season $140'!$A$1:$V$116</definedName>
    <definedName name="_xlnm.Print_Titles" localSheetId="1">('5 shows+SO $20+Season $140'!$A:$A,'5 shows+SO $20+Season $140'!$1:$20)</definedName>
    <definedName name="_xlnm.Print_Area" localSheetId="7">'Det only 4 shows less FF costs '!$A$1:$X$118</definedName>
    <definedName name="_xlnm.Print_Titles" localSheetId="7">('Det only 4 shows less FF costs '!$A:$A,'Det only 4 shows less FF costs '!$2:$19)</definedName>
    <definedName name="_xlnm.Print_Area" localSheetId="5">'Det only 5 shows w 1 Thurs SO'!$A$1:$V$124</definedName>
    <definedName name="_xlnm.Print_Titles" localSheetId="5">('Det only 5 shows w 1 Thurs SO'!$A:$A,'Det only 5 shows w 1 Thurs SO'!$1:$17)</definedName>
    <definedName name="_xlnm.Print_Area" localSheetId="9">'Tickets at 130 show 135 xmas'!$A$1:$X$117</definedName>
    <definedName name="_xlnm.Print_Titles" localSheetId="9">('Tickets at 130 show 135 xmas'!$A:$A,'Tickets at 130 show 135 xmas'!$2:$19)</definedName>
    <definedName name="_xlnm.Print_Area" localSheetId="8">'Tks 110 show 115 xmas 8 shows '!$A$1:$X$118</definedName>
    <definedName name="_xlnm.Print_Titles" localSheetId="8">('Tks 110 show 115 xmas 8 shows '!$A:$A,'Tks 110 show 115 xmas 8 shows '!$2:$19)</definedName>
    <definedName name="_xlnm.Print_Area" localSheetId="1">'5 shows+SO $20+Season $140'!$A$1:$V$116</definedName>
    <definedName name="_xlnm.Print_Titles" localSheetId="1">('5 shows+SO $20+Season $140'!$A:$A,'5 shows+SO $20+Season $140'!$1:$20)</definedName>
    <definedName name="_xlnm.Print_Area" localSheetId="2">'2021_2022 season'!$A$1:$G$118</definedName>
    <definedName name="_xlnm.Print_Area" localSheetId="5">'Det only 5 shows w 1 Thurs SO'!$A$1:$V$124</definedName>
    <definedName name="_xlnm.Print_Titles" localSheetId="5">('Det only 5 shows w 1 Thurs SO'!$A:$A,'Det only 5 shows w 1 Thurs SO'!$1:$17)</definedName>
    <definedName name="_xlnm.Print_Area" localSheetId="7">'Det only 4 shows less FF costs '!$A$1:$X$118</definedName>
    <definedName name="_xlnm.Print_Titles" localSheetId="7">('Det only 4 shows less FF costs '!$A:$A,'Det only 4 shows less FF costs '!$2:$19)</definedName>
    <definedName name="_xlnm.Print_Area" localSheetId="8">'Tks 110 show 115 xmas 8 shows '!$A$1:$X$118</definedName>
    <definedName name="_xlnm.Print_Titles" localSheetId="8">('Tks 110 show 115 xmas 8 shows '!$A:$A,'Tks 110 show 115 xmas 8 shows '!$2:$19)</definedName>
    <definedName name="_xlnm.Print_Area" localSheetId="9">'Tickets at 130 show 135 xmas'!$A$1:$X$117</definedName>
    <definedName name="_xlnm.Print_Titles" localSheetId="9">('Tickets at 130 show 135 xmas'!$A:$A,'Tickets at 130 show 135 xmas'!$2:$19)</definedName>
  </definedNames>
  <calcPr fullCalcOnLoad="1"/>
</workbook>
</file>

<file path=xl/comments10.xml><?xml version="1.0" encoding="utf-8"?>
<comments xmlns="http://schemas.openxmlformats.org/spreadsheetml/2006/main">
  <authors>
    <author/>
  </authors>
  <commentList>
    <comment ref="F6" authorId="0">
      <text>
        <r>
          <rPr>
            <b/>
            <sz val="8"/>
            <color indexed="8"/>
            <rFont val="Tahoma"/>
            <family val="2"/>
          </rPr>
          <t xml:space="preserve">BKAMER:
</t>
        </r>
        <r>
          <rPr>
            <sz val="8"/>
            <color indexed="8"/>
            <rFont val="Tahoma"/>
            <family val="2"/>
          </rPr>
          <t>130 per show 11 show run</t>
        </r>
      </text>
    </comment>
    <comment ref="G6" authorId="0">
      <text>
        <r>
          <rPr>
            <b/>
            <sz val="8"/>
            <color indexed="8"/>
            <rFont val="Tahoma"/>
            <family val="2"/>
          </rPr>
          <t xml:space="preserve">BKAMER:
</t>
        </r>
        <r>
          <rPr>
            <sz val="8"/>
            <color indexed="8"/>
            <rFont val="Tahoma"/>
            <family val="2"/>
          </rPr>
          <t>130 per show 11 show run</t>
        </r>
      </text>
    </comment>
    <comment ref="H6" authorId="0">
      <text>
        <r>
          <rPr>
            <b/>
            <sz val="8"/>
            <color indexed="8"/>
            <rFont val="Tahoma"/>
            <family val="2"/>
          </rPr>
          <t xml:space="preserve">BKAMER:
</t>
        </r>
        <r>
          <rPr>
            <sz val="8"/>
            <color indexed="8"/>
            <rFont val="Tahoma"/>
            <family val="2"/>
          </rPr>
          <t>130
 per show 12 show run</t>
        </r>
      </text>
    </comment>
    <comment ref="I6" authorId="0">
      <text>
        <r>
          <rPr>
            <b/>
            <sz val="8"/>
            <color indexed="8"/>
            <rFont val="Tahoma"/>
            <family val="2"/>
          </rPr>
          <t xml:space="preserve">BKAMER:
</t>
        </r>
        <r>
          <rPr>
            <sz val="8"/>
            <color indexed="8"/>
            <rFont val="Tahoma"/>
            <family val="2"/>
          </rPr>
          <t>130 per show 11 show run</t>
        </r>
      </text>
    </comment>
    <comment ref="J6" authorId="0">
      <text>
        <r>
          <rPr>
            <b/>
            <sz val="8"/>
            <color indexed="8"/>
            <rFont val="Tahoma"/>
            <family val="2"/>
          </rPr>
          <t xml:space="preserve">BKAMER:
</t>
        </r>
        <r>
          <rPr>
            <sz val="8"/>
            <color indexed="8"/>
            <rFont val="Tahoma"/>
            <family val="2"/>
          </rPr>
          <t>130 per show 11 show run</t>
        </r>
      </text>
    </comment>
    <comment ref="K6" authorId="0">
      <text>
        <r>
          <rPr>
            <b/>
            <sz val="8"/>
            <color indexed="8"/>
            <rFont val="Tahoma"/>
            <family val="2"/>
          </rPr>
          <t xml:space="preserve">BKAMER:
</t>
        </r>
        <r>
          <rPr>
            <sz val="8"/>
            <color indexed="8"/>
            <rFont val="Tahoma"/>
            <family val="2"/>
          </rPr>
          <t>130 per show 11 show run</t>
        </r>
      </text>
    </comment>
    <comment ref="F7" authorId="0">
      <text>
        <r>
          <rPr>
            <b/>
            <sz val="8"/>
            <color indexed="8"/>
            <rFont val="Tahoma"/>
            <family val="2"/>
          </rPr>
          <t xml:space="preserve">BKAMER:
</t>
        </r>
        <r>
          <rPr>
            <sz val="8"/>
            <color indexed="8"/>
            <rFont val="Tahoma"/>
            <family val="2"/>
          </rPr>
          <t xml:space="preserve">Based on 6 SHOWS
 ticket price
</t>
        </r>
      </text>
    </comment>
    <comment ref="G7" authorId="0">
      <text>
        <r>
          <rPr>
            <b/>
            <sz val="8"/>
            <color indexed="8"/>
            <rFont val="Tahoma"/>
            <family val="2"/>
          </rPr>
          <t xml:space="preserve">BKAMER:
</t>
        </r>
        <r>
          <rPr>
            <sz val="8"/>
            <color indexed="8"/>
            <rFont val="Tahoma"/>
            <family val="2"/>
          </rPr>
          <t xml:space="preserve">Based on 6 SHOWS
 ticket price
</t>
        </r>
      </text>
    </comment>
    <comment ref="H7" authorId="0">
      <text>
        <r>
          <rPr>
            <b/>
            <sz val="8"/>
            <color indexed="8"/>
            <rFont val="Tahoma"/>
            <family val="2"/>
          </rPr>
          <t xml:space="preserve">BKAMER:
</t>
        </r>
        <r>
          <rPr>
            <sz val="8"/>
            <color indexed="8"/>
            <rFont val="Tahoma"/>
            <family val="2"/>
          </rPr>
          <t xml:space="preserve">Based on 6 SHOWS
 ticket price
</t>
        </r>
      </text>
    </comment>
    <comment ref="I7" authorId="0">
      <text>
        <r>
          <rPr>
            <b/>
            <sz val="8"/>
            <color indexed="8"/>
            <rFont val="Tahoma"/>
            <family val="2"/>
          </rPr>
          <t xml:space="preserve">BKAMER:
</t>
        </r>
        <r>
          <rPr>
            <sz val="8"/>
            <color indexed="8"/>
            <rFont val="Tahoma"/>
            <family val="2"/>
          </rPr>
          <t xml:space="preserve">Based on 6 SHOWS
 ticket price
</t>
        </r>
      </text>
    </comment>
    <comment ref="J7" authorId="0">
      <text>
        <r>
          <rPr>
            <b/>
            <sz val="8"/>
            <color indexed="8"/>
            <rFont val="Tahoma"/>
            <family val="2"/>
          </rPr>
          <t xml:space="preserve">BKAMER:
</t>
        </r>
        <r>
          <rPr>
            <sz val="8"/>
            <color indexed="8"/>
            <rFont val="Tahoma"/>
            <family val="2"/>
          </rPr>
          <t xml:space="preserve">Based on 6 SHOWS
 ticket price
</t>
        </r>
      </text>
    </comment>
    <comment ref="K7" authorId="0">
      <text>
        <r>
          <rPr>
            <b/>
            <sz val="8"/>
            <color indexed="8"/>
            <rFont val="Tahoma"/>
            <family val="2"/>
          </rPr>
          <t xml:space="preserve">BKAMER:
</t>
        </r>
        <r>
          <rPr>
            <sz val="8"/>
            <color indexed="8"/>
            <rFont val="Tahoma"/>
            <family val="2"/>
          </rPr>
          <t xml:space="preserve">Based on 6 SHOWS
 ticket price
</t>
        </r>
      </text>
    </comment>
    <comment ref="F23" authorId="0">
      <text>
        <r>
          <rPr>
            <b/>
            <sz val="8"/>
            <color indexed="8"/>
            <rFont val="Tahoma"/>
            <family val="2"/>
          </rPr>
          <t xml:space="preserve">BKAMER:
</t>
        </r>
        <r>
          <rPr>
            <sz val="8"/>
            <color indexed="8"/>
            <rFont val="Tahoma"/>
            <family val="2"/>
          </rPr>
          <t>Actual: $5K
Grants/6 shows</t>
        </r>
      </text>
    </comment>
    <comment ref="G23" authorId="0">
      <text>
        <r>
          <rPr>
            <b/>
            <sz val="8"/>
            <color indexed="8"/>
            <rFont val="Tahoma"/>
            <family val="2"/>
          </rPr>
          <t xml:space="preserve">BKAMER:
</t>
        </r>
        <r>
          <rPr>
            <sz val="8"/>
            <color indexed="8"/>
            <rFont val="Tahoma"/>
            <family val="2"/>
          </rPr>
          <t>Actual: $5K
Grants/6 shows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 xml:space="preserve">BKAMER:
</t>
        </r>
        <r>
          <rPr>
            <sz val="8"/>
            <color indexed="8"/>
            <rFont val="Tahoma"/>
            <family val="2"/>
          </rPr>
          <t>Actual: $5K
Grants/6 shows</t>
        </r>
      </text>
    </comment>
    <comment ref="I23" authorId="0">
      <text>
        <r>
          <rPr>
            <b/>
            <sz val="8"/>
            <color indexed="8"/>
            <rFont val="Tahoma"/>
            <family val="2"/>
          </rPr>
          <t xml:space="preserve">BKAMER:
</t>
        </r>
        <r>
          <rPr>
            <sz val="8"/>
            <color indexed="8"/>
            <rFont val="Tahoma"/>
            <family val="2"/>
          </rPr>
          <t>Actual: $5K
Grants/6 shows</t>
        </r>
      </text>
    </comment>
    <comment ref="J23" authorId="0">
      <text>
        <r>
          <rPr>
            <b/>
            <sz val="8"/>
            <color indexed="8"/>
            <rFont val="Tahoma"/>
            <family val="2"/>
          </rPr>
          <t xml:space="preserve">BKAMER:
</t>
        </r>
        <r>
          <rPr>
            <sz val="8"/>
            <color indexed="8"/>
            <rFont val="Tahoma"/>
            <family val="2"/>
          </rPr>
          <t>Actual: $5K
Grants/6 shows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 xml:space="preserve">BKAMER:
</t>
        </r>
        <r>
          <rPr>
            <sz val="8"/>
            <color indexed="8"/>
            <rFont val="Tahoma"/>
            <family val="2"/>
          </rPr>
          <t>Actual: $5K
Grants/6 shows</t>
        </r>
      </text>
    </comment>
    <comment ref="F25" authorId="0">
      <text>
        <r>
          <rPr>
            <b/>
            <sz val="8"/>
            <color indexed="8"/>
            <rFont val="Tahoma"/>
            <family val="2"/>
          </rPr>
          <t xml:space="preserve">BKAMER:
</t>
        </r>
        <r>
          <rPr>
            <sz val="8"/>
            <color indexed="8"/>
            <rFont val="Tahoma"/>
            <family val="2"/>
          </rPr>
          <t>Actual: $25.2K
Grants/6 shows</t>
        </r>
      </text>
    </comment>
    <comment ref="G25" authorId="0">
      <text>
        <r>
          <rPr>
            <b/>
            <sz val="8"/>
            <color indexed="8"/>
            <rFont val="Tahoma"/>
            <family val="2"/>
          </rPr>
          <t xml:space="preserve">BKAMER:
</t>
        </r>
        <r>
          <rPr>
            <sz val="8"/>
            <color indexed="8"/>
            <rFont val="Tahoma"/>
            <family val="2"/>
          </rPr>
          <t>Actual: $25.2K
Grants/6 shows</t>
        </r>
      </text>
    </comment>
    <comment ref="H25" authorId="0">
      <text>
        <r>
          <rPr>
            <b/>
            <sz val="8"/>
            <color indexed="8"/>
            <rFont val="Tahoma"/>
            <family val="2"/>
          </rPr>
          <t xml:space="preserve">BKAMER:
</t>
        </r>
        <r>
          <rPr>
            <sz val="8"/>
            <color indexed="8"/>
            <rFont val="Tahoma"/>
            <family val="2"/>
          </rPr>
          <t>Actual: $25.2K
Grants/6 shows</t>
        </r>
      </text>
    </comment>
    <comment ref="I25" authorId="0">
      <text>
        <r>
          <rPr>
            <b/>
            <sz val="8"/>
            <color indexed="8"/>
            <rFont val="Tahoma"/>
            <family val="2"/>
          </rPr>
          <t xml:space="preserve">BKAMER:
</t>
        </r>
        <r>
          <rPr>
            <sz val="8"/>
            <color indexed="8"/>
            <rFont val="Tahoma"/>
            <family val="2"/>
          </rPr>
          <t>Actual: $25.2K
Grants/6 shows</t>
        </r>
      </text>
    </comment>
    <comment ref="J25" authorId="0">
      <text>
        <r>
          <rPr>
            <b/>
            <sz val="8"/>
            <color indexed="8"/>
            <rFont val="Tahoma"/>
            <family val="2"/>
          </rPr>
          <t xml:space="preserve">BKAMER:
</t>
        </r>
        <r>
          <rPr>
            <sz val="8"/>
            <color indexed="8"/>
            <rFont val="Tahoma"/>
            <family val="2"/>
          </rPr>
          <t>Actual: $25.2K
Grants/6 shows</t>
        </r>
      </text>
    </comment>
    <comment ref="K25" authorId="0">
      <text>
        <r>
          <rPr>
            <b/>
            <sz val="8"/>
            <color indexed="8"/>
            <rFont val="Tahoma"/>
            <family val="2"/>
          </rPr>
          <t xml:space="preserve">BKAMER:
</t>
        </r>
        <r>
          <rPr>
            <sz val="8"/>
            <color indexed="8"/>
            <rFont val="Tahoma"/>
            <family val="2"/>
          </rPr>
          <t>Actual: $25.2K
Grants/6 shows</t>
        </r>
      </text>
    </comment>
    <comment ref="L29" authorId="0">
      <text>
        <r>
          <rPr>
            <b/>
            <sz val="9"/>
            <color indexed="8"/>
            <rFont val="Tahoma"/>
            <family val="2"/>
          </rPr>
          <t xml:space="preserve">Brad:
</t>
        </r>
        <r>
          <rPr>
            <sz val="9"/>
            <color indexed="8"/>
            <rFont val="Tahoma"/>
            <family val="2"/>
          </rPr>
          <t>1500  grant primetime players</t>
        </r>
      </text>
    </comment>
    <comment ref="M29" authorId="0">
      <text>
        <r>
          <rPr>
            <b/>
            <sz val="9"/>
            <color indexed="8"/>
            <rFont val="Tahoma"/>
            <family val="2"/>
          </rPr>
          <t xml:space="preserve">Brad:
</t>
        </r>
        <r>
          <rPr>
            <sz val="9"/>
            <color indexed="8"/>
            <rFont val="Tahoma"/>
            <family val="2"/>
          </rPr>
          <t>1500  grant primetime players</t>
        </r>
      </text>
    </comment>
    <comment ref="N29" authorId="0">
      <text>
        <r>
          <rPr>
            <b/>
            <sz val="9"/>
            <color indexed="8"/>
            <rFont val="Tahoma"/>
            <family val="2"/>
          </rPr>
          <t xml:space="preserve">Brad:
</t>
        </r>
        <r>
          <rPr>
            <sz val="9"/>
            <color indexed="8"/>
            <rFont val="Tahoma"/>
            <family val="2"/>
          </rPr>
          <t>1500  grant primetime players</t>
        </r>
      </text>
    </comment>
    <comment ref="O29" authorId="0">
      <text>
        <r>
          <rPr>
            <b/>
            <sz val="9"/>
            <color indexed="8"/>
            <rFont val="Tahoma"/>
            <family val="2"/>
          </rPr>
          <t xml:space="preserve">Brad:
</t>
        </r>
        <r>
          <rPr>
            <sz val="9"/>
            <color indexed="8"/>
            <rFont val="Tahoma"/>
            <family val="2"/>
          </rPr>
          <t>1500  grant primetime players</t>
        </r>
      </text>
    </comment>
    <comment ref="P29" authorId="0">
      <text>
        <r>
          <rPr>
            <b/>
            <sz val="9"/>
            <color indexed="8"/>
            <rFont val="Tahoma"/>
            <family val="2"/>
          </rPr>
          <t xml:space="preserve">Brad:
</t>
        </r>
        <r>
          <rPr>
            <sz val="9"/>
            <color indexed="8"/>
            <rFont val="Tahoma"/>
            <family val="2"/>
          </rPr>
          <t>1500  grant primetime players</t>
        </r>
      </text>
    </comment>
    <comment ref="Q29" authorId="0">
      <text>
        <r>
          <rPr>
            <b/>
            <sz val="9"/>
            <color indexed="8"/>
            <rFont val="Tahoma"/>
            <family val="2"/>
          </rPr>
          <t xml:space="preserve">Brad:
</t>
        </r>
        <r>
          <rPr>
            <sz val="9"/>
            <color indexed="8"/>
            <rFont val="Tahoma"/>
            <family val="2"/>
          </rPr>
          <t xml:space="preserve">local donations total
</t>
        </r>
      </text>
    </comment>
    <comment ref="R29" authorId="0">
      <text>
        <r>
          <rPr>
            <b/>
            <sz val="9"/>
            <color indexed="8"/>
            <rFont val="Tahoma"/>
            <family val="2"/>
          </rPr>
          <t xml:space="preserve">Brad:
</t>
        </r>
        <r>
          <rPr>
            <sz val="9"/>
            <color indexed="8"/>
            <rFont val="Tahoma"/>
            <family val="2"/>
          </rPr>
          <t>1500  grant primetime players</t>
        </r>
      </text>
    </comment>
    <comment ref="S29" authorId="0">
      <text>
        <r>
          <rPr>
            <b/>
            <sz val="9"/>
            <color indexed="8"/>
            <rFont val="Tahoma"/>
            <family val="2"/>
          </rPr>
          <t xml:space="preserve">Brad:
</t>
        </r>
        <r>
          <rPr>
            <sz val="9"/>
            <color indexed="8"/>
            <rFont val="Tahoma"/>
            <family val="2"/>
          </rPr>
          <t>1500  grant primetime players</t>
        </r>
      </text>
    </comment>
    <comment ref="T29" authorId="0">
      <text>
        <r>
          <rPr>
            <b/>
            <sz val="9"/>
            <color indexed="8"/>
            <rFont val="Tahoma"/>
            <family val="2"/>
          </rPr>
          <t xml:space="preserve">Brad:
</t>
        </r>
        <r>
          <rPr>
            <sz val="9"/>
            <color indexed="8"/>
            <rFont val="Tahoma"/>
            <family val="2"/>
          </rPr>
          <t>1500  grant primetime players</t>
        </r>
      </text>
    </comment>
    <comment ref="U29" authorId="0">
      <text>
        <r>
          <rPr>
            <b/>
            <sz val="9"/>
            <color indexed="8"/>
            <rFont val="Tahoma"/>
            <family val="2"/>
          </rPr>
          <t xml:space="preserve">Brad:
</t>
        </r>
        <r>
          <rPr>
            <sz val="9"/>
            <color indexed="8"/>
            <rFont val="Tahoma"/>
            <family val="2"/>
          </rPr>
          <t>1500  grant primetime players</t>
        </r>
      </text>
    </comment>
    <comment ref="V29" authorId="0">
      <text>
        <r>
          <rPr>
            <b/>
            <sz val="9"/>
            <color indexed="8"/>
            <rFont val="Tahoma"/>
            <family val="2"/>
          </rPr>
          <t xml:space="preserve">Brad:
</t>
        </r>
        <r>
          <rPr>
            <sz val="9"/>
            <color indexed="8"/>
            <rFont val="Tahoma"/>
            <family val="2"/>
          </rPr>
          <t>1500  grant primetime players</t>
        </r>
      </text>
    </comment>
    <comment ref="W29" authorId="0">
      <text>
        <r>
          <rPr>
            <b/>
            <sz val="9"/>
            <color indexed="8"/>
            <rFont val="Tahoma"/>
            <family val="2"/>
          </rPr>
          <t xml:space="preserve">Brad:
</t>
        </r>
        <r>
          <rPr>
            <sz val="9"/>
            <color indexed="8"/>
            <rFont val="Tahoma"/>
            <family val="2"/>
          </rPr>
          <t>1500  grant primetime players</t>
        </r>
      </text>
    </comment>
    <comment ref="B30" authorId="0">
      <text>
        <r>
          <rPr>
            <b/>
            <sz val="9"/>
            <color indexed="8"/>
            <rFont val="Tahoma"/>
            <family val="2"/>
          </rPr>
          <t xml:space="preserve">Hart, Larry:
</t>
        </r>
        <r>
          <rPr>
            <sz val="9"/>
            <color indexed="8"/>
            <rFont val="Tahoma"/>
            <family val="2"/>
          </rPr>
          <t>Donations is the plug number to  a balance the budget</t>
        </r>
      </text>
    </comment>
    <comment ref="J52" authorId="0">
      <text>
        <r>
          <rPr>
            <b/>
            <sz val="8"/>
            <color indexed="8"/>
            <rFont val="Tahoma"/>
            <family val="2"/>
          </rPr>
          <t xml:space="preserve">BKAMER:
</t>
        </r>
        <r>
          <rPr>
            <sz val="8"/>
            <color indexed="8"/>
            <rFont val="Tahoma"/>
            <family val="2"/>
          </rPr>
          <t xml:space="preserve">Straight Play 
</t>
        </r>
      </text>
    </comment>
    <comment ref="F53" authorId="0">
      <text>
        <r>
          <rPr>
            <b/>
            <sz val="8"/>
            <color indexed="8"/>
            <rFont val="Tahoma"/>
            <family val="2"/>
          </rPr>
          <t xml:space="preserve">BKAMER:
</t>
        </r>
        <r>
          <rPr>
            <sz val="8"/>
            <color indexed="8"/>
            <rFont val="Tahoma"/>
            <family val="2"/>
          </rPr>
          <t xml:space="preserve">4 band members 
2 members 3 rehersals @$25 and 11
 shows@$50
piano rehersal accomp fee
</t>
        </r>
      </text>
    </comment>
    <comment ref="G53" authorId="0">
      <text>
        <r>
          <rPr>
            <b/>
            <sz val="8"/>
            <color indexed="8"/>
            <rFont val="Tahoma"/>
            <family val="2"/>
          </rPr>
          <t xml:space="preserve">BKAMER:
</t>
        </r>
        <r>
          <rPr>
            <sz val="8"/>
            <color indexed="8"/>
            <rFont val="Tahoma"/>
            <family val="2"/>
          </rPr>
          <t xml:space="preserve">4 band members 
2 members 3 rehersals @$25 and 11
 shows@$50
piano rehersal accomp fee
</t>
        </r>
      </text>
    </comment>
    <comment ref="H53" authorId="0">
      <text>
        <r>
          <rPr>
            <b/>
            <sz val="8"/>
            <color indexed="8"/>
            <rFont val="Tahoma"/>
            <family val="2"/>
          </rPr>
          <t xml:space="preserve">BKAMER:
</t>
        </r>
        <r>
          <rPr>
            <sz val="8"/>
            <color indexed="8"/>
            <rFont val="Tahoma"/>
            <family val="2"/>
          </rPr>
          <t xml:space="preserve">4 band members 
2 members 3 rehersals @$25 and 11
 shows@$50
piano rehersal accomp fee
</t>
        </r>
      </text>
    </comment>
    <comment ref="I53" authorId="0">
      <text>
        <r>
          <rPr>
            <b/>
            <sz val="8"/>
            <color indexed="8"/>
            <rFont val="Tahoma"/>
            <family val="2"/>
          </rPr>
          <t xml:space="preserve">BKAMER:
</t>
        </r>
        <r>
          <rPr>
            <sz val="8"/>
            <color indexed="8"/>
            <rFont val="Tahoma"/>
            <family val="2"/>
          </rPr>
          <t xml:space="preserve">4 band members 
2 members 3 rehersals @$25 and 11
 shows@$50
piano rehersal accomp fee
</t>
        </r>
      </text>
    </comment>
    <comment ref="J53" authorId="0">
      <text>
        <r>
          <rPr>
            <b/>
            <sz val="8"/>
            <color indexed="8"/>
            <rFont val="Tahoma"/>
            <family val="2"/>
          </rPr>
          <t xml:space="preserve">BKAMER:
</t>
        </r>
        <r>
          <rPr>
            <sz val="8"/>
            <color indexed="8"/>
            <rFont val="Tahoma"/>
            <family val="2"/>
          </rPr>
          <t xml:space="preserve">Straight Play 
</t>
        </r>
      </text>
    </comment>
    <comment ref="K53" authorId="0">
      <text>
        <r>
          <rPr>
            <b/>
            <sz val="8"/>
            <color indexed="8"/>
            <rFont val="Tahoma"/>
            <family val="2"/>
          </rPr>
          <t xml:space="preserve">BKAMER:
</t>
        </r>
        <r>
          <rPr>
            <sz val="8"/>
            <color indexed="8"/>
            <rFont val="Tahoma"/>
            <family val="2"/>
          </rPr>
          <t xml:space="preserve">4 band members 
2 members 3 rehersals @$25 and 11
 shows@$50
piano rehersal accomp fee
</t>
        </r>
      </text>
    </comment>
    <comment ref="Q53" authorId="0">
      <text>
        <r>
          <rPr>
            <b/>
            <sz val="9"/>
            <color indexed="8"/>
            <rFont val="Tahoma"/>
            <family val="2"/>
          </rPr>
          <t xml:space="preserve">Brad Kamer:
</t>
        </r>
        <r>
          <rPr>
            <sz val="9"/>
            <color indexed="8"/>
            <rFont val="Tahoma"/>
            <family val="2"/>
          </rPr>
          <t>Special sale of christmas show</t>
        </r>
      </text>
    </comment>
    <comment ref="F54" authorId="0">
      <text>
        <r>
          <rPr>
            <b/>
            <sz val="8"/>
            <color indexed="8"/>
            <rFont val="Tahoma"/>
            <family val="2"/>
          </rPr>
          <t>BKAMER: 
4 rehersals and 11
 shows for 5 hours each @ $10 per hour</t>
        </r>
      </text>
    </comment>
    <comment ref="G54" authorId="0">
      <text>
        <r>
          <rPr>
            <b/>
            <sz val="8"/>
            <color indexed="8"/>
            <rFont val="Tahoma"/>
            <family val="2"/>
          </rPr>
          <t>BKAMER: 
4 rehersals and 11
 shows for 5 hours each @ $10 per hour</t>
        </r>
      </text>
    </comment>
    <comment ref="H54" authorId="0">
      <text>
        <r>
          <rPr>
            <b/>
            <sz val="8"/>
            <color indexed="8"/>
            <rFont val="Tahoma"/>
            <family val="2"/>
          </rPr>
          <t>BKAMER: 
4 rehersals and 11
 shows for 5 hours each @ $10 per hour</t>
        </r>
      </text>
    </comment>
    <comment ref="I54" authorId="0">
      <text>
        <r>
          <rPr>
            <b/>
            <sz val="8"/>
            <color indexed="8"/>
            <rFont val="Tahoma"/>
            <family val="2"/>
          </rPr>
          <t>BKAMER: 
4 rehersals and 11
 shows for 5 hours each @ $10 per hour</t>
        </r>
      </text>
    </comment>
    <comment ref="J54" authorId="0">
      <text>
        <r>
          <rPr>
            <b/>
            <sz val="8"/>
            <color indexed="8"/>
            <rFont val="Tahoma"/>
            <family val="2"/>
          </rPr>
          <t>BKAMER: 
4 rehersals and 11
 shows for 5 hours each @ $10 per hour</t>
        </r>
      </text>
    </comment>
    <comment ref="K54" authorId="0">
      <text>
        <r>
          <rPr>
            <b/>
            <sz val="8"/>
            <color indexed="8"/>
            <rFont val="Tahoma"/>
            <family val="2"/>
          </rPr>
          <t>BKAMER: 
4 rehersals and 11
 shows for 5 hours each @ $10 per hour</t>
        </r>
      </text>
    </comment>
    <comment ref="Q54" authorId="0">
      <text>
        <r>
          <rPr>
            <b/>
            <sz val="9"/>
            <color indexed="8"/>
            <rFont val="Tahoma"/>
            <family val="2"/>
          </rPr>
          <t xml:space="preserve">Brad Kamer:
</t>
        </r>
        <r>
          <rPr>
            <sz val="9"/>
            <color indexed="8"/>
            <rFont val="Tahoma"/>
            <family val="2"/>
          </rPr>
          <t>Special sale of christmas show</t>
        </r>
      </text>
    </comment>
    <comment ref="F55" authorId="0">
      <text>
        <r>
          <rPr>
            <b/>
            <sz val="8"/>
            <color indexed="8"/>
            <rFont val="Tahoma"/>
            <family val="2"/>
          </rPr>
          <t>BKAMER: 
3 rehersals and 11
 shows for 4 hours each @ $10 per hour + $300 for designer</t>
        </r>
      </text>
    </comment>
    <comment ref="G55" authorId="0">
      <text>
        <r>
          <rPr>
            <b/>
            <sz val="8"/>
            <color indexed="8"/>
            <rFont val="Tahoma"/>
            <family val="2"/>
          </rPr>
          <t>BKAMER: 
3 rehersals and 11
 shows for 4 hours each @ $10 per hour + $300 for designer</t>
        </r>
      </text>
    </comment>
    <comment ref="H55" authorId="0">
      <text>
        <r>
          <rPr>
            <b/>
            <sz val="8"/>
            <color indexed="8"/>
            <rFont val="Tahoma"/>
            <family val="2"/>
          </rPr>
          <t>BKAMER: 
3 rehersals and 11
 shows for 4 hours each @ $10 per hour + $300 for designer</t>
        </r>
      </text>
    </comment>
    <comment ref="I55" authorId="0">
      <text>
        <r>
          <rPr>
            <b/>
            <sz val="8"/>
            <color indexed="8"/>
            <rFont val="Tahoma"/>
            <family val="2"/>
          </rPr>
          <t>BKAMER: 
3 rehersals and 11
 shows for 4 hours each @ $10 per hour + $300 for designer</t>
        </r>
      </text>
    </comment>
    <comment ref="J55" authorId="0">
      <text>
        <r>
          <rPr>
            <b/>
            <sz val="8"/>
            <color indexed="8"/>
            <rFont val="Tahoma"/>
            <family val="2"/>
          </rPr>
          <t>BKAMER: 
3 rehersals and 11
 shows for 4 hours each @ $10 per hour + $300 for designer</t>
        </r>
      </text>
    </comment>
    <comment ref="K55" authorId="0">
      <text>
        <r>
          <rPr>
            <b/>
            <sz val="8"/>
            <color indexed="8"/>
            <rFont val="Tahoma"/>
            <family val="2"/>
          </rPr>
          <t>BKAMER: 
3 rehersals and 11
 shows for 4 hours each @ $10 per hour + $300 for designer</t>
        </r>
      </text>
    </comment>
    <comment ref="Q55" authorId="0">
      <text>
        <r>
          <rPr>
            <b/>
            <sz val="9"/>
            <color indexed="8"/>
            <rFont val="Tahoma"/>
            <family val="2"/>
          </rPr>
          <t xml:space="preserve">Brad Kamer:
</t>
        </r>
        <r>
          <rPr>
            <sz val="9"/>
            <color indexed="8"/>
            <rFont val="Tahoma"/>
            <family val="2"/>
          </rPr>
          <t>Special sale of christmas show</t>
        </r>
      </text>
    </comment>
    <comment ref="Q56" authorId="0">
      <text>
        <r>
          <rPr>
            <b/>
            <sz val="9"/>
            <color indexed="8"/>
            <rFont val="Tahoma"/>
            <family val="2"/>
          </rPr>
          <t xml:space="preserve">Brad Kamer:
</t>
        </r>
        <r>
          <rPr>
            <sz val="9"/>
            <color indexed="8"/>
            <rFont val="Tahoma"/>
            <family val="2"/>
          </rPr>
          <t>Special sale of christmas show</t>
        </r>
      </text>
    </comment>
    <comment ref="C59" authorId="0">
      <text>
        <r>
          <rPr>
            <b/>
            <sz val="9"/>
            <color indexed="8"/>
            <rFont val="Tahoma"/>
            <family val="2"/>
          </rPr>
          <t xml:space="preserve">Brad:
</t>
        </r>
        <r>
          <rPr>
            <sz val="9"/>
            <color indexed="8"/>
            <rFont val="Tahoma"/>
            <family val="2"/>
          </rPr>
          <t>3 counselors 250 per week</t>
        </r>
      </text>
    </comment>
    <comment ref="C62" authorId="0">
      <text>
        <r>
          <rPr>
            <b/>
            <sz val="9"/>
            <color indexed="8"/>
            <rFont val="Tahoma"/>
            <family val="2"/>
          </rPr>
          <t xml:space="preserve">Brad:
</t>
        </r>
        <r>
          <rPr>
            <sz val="9"/>
            <color indexed="8"/>
            <rFont val="Tahoma"/>
            <family val="2"/>
          </rPr>
          <t>Jamie London</t>
        </r>
      </text>
    </comment>
    <comment ref="F68" authorId="0">
      <text>
        <r>
          <rPr>
            <b/>
            <sz val="8"/>
            <color indexed="8"/>
            <rFont val="Tahoma"/>
            <family val="2"/>
          </rPr>
          <t xml:space="preserve">BKAMER:
</t>
        </r>
        <r>
          <rPr>
            <sz val="8"/>
            <color indexed="8"/>
            <rFont val="Tahoma"/>
            <family val="2"/>
          </rPr>
          <t>Assumption: $14 per hour
5 hours per show</t>
        </r>
      </text>
    </comment>
    <comment ref="G68" authorId="0">
      <text>
        <r>
          <rPr>
            <b/>
            <sz val="8"/>
            <color indexed="8"/>
            <rFont val="Tahoma"/>
            <family val="2"/>
          </rPr>
          <t xml:space="preserve">BKAMER:
</t>
        </r>
        <r>
          <rPr>
            <sz val="8"/>
            <color indexed="8"/>
            <rFont val="Tahoma"/>
            <family val="2"/>
          </rPr>
          <t>Assumption: $14 per hour
5 hours per show</t>
        </r>
      </text>
    </comment>
    <comment ref="H68" authorId="0">
      <text>
        <r>
          <rPr>
            <b/>
            <sz val="8"/>
            <color indexed="8"/>
            <rFont val="Tahoma"/>
            <family val="2"/>
          </rPr>
          <t xml:space="preserve">BKAMER:
</t>
        </r>
        <r>
          <rPr>
            <sz val="8"/>
            <color indexed="8"/>
            <rFont val="Tahoma"/>
            <family val="2"/>
          </rPr>
          <t>Assumption: $14 per hour
5 hours per show</t>
        </r>
      </text>
    </comment>
    <comment ref="I68" authorId="0">
      <text>
        <r>
          <rPr>
            <b/>
            <sz val="8"/>
            <color indexed="8"/>
            <rFont val="Tahoma"/>
            <family val="2"/>
          </rPr>
          <t xml:space="preserve">BKAMER:
</t>
        </r>
        <r>
          <rPr>
            <sz val="8"/>
            <color indexed="8"/>
            <rFont val="Tahoma"/>
            <family val="2"/>
          </rPr>
          <t>Assumption: $14 per hour
5 hours per show</t>
        </r>
      </text>
    </comment>
    <comment ref="J68" authorId="0">
      <text>
        <r>
          <rPr>
            <b/>
            <sz val="8"/>
            <color indexed="8"/>
            <rFont val="Tahoma"/>
            <family val="2"/>
          </rPr>
          <t xml:space="preserve">BKAMER:
</t>
        </r>
        <r>
          <rPr>
            <sz val="8"/>
            <color indexed="8"/>
            <rFont val="Tahoma"/>
            <family val="2"/>
          </rPr>
          <t>Assumption: $14 per hour
5 hours per show</t>
        </r>
      </text>
    </comment>
    <comment ref="K68" authorId="0">
      <text>
        <r>
          <rPr>
            <b/>
            <sz val="8"/>
            <color indexed="8"/>
            <rFont val="Tahoma"/>
            <family val="2"/>
          </rPr>
          <t xml:space="preserve">BKAMER:
</t>
        </r>
        <r>
          <rPr>
            <sz val="8"/>
            <color indexed="8"/>
            <rFont val="Tahoma"/>
            <family val="2"/>
          </rPr>
          <t>Assumption: $14 per hour
5 hours per show</t>
        </r>
      </text>
    </comment>
    <comment ref="Q68" authorId="0">
      <text>
        <r>
          <rPr>
            <b/>
            <sz val="9"/>
            <color indexed="8"/>
            <rFont val="Tahoma"/>
            <family val="2"/>
          </rPr>
          <t xml:space="preserve">Brad Kamer:
</t>
        </r>
        <r>
          <rPr>
            <sz val="9"/>
            <color indexed="8"/>
            <rFont val="Tahoma"/>
            <family val="2"/>
          </rPr>
          <t>Special sale of christmas show</t>
        </r>
      </text>
    </comment>
    <comment ref="F69" authorId="0">
      <text>
        <r>
          <rPr>
            <b/>
            <sz val="8"/>
            <color indexed="8"/>
            <rFont val="Tahoma"/>
            <family val="2"/>
          </rPr>
          <t xml:space="preserve">BKAMER:
</t>
        </r>
        <r>
          <rPr>
            <sz val="8"/>
            <color indexed="8"/>
            <rFont val="Tahoma"/>
            <family val="2"/>
          </rPr>
          <t>Assumption: $10 per hour
11 shows
5 hours per show</t>
        </r>
      </text>
    </comment>
    <comment ref="G69" authorId="0">
      <text>
        <r>
          <rPr>
            <b/>
            <sz val="8"/>
            <color indexed="8"/>
            <rFont val="Tahoma"/>
            <family val="2"/>
          </rPr>
          <t xml:space="preserve">BKAMER:
</t>
        </r>
        <r>
          <rPr>
            <sz val="8"/>
            <color indexed="8"/>
            <rFont val="Tahoma"/>
            <family val="2"/>
          </rPr>
          <t>Assumption: $10 per hour
11 shows
5 hours per show</t>
        </r>
      </text>
    </comment>
    <comment ref="H69" authorId="0">
      <text>
        <r>
          <rPr>
            <b/>
            <sz val="8"/>
            <color indexed="8"/>
            <rFont val="Tahoma"/>
            <family val="2"/>
          </rPr>
          <t xml:space="preserve">BKAMER:
</t>
        </r>
        <r>
          <rPr>
            <sz val="8"/>
            <color indexed="8"/>
            <rFont val="Tahoma"/>
            <family val="2"/>
          </rPr>
          <t>Assumption: $10 per hour
11 shows
5 hours per show</t>
        </r>
      </text>
    </comment>
    <comment ref="I69" authorId="0">
      <text>
        <r>
          <rPr>
            <b/>
            <sz val="8"/>
            <color indexed="8"/>
            <rFont val="Tahoma"/>
            <family val="2"/>
          </rPr>
          <t xml:space="preserve">BKAMER:
</t>
        </r>
        <r>
          <rPr>
            <sz val="8"/>
            <color indexed="8"/>
            <rFont val="Tahoma"/>
            <family val="2"/>
          </rPr>
          <t>Assumption: $10 per hour
11 shows
5 hours per show</t>
        </r>
      </text>
    </comment>
    <comment ref="J69" authorId="0">
      <text>
        <r>
          <rPr>
            <b/>
            <sz val="8"/>
            <color indexed="8"/>
            <rFont val="Tahoma"/>
            <family val="2"/>
          </rPr>
          <t xml:space="preserve">BKAMER:
</t>
        </r>
        <r>
          <rPr>
            <sz val="8"/>
            <color indexed="8"/>
            <rFont val="Tahoma"/>
            <family val="2"/>
          </rPr>
          <t>Assumption: $10 per hour
11 shows
5 hours per show</t>
        </r>
      </text>
    </comment>
    <comment ref="K69" authorId="0">
      <text>
        <r>
          <rPr>
            <b/>
            <sz val="8"/>
            <color indexed="8"/>
            <rFont val="Tahoma"/>
            <family val="2"/>
          </rPr>
          <t xml:space="preserve">BKAMER:
</t>
        </r>
        <r>
          <rPr>
            <sz val="8"/>
            <color indexed="8"/>
            <rFont val="Tahoma"/>
            <family val="2"/>
          </rPr>
          <t>Assumption: $10 per hour
11 shows
5 hours per show</t>
        </r>
      </text>
    </comment>
    <comment ref="Q69" authorId="0">
      <text>
        <r>
          <rPr>
            <b/>
            <sz val="9"/>
            <color indexed="8"/>
            <rFont val="Tahoma"/>
            <family val="2"/>
          </rPr>
          <t xml:space="preserve">Brad Kamer:
</t>
        </r>
        <r>
          <rPr>
            <sz val="9"/>
            <color indexed="8"/>
            <rFont val="Tahoma"/>
            <family val="2"/>
          </rPr>
          <t>Special sale of christmas show</t>
        </r>
      </text>
    </comment>
    <comment ref="F77" authorId="0">
      <text>
        <r>
          <rPr>
            <b/>
            <sz val="8"/>
            <color indexed="8"/>
            <rFont val="Tahoma"/>
            <family val="2"/>
          </rPr>
          <t xml:space="preserve">BKAMER:
</t>
        </r>
        <r>
          <rPr>
            <sz val="8"/>
            <color indexed="8"/>
            <rFont val="Tahoma"/>
            <family val="2"/>
          </rPr>
          <t xml:space="preserve">Based on total tickets @$5 per show @ 80% food cost
</t>
        </r>
      </text>
    </comment>
    <comment ref="G77" authorId="0">
      <text>
        <r>
          <rPr>
            <b/>
            <sz val="8"/>
            <color indexed="8"/>
            <rFont val="Tahoma"/>
            <family val="2"/>
          </rPr>
          <t xml:space="preserve">BKAMER:
</t>
        </r>
        <r>
          <rPr>
            <sz val="8"/>
            <color indexed="8"/>
            <rFont val="Tahoma"/>
            <family val="2"/>
          </rPr>
          <t xml:space="preserve">Based on total tickets @$5 per show @ 80% food cost
</t>
        </r>
      </text>
    </comment>
    <comment ref="H77" authorId="0">
      <text>
        <r>
          <rPr>
            <b/>
            <sz val="8"/>
            <color indexed="8"/>
            <rFont val="Tahoma"/>
            <family val="2"/>
          </rPr>
          <t xml:space="preserve">BKAMER:
</t>
        </r>
        <r>
          <rPr>
            <sz val="8"/>
            <color indexed="8"/>
            <rFont val="Tahoma"/>
            <family val="2"/>
          </rPr>
          <t xml:space="preserve">Based on total tickets @$5 per show @ 80% food cost
</t>
        </r>
      </text>
    </comment>
    <comment ref="I77" authorId="0">
      <text>
        <r>
          <rPr>
            <b/>
            <sz val="8"/>
            <color indexed="8"/>
            <rFont val="Tahoma"/>
            <family val="2"/>
          </rPr>
          <t xml:space="preserve">BKAMER:
</t>
        </r>
        <r>
          <rPr>
            <sz val="8"/>
            <color indexed="8"/>
            <rFont val="Tahoma"/>
            <family val="2"/>
          </rPr>
          <t xml:space="preserve">Based on total tickets @$5 per show @ 80% food cost
</t>
        </r>
      </text>
    </comment>
    <comment ref="J77" authorId="0">
      <text>
        <r>
          <rPr>
            <b/>
            <sz val="8"/>
            <color indexed="8"/>
            <rFont val="Tahoma"/>
            <family val="2"/>
          </rPr>
          <t xml:space="preserve">BKAMER:
</t>
        </r>
        <r>
          <rPr>
            <sz val="8"/>
            <color indexed="8"/>
            <rFont val="Tahoma"/>
            <family val="2"/>
          </rPr>
          <t xml:space="preserve">Based on total tickets @$5 per show @ 80% food cost
</t>
        </r>
      </text>
    </comment>
    <comment ref="K77" authorId="0">
      <text>
        <r>
          <rPr>
            <b/>
            <sz val="8"/>
            <color indexed="8"/>
            <rFont val="Tahoma"/>
            <family val="2"/>
          </rPr>
          <t xml:space="preserve">BKAMER:
</t>
        </r>
        <r>
          <rPr>
            <sz val="8"/>
            <color indexed="8"/>
            <rFont val="Tahoma"/>
            <family val="2"/>
          </rPr>
          <t xml:space="preserve">Based on total tickets @$5 per show @ 80% food cost
</t>
        </r>
      </text>
    </comment>
    <comment ref="Q77" authorId="0">
      <text>
        <r>
          <rPr>
            <b/>
            <sz val="9"/>
            <color indexed="8"/>
            <rFont val="Tahoma"/>
            <family val="2"/>
          </rPr>
          <t xml:space="preserve">Brad Kamer:
</t>
        </r>
        <r>
          <rPr>
            <sz val="9"/>
            <color indexed="8"/>
            <rFont val="Tahoma"/>
            <family val="2"/>
          </rPr>
          <t>Special sale of christmas show</t>
        </r>
      </text>
    </comment>
    <comment ref="B91" authorId="0">
      <text>
        <r>
          <rPr>
            <b/>
            <sz val="9"/>
            <color indexed="8"/>
            <rFont val="Tahoma"/>
            <family val="2"/>
          </rPr>
          <t xml:space="preserve">Hart, Larry:
</t>
        </r>
        <r>
          <rPr>
            <sz val="9"/>
            <color indexed="8"/>
            <rFont val="Tahoma"/>
            <family val="2"/>
          </rPr>
          <t>Black copies only. Color would be $2,000 per show</t>
        </r>
      </text>
    </comment>
    <comment ref="R101" authorId="0">
      <text>
        <r>
          <rPr>
            <b/>
            <sz val="8"/>
            <color indexed="8"/>
            <rFont val="Tahoma"/>
            <family val="2"/>
          </rPr>
          <t xml:space="preserve">BKAMER:
</t>
        </r>
        <r>
          <rPr>
            <sz val="8"/>
            <color indexed="8"/>
            <rFont val="Tahoma"/>
            <family val="2"/>
          </rPr>
          <t xml:space="preserve">Full time position with benefits </t>
        </r>
      </text>
    </comment>
    <comment ref="L102" authorId="0">
      <text>
        <r>
          <rPr>
            <b/>
            <sz val="9"/>
            <color indexed="8"/>
            <rFont val="Tahoma"/>
            <family val="2"/>
          </rPr>
          <t xml:space="preserve">Brad:
</t>
        </r>
        <r>
          <rPr>
            <sz val="9"/>
            <color indexed="8"/>
            <rFont val="Tahoma"/>
            <family val="2"/>
          </rPr>
          <t>4 hours per Saturday</t>
        </r>
      </text>
    </comment>
    <comment ref="M102" authorId="0">
      <text>
        <r>
          <rPr>
            <b/>
            <sz val="9"/>
            <color indexed="8"/>
            <rFont val="Tahoma"/>
            <family val="2"/>
          </rPr>
          <t xml:space="preserve">Brad:
</t>
        </r>
        <r>
          <rPr>
            <sz val="9"/>
            <color indexed="8"/>
            <rFont val="Tahoma"/>
            <family val="2"/>
          </rPr>
          <t>4 hours per Saturday</t>
        </r>
      </text>
    </comment>
    <comment ref="N102" authorId="0">
      <text>
        <r>
          <rPr>
            <b/>
            <sz val="9"/>
            <color indexed="8"/>
            <rFont val="Tahoma"/>
            <family val="2"/>
          </rPr>
          <t xml:space="preserve">Brad:
</t>
        </r>
        <r>
          <rPr>
            <sz val="9"/>
            <color indexed="8"/>
            <rFont val="Tahoma"/>
            <family val="2"/>
          </rPr>
          <t>4 hours per Saturday</t>
        </r>
      </text>
    </comment>
    <comment ref="O102" authorId="0">
      <text>
        <r>
          <rPr>
            <b/>
            <sz val="9"/>
            <color indexed="8"/>
            <rFont val="Tahoma"/>
            <family val="2"/>
          </rPr>
          <t xml:space="preserve">Brad:
</t>
        </r>
        <r>
          <rPr>
            <sz val="9"/>
            <color indexed="8"/>
            <rFont val="Tahoma"/>
            <family val="2"/>
          </rPr>
          <t>4 hours per Saturday</t>
        </r>
      </text>
    </comment>
    <comment ref="P102" authorId="0">
      <text>
        <r>
          <rPr>
            <b/>
            <sz val="9"/>
            <color indexed="8"/>
            <rFont val="Tahoma"/>
            <family val="2"/>
          </rPr>
          <t xml:space="preserve">Brad:
</t>
        </r>
        <r>
          <rPr>
            <sz val="9"/>
            <color indexed="8"/>
            <rFont val="Tahoma"/>
            <family val="2"/>
          </rPr>
          <t>4 hours per Saturday</t>
        </r>
      </text>
    </comment>
    <comment ref="Q102" authorId="0">
      <text>
        <r>
          <rPr>
            <b/>
            <sz val="9"/>
            <color indexed="8"/>
            <rFont val="Tahoma"/>
            <family val="2"/>
          </rPr>
          <t xml:space="preserve">Brad:
</t>
        </r>
        <r>
          <rPr>
            <sz val="9"/>
            <color indexed="8"/>
            <rFont val="Tahoma"/>
            <family val="2"/>
          </rPr>
          <t>4 hours per Saturday</t>
        </r>
      </text>
    </comment>
    <comment ref="R102" authorId="0">
      <text>
        <r>
          <rPr>
            <b/>
            <sz val="9"/>
            <color indexed="8"/>
            <rFont val="Tahoma"/>
            <family val="2"/>
          </rPr>
          <t xml:space="preserve">Brad:
</t>
        </r>
        <r>
          <rPr>
            <sz val="9"/>
            <color indexed="8"/>
            <rFont val="Tahoma"/>
            <family val="2"/>
          </rPr>
          <t>4 hours per Saturday</t>
        </r>
      </text>
    </comment>
    <comment ref="S102" authorId="0">
      <text>
        <r>
          <rPr>
            <b/>
            <sz val="9"/>
            <color indexed="8"/>
            <rFont val="Tahoma"/>
            <family val="2"/>
          </rPr>
          <t xml:space="preserve">Brad:
</t>
        </r>
        <r>
          <rPr>
            <sz val="9"/>
            <color indexed="8"/>
            <rFont val="Tahoma"/>
            <family val="2"/>
          </rPr>
          <t>4 hours per Saturday</t>
        </r>
      </text>
    </comment>
    <comment ref="T102" authorId="0">
      <text>
        <r>
          <rPr>
            <b/>
            <sz val="9"/>
            <color indexed="8"/>
            <rFont val="Tahoma"/>
            <family val="2"/>
          </rPr>
          <t xml:space="preserve">Brad:
</t>
        </r>
        <r>
          <rPr>
            <sz val="9"/>
            <color indexed="8"/>
            <rFont val="Tahoma"/>
            <family val="2"/>
          </rPr>
          <t>4 hours per Saturday</t>
        </r>
      </text>
    </comment>
    <comment ref="U102" authorId="0">
      <text>
        <r>
          <rPr>
            <b/>
            <sz val="9"/>
            <color indexed="8"/>
            <rFont val="Tahoma"/>
            <family val="2"/>
          </rPr>
          <t xml:space="preserve">Brad:
</t>
        </r>
        <r>
          <rPr>
            <sz val="9"/>
            <color indexed="8"/>
            <rFont val="Tahoma"/>
            <family val="2"/>
          </rPr>
          <t>4 hours per Saturday</t>
        </r>
      </text>
    </comment>
    <comment ref="V102" authorId="0">
      <text>
        <r>
          <rPr>
            <b/>
            <sz val="9"/>
            <color indexed="8"/>
            <rFont val="Tahoma"/>
            <family val="2"/>
          </rPr>
          <t xml:space="preserve">Brad:
</t>
        </r>
        <r>
          <rPr>
            <sz val="9"/>
            <color indexed="8"/>
            <rFont val="Tahoma"/>
            <family val="2"/>
          </rPr>
          <t>4 hours per Saturday</t>
        </r>
      </text>
    </comment>
    <comment ref="W102" authorId="0">
      <text>
        <r>
          <rPr>
            <b/>
            <sz val="9"/>
            <color indexed="8"/>
            <rFont val="Tahoma"/>
            <family val="2"/>
          </rPr>
          <t xml:space="preserve">Brad:
</t>
        </r>
        <r>
          <rPr>
            <sz val="9"/>
            <color indexed="8"/>
            <rFont val="Tahoma"/>
            <family val="2"/>
          </rPr>
          <t>4 hours per Saturday</t>
        </r>
      </text>
    </comment>
    <comment ref="L103" authorId="0">
      <text>
        <r>
          <rPr>
            <b/>
            <sz val="8"/>
            <color indexed="8"/>
            <rFont val="Tahoma"/>
            <family val="2"/>
          </rPr>
          <t xml:space="preserve">BKAMER:
</t>
        </r>
        <r>
          <rPr>
            <sz val="8"/>
            <color indexed="8"/>
            <rFont val="Tahoma"/>
            <family val="2"/>
          </rPr>
          <t xml:space="preserve">Salary $35K plus taxes
Salary and benfits 
</t>
        </r>
      </text>
    </comment>
    <comment ref="M103" authorId="0">
      <text>
        <r>
          <rPr>
            <b/>
            <sz val="8"/>
            <color indexed="8"/>
            <rFont val="Tahoma"/>
            <family val="2"/>
          </rPr>
          <t xml:space="preserve">BKAMER:
</t>
        </r>
        <r>
          <rPr>
            <sz val="8"/>
            <color indexed="8"/>
            <rFont val="Tahoma"/>
            <family val="2"/>
          </rPr>
          <t xml:space="preserve">Salary $35K plus taxes
Salary and benfits 
</t>
        </r>
      </text>
    </comment>
    <comment ref="N103" authorId="0">
      <text>
        <r>
          <rPr>
            <b/>
            <sz val="8"/>
            <color indexed="8"/>
            <rFont val="Tahoma"/>
            <family val="2"/>
          </rPr>
          <t xml:space="preserve">BKAMER:
</t>
        </r>
        <r>
          <rPr>
            <sz val="8"/>
            <color indexed="8"/>
            <rFont val="Tahoma"/>
            <family val="2"/>
          </rPr>
          <t xml:space="preserve">Salary $35K plus taxes
Salary and benfits 
</t>
        </r>
      </text>
    </comment>
    <comment ref="O103" authorId="0">
      <text>
        <r>
          <rPr>
            <b/>
            <sz val="8"/>
            <color indexed="8"/>
            <rFont val="Tahoma"/>
            <family val="2"/>
          </rPr>
          <t xml:space="preserve">BKAMER:
</t>
        </r>
        <r>
          <rPr>
            <sz val="8"/>
            <color indexed="8"/>
            <rFont val="Tahoma"/>
            <family val="2"/>
          </rPr>
          <t xml:space="preserve">Salary $35K plus taxes
Salary and benfits 
</t>
        </r>
      </text>
    </comment>
    <comment ref="P103" authorId="0">
      <text>
        <r>
          <rPr>
            <b/>
            <sz val="8"/>
            <color indexed="8"/>
            <rFont val="Tahoma"/>
            <family val="2"/>
          </rPr>
          <t xml:space="preserve">BKAMER:
</t>
        </r>
        <r>
          <rPr>
            <sz val="8"/>
            <color indexed="8"/>
            <rFont val="Tahoma"/>
            <family val="2"/>
          </rPr>
          <t xml:space="preserve">Salary $35K plus taxes
Salary and benfits 
</t>
        </r>
      </text>
    </comment>
    <comment ref="Q103" authorId="0">
      <text>
        <r>
          <rPr>
            <b/>
            <sz val="8"/>
            <color indexed="8"/>
            <rFont val="Tahoma"/>
            <family val="2"/>
          </rPr>
          <t xml:space="preserve">BKAMER:
</t>
        </r>
        <r>
          <rPr>
            <sz val="8"/>
            <color indexed="8"/>
            <rFont val="Tahoma"/>
            <family val="2"/>
          </rPr>
          <t xml:space="preserve">Salary $35K plus taxes
Salary and benfits 
</t>
        </r>
      </text>
    </comment>
    <comment ref="R103" authorId="0">
      <text>
        <r>
          <rPr>
            <b/>
            <sz val="8"/>
            <color indexed="8"/>
            <rFont val="Tahoma"/>
            <family val="2"/>
          </rPr>
          <t xml:space="preserve">BKAMER:
</t>
        </r>
        <r>
          <rPr>
            <sz val="8"/>
            <color indexed="8"/>
            <rFont val="Tahoma"/>
            <family val="2"/>
          </rPr>
          <t xml:space="preserve">Salary $35K plus taxes
Salary and benfits 
</t>
        </r>
      </text>
    </comment>
    <comment ref="S103" authorId="0">
      <text>
        <r>
          <rPr>
            <b/>
            <sz val="8"/>
            <color indexed="8"/>
            <rFont val="Tahoma"/>
            <family val="2"/>
          </rPr>
          <t xml:space="preserve">BKAMER:
</t>
        </r>
        <r>
          <rPr>
            <sz val="8"/>
            <color indexed="8"/>
            <rFont val="Tahoma"/>
            <family val="2"/>
          </rPr>
          <t xml:space="preserve">Salary $35K plus taxes
Salary and benfits 
</t>
        </r>
      </text>
    </comment>
    <comment ref="T103" authorId="0">
      <text>
        <r>
          <rPr>
            <b/>
            <sz val="8"/>
            <color indexed="8"/>
            <rFont val="Tahoma"/>
            <family val="2"/>
          </rPr>
          <t xml:space="preserve">BKAMER:
</t>
        </r>
        <r>
          <rPr>
            <sz val="8"/>
            <color indexed="8"/>
            <rFont val="Tahoma"/>
            <family val="2"/>
          </rPr>
          <t xml:space="preserve">Salary $35K plus taxes
Salary and benfits 
</t>
        </r>
      </text>
    </comment>
    <comment ref="U103" authorId="0">
      <text>
        <r>
          <rPr>
            <b/>
            <sz val="8"/>
            <color indexed="8"/>
            <rFont val="Tahoma"/>
            <family val="2"/>
          </rPr>
          <t xml:space="preserve">BKAMER:
</t>
        </r>
        <r>
          <rPr>
            <sz val="8"/>
            <color indexed="8"/>
            <rFont val="Tahoma"/>
            <family val="2"/>
          </rPr>
          <t xml:space="preserve">Salary $35K plus taxes
Salary and benfits 
</t>
        </r>
      </text>
    </comment>
    <comment ref="V103" authorId="0">
      <text>
        <r>
          <rPr>
            <b/>
            <sz val="8"/>
            <color indexed="8"/>
            <rFont val="Tahoma"/>
            <family val="2"/>
          </rPr>
          <t xml:space="preserve">BKAMER:
</t>
        </r>
        <r>
          <rPr>
            <sz val="8"/>
            <color indexed="8"/>
            <rFont val="Tahoma"/>
            <family val="2"/>
          </rPr>
          <t xml:space="preserve">Salary $35K plus taxes
Salary and benfits 
</t>
        </r>
      </text>
    </comment>
    <comment ref="W103" authorId="0">
      <text>
        <r>
          <rPr>
            <b/>
            <sz val="8"/>
            <color indexed="8"/>
            <rFont val="Tahoma"/>
            <family val="2"/>
          </rPr>
          <t xml:space="preserve">BKAMER:
</t>
        </r>
        <r>
          <rPr>
            <sz val="8"/>
            <color indexed="8"/>
            <rFont val="Tahoma"/>
            <family val="2"/>
          </rPr>
          <t xml:space="preserve">Salary $35K plus taxes
Salary and benfits 
</t>
        </r>
      </text>
    </comment>
    <comment ref="L104" authorId="0">
      <text>
        <r>
          <rPr>
            <b/>
            <sz val="9"/>
            <color indexed="8"/>
            <rFont val="Tahoma"/>
            <family val="2"/>
          </rPr>
          <t xml:space="preserve">Brad Kamer:
</t>
        </r>
        <r>
          <rPr>
            <sz val="9"/>
            <color indexed="8"/>
            <rFont val="Tahoma"/>
            <family val="2"/>
          </rPr>
          <t>removed from budget, no revenue to offset</t>
        </r>
      </text>
    </comment>
    <comment ref="M104" authorId="0">
      <text>
        <r>
          <rPr>
            <b/>
            <sz val="9"/>
            <color indexed="8"/>
            <rFont val="Tahoma"/>
            <family val="2"/>
          </rPr>
          <t xml:space="preserve">Brad Kamer:
</t>
        </r>
        <r>
          <rPr>
            <sz val="9"/>
            <color indexed="8"/>
            <rFont val="Tahoma"/>
            <family val="2"/>
          </rPr>
          <t>removed from budget, no revenue to offset</t>
        </r>
      </text>
    </comment>
    <comment ref="N104" authorId="0">
      <text>
        <r>
          <rPr>
            <b/>
            <sz val="9"/>
            <color indexed="8"/>
            <rFont val="Tahoma"/>
            <family val="2"/>
          </rPr>
          <t xml:space="preserve">Brad Kamer:
</t>
        </r>
        <r>
          <rPr>
            <sz val="9"/>
            <color indexed="8"/>
            <rFont val="Tahoma"/>
            <family val="2"/>
          </rPr>
          <t>removed from budget, no revenue to offset</t>
        </r>
      </text>
    </comment>
    <comment ref="O104" authorId="0">
      <text>
        <r>
          <rPr>
            <b/>
            <sz val="9"/>
            <color indexed="8"/>
            <rFont val="Tahoma"/>
            <family val="2"/>
          </rPr>
          <t xml:space="preserve">Brad Kamer:
</t>
        </r>
        <r>
          <rPr>
            <sz val="9"/>
            <color indexed="8"/>
            <rFont val="Tahoma"/>
            <family val="2"/>
          </rPr>
          <t>removed from budget, no revenue to offset</t>
        </r>
      </text>
    </comment>
    <comment ref="P104" authorId="0">
      <text>
        <r>
          <rPr>
            <b/>
            <sz val="9"/>
            <color indexed="8"/>
            <rFont val="Tahoma"/>
            <family val="2"/>
          </rPr>
          <t xml:space="preserve">Brad Kamer:
</t>
        </r>
        <r>
          <rPr>
            <sz val="9"/>
            <color indexed="8"/>
            <rFont val="Tahoma"/>
            <family val="2"/>
          </rPr>
          <t>removed from budget, no revenue to offset</t>
        </r>
      </text>
    </comment>
    <comment ref="Q104" authorId="0">
      <text>
        <r>
          <rPr>
            <b/>
            <sz val="9"/>
            <color indexed="8"/>
            <rFont val="Tahoma"/>
            <family val="2"/>
          </rPr>
          <t xml:space="preserve">Brad Kamer:
</t>
        </r>
        <r>
          <rPr>
            <sz val="9"/>
            <color indexed="8"/>
            <rFont val="Tahoma"/>
            <family val="2"/>
          </rPr>
          <t>removed from budget, no revenue to offset</t>
        </r>
      </text>
    </comment>
    <comment ref="R104" authorId="0">
      <text>
        <r>
          <rPr>
            <b/>
            <sz val="9"/>
            <color indexed="8"/>
            <rFont val="Tahoma"/>
            <family val="2"/>
          </rPr>
          <t xml:space="preserve">Brad Kamer:
</t>
        </r>
        <r>
          <rPr>
            <sz val="9"/>
            <color indexed="8"/>
            <rFont val="Tahoma"/>
            <family val="2"/>
          </rPr>
          <t>removed from budget, no revenue to offset</t>
        </r>
      </text>
    </comment>
    <comment ref="S104" authorId="0">
      <text>
        <r>
          <rPr>
            <b/>
            <sz val="9"/>
            <color indexed="8"/>
            <rFont val="Tahoma"/>
            <family val="2"/>
          </rPr>
          <t xml:space="preserve">Brad Kamer:
</t>
        </r>
        <r>
          <rPr>
            <sz val="9"/>
            <color indexed="8"/>
            <rFont val="Tahoma"/>
            <family val="2"/>
          </rPr>
          <t>removed from budget, no revenue to offset</t>
        </r>
      </text>
    </comment>
    <comment ref="T104" authorId="0">
      <text>
        <r>
          <rPr>
            <b/>
            <sz val="9"/>
            <color indexed="8"/>
            <rFont val="Tahoma"/>
            <family val="2"/>
          </rPr>
          <t xml:space="preserve">Brad Kamer:
</t>
        </r>
        <r>
          <rPr>
            <sz val="9"/>
            <color indexed="8"/>
            <rFont val="Tahoma"/>
            <family val="2"/>
          </rPr>
          <t>removed from budget, no revenue to offset</t>
        </r>
      </text>
    </comment>
    <comment ref="U104" authorId="0">
      <text>
        <r>
          <rPr>
            <b/>
            <sz val="9"/>
            <color indexed="8"/>
            <rFont val="Tahoma"/>
            <family val="2"/>
          </rPr>
          <t xml:space="preserve">Brad Kamer:
</t>
        </r>
        <r>
          <rPr>
            <sz val="9"/>
            <color indexed="8"/>
            <rFont val="Tahoma"/>
            <family val="2"/>
          </rPr>
          <t>removed from budget, no revenue to offset</t>
        </r>
      </text>
    </comment>
    <comment ref="V104" authorId="0">
      <text>
        <r>
          <rPr>
            <b/>
            <sz val="9"/>
            <color indexed="8"/>
            <rFont val="Tahoma"/>
            <family val="2"/>
          </rPr>
          <t xml:space="preserve">Brad Kamer:
</t>
        </r>
        <r>
          <rPr>
            <sz val="9"/>
            <color indexed="8"/>
            <rFont val="Tahoma"/>
            <family val="2"/>
          </rPr>
          <t>removed from budget, no revenue to offset</t>
        </r>
      </text>
    </comment>
    <comment ref="W104" authorId="0">
      <text>
        <r>
          <rPr>
            <b/>
            <sz val="9"/>
            <color indexed="8"/>
            <rFont val="Tahoma"/>
            <family val="2"/>
          </rPr>
          <t xml:space="preserve">Brad Kamer:
</t>
        </r>
        <r>
          <rPr>
            <sz val="9"/>
            <color indexed="8"/>
            <rFont val="Tahoma"/>
            <family val="2"/>
          </rPr>
          <t>removed from budget, no revenue to offset</t>
        </r>
      </text>
    </comment>
    <comment ref="L105" authorId="0">
      <text>
        <r>
          <rPr>
            <b/>
            <sz val="8"/>
            <color indexed="8"/>
            <rFont val="Tahoma"/>
            <family val="2"/>
          </rPr>
          <t xml:space="preserve">Administration with Benefits
</t>
        </r>
      </text>
    </comment>
    <comment ref="M105" authorId="0">
      <text>
        <r>
          <rPr>
            <b/>
            <sz val="8"/>
            <color indexed="8"/>
            <rFont val="Tahoma"/>
            <family val="2"/>
          </rPr>
          <t xml:space="preserve">$15   30 hours a week  no benefits +taxes
</t>
        </r>
      </text>
    </comment>
    <comment ref="N105" authorId="0">
      <text>
        <r>
          <rPr>
            <b/>
            <sz val="8"/>
            <color indexed="8"/>
            <rFont val="Tahoma"/>
            <family val="2"/>
          </rPr>
          <t xml:space="preserve">$15   30 hours a week  no benefits +taxes
</t>
        </r>
      </text>
    </comment>
    <comment ref="O105" authorId="0">
      <text>
        <r>
          <rPr>
            <b/>
            <sz val="8"/>
            <color indexed="8"/>
            <rFont val="Tahoma"/>
            <family val="2"/>
          </rPr>
          <t xml:space="preserve">$15   30 hours a week  no benefits +taxes
</t>
        </r>
      </text>
    </comment>
    <comment ref="P105" authorId="0">
      <text>
        <r>
          <rPr>
            <b/>
            <sz val="8"/>
            <color indexed="8"/>
            <rFont val="Tahoma"/>
            <family val="2"/>
          </rPr>
          <t xml:space="preserve">$15   30 hours a week  no benefits +taxes
</t>
        </r>
      </text>
    </comment>
    <comment ref="Q105" authorId="0">
      <text>
        <r>
          <rPr>
            <b/>
            <sz val="8"/>
            <color indexed="8"/>
            <rFont val="Tahoma"/>
            <family val="2"/>
          </rPr>
          <t xml:space="preserve">$15   30 hours a week  no benefits +taxes
</t>
        </r>
      </text>
    </comment>
    <comment ref="R105" authorId="0">
      <text>
        <r>
          <rPr>
            <b/>
            <sz val="8"/>
            <color indexed="8"/>
            <rFont val="Tahoma"/>
            <family val="2"/>
          </rPr>
          <t xml:space="preserve">$15   30 hours a week  no benefits +taxes
</t>
        </r>
      </text>
    </comment>
    <comment ref="S105" authorId="0">
      <text>
        <r>
          <rPr>
            <b/>
            <sz val="8"/>
            <color indexed="8"/>
            <rFont val="Tahoma"/>
            <family val="2"/>
          </rPr>
          <t xml:space="preserve">$15   30 hours a week  no benefits +taxes
</t>
        </r>
      </text>
    </comment>
    <comment ref="T105" authorId="0">
      <text>
        <r>
          <rPr>
            <b/>
            <sz val="8"/>
            <color indexed="8"/>
            <rFont val="Tahoma"/>
            <family val="2"/>
          </rPr>
          <t xml:space="preserve">$15   30 hours a week  no benefits +taxes
</t>
        </r>
      </text>
    </comment>
    <comment ref="U105" authorId="0">
      <text>
        <r>
          <rPr>
            <b/>
            <sz val="8"/>
            <color indexed="8"/>
            <rFont val="Tahoma"/>
            <family val="2"/>
          </rPr>
          <t xml:space="preserve">$15   30 hours a week  no benefits +taxes
</t>
        </r>
      </text>
    </comment>
    <comment ref="V105" authorId="0">
      <text>
        <r>
          <rPr>
            <b/>
            <sz val="8"/>
            <color indexed="8"/>
            <rFont val="Tahoma"/>
            <family val="2"/>
          </rPr>
          <t xml:space="preserve">$15   30 hours a week  no benefits +taxes
</t>
        </r>
      </text>
    </comment>
    <comment ref="W105" authorId="0">
      <text>
        <r>
          <rPr>
            <b/>
            <sz val="8"/>
            <color indexed="8"/>
            <rFont val="Tahoma"/>
            <family val="2"/>
          </rPr>
          <t xml:space="preserve">$15   30 hours a week  no benefits +taxes
</t>
        </r>
      </text>
    </comment>
    <comment ref="F106" authorId="0">
      <text>
        <r>
          <rPr>
            <b/>
            <sz val="8"/>
            <color indexed="8"/>
            <rFont val="Tahoma"/>
            <family val="2"/>
          </rPr>
          <t xml:space="preserve">BKAMER:
</t>
        </r>
        <r>
          <rPr>
            <sz val="8"/>
            <color indexed="8"/>
            <rFont val="Tahoma"/>
            <family val="2"/>
          </rPr>
          <t>975 individual ticket purchases @.75</t>
        </r>
      </text>
    </comment>
    <comment ref="G106" authorId="0">
      <text>
        <r>
          <rPr>
            <b/>
            <sz val="8"/>
            <color indexed="8"/>
            <rFont val="Tahoma"/>
            <family val="2"/>
          </rPr>
          <t xml:space="preserve">BKAMER:
</t>
        </r>
        <r>
          <rPr>
            <sz val="8"/>
            <color indexed="8"/>
            <rFont val="Tahoma"/>
            <family val="2"/>
          </rPr>
          <t>975 individual ticket purchases @.75</t>
        </r>
      </text>
    </comment>
    <comment ref="H106" authorId="0">
      <text>
        <r>
          <rPr>
            <b/>
            <sz val="8"/>
            <color indexed="8"/>
            <rFont val="Tahoma"/>
            <family val="2"/>
          </rPr>
          <t xml:space="preserve">BKAMER:
</t>
        </r>
        <r>
          <rPr>
            <sz val="8"/>
            <color indexed="8"/>
            <rFont val="Tahoma"/>
            <family val="2"/>
          </rPr>
          <t>875 individual ticket purchases @.75</t>
        </r>
      </text>
    </comment>
    <comment ref="I106" authorId="0">
      <text>
        <r>
          <rPr>
            <b/>
            <sz val="8"/>
            <color indexed="8"/>
            <rFont val="Tahoma"/>
            <family val="2"/>
          </rPr>
          <t xml:space="preserve">BKAMER:
</t>
        </r>
        <r>
          <rPr>
            <sz val="8"/>
            <color indexed="8"/>
            <rFont val="Tahoma"/>
            <family val="2"/>
          </rPr>
          <t>875 individual ticket purchases @.75</t>
        </r>
      </text>
    </comment>
    <comment ref="J106" authorId="0">
      <text>
        <r>
          <rPr>
            <b/>
            <sz val="8"/>
            <color indexed="8"/>
            <rFont val="Tahoma"/>
            <family val="2"/>
          </rPr>
          <t xml:space="preserve">BKAMER:
</t>
        </r>
        <r>
          <rPr>
            <sz val="8"/>
            <color indexed="8"/>
            <rFont val="Tahoma"/>
            <family val="2"/>
          </rPr>
          <t>875 individual ticket purchases @.75</t>
        </r>
      </text>
    </comment>
    <comment ref="K106" authorId="0">
      <text>
        <r>
          <rPr>
            <b/>
            <sz val="8"/>
            <color indexed="8"/>
            <rFont val="Tahoma"/>
            <family val="2"/>
          </rPr>
          <t xml:space="preserve">BKAMER:
</t>
        </r>
        <r>
          <rPr>
            <sz val="8"/>
            <color indexed="8"/>
            <rFont val="Tahoma"/>
            <family val="2"/>
          </rPr>
          <t>875 individual ticket purchases @.75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F4" authorId="0">
      <text>
        <r>
          <rPr>
            <b/>
            <sz val="8"/>
            <color indexed="8"/>
            <rFont val="Tahoma"/>
            <family val="2"/>
          </rPr>
          <t xml:space="preserve">BKAMER:
</t>
        </r>
        <r>
          <rPr>
            <sz val="8"/>
            <color indexed="8"/>
            <rFont val="Tahoma"/>
            <family val="2"/>
          </rPr>
          <t>110 per show 11 show run</t>
        </r>
      </text>
    </comment>
    <comment ref="G4" authorId="0">
      <text>
        <r>
          <rPr>
            <b/>
            <sz val="8"/>
            <color indexed="8"/>
            <rFont val="Tahoma"/>
            <family val="2"/>
          </rPr>
          <t xml:space="preserve">BKAMER:
</t>
        </r>
        <r>
          <rPr>
            <sz val="8"/>
            <color indexed="8"/>
            <rFont val="Tahoma"/>
            <family val="2"/>
          </rPr>
          <t>110 per show 11 show run</t>
        </r>
      </text>
    </comment>
    <comment ref="H4" authorId="0">
      <text>
        <r>
          <rPr>
            <b/>
            <sz val="8"/>
            <color indexed="8"/>
            <rFont val="Tahoma"/>
            <family val="2"/>
          </rPr>
          <t xml:space="preserve">BKAMER:
</t>
        </r>
        <r>
          <rPr>
            <sz val="8"/>
            <color indexed="8"/>
            <rFont val="Tahoma"/>
            <family val="2"/>
          </rPr>
          <t>115
 per show 12 show run</t>
        </r>
      </text>
    </comment>
    <comment ref="I4" authorId="0">
      <text>
        <r>
          <rPr>
            <b/>
            <sz val="8"/>
            <color indexed="8"/>
            <rFont val="Tahoma"/>
            <family val="2"/>
          </rPr>
          <t xml:space="preserve">BKAMER:
</t>
        </r>
        <r>
          <rPr>
            <sz val="8"/>
            <color indexed="8"/>
            <rFont val="Tahoma"/>
            <family val="2"/>
          </rPr>
          <t>110 per show 11 show run</t>
        </r>
      </text>
    </comment>
    <comment ref="J4" authorId="0">
      <text>
        <r>
          <rPr>
            <b/>
            <sz val="8"/>
            <color indexed="8"/>
            <rFont val="Tahoma"/>
            <family val="2"/>
          </rPr>
          <t xml:space="preserve">BKAMER:
</t>
        </r>
        <r>
          <rPr>
            <sz val="8"/>
            <color indexed="8"/>
            <rFont val="Tahoma"/>
            <family val="2"/>
          </rPr>
          <t>110 per show 11 show run</t>
        </r>
      </text>
    </comment>
    <comment ref="F23" authorId="0">
      <text>
        <r>
          <rPr>
            <sz val="8"/>
            <color indexed="8"/>
            <rFont val="Tahoma"/>
            <family val="2"/>
          </rPr>
          <t>Hart
Actual: $4,400
Grants/5 shows</t>
        </r>
      </text>
    </comment>
    <comment ref="G23" authorId="0">
      <text>
        <r>
          <rPr>
            <sz val="8"/>
            <color indexed="8"/>
            <rFont val="Tahoma"/>
            <family val="2"/>
          </rPr>
          <t>Hart
Actual: $4,400
Grants/5 shows</t>
        </r>
      </text>
    </comment>
    <comment ref="H23" authorId="0">
      <text>
        <r>
          <rPr>
            <sz val="8"/>
            <color indexed="8"/>
            <rFont val="Tahoma"/>
            <family val="2"/>
          </rPr>
          <t>Hart
Actual: $4,400
Grants/5 shows</t>
        </r>
      </text>
    </comment>
    <comment ref="I23" authorId="0">
      <text>
        <r>
          <rPr>
            <sz val="8"/>
            <color indexed="8"/>
            <rFont val="Tahoma"/>
            <family val="2"/>
          </rPr>
          <t>Hart
Actual: $4,400
Grants/5 shows</t>
        </r>
      </text>
    </comment>
    <comment ref="J23" authorId="0">
      <text>
        <r>
          <rPr>
            <sz val="8"/>
            <color indexed="8"/>
            <rFont val="Tahoma"/>
            <family val="2"/>
          </rPr>
          <t>Hart
Actual: $4,400
Grants/5 shows</t>
        </r>
      </text>
    </comment>
    <comment ref="F25" authorId="0">
      <text>
        <r>
          <rPr>
            <b/>
            <sz val="8"/>
            <color indexed="8"/>
            <rFont val="Tahoma"/>
            <family val="2"/>
          </rPr>
          <t xml:space="preserve">Hart
</t>
        </r>
        <r>
          <rPr>
            <sz val="8"/>
            <color indexed="8"/>
            <rFont val="Tahoma"/>
            <family val="2"/>
          </rPr>
          <t>Actual: $30,680K less PTP of $2,930= $27,750/6 shows</t>
        </r>
      </text>
    </comment>
    <comment ref="G25" authorId="0">
      <text>
        <r>
          <rPr>
            <b/>
            <sz val="8"/>
            <color indexed="8"/>
            <rFont val="Tahoma"/>
            <family val="2"/>
          </rPr>
          <t xml:space="preserve">Hart
</t>
        </r>
        <r>
          <rPr>
            <sz val="8"/>
            <color indexed="8"/>
            <rFont val="Tahoma"/>
            <family val="2"/>
          </rPr>
          <t>Actual: $30,680K less PTP of $2,930= $27,750/6 shows</t>
        </r>
      </text>
    </comment>
    <comment ref="H25" authorId="0">
      <text>
        <r>
          <rPr>
            <b/>
            <sz val="8"/>
            <color indexed="8"/>
            <rFont val="Tahoma"/>
            <family val="2"/>
          </rPr>
          <t xml:space="preserve">Hart
</t>
        </r>
        <r>
          <rPr>
            <sz val="8"/>
            <color indexed="8"/>
            <rFont val="Tahoma"/>
            <family val="2"/>
          </rPr>
          <t>Actual: $30,680K less PTP of $2,930= $27,750/6 shows</t>
        </r>
      </text>
    </comment>
    <comment ref="I25" authorId="0">
      <text>
        <r>
          <rPr>
            <b/>
            <sz val="8"/>
            <color indexed="8"/>
            <rFont val="Tahoma"/>
            <family val="2"/>
          </rPr>
          <t xml:space="preserve">Hart
</t>
        </r>
        <r>
          <rPr>
            <sz val="8"/>
            <color indexed="8"/>
            <rFont val="Tahoma"/>
            <family val="2"/>
          </rPr>
          <t>Actual: $30,680K less PTP of $2,930= $27,750/6 shows</t>
        </r>
      </text>
    </comment>
    <comment ref="J25" authorId="0">
      <text>
        <r>
          <rPr>
            <b/>
            <sz val="8"/>
            <color indexed="8"/>
            <rFont val="Tahoma"/>
            <family val="2"/>
          </rPr>
          <t xml:space="preserve">Hart
</t>
        </r>
        <r>
          <rPr>
            <sz val="8"/>
            <color indexed="8"/>
            <rFont val="Tahoma"/>
            <family val="2"/>
          </rPr>
          <t>Actual: $30,680K less PTP of $2,930= $27,750/6 shows</t>
        </r>
      </text>
    </comment>
    <comment ref="B34" authorId="0">
      <text>
        <r>
          <rPr>
            <b/>
            <sz val="9"/>
            <color indexed="8"/>
            <rFont val="Tahoma"/>
            <family val="2"/>
          </rPr>
          <t>Possibly matched!</t>
        </r>
      </text>
    </comment>
    <comment ref="F58" authorId="0">
      <text>
        <r>
          <rPr>
            <b/>
            <sz val="8"/>
            <color indexed="8"/>
            <rFont val="Tahoma"/>
            <family val="2"/>
          </rPr>
          <t xml:space="preserve">BKAMER:
</t>
        </r>
        <r>
          <rPr>
            <sz val="8"/>
            <color indexed="8"/>
            <rFont val="Tahoma"/>
            <family val="2"/>
          </rPr>
          <t xml:space="preserve">4 band members 
2 members 3 rehearsals @$25 and 11
 shows@$50
piano rehearsal accompany fee
</t>
        </r>
      </text>
    </comment>
    <comment ref="G58" authorId="0">
      <text>
        <r>
          <rPr>
            <b/>
            <sz val="8"/>
            <color indexed="8"/>
            <rFont val="Tahoma"/>
            <family val="2"/>
          </rPr>
          <t xml:space="preserve">BKAMER:
</t>
        </r>
        <r>
          <rPr>
            <sz val="8"/>
            <color indexed="8"/>
            <rFont val="Tahoma"/>
            <family val="2"/>
          </rPr>
          <t xml:space="preserve">4 band members 
2 members 3 rehearsals @$25 and 11
 shows@$50
piano rehearsal accompany fee
</t>
        </r>
      </text>
    </comment>
    <comment ref="H58" authorId="0">
      <text>
        <r>
          <rPr>
            <b/>
            <sz val="8"/>
            <color indexed="8"/>
            <rFont val="Tahoma"/>
            <family val="2"/>
          </rPr>
          <t xml:space="preserve">BKAMER:
</t>
        </r>
        <r>
          <rPr>
            <sz val="8"/>
            <color indexed="8"/>
            <rFont val="Tahoma"/>
            <family val="2"/>
          </rPr>
          <t xml:space="preserve">4 band members 
2 members 3 rehearsals @$25 and 11
 shows@$50
piano rehearsal accompany fee
</t>
        </r>
      </text>
    </comment>
    <comment ref="I58" authorId="0">
      <text>
        <r>
          <rPr>
            <b/>
            <sz val="8"/>
            <color indexed="8"/>
            <rFont val="Tahoma"/>
            <family val="2"/>
          </rPr>
          <t xml:space="preserve">BKAMER:
</t>
        </r>
        <r>
          <rPr>
            <sz val="8"/>
            <color indexed="8"/>
            <rFont val="Tahoma"/>
            <family val="2"/>
          </rPr>
          <t xml:space="preserve">4 band members 
2 members 3 rehearsals @$25 and 11
 shows@$50
piano rehearsal accompany fee
</t>
        </r>
      </text>
    </comment>
    <comment ref="J58" authorId="0">
      <text>
        <r>
          <rPr>
            <b/>
            <sz val="8"/>
            <color indexed="8"/>
            <rFont val="Tahoma"/>
            <family val="2"/>
          </rPr>
          <t xml:space="preserve">BKAMER:
</t>
        </r>
        <r>
          <rPr>
            <sz val="8"/>
            <color indexed="8"/>
            <rFont val="Tahoma"/>
            <family val="2"/>
          </rPr>
          <t xml:space="preserve">4 band members 
2 members 3 rehearsals @$25 and 11
 shows@$50
piano rehearsal accompany fee
</t>
        </r>
      </text>
    </comment>
    <comment ref="P58" authorId="0">
      <text>
        <r>
          <rPr>
            <b/>
            <sz val="9"/>
            <color indexed="8"/>
            <rFont val="Tahoma"/>
            <family val="2"/>
          </rPr>
          <t xml:space="preserve">Brad Kamer:
</t>
        </r>
        <r>
          <rPr>
            <sz val="9"/>
            <color indexed="8"/>
            <rFont val="Tahoma"/>
            <family val="2"/>
          </rPr>
          <t>Special sale of Christmas show</t>
        </r>
      </text>
    </comment>
    <comment ref="F59" authorId="0">
      <text>
        <r>
          <rPr>
            <b/>
            <sz val="8"/>
            <color indexed="8"/>
            <rFont val="Tahoma"/>
            <family val="2"/>
          </rPr>
          <t>Hart: 
4 rehearsals and 11
 shows for 5 hours each @ $10 per hour</t>
        </r>
      </text>
    </comment>
    <comment ref="G59" authorId="0">
      <text>
        <r>
          <rPr>
            <b/>
            <sz val="8"/>
            <color indexed="8"/>
            <rFont val="Tahoma"/>
            <family val="2"/>
          </rPr>
          <t>Hart: 
4 rehearsals and 11
 shows for 5 hours each @ $10 per hour</t>
        </r>
      </text>
    </comment>
    <comment ref="H59" authorId="0">
      <text>
        <r>
          <rPr>
            <b/>
            <sz val="8"/>
            <color indexed="8"/>
            <rFont val="Tahoma"/>
            <family val="2"/>
          </rPr>
          <t>Hart: 
4 rehearsals and 11
 shows for 5 hours each @ $10 per hour</t>
        </r>
      </text>
    </comment>
    <comment ref="I59" authorId="0">
      <text>
        <r>
          <rPr>
            <b/>
            <sz val="8"/>
            <color indexed="8"/>
            <rFont val="Tahoma"/>
            <family val="2"/>
          </rPr>
          <t>Hart: 
4 rehearsals and 11
 shows for 5 hours each @ $10 per hour</t>
        </r>
      </text>
    </comment>
    <comment ref="J59" authorId="0">
      <text>
        <r>
          <rPr>
            <b/>
            <sz val="8"/>
            <color indexed="8"/>
            <rFont val="Tahoma"/>
            <family val="2"/>
          </rPr>
          <t>Hart: 
4 rehearsals and 11
 shows for 5 hours each @ $10 per hour</t>
        </r>
      </text>
    </comment>
    <comment ref="P59" authorId="0">
      <text>
        <r>
          <rPr>
            <b/>
            <sz val="9"/>
            <color indexed="8"/>
            <rFont val="Tahoma"/>
            <family val="2"/>
          </rPr>
          <t xml:space="preserve">Brad Kamer:
</t>
        </r>
        <r>
          <rPr>
            <sz val="9"/>
            <color indexed="8"/>
            <rFont val="Tahoma"/>
            <family val="2"/>
          </rPr>
          <t>Special sale of Christmas show</t>
        </r>
      </text>
    </comment>
    <comment ref="F60" authorId="0">
      <text>
        <r>
          <rPr>
            <b/>
            <sz val="8"/>
            <color indexed="8"/>
            <rFont val="Tahoma"/>
            <family val="2"/>
          </rPr>
          <t>Hart:
Based on FY16 Actual trend</t>
        </r>
      </text>
    </comment>
    <comment ref="G60" authorId="0">
      <text>
        <r>
          <rPr>
            <b/>
            <sz val="8"/>
            <color indexed="8"/>
            <rFont val="Tahoma"/>
            <family val="2"/>
          </rPr>
          <t>Hart:
Based on FY16 Actual trend</t>
        </r>
      </text>
    </comment>
    <comment ref="H60" authorId="0">
      <text>
        <r>
          <rPr>
            <b/>
            <sz val="8"/>
            <color indexed="8"/>
            <rFont val="Tahoma"/>
            <family val="2"/>
          </rPr>
          <t>Hart:
Based on FY16 Actual trend</t>
        </r>
      </text>
    </comment>
    <comment ref="I60" authorId="0">
      <text>
        <r>
          <rPr>
            <b/>
            <sz val="8"/>
            <color indexed="8"/>
            <rFont val="Tahoma"/>
            <family val="2"/>
          </rPr>
          <t>Hart:
Based on FY16 Actual trend</t>
        </r>
      </text>
    </comment>
    <comment ref="J60" authorId="0">
      <text>
        <r>
          <rPr>
            <b/>
            <sz val="8"/>
            <color indexed="8"/>
            <rFont val="Tahoma"/>
            <family val="2"/>
          </rPr>
          <t>Hart:
Based on FY16 Actual trend</t>
        </r>
      </text>
    </comment>
    <comment ref="P60" authorId="0">
      <text>
        <r>
          <rPr>
            <b/>
            <sz val="9"/>
            <color indexed="8"/>
            <rFont val="Tahoma"/>
            <family val="2"/>
          </rPr>
          <t xml:space="preserve">Brad Kamer:
</t>
        </r>
        <r>
          <rPr>
            <sz val="9"/>
            <color indexed="8"/>
            <rFont val="Tahoma"/>
            <family val="2"/>
          </rPr>
          <t>Special sale of Christmas show</t>
        </r>
      </text>
    </comment>
    <comment ref="P61" authorId="0">
      <text>
        <r>
          <rPr>
            <b/>
            <sz val="9"/>
            <color indexed="8"/>
            <rFont val="Tahoma"/>
            <family val="2"/>
          </rPr>
          <t xml:space="preserve">Brad Kamer:
</t>
        </r>
        <r>
          <rPr>
            <sz val="9"/>
            <color indexed="8"/>
            <rFont val="Tahoma"/>
            <family val="2"/>
          </rPr>
          <t>Special sale of Christmas show</t>
        </r>
      </text>
    </comment>
    <comment ref="C64" authorId="0">
      <text>
        <r>
          <rPr>
            <b/>
            <sz val="9"/>
            <color indexed="8"/>
            <rFont val="Tahoma"/>
            <family val="2"/>
          </rPr>
          <t xml:space="preserve">Hart:
</t>
        </r>
        <r>
          <rPr>
            <sz val="9"/>
            <color indexed="8"/>
            <rFont val="Tahoma"/>
            <family val="2"/>
          </rPr>
          <t>2 counselors @ $250 per week</t>
        </r>
      </text>
    </comment>
    <comment ref="C67" authorId="0">
      <text>
        <r>
          <rPr>
            <b/>
            <sz val="9"/>
            <color indexed="8"/>
            <rFont val="Tahoma"/>
            <family val="2"/>
          </rPr>
          <t xml:space="preserve">Angela Bryan:
</t>
        </r>
        <r>
          <rPr>
            <sz val="9"/>
            <color indexed="8"/>
            <rFont val="Tahoma"/>
            <family val="2"/>
          </rPr>
          <t>2 @ $500 per week</t>
        </r>
      </text>
    </comment>
    <comment ref="F71" authorId="0">
      <text>
        <r>
          <rPr>
            <b/>
            <sz val="8"/>
            <color indexed="8"/>
            <rFont val="Tahoma"/>
            <family val="2"/>
          </rPr>
          <t xml:space="preserve">BKAMER:
</t>
        </r>
        <r>
          <rPr>
            <sz val="8"/>
            <color indexed="8"/>
            <rFont val="Tahoma"/>
            <family val="2"/>
          </rPr>
          <t>Assumption: $14 per hour
5 hours per show</t>
        </r>
      </text>
    </comment>
    <comment ref="G71" authorId="0">
      <text>
        <r>
          <rPr>
            <b/>
            <sz val="8"/>
            <color indexed="8"/>
            <rFont val="Tahoma"/>
            <family val="2"/>
          </rPr>
          <t xml:space="preserve">BKAMER:
</t>
        </r>
        <r>
          <rPr>
            <sz val="8"/>
            <color indexed="8"/>
            <rFont val="Tahoma"/>
            <family val="2"/>
          </rPr>
          <t>Assumption: $14 per hour
5 hours per show</t>
        </r>
      </text>
    </comment>
    <comment ref="H71" authorId="0">
      <text>
        <r>
          <rPr>
            <b/>
            <sz val="8"/>
            <color indexed="8"/>
            <rFont val="Tahoma"/>
            <family val="2"/>
          </rPr>
          <t xml:space="preserve">BKAMER:
</t>
        </r>
        <r>
          <rPr>
            <sz val="8"/>
            <color indexed="8"/>
            <rFont val="Tahoma"/>
            <family val="2"/>
          </rPr>
          <t>Assumption: $14 per hour
5 hours per show</t>
        </r>
      </text>
    </comment>
    <comment ref="I71" authorId="0">
      <text>
        <r>
          <rPr>
            <b/>
            <sz val="8"/>
            <color indexed="8"/>
            <rFont val="Tahoma"/>
            <family val="2"/>
          </rPr>
          <t xml:space="preserve">BKAMER:
</t>
        </r>
        <r>
          <rPr>
            <sz val="8"/>
            <color indexed="8"/>
            <rFont val="Tahoma"/>
            <family val="2"/>
          </rPr>
          <t>Assumption: $14 per hour
5 hours per show</t>
        </r>
      </text>
    </comment>
    <comment ref="J71" authorId="0">
      <text>
        <r>
          <rPr>
            <b/>
            <sz val="8"/>
            <color indexed="8"/>
            <rFont val="Tahoma"/>
            <family val="2"/>
          </rPr>
          <t xml:space="preserve">BKAMER:
</t>
        </r>
        <r>
          <rPr>
            <sz val="8"/>
            <color indexed="8"/>
            <rFont val="Tahoma"/>
            <family val="2"/>
          </rPr>
          <t>Assumption: $14 per hour
5 hours per show</t>
        </r>
      </text>
    </comment>
    <comment ref="P71" authorId="0">
      <text>
        <r>
          <rPr>
            <b/>
            <sz val="9"/>
            <color indexed="8"/>
            <rFont val="Tahoma"/>
            <family val="2"/>
          </rPr>
          <t xml:space="preserve">Brad Kamer:
</t>
        </r>
        <r>
          <rPr>
            <sz val="9"/>
            <color indexed="8"/>
            <rFont val="Tahoma"/>
            <family val="2"/>
          </rPr>
          <t>Special sale of Christmas show</t>
        </r>
      </text>
    </comment>
    <comment ref="F72" authorId="0">
      <text>
        <r>
          <rPr>
            <b/>
            <sz val="8"/>
            <color indexed="8"/>
            <rFont val="Tahoma"/>
            <family val="2"/>
          </rPr>
          <t xml:space="preserve">BKAMER:
</t>
        </r>
        <r>
          <rPr>
            <sz val="8"/>
            <color indexed="8"/>
            <rFont val="Tahoma"/>
            <family val="2"/>
          </rPr>
          <t>Assumption: $10 per hour
11 shows
5 hours per show</t>
        </r>
      </text>
    </comment>
    <comment ref="G72" authorId="0">
      <text>
        <r>
          <rPr>
            <b/>
            <sz val="8"/>
            <color indexed="8"/>
            <rFont val="Tahoma"/>
            <family val="2"/>
          </rPr>
          <t xml:space="preserve">BKAMER:
</t>
        </r>
        <r>
          <rPr>
            <sz val="8"/>
            <color indexed="8"/>
            <rFont val="Tahoma"/>
            <family val="2"/>
          </rPr>
          <t>Assumption: $10 per hour
11 shows
5 hours per show</t>
        </r>
      </text>
    </comment>
    <comment ref="H72" authorId="0">
      <text>
        <r>
          <rPr>
            <b/>
            <sz val="8"/>
            <color indexed="8"/>
            <rFont val="Tahoma"/>
            <family val="2"/>
          </rPr>
          <t xml:space="preserve">BKAMER:
</t>
        </r>
        <r>
          <rPr>
            <sz val="8"/>
            <color indexed="8"/>
            <rFont val="Tahoma"/>
            <family val="2"/>
          </rPr>
          <t>Assumption: $10 per hour
11 shows
5 hours per show</t>
        </r>
      </text>
    </comment>
    <comment ref="I72" authorId="0">
      <text>
        <r>
          <rPr>
            <b/>
            <sz val="8"/>
            <color indexed="8"/>
            <rFont val="Tahoma"/>
            <family val="2"/>
          </rPr>
          <t xml:space="preserve">BKAMER:
</t>
        </r>
        <r>
          <rPr>
            <sz val="8"/>
            <color indexed="8"/>
            <rFont val="Tahoma"/>
            <family val="2"/>
          </rPr>
          <t>Assumption: $10 per hour
11 shows
5 hours per show</t>
        </r>
      </text>
    </comment>
    <comment ref="J72" authorId="0">
      <text>
        <r>
          <rPr>
            <b/>
            <sz val="8"/>
            <color indexed="8"/>
            <rFont val="Tahoma"/>
            <family val="2"/>
          </rPr>
          <t xml:space="preserve">BKAMER:
</t>
        </r>
        <r>
          <rPr>
            <sz val="8"/>
            <color indexed="8"/>
            <rFont val="Tahoma"/>
            <family val="2"/>
          </rPr>
          <t>Assumption: $10 per hour
11 shows
5 hours per show</t>
        </r>
      </text>
    </comment>
    <comment ref="P72" authorId="0">
      <text>
        <r>
          <rPr>
            <b/>
            <sz val="9"/>
            <color indexed="8"/>
            <rFont val="Tahoma"/>
            <family val="2"/>
          </rPr>
          <t xml:space="preserve">Brad Kamer:
</t>
        </r>
        <r>
          <rPr>
            <sz val="9"/>
            <color indexed="8"/>
            <rFont val="Tahoma"/>
            <family val="2"/>
          </rPr>
          <t>Special sale of Christmas show</t>
        </r>
      </text>
    </comment>
    <comment ref="F79" authorId="0">
      <text>
        <r>
          <rPr>
            <b/>
            <sz val="8"/>
            <color indexed="8"/>
            <rFont val="Tahoma"/>
            <family val="2"/>
          </rPr>
          <t xml:space="preserve">BKAMER:
</t>
        </r>
        <r>
          <rPr>
            <sz val="8"/>
            <color indexed="8"/>
            <rFont val="Tahoma"/>
            <family val="2"/>
          </rPr>
          <t xml:space="preserve">Based on total tickets @$5 per show @ 95% food cost
</t>
        </r>
      </text>
    </comment>
    <comment ref="G79" authorId="0">
      <text>
        <r>
          <rPr>
            <b/>
            <sz val="8"/>
            <color indexed="8"/>
            <rFont val="Tahoma"/>
            <family val="2"/>
          </rPr>
          <t xml:space="preserve">BKAMER:
</t>
        </r>
        <r>
          <rPr>
            <sz val="8"/>
            <color indexed="8"/>
            <rFont val="Tahoma"/>
            <family val="2"/>
          </rPr>
          <t xml:space="preserve">Based on total tickets @$5 per show @ 95% food cost
</t>
        </r>
      </text>
    </comment>
    <comment ref="H79" authorId="0">
      <text>
        <r>
          <rPr>
            <b/>
            <sz val="8"/>
            <color indexed="8"/>
            <rFont val="Tahoma"/>
            <family val="2"/>
          </rPr>
          <t xml:space="preserve">BKAMER:
</t>
        </r>
        <r>
          <rPr>
            <sz val="8"/>
            <color indexed="8"/>
            <rFont val="Tahoma"/>
            <family val="2"/>
          </rPr>
          <t xml:space="preserve">Based on total tickets @$5 per show @ 95% food cost
</t>
        </r>
      </text>
    </comment>
    <comment ref="I79" authorId="0">
      <text>
        <r>
          <rPr>
            <b/>
            <sz val="8"/>
            <color indexed="8"/>
            <rFont val="Tahoma"/>
            <family val="2"/>
          </rPr>
          <t xml:space="preserve">BKAMER:
</t>
        </r>
        <r>
          <rPr>
            <sz val="8"/>
            <color indexed="8"/>
            <rFont val="Tahoma"/>
            <family val="2"/>
          </rPr>
          <t xml:space="preserve">Based on total tickets @$5 per show @ 95% food cost
</t>
        </r>
      </text>
    </comment>
    <comment ref="J79" authorId="0">
      <text>
        <r>
          <rPr>
            <b/>
            <sz val="8"/>
            <color indexed="8"/>
            <rFont val="Tahoma"/>
            <family val="2"/>
          </rPr>
          <t xml:space="preserve">BKAMER:
</t>
        </r>
        <r>
          <rPr>
            <sz val="8"/>
            <color indexed="8"/>
            <rFont val="Tahoma"/>
            <family val="2"/>
          </rPr>
          <t xml:space="preserve">Based on total tickets @$5 per show @ 95% food cost
</t>
        </r>
      </text>
    </comment>
    <comment ref="P79" authorId="0">
      <text>
        <r>
          <rPr>
            <b/>
            <sz val="9"/>
            <color indexed="8"/>
            <rFont val="Tahoma"/>
            <family val="2"/>
          </rPr>
          <t xml:space="preserve">Brad Kamer:
</t>
        </r>
        <r>
          <rPr>
            <sz val="9"/>
            <color indexed="8"/>
            <rFont val="Tahoma"/>
            <family val="2"/>
          </rPr>
          <t>Special sale of Christmas show</t>
        </r>
      </text>
    </comment>
    <comment ref="Q100" authorId="0">
      <text>
        <r>
          <rPr>
            <b/>
            <sz val="8"/>
            <color indexed="8"/>
            <rFont val="Tahoma"/>
            <family val="2"/>
          </rPr>
          <t xml:space="preserve">BKAMER:
</t>
        </r>
        <r>
          <rPr>
            <sz val="8"/>
            <color indexed="8"/>
            <rFont val="Tahoma"/>
            <family val="2"/>
          </rPr>
          <t xml:space="preserve">Full time position with benefits </t>
        </r>
      </text>
    </comment>
    <comment ref="K101" authorId="0">
      <text>
        <r>
          <rPr>
            <b/>
            <sz val="9"/>
            <color indexed="8"/>
            <rFont val="Tahoma"/>
            <family val="2"/>
          </rPr>
          <t xml:space="preserve">Brad:
</t>
        </r>
        <r>
          <rPr>
            <sz val="9"/>
            <color indexed="8"/>
            <rFont val="Tahoma"/>
            <family val="2"/>
          </rPr>
          <t>4 hours per Saturday</t>
        </r>
      </text>
    </comment>
    <comment ref="L101" authorId="0">
      <text>
        <r>
          <rPr>
            <b/>
            <sz val="9"/>
            <color indexed="8"/>
            <rFont val="Tahoma"/>
            <family val="2"/>
          </rPr>
          <t xml:space="preserve">Brad:
</t>
        </r>
        <r>
          <rPr>
            <sz val="9"/>
            <color indexed="8"/>
            <rFont val="Tahoma"/>
            <family val="2"/>
          </rPr>
          <t>4 hours per Saturday</t>
        </r>
      </text>
    </comment>
    <comment ref="M101" authorId="0">
      <text>
        <r>
          <rPr>
            <b/>
            <sz val="9"/>
            <color indexed="8"/>
            <rFont val="Tahoma"/>
            <family val="2"/>
          </rPr>
          <t xml:space="preserve">Brad:
</t>
        </r>
        <r>
          <rPr>
            <sz val="9"/>
            <color indexed="8"/>
            <rFont val="Tahoma"/>
            <family val="2"/>
          </rPr>
          <t>4 hours per Saturday</t>
        </r>
      </text>
    </comment>
    <comment ref="N101" authorId="0">
      <text>
        <r>
          <rPr>
            <b/>
            <sz val="9"/>
            <color indexed="8"/>
            <rFont val="Tahoma"/>
            <family val="2"/>
          </rPr>
          <t xml:space="preserve">Brad:
</t>
        </r>
        <r>
          <rPr>
            <sz val="9"/>
            <color indexed="8"/>
            <rFont val="Tahoma"/>
            <family val="2"/>
          </rPr>
          <t>4 hours per Saturday</t>
        </r>
      </text>
    </comment>
    <comment ref="O101" authorId="0">
      <text>
        <r>
          <rPr>
            <b/>
            <sz val="9"/>
            <color indexed="8"/>
            <rFont val="Tahoma"/>
            <family val="2"/>
          </rPr>
          <t xml:space="preserve">Brad:
</t>
        </r>
        <r>
          <rPr>
            <sz val="9"/>
            <color indexed="8"/>
            <rFont val="Tahoma"/>
            <family val="2"/>
          </rPr>
          <t>4 hours per Saturday</t>
        </r>
      </text>
    </comment>
    <comment ref="P101" authorId="0">
      <text>
        <r>
          <rPr>
            <b/>
            <sz val="9"/>
            <color indexed="8"/>
            <rFont val="Tahoma"/>
            <family val="2"/>
          </rPr>
          <t xml:space="preserve">Brad:
</t>
        </r>
        <r>
          <rPr>
            <sz val="9"/>
            <color indexed="8"/>
            <rFont val="Tahoma"/>
            <family val="2"/>
          </rPr>
          <t>4 hours per Saturday</t>
        </r>
      </text>
    </comment>
    <comment ref="Q101" authorId="0">
      <text>
        <r>
          <rPr>
            <b/>
            <sz val="9"/>
            <color indexed="8"/>
            <rFont val="Tahoma"/>
            <family val="2"/>
          </rPr>
          <t xml:space="preserve">Brad:
</t>
        </r>
        <r>
          <rPr>
            <sz val="9"/>
            <color indexed="8"/>
            <rFont val="Tahoma"/>
            <family val="2"/>
          </rPr>
          <t>4 hours per Saturday</t>
        </r>
      </text>
    </comment>
    <comment ref="R101" authorId="0">
      <text>
        <r>
          <rPr>
            <b/>
            <sz val="9"/>
            <color indexed="8"/>
            <rFont val="Tahoma"/>
            <family val="2"/>
          </rPr>
          <t xml:space="preserve">Brad:
</t>
        </r>
        <r>
          <rPr>
            <sz val="9"/>
            <color indexed="8"/>
            <rFont val="Tahoma"/>
            <family val="2"/>
          </rPr>
          <t>4 hours per Saturday</t>
        </r>
      </text>
    </comment>
    <comment ref="S101" authorId="0">
      <text>
        <r>
          <rPr>
            <b/>
            <sz val="9"/>
            <color indexed="8"/>
            <rFont val="Tahoma"/>
            <family val="2"/>
          </rPr>
          <t xml:space="preserve">Brad:
</t>
        </r>
        <r>
          <rPr>
            <sz val="9"/>
            <color indexed="8"/>
            <rFont val="Tahoma"/>
            <family val="2"/>
          </rPr>
          <t>4 hours per Saturday</t>
        </r>
      </text>
    </comment>
    <comment ref="T101" authorId="0">
      <text>
        <r>
          <rPr>
            <b/>
            <sz val="9"/>
            <color indexed="8"/>
            <rFont val="Tahoma"/>
            <family val="2"/>
          </rPr>
          <t xml:space="preserve">Brad:
</t>
        </r>
        <r>
          <rPr>
            <sz val="9"/>
            <color indexed="8"/>
            <rFont val="Tahoma"/>
            <family val="2"/>
          </rPr>
          <t>4 hours per Saturday</t>
        </r>
      </text>
    </comment>
    <comment ref="U101" authorId="0">
      <text>
        <r>
          <rPr>
            <b/>
            <sz val="9"/>
            <color indexed="8"/>
            <rFont val="Tahoma"/>
            <family val="2"/>
          </rPr>
          <t xml:space="preserve">Brad:
</t>
        </r>
        <r>
          <rPr>
            <sz val="9"/>
            <color indexed="8"/>
            <rFont val="Tahoma"/>
            <family val="2"/>
          </rPr>
          <t>4 hours per Saturday</t>
        </r>
      </text>
    </comment>
    <comment ref="V101" authorId="0">
      <text>
        <r>
          <rPr>
            <b/>
            <sz val="9"/>
            <color indexed="8"/>
            <rFont val="Tahoma"/>
            <family val="2"/>
          </rPr>
          <t xml:space="preserve">Brad:
</t>
        </r>
        <r>
          <rPr>
            <sz val="9"/>
            <color indexed="8"/>
            <rFont val="Tahoma"/>
            <family val="2"/>
          </rPr>
          <t>4 hours per Saturday</t>
        </r>
      </text>
    </comment>
    <comment ref="K102" authorId="0">
      <text>
        <r>
          <rPr>
            <b/>
            <sz val="8"/>
            <color indexed="8"/>
            <rFont val="Tahoma"/>
            <family val="2"/>
          </rPr>
          <t xml:space="preserve">BKAMER:
</t>
        </r>
        <r>
          <rPr>
            <sz val="8"/>
            <color indexed="8"/>
            <rFont val="Tahoma"/>
            <family val="2"/>
          </rPr>
          <t xml:space="preserve">Salary $35K plus taxes
Salary and benefits 
</t>
        </r>
      </text>
    </comment>
    <comment ref="L102" authorId="0">
      <text>
        <r>
          <rPr>
            <b/>
            <sz val="8"/>
            <color indexed="8"/>
            <rFont val="Tahoma"/>
            <family val="2"/>
          </rPr>
          <t xml:space="preserve">BKAMER:
</t>
        </r>
        <r>
          <rPr>
            <sz val="8"/>
            <color indexed="8"/>
            <rFont val="Tahoma"/>
            <family val="2"/>
          </rPr>
          <t xml:space="preserve">Salary $35K plus taxes
Salary and benefits 
</t>
        </r>
      </text>
    </comment>
    <comment ref="M102" authorId="0">
      <text>
        <r>
          <rPr>
            <b/>
            <sz val="8"/>
            <color indexed="8"/>
            <rFont val="Tahoma"/>
            <family val="2"/>
          </rPr>
          <t xml:space="preserve">BKAMER:
</t>
        </r>
        <r>
          <rPr>
            <sz val="8"/>
            <color indexed="8"/>
            <rFont val="Tahoma"/>
            <family val="2"/>
          </rPr>
          <t xml:space="preserve">Salary $35K plus taxes
Salary and benefits 
</t>
        </r>
      </text>
    </comment>
    <comment ref="N102" authorId="0">
      <text>
        <r>
          <rPr>
            <b/>
            <sz val="8"/>
            <color indexed="8"/>
            <rFont val="Tahoma"/>
            <family val="2"/>
          </rPr>
          <t xml:space="preserve">BKAMER:
</t>
        </r>
        <r>
          <rPr>
            <sz val="8"/>
            <color indexed="8"/>
            <rFont val="Tahoma"/>
            <family val="2"/>
          </rPr>
          <t xml:space="preserve">Salary $35K plus taxes
Salary and benefits 
</t>
        </r>
      </text>
    </comment>
    <comment ref="O102" authorId="0">
      <text>
        <r>
          <rPr>
            <b/>
            <sz val="8"/>
            <color indexed="8"/>
            <rFont val="Tahoma"/>
            <family val="2"/>
          </rPr>
          <t xml:space="preserve">BKAMER:
</t>
        </r>
        <r>
          <rPr>
            <sz val="8"/>
            <color indexed="8"/>
            <rFont val="Tahoma"/>
            <family val="2"/>
          </rPr>
          <t xml:space="preserve">Salary $35K plus taxes
Salary and benefits 
</t>
        </r>
      </text>
    </comment>
    <comment ref="P102" authorId="0">
      <text>
        <r>
          <rPr>
            <b/>
            <sz val="8"/>
            <color indexed="8"/>
            <rFont val="Tahoma"/>
            <family val="2"/>
          </rPr>
          <t xml:space="preserve">BKAMER:
</t>
        </r>
        <r>
          <rPr>
            <sz val="8"/>
            <color indexed="8"/>
            <rFont val="Tahoma"/>
            <family val="2"/>
          </rPr>
          <t xml:space="preserve">Salary $35K plus taxes
Salary and benefits 
</t>
        </r>
      </text>
    </comment>
    <comment ref="Q102" authorId="0">
      <text>
        <r>
          <rPr>
            <b/>
            <sz val="8"/>
            <color indexed="8"/>
            <rFont val="Tahoma"/>
            <family val="2"/>
          </rPr>
          <t xml:space="preserve">BKAMER:
</t>
        </r>
        <r>
          <rPr>
            <sz val="8"/>
            <color indexed="8"/>
            <rFont val="Tahoma"/>
            <family val="2"/>
          </rPr>
          <t xml:space="preserve">Salary $35K plus taxes
Salary and benefits 
</t>
        </r>
      </text>
    </comment>
    <comment ref="R102" authorId="0">
      <text>
        <r>
          <rPr>
            <b/>
            <sz val="8"/>
            <color indexed="8"/>
            <rFont val="Tahoma"/>
            <family val="2"/>
          </rPr>
          <t xml:space="preserve">BKAMER:
</t>
        </r>
        <r>
          <rPr>
            <sz val="8"/>
            <color indexed="8"/>
            <rFont val="Tahoma"/>
            <family val="2"/>
          </rPr>
          <t xml:space="preserve">Salary $35K plus taxes
Salary and benefits 
</t>
        </r>
      </text>
    </comment>
    <comment ref="S102" authorId="0">
      <text>
        <r>
          <rPr>
            <b/>
            <sz val="8"/>
            <color indexed="8"/>
            <rFont val="Tahoma"/>
            <family val="2"/>
          </rPr>
          <t xml:space="preserve">BKAMER:
</t>
        </r>
        <r>
          <rPr>
            <sz val="8"/>
            <color indexed="8"/>
            <rFont val="Tahoma"/>
            <family val="2"/>
          </rPr>
          <t xml:space="preserve">Salary $35K plus taxes
Salary and benefits 
</t>
        </r>
      </text>
    </comment>
    <comment ref="T102" authorId="0">
      <text>
        <r>
          <rPr>
            <b/>
            <sz val="8"/>
            <color indexed="8"/>
            <rFont val="Tahoma"/>
            <family val="2"/>
          </rPr>
          <t xml:space="preserve">BKAMER:
</t>
        </r>
        <r>
          <rPr>
            <sz val="8"/>
            <color indexed="8"/>
            <rFont val="Tahoma"/>
            <family val="2"/>
          </rPr>
          <t xml:space="preserve">Salary $35K plus taxes
Salary and benefits 
</t>
        </r>
      </text>
    </comment>
    <comment ref="U102" authorId="0">
      <text>
        <r>
          <rPr>
            <b/>
            <sz val="8"/>
            <color indexed="8"/>
            <rFont val="Tahoma"/>
            <family val="2"/>
          </rPr>
          <t xml:space="preserve">BKAMER:
</t>
        </r>
        <r>
          <rPr>
            <sz val="8"/>
            <color indexed="8"/>
            <rFont val="Tahoma"/>
            <family val="2"/>
          </rPr>
          <t xml:space="preserve">Salary $35K plus taxes
Salary and benefits 
</t>
        </r>
      </text>
    </comment>
    <comment ref="V102" authorId="0">
      <text>
        <r>
          <rPr>
            <b/>
            <sz val="8"/>
            <color indexed="8"/>
            <rFont val="Tahoma"/>
            <family val="2"/>
          </rPr>
          <t xml:space="preserve">BKAMER:
</t>
        </r>
        <r>
          <rPr>
            <sz val="8"/>
            <color indexed="8"/>
            <rFont val="Tahoma"/>
            <family val="2"/>
          </rPr>
          <t xml:space="preserve">Salary $35K plus taxes
Salary and benefits 
</t>
        </r>
      </text>
    </comment>
    <comment ref="K103" authorId="0">
      <text>
        <r>
          <rPr>
            <b/>
            <sz val="9"/>
            <color indexed="8"/>
            <rFont val="Tahoma"/>
            <family val="2"/>
          </rPr>
          <t xml:space="preserve">Brad Kamer:
</t>
        </r>
        <r>
          <rPr>
            <sz val="9"/>
            <color indexed="8"/>
            <rFont val="Tahoma"/>
            <family val="2"/>
          </rPr>
          <t>removed from budget, no revenue to offset</t>
        </r>
      </text>
    </comment>
    <comment ref="L103" authorId="0">
      <text>
        <r>
          <rPr>
            <b/>
            <sz val="9"/>
            <color indexed="8"/>
            <rFont val="Tahoma"/>
            <family val="2"/>
          </rPr>
          <t xml:space="preserve">Brad Kamer:
</t>
        </r>
        <r>
          <rPr>
            <sz val="9"/>
            <color indexed="8"/>
            <rFont val="Tahoma"/>
            <family val="2"/>
          </rPr>
          <t>removed from budget, no revenue to offset</t>
        </r>
      </text>
    </comment>
    <comment ref="M103" authorId="0">
      <text>
        <r>
          <rPr>
            <b/>
            <sz val="9"/>
            <color indexed="8"/>
            <rFont val="Tahoma"/>
            <family val="2"/>
          </rPr>
          <t xml:space="preserve">Brad Kamer:
</t>
        </r>
        <r>
          <rPr>
            <sz val="9"/>
            <color indexed="8"/>
            <rFont val="Tahoma"/>
            <family val="2"/>
          </rPr>
          <t>removed from budget, no revenue to offset</t>
        </r>
      </text>
    </comment>
    <comment ref="N103" authorId="0">
      <text>
        <r>
          <rPr>
            <b/>
            <sz val="9"/>
            <color indexed="8"/>
            <rFont val="Tahoma"/>
            <family val="2"/>
          </rPr>
          <t xml:space="preserve">Brad Kamer:
</t>
        </r>
        <r>
          <rPr>
            <sz val="9"/>
            <color indexed="8"/>
            <rFont val="Tahoma"/>
            <family val="2"/>
          </rPr>
          <t>removed from budget, no revenue to offset</t>
        </r>
      </text>
    </comment>
    <comment ref="O103" authorId="0">
      <text>
        <r>
          <rPr>
            <b/>
            <sz val="9"/>
            <color indexed="8"/>
            <rFont val="Tahoma"/>
            <family val="2"/>
          </rPr>
          <t xml:space="preserve">Brad Kamer:
</t>
        </r>
        <r>
          <rPr>
            <sz val="9"/>
            <color indexed="8"/>
            <rFont val="Tahoma"/>
            <family val="2"/>
          </rPr>
          <t>removed from budget, no revenue to offset</t>
        </r>
      </text>
    </comment>
    <comment ref="P103" authorId="0">
      <text>
        <r>
          <rPr>
            <b/>
            <sz val="9"/>
            <color indexed="8"/>
            <rFont val="Tahoma"/>
            <family val="2"/>
          </rPr>
          <t xml:space="preserve">Brad Kamer:
</t>
        </r>
        <r>
          <rPr>
            <sz val="9"/>
            <color indexed="8"/>
            <rFont val="Tahoma"/>
            <family val="2"/>
          </rPr>
          <t>removed from budget, no revenue to offset</t>
        </r>
      </text>
    </comment>
    <comment ref="Q103" authorId="0">
      <text>
        <r>
          <rPr>
            <b/>
            <sz val="9"/>
            <color indexed="8"/>
            <rFont val="Tahoma"/>
            <family val="2"/>
          </rPr>
          <t xml:space="preserve">Brad Kamer:
</t>
        </r>
        <r>
          <rPr>
            <sz val="9"/>
            <color indexed="8"/>
            <rFont val="Tahoma"/>
            <family val="2"/>
          </rPr>
          <t>removed from budget, no revenue to offset</t>
        </r>
      </text>
    </comment>
    <comment ref="R103" authorId="0">
      <text>
        <r>
          <rPr>
            <b/>
            <sz val="9"/>
            <color indexed="8"/>
            <rFont val="Tahoma"/>
            <family val="2"/>
          </rPr>
          <t xml:space="preserve">Brad Kamer:
</t>
        </r>
        <r>
          <rPr>
            <sz val="9"/>
            <color indexed="8"/>
            <rFont val="Tahoma"/>
            <family val="2"/>
          </rPr>
          <t>removed from budget, no revenue to offset</t>
        </r>
      </text>
    </comment>
    <comment ref="S103" authorId="0">
      <text>
        <r>
          <rPr>
            <b/>
            <sz val="9"/>
            <color indexed="8"/>
            <rFont val="Tahoma"/>
            <family val="2"/>
          </rPr>
          <t xml:space="preserve">Brad Kamer:
</t>
        </r>
        <r>
          <rPr>
            <sz val="9"/>
            <color indexed="8"/>
            <rFont val="Tahoma"/>
            <family val="2"/>
          </rPr>
          <t>removed from budget, no revenue to offset</t>
        </r>
      </text>
    </comment>
    <comment ref="T103" authorId="0">
      <text>
        <r>
          <rPr>
            <b/>
            <sz val="9"/>
            <color indexed="8"/>
            <rFont val="Tahoma"/>
            <family val="2"/>
          </rPr>
          <t xml:space="preserve">Brad Kamer:
</t>
        </r>
        <r>
          <rPr>
            <sz val="9"/>
            <color indexed="8"/>
            <rFont val="Tahoma"/>
            <family val="2"/>
          </rPr>
          <t>removed from budget, no revenue to offset</t>
        </r>
      </text>
    </comment>
    <comment ref="U103" authorId="0">
      <text>
        <r>
          <rPr>
            <b/>
            <sz val="9"/>
            <color indexed="8"/>
            <rFont val="Tahoma"/>
            <family val="2"/>
          </rPr>
          <t xml:space="preserve">Brad Kamer:
</t>
        </r>
        <r>
          <rPr>
            <sz val="9"/>
            <color indexed="8"/>
            <rFont val="Tahoma"/>
            <family val="2"/>
          </rPr>
          <t>removed from budget, no revenue to offset</t>
        </r>
      </text>
    </comment>
    <comment ref="V103" authorId="0">
      <text>
        <r>
          <rPr>
            <b/>
            <sz val="9"/>
            <color indexed="8"/>
            <rFont val="Tahoma"/>
            <family val="2"/>
          </rPr>
          <t xml:space="preserve">Brad Kamer:
</t>
        </r>
        <r>
          <rPr>
            <sz val="9"/>
            <color indexed="8"/>
            <rFont val="Tahoma"/>
            <family val="2"/>
          </rPr>
          <t>removed from budget, no revenue to offset</t>
        </r>
      </text>
    </comment>
    <comment ref="K104" authorId="0">
      <text>
        <r>
          <rPr>
            <b/>
            <sz val="8"/>
            <color indexed="8"/>
            <rFont val="Tahoma"/>
            <family val="2"/>
          </rPr>
          <t xml:space="preserve">Administration with Benefits
</t>
        </r>
      </text>
    </comment>
    <comment ref="L104" authorId="0">
      <text>
        <r>
          <rPr>
            <b/>
            <sz val="8"/>
            <color indexed="8"/>
            <rFont val="Tahoma"/>
            <family val="2"/>
          </rPr>
          <t xml:space="preserve">Administration with Benefits
</t>
        </r>
      </text>
    </comment>
    <comment ref="M104" authorId="0">
      <text>
        <r>
          <rPr>
            <b/>
            <sz val="8"/>
            <color indexed="8"/>
            <rFont val="Tahoma"/>
            <family val="2"/>
          </rPr>
          <t xml:space="preserve">Administration with Benefits
</t>
        </r>
      </text>
    </comment>
    <comment ref="N104" authorId="0">
      <text>
        <r>
          <rPr>
            <b/>
            <sz val="8"/>
            <color indexed="8"/>
            <rFont val="Tahoma"/>
            <family val="2"/>
          </rPr>
          <t xml:space="preserve">Administration with Benefits
</t>
        </r>
      </text>
    </comment>
    <comment ref="O104" authorId="0">
      <text>
        <r>
          <rPr>
            <b/>
            <sz val="8"/>
            <color indexed="8"/>
            <rFont val="Tahoma"/>
            <family val="2"/>
          </rPr>
          <t xml:space="preserve">Administration with Benefits
</t>
        </r>
      </text>
    </comment>
    <comment ref="P104" authorId="0">
      <text>
        <r>
          <rPr>
            <b/>
            <sz val="8"/>
            <color indexed="8"/>
            <rFont val="Tahoma"/>
            <family val="2"/>
          </rPr>
          <t xml:space="preserve">Administration with Benefits
</t>
        </r>
      </text>
    </comment>
    <comment ref="Q104" authorId="0">
      <text>
        <r>
          <rPr>
            <b/>
            <sz val="8"/>
            <color indexed="8"/>
            <rFont val="Tahoma"/>
            <family val="2"/>
          </rPr>
          <t xml:space="preserve">Administration with Benefits
</t>
        </r>
      </text>
    </comment>
    <comment ref="R104" authorId="0">
      <text>
        <r>
          <rPr>
            <b/>
            <sz val="8"/>
            <color indexed="8"/>
            <rFont val="Tahoma"/>
            <family val="2"/>
          </rPr>
          <t xml:space="preserve">Administration with Benefits
</t>
        </r>
      </text>
    </comment>
    <comment ref="S104" authorId="0">
      <text>
        <r>
          <rPr>
            <b/>
            <sz val="8"/>
            <color indexed="8"/>
            <rFont val="Tahoma"/>
            <family val="2"/>
          </rPr>
          <t xml:space="preserve">Administration with Benefits
</t>
        </r>
      </text>
    </comment>
    <comment ref="T104" authorId="0">
      <text>
        <r>
          <rPr>
            <b/>
            <sz val="8"/>
            <color indexed="8"/>
            <rFont val="Tahoma"/>
            <family val="2"/>
          </rPr>
          <t xml:space="preserve">Administration with Benefits
</t>
        </r>
      </text>
    </comment>
    <comment ref="U104" authorId="0">
      <text>
        <r>
          <rPr>
            <b/>
            <sz val="8"/>
            <color indexed="8"/>
            <rFont val="Tahoma"/>
            <family val="2"/>
          </rPr>
          <t xml:space="preserve">Administration with Benefits
</t>
        </r>
      </text>
    </comment>
    <comment ref="V104" authorId="0">
      <text>
        <r>
          <rPr>
            <b/>
            <sz val="8"/>
            <color indexed="8"/>
            <rFont val="Tahoma"/>
            <family val="2"/>
          </rPr>
          <t xml:space="preserve">Administration with Benefits
</t>
        </r>
      </text>
    </comment>
    <comment ref="F106" authorId="0">
      <text>
        <r>
          <rPr>
            <b/>
            <sz val="8"/>
            <color indexed="8"/>
            <rFont val="Tahoma"/>
            <family val="2"/>
          </rPr>
          <t xml:space="preserve">BKAMER:
</t>
        </r>
        <r>
          <rPr>
            <sz val="8"/>
            <color indexed="8"/>
            <rFont val="Tahoma"/>
            <family val="2"/>
          </rPr>
          <t>Actual trend from prior year</t>
        </r>
      </text>
    </comment>
    <comment ref="G106" authorId="0">
      <text>
        <r>
          <rPr>
            <b/>
            <sz val="8"/>
            <color indexed="8"/>
            <rFont val="Tahoma"/>
            <family val="2"/>
          </rPr>
          <t xml:space="preserve">BKAMER:
</t>
        </r>
        <r>
          <rPr>
            <sz val="8"/>
            <color indexed="8"/>
            <rFont val="Tahoma"/>
            <family val="2"/>
          </rPr>
          <t>Actual trend from prior year</t>
        </r>
      </text>
    </comment>
    <comment ref="H106" authorId="0">
      <text>
        <r>
          <rPr>
            <b/>
            <sz val="8"/>
            <color indexed="8"/>
            <rFont val="Tahoma"/>
            <family val="2"/>
          </rPr>
          <t xml:space="preserve">BKAMER:
</t>
        </r>
        <r>
          <rPr>
            <sz val="8"/>
            <color indexed="8"/>
            <rFont val="Tahoma"/>
            <family val="2"/>
          </rPr>
          <t>Actual trend from prior year</t>
        </r>
      </text>
    </comment>
    <comment ref="I106" authorId="0">
      <text>
        <r>
          <rPr>
            <b/>
            <sz val="8"/>
            <color indexed="8"/>
            <rFont val="Tahoma"/>
            <family val="2"/>
          </rPr>
          <t xml:space="preserve">BKAMER:
</t>
        </r>
        <r>
          <rPr>
            <sz val="8"/>
            <color indexed="8"/>
            <rFont val="Tahoma"/>
            <family val="2"/>
          </rPr>
          <t>Actual trend from prior year</t>
        </r>
      </text>
    </comment>
    <comment ref="J106" authorId="0">
      <text>
        <r>
          <rPr>
            <b/>
            <sz val="8"/>
            <color indexed="8"/>
            <rFont val="Tahoma"/>
            <family val="2"/>
          </rPr>
          <t xml:space="preserve">BKAMER:
</t>
        </r>
        <r>
          <rPr>
            <sz val="8"/>
            <color indexed="8"/>
            <rFont val="Tahoma"/>
            <family val="2"/>
          </rPr>
          <t>Actual trend from prior year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C24" authorId="0">
      <text>
        <r>
          <rPr>
            <sz val="8"/>
            <color indexed="8"/>
            <rFont val="Tahoma"/>
            <family val="2"/>
          </rPr>
          <t>Hart
Actual: $4,400
Grants/5 shows</t>
        </r>
      </text>
    </comment>
    <comment ref="D24" authorId="0">
      <text>
        <r>
          <rPr>
            <sz val="8"/>
            <color indexed="8"/>
            <rFont val="Tahoma"/>
            <family val="2"/>
          </rPr>
          <t>Hart
Actual: $4,400
Grants/5 shows</t>
        </r>
      </text>
    </comment>
    <comment ref="E24" authorId="0">
      <text>
        <r>
          <rPr>
            <sz val="8"/>
            <color indexed="8"/>
            <rFont val="Tahoma"/>
            <family val="2"/>
          </rPr>
          <t>Hart
Actual: $4,400
Grants/5 shows</t>
        </r>
      </text>
    </comment>
    <comment ref="F24" authorId="0">
      <text>
        <r>
          <rPr>
            <sz val="8"/>
            <color indexed="8"/>
            <rFont val="Tahoma"/>
            <family val="2"/>
          </rPr>
          <t>Hart
Actual: $4,400
Grants/5 shows</t>
        </r>
      </text>
    </comment>
    <comment ref="G24" authorId="0">
      <text>
        <r>
          <rPr>
            <sz val="8"/>
            <color indexed="8"/>
            <rFont val="Tahoma"/>
            <family val="2"/>
          </rPr>
          <t>Hart
Actual: $4,400
Grants/5 shows</t>
        </r>
      </text>
    </comment>
    <comment ref="H24" authorId="0">
      <text>
        <r>
          <rPr>
            <sz val="8"/>
            <color indexed="8"/>
            <rFont val="Tahoma"/>
            <family val="2"/>
          </rPr>
          <t>Hart
Actual: $4,400
Grants/5 shows</t>
        </r>
      </text>
    </comment>
    <comment ref="C26" authorId="0">
      <text>
        <r>
          <rPr>
            <b/>
            <sz val="8"/>
            <color indexed="8"/>
            <rFont val="Tahoma"/>
            <family val="2"/>
          </rPr>
          <t xml:space="preserve">Hart
</t>
        </r>
        <r>
          <rPr>
            <sz val="8"/>
            <color indexed="8"/>
            <rFont val="Tahoma"/>
            <family val="2"/>
          </rPr>
          <t>Actual: $30,680K less PTP of $2,930= $27,750/6 shows</t>
        </r>
      </text>
    </comment>
    <comment ref="E26" authorId="0">
      <text>
        <r>
          <rPr>
            <b/>
            <sz val="8"/>
            <color indexed="8"/>
            <rFont val="Tahoma"/>
            <family val="2"/>
          </rPr>
          <t xml:space="preserve">Hart
</t>
        </r>
        <r>
          <rPr>
            <sz val="8"/>
            <color indexed="8"/>
            <rFont val="Tahoma"/>
            <family val="2"/>
          </rPr>
          <t>Actual: $30,680K less PTP of $2,930= $27,750/6 shows</t>
        </r>
      </text>
    </comment>
    <comment ref="F26" authorId="0">
      <text>
        <r>
          <rPr>
            <b/>
            <sz val="8"/>
            <color indexed="8"/>
            <rFont val="Tahoma"/>
            <family val="2"/>
          </rPr>
          <t xml:space="preserve">Hart
</t>
        </r>
        <r>
          <rPr>
            <sz val="8"/>
            <color indexed="8"/>
            <rFont val="Tahoma"/>
            <family val="2"/>
          </rPr>
          <t>Actual: $30,680K less PTP of $2,930= $27,750/6 shows</t>
        </r>
      </text>
    </comment>
    <comment ref="G26" authorId="0">
      <text>
        <r>
          <rPr>
            <b/>
            <sz val="8"/>
            <color indexed="8"/>
            <rFont val="Tahoma"/>
            <family val="2"/>
          </rPr>
          <t xml:space="preserve">Hart
</t>
        </r>
        <r>
          <rPr>
            <sz val="8"/>
            <color indexed="8"/>
            <rFont val="Tahoma"/>
            <family val="2"/>
          </rPr>
          <t>Actual: $30,680K less PTP of $2,930= $27,750/6 shows</t>
        </r>
      </text>
    </comment>
    <comment ref="H26" authorId="0">
      <text>
        <r>
          <rPr>
            <b/>
            <sz val="8"/>
            <color indexed="8"/>
            <rFont val="Tahoma"/>
            <family val="2"/>
          </rPr>
          <t xml:space="preserve">Hart
</t>
        </r>
        <r>
          <rPr>
            <sz val="8"/>
            <color indexed="8"/>
            <rFont val="Tahoma"/>
            <family val="2"/>
          </rPr>
          <t>Actual: $30,680K less PTP of $2,930= $27,750/6 shows</t>
        </r>
      </text>
    </comment>
    <comment ref="C60" authorId="0">
      <text>
        <r>
          <rPr>
            <b/>
            <sz val="8"/>
            <color indexed="8"/>
            <rFont val="Tahoma"/>
            <family val="2"/>
          </rPr>
          <t xml:space="preserve">BKAMER:
</t>
        </r>
        <r>
          <rPr>
            <sz val="8"/>
            <color indexed="8"/>
            <rFont val="Tahoma"/>
            <family val="2"/>
          </rPr>
          <t xml:space="preserve">4 band members 
2 members 3 rehearsals @$25 and 11
 shows@$50
piano rehearsal accompany fee
</t>
        </r>
      </text>
    </comment>
    <comment ref="E60" authorId="0">
      <text>
        <r>
          <rPr>
            <b/>
            <sz val="8"/>
            <color indexed="8"/>
            <rFont val="Tahoma"/>
            <family val="2"/>
          </rPr>
          <t xml:space="preserve">BKAMER:
</t>
        </r>
        <r>
          <rPr>
            <sz val="8"/>
            <color indexed="8"/>
            <rFont val="Tahoma"/>
            <family val="2"/>
          </rPr>
          <t xml:space="preserve">4 band members 
2 members 3 rehearsals @$25 and 11
 shows@$50
piano rehearsal accompany fee
</t>
        </r>
      </text>
    </comment>
    <comment ref="F60" authorId="0">
      <text>
        <r>
          <rPr>
            <b/>
            <sz val="8"/>
            <color indexed="8"/>
            <rFont val="Tahoma"/>
            <family val="2"/>
          </rPr>
          <t xml:space="preserve">BKAMER:
</t>
        </r>
        <r>
          <rPr>
            <sz val="8"/>
            <color indexed="8"/>
            <rFont val="Tahoma"/>
            <family val="2"/>
          </rPr>
          <t xml:space="preserve">4 band members 
2 members 3 rehearsals @$25 and 11
 shows@$50
piano rehearsal accompany fee
</t>
        </r>
      </text>
    </comment>
    <comment ref="G60" authorId="0">
      <text>
        <r>
          <rPr>
            <b/>
            <sz val="8"/>
            <color indexed="8"/>
            <rFont val="Tahoma"/>
            <family val="2"/>
          </rPr>
          <t xml:space="preserve">BKAMER:
</t>
        </r>
        <r>
          <rPr>
            <sz val="8"/>
            <color indexed="8"/>
            <rFont val="Tahoma"/>
            <family val="2"/>
          </rPr>
          <t xml:space="preserve">4 band members 
2 members 3 rehearsals @$25 and 11
 shows@$50
piano rehearsal accompany fee
</t>
        </r>
      </text>
    </comment>
    <comment ref="H60" authorId="0">
      <text>
        <r>
          <rPr>
            <b/>
            <sz val="8"/>
            <color indexed="8"/>
            <rFont val="Tahoma"/>
            <family val="2"/>
          </rPr>
          <t xml:space="preserve">BKAMER:
</t>
        </r>
        <r>
          <rPr>
            <sz val="8"/>
            <color indexed="8"/>
            <rFont val="Tahoma"/>
            <family val="2"/>
          </rPr>
          <t xml:space="preserve">4 band members 
2 members 3 rehearsals @$25 and 11
 shows@$50
piano rehearsal accompany fee
</t>
        </r>
      </text>
    </comment>
    <comment ref="C61" authorId="0">
      <text>
        <r>
          <rPr>
            <b/>
            <sz val="8"/>
            <color indexed="8"/>
            <rFont val="Tahoma"/>
            <family val="2"/>
          </rPr>
          <t>Hart: 
4 rehearsals and 11
 shows for 5 hours each @ $10 per hour</t>
        </r>
      </text>
    </comment>
    <comment ref="E61" authorId="0">
      <text>
        <r>
          <rPr>
            <b/>
            <sz val="8"/>
            <color indexed="8"/>
            <rFont val="Tahoma"/>
            <family val="2"/>
          </rPr>
          <t>Hart: 
4 rehearsals and 11
 shows for 5 hours each @ $10 per hour</t>
        </r>
      </text>
    </comment>
    <comment ref="F61" authorId="0">
      <text>
        <r>
          <rPr>
            <b/>
            <sz val="8"/>
            <color indexed="8"/>
            <rFont val="Tahoma"/>
            <family val="2"/>
          </rPr>
          <t>Hart: 
4 rehearsals and 11
 shows for 5 hours each @ $10 per hour</t>
        </r>
      </text>
    </comment>
    <comment ref="G61" authorId="0">
      <text>
        <r>
          <rPr>
            <b/>
            <sz val="8"/>
            <color indexed="8"/>
            <rFont val="Tahoma"/>
            <family val="2"/>
          </rPr>
          <t>Hart: 
4 rehearsals and 11
 shows for 5 hours each @ $10 per hour</t>
        </r>
      </text>
    </comment>
    <comment ref="H61" authorId="0">
      <text>
        <r>
          <rPr>
            <b/>
            <sz val="8"/>
            <color indexed="8"/>
            <rFont val="Tahoma"/>
            <family val="2"/>
          </rPr>
          <t>Hart: 
4 rehearsals and 11
 shows for 5 hours each @ $10 per hour</t>
        </r>
      </text>
    </comment>
    <comment ref="C62" authorId="0">
      <text>
        <r>
          <rPr>
            <b/>
            <sz val="8"/>
            <color indexed="8"/>
            <rFont val="Tahoma"/>
            <family val="2"/>
          </rPr>
          <t>Hart:
Based on FY16 Actual trend</t>
        </r>
      </text>
    </comment>
    <comment ref="E62" authorId="0">
      <text>
        <r>
          <rPr>
            <b/>
            <sz val="8"/>
            <color indexed="8"/>
            <rFont val="Tahoma"/>
            <family val="2"/>
          </rPr>
          <t>Hart:
Based on FY16 Actual trend</t>
        </r>
      </text>
    </comment>
    <comment ref="F62" authorId="0">
      <text>
        <r>
          <rPr>
            <b/>
            <sz val="8"/>
            <color indexed="8"/>
            <rFont val="Tahoma"/>
            <family val="2"/>
          </rPr>
          <t>Hart:
Based on FY16 Actual trend</t>
        </r>
      </text>
    </comment>
    <comment ref="G62" authorId="0">
      <text>
        <r>
          <rPr>
            <b/>
            <sz val="8"/>
            <color indexed="8"/>
            <rFont val="Tahoma"/>
            <family val="2"/>
          </rPr>
          <t>Hart:
Based on FY16 Actual trend</t>
        </r>
      </text>
    </comment>
    <comment ref="H62" authorId="0">
      <text>
        <r>
          <rPr>
            <b/>
            <sz val="8"/>
            <color indexed="8"/>
            <rFont val="Tahoma"/>
            <family val="2"/>
          </rPr>
          <t>Hart:
Based on FY16 Actual trend</t>
        </r>
      </text>
    </comment>
    <comment ref="C73" authorId="0">
      <text>
        <r>
          <rPr>
            <b/>
            <sz val="8"/>
            <color indexed="8"/>
            <rFont val="Tahoma"/>
            <family val="2"/>
          </rPr>
          <t xml:space="preserve">BKAMER:
</t>
        </r>
        <r>
          <rPr>
            <sz val="8"/>
            <color indexed="8"/>
            <rFont val="Tahoma"/>
            <family val="2"/>
          </rPr>
          <t>Assumption: $10 per hour
11 shows
5 hours per show</t>
        </r>
      </text>
    </comment>
    <comment ref="D73" authorId="0">
      <text>
        <r>
          <rPr>
            <b/>
            <sz val="8"/>
            <color indexed="8"/>
            <rFont val="Tahoma"/>
            <family val="2"/>
          </rPr>
          <t xml:space="preserve">BKAMER:
</t>
        </r>
        <r>
          <rPr>
            <sz val="8"/>
            <color indexed="8"/>
            <rFont val="Tahoma"/>
            <family val="2"/>
          </rPr>
          <t>Assumption: $10 per hour
11 shows
5 hours per show</t>
        </r>
      </text>
    </comment>
    <comment ref="E73" authorId="0">
      <text>
        <r>
          <rPr>
            <b/>
            <sz val="8"/>
            <color indexed="8"/>
            <rFont val="Tahoma"/>
            <family val="2"/>
          </rPr>
          <t xml:space="preserve">BKAMER:
</t>
        </r>
        <r>
          <rPr>
            <sz val="8"/>
            <color indexed="8"/>
            <rFont val="Tahoma"/>
            <family val="2"/>
          </rPr>
          <t>Assumption: $10 per hour
11 shows
5 hours per show</t>
        </r>
      </text>
    </comment>
    <comment ref="F73" authorId="0">
      <text>
        <r>
          <rPr>
            <b/>
            <sz val="8"/>
            <color indexed="8"/>
            <rFont val="Tahoma"/>
            <family val="2"/>
          </rPr>
          <t xml:space="preserve">BKAMER:
</t>
        </r>
        <r>
          <rPr>
            <sz val="8"/>
            <color indexed="8"/>
            <rFont val="Tahoma"/>
            <family val="2"/>
          </rPr>
          <t>Assumption: $10 per hour
11 shows
5 hours per show</t>
        </r>
      </text>
    </comment>
    <comment ref="G73" authorId="0">
      <text>
        <r>
          <rPr>
            <b/>
            <sz val="8"/>
            <color indexed="8"/>
            <rFont val="Tahoma"/>
            <family val="2"/>
          </rPr>
          <t xml:space="preserve">BKAMER:
</t>
        </r>
        <r>
          <rPr>
            <sz val="8"/>
            <color indexed="8"/>
            <rFont val="Tahoma"/>
            <family val="2"/>
          </rPr>
          <t>Assumption: $10 per hour
11 shows
5 hours per show</t>
        </r>
      </text>
    </comment>
    <comment ref="H73" authorId="0">
      <text>
        <r>
          <rPr>
            <b/>
            <sz val="8"/>
            <color indexed="8"/>
            <rFont val="Tahoma"/>
            <family val="2"/>
          </rPr>
          <t xml:space="preserve">BKAMER:
</t>
        </r>
        <r>
          <rPr>
            <sz val="8"/>
            <color indexed="8"/>
            <rFont val="Tahoma"/>
            <family val="2"/>
          </rPr>
          <t>Assumption: $10 per hour
11 shows
5 hours per show</t>
        </r>
      </text>
    </comment>
    <comment ref="C74" authorId="0">
      <text>
        <r>
          <rPr>
            <b/>
            <sz val="8"/>
            <color indexed="8"/>
            <rFont val="Tahoma"/>
            <family val="2"/>
          </rPr>
          <t xml:space="preserve">BKAMER:
</t>
        </r>
        <r>
          <rPr>
            <sz val="8"/>
            <color indexed="8"/>
            <rFont val="Tahoma"/>
            <family val="2"/>
          </rPr>
          <t>Assumption: $10 per hour
11 shows
5 hours per show</t>
        </r>
      </text>
    </comment>
    <comment ref="D74" authorId="0">
      <text>
        <r>
          <rPr>
            <b/>
            <sz val="8"/>
            <color indexed="8"/>
            <rFont val="Tahoma"/>
            <family val="2"/>
          </rPr>
          <t xml:space="preserve">BKAMER:
</t>
        </r>
        <r>
          <rPr>
            <sz val="8"/>
            <color indexed="8"/>
            <rFont val="Tahoma"/>
            <family val="2"/>
          </rPr>
          <t>Assumption: $10 per hour
11 shows
5 hours per show</t>
        </r>
      </text>
    </comment>
    <comment ref="E74" authorId="0">
      <text>
        <r>
          <rPr>
            <b/>
            <sz val="8"/>
            <color indexed="8"/>
            <rFont val="Tahoma"/>
            <family val="2"/>
          </rPr>
          <t xml:space="preserve">BKAMER:
</t>
        </r>
        <r>
          <rPr>
            <sz val="8"/>
            <color indexed="8"/>
            <rFont val="Tahoma"/>
            <family val="2"/>
          </rPr>
          <t>Assumption: $10 per hour
11 shows
5 hours per show</t>
        </r>
      </text>
    </comment>
    <comment ref="F74" authorId="0">
      <text>
        <r>
          <rPr>
            <b/>
            <sz val="8"/>
            <color indexed="8"/>
            <rFont val="Tahoma"/>
            <family val="2"/>
          </rPr>
          <t xml:space="preserve">BKAMER:
</t>
        </r>
        <r>
          <rPr>
            <sz val="8"/>
            <color indexed="8"/>
            <rFont val="Tahoma"/>
            <family val="2"/>
          </rPr>
          <t>Assumption: $10 per hour
11 shows
5 hours per show</t>
        </r>
      </text>
    </comment>
    <comment ref="G74" authorId="0">
      <text>
        <r>
          <rPr>
            <b/>
            <sz val="8"/>
            <color indexed="8"/>
            <rFont val="Tahoma"/>
            <family val="2"/>
          </rPr>
          <t xml:space="preserve">BKAMER:
</t>
        </r>
        <r>
          <rPr>
            <sz val="8"/>
            <color indexed="8"/>
            <rFont val="Tahoma"/>
            <family val="2"/>
          </rPr>
          <t>Assumption: $10 per hour
11 shows
5 hours per show</t>
        </r>
      </text>
    </comment>
    <comment ref="H74" authorId="0">
      <text>
        <r>
          <rPr>
            <b/>
            <sz val="8"/>
            <color indexed="8"/>
            <rFont val="Tahoma"/>
            <family val="2"/>
          </rPr>
          <t xml:space="preserve">BKAMER:
</t>
        </r>
        <r>
          <rPr>
            <sz val="8"/>
            <color indexed="8"/>
            <rFont val="Tahoma"/>
            <family val="2"/>
          </rPr>
          <t>Assumption: $10 per hour
11 shows
5 hours per show</t>
        </r>
      </text>
    </comment>
    <comment ref="C81" authorId="0">
      <text>
        <r>
          <rPr>
            <b/>
            <sz val="8"/>
            <color indexed="8"/>
            <rFont val="Tahoma"/>
            <family val="2"/>
          </rPr>
          <t xml:space="preserve">BKAMER:
</t>
        </r>
        <r>
          <rPr>
            <sz val="8"/>
            <color indexed="8"/>
            <rFont val="Tahoma"/>
            <family val="2"/>
          </rPr>
          <t xml:space="preserve">Based on total tickets @$5 per show @ 95% food cost
</t>
        </r>
      </text>
    </comment>
    <comment ref="D81" authorId="0">
      <text>
        <r>
          <rPr>
            <b/>
            <sz val="8"/>
            <color indexed="8"/>
            <rFont val="Tahoma"/>
            <family val="2"/>
          </rPr>
          <t xml:space="preserve">BKAMER:
</t>
        </r>
        <r>
          <rPr>
            <sz val="8"/>
            <color indexed="8"/>
            <rFont val="Tahoma"/>
            <family val="2"/>
          </rPr>
          <t xml:space="preserve">Based on total tickets @$5 per show @ 95% food cost
</t>
        </r>
      </text>
    </comment>
    <comment ref="E81" authorId="0">
      <text>
        <r>
          <rPr>
            <b/>
            <sz val="8"/>
            <color indexed="8"/>
            <rFont val="Tahoma"/>
            <family val="2"/>
          </rPr>
          <t xml:space="preserve">BKAMER:
</t>
        </r>
        <r>
          <rPr>
            <sz val="8"/>
            <color indexed="8"/>
            <rFont val="Tahoma"/>
            <family val="2"/>
          </rPr>
          <t xml:space="preserve">Based on total tickets @$5 per show @ 95% food cost
</t>
        </r>
      </text>
    </comment>
    <comment ref="F81" authorId="0">
      <text>
        <r>
          <rPr>
            <b/>
            <sz val="8"/>
            <color indexed="8"/>
            <rFont val="Tahoma"/>
            <family val="2"/>
          </rPr>
          <t xml:space="preserve">BKAMER:
</t>
        </r>
        <r>
          <rPr>
            <sz val="8"/>
            <color indexed="8"/>
            <rFont val="Tahoma"/>
            <family val="2"/>
          </rPr>
          <t xml:space="preserve">Based on total tickets @$5 per show @ 95% food cost
</t>
        </r>
      </text>
    </comment>
    <comment ref="G81" authorId="0">
      <text>
        <r>
          <rPr>
            <b/>
            <sz val="8"/>
            <color indexed="8"/>
            <rFont val="Tahoma"/>
            <family val="2"/>
          </rPr>
          <t xml:space="preserve">BKAMER:
</t>
        </r>
        <r>
          <rPr>
            <sz val="8"/>
            <color indexed="8"/>
            <rFont val="Tahoma"/>
            <family val="2"/>
          </rPr>
          <t xml:space="preserve">Based on total tickets @$5 per show @ 95% food cost
</t>
        </r>
      </text>
    </comment>
    <comment ref="H81" authorId="0">
      <text>
        <r>
          <rPr>
            <b/>
            <sz val="8"/>
            <color indexed="8"/>
            <rFont val="Tahoma"/>
            <family val="2"/>
          </rPr>
          <t xml:space="preserve">BKAMER:
</t>
        </r>
        <r>
          <rPr>
            <sz val="8"/>
            <color indexed="8"/>
            <rFont val="Tahoma"/>
            <family val="2"/>
          </rPr>
          <t xml:space="preserve">Based on total tickets @$5 per show @ 95% food cost
</t>
        </r>
      </text>
    </comment>
    <comment ref="C108" authorId="0">
      <text>
        <r>
          <rPr>
            <b/>
            <sz val="8"/>
            <color indexed="8"/>
            <rFont val="Tahoma"/>
            <family val="2"/>
          </rPr>
          <t xml:space="preserve">BKAMER:
</t>
        </r>
        <r>
          <rPr>
            <sz val="8"/>
            <color indexed="8"/>
            <rFont val="Tahoma"/>
            <family val="2"/>
          </rPr>
          <t>Actual trend from prior year</t>
        </r>
      </text>
    </comment>
    <comment ref="D108" authorId="0">
      <text>
        <r>
          <rPr>
            <b/>
            <sz val="8"/>
            <color indexed="8"/>
            <rFont val="Tahoma"/>
            <family val="2"/>
          </rPr>
          <t xml:space="preserve">BKAMER:
</t>
        </r>
        <r>
          <rPr>
            <sz val="8"/>
            <color indexed="8"/>
            <rFont val="Tahoma"/>
            <family val="2"/>
          </rPr>
          <t>Actual trend from prior year</t>
        </r>
      </text>
    </comment>
    <comment ref="E108" authorId="0">
      <text>
        <r>
          <rPr>
            <b/>
            <sz val="8"/>
            <color indexed="8"/>
            <rFont val="Tahoma"/>
            <family val="2"/>
          </rPr>
          <t xml:space="preserve">BKAMER:
</t>
        </r>
        <r>
          <rPr>
            <sz val="8"/>
            <color indexed="8"/>
            <rFont val="Tahoma"/>
            <family val="2"/>
          </rPr>
          <t>Actual trend from prior year</t>
        </r>
      </text>
    </comment>
    <comment ref="F108" authorId="0">
      <text>
        <r>
          <rPr>
            <b/>
            <sz val="8"/>
            <color indexed="8"/>
            <rFont val="Tahoma"/>
            <family val="2"/>
          </rPr>
          <t xml:space="preserve">BKAMER:
</t>
        </r>
        <r>
          <rPr>
            <sz val="8"/>
            <color indexed="8"/>
            <rFont val="Tahoma"/>
            <family val="2"/>
          </rPr>
          <t>Actual trend from prior year</t>
        </r>
      </text>
    </comment>
    <comment ref="G108" authorId="0">
      <text>
        <r>
          <rPr>
            <b/>
            <sz val="8"/>
            <color indexed="8"/>
            <rFont val="Tahoma"/>
            <family val="2"/>
          </rPr>
          <t xml:space="preserve">BKAMER:
</t>
        </r>
        <r>
          <rPr>
            <sz val="8"/>
            <color indexed="8"/>
            <rFont val="Tahoma"/>
            <family val="2"/>
          </rPr>
          <t>Actual trend from prior year</t>
        </r>
      </text>
    </comment>
    <comment ref="H108" authorId="0">
      <text>
        <r>
          <rPr>
            <b/>
            <sz val="8"/>
            <color indexed="8"/>
            <rFont val="Tahoma"/>
            <family val="2"/>
          </rPr>
          <t xml:space="preserve">BKAMER:
</t>
        </r>
        <r>
          <rPr>
            <sz val="8"/>
            <color indexed="8"/>
            <rFont val="Tahoma"/>
            <family val="2"/>
          </rPr>
          <t>Actual trend from prior year</t>
        </r>
      </text>
    </comment>
    <comment ref="A110" authorId="0">
      <text>
        <r>
          <rPr>
            <b/>
            <sz val="8"/>
            <color indexed="8"/>
            <rFont val="Tahoma"/>
            <family val="2"/>
          </rPr>
          <t xml:space="preserve">Angela Bryan:
</t>
        </r>
        <r>
          <rPr>
            <sz val="8"/>
            <color indexed="8"/>
            <rFont val="Tahoma"/>
            <family val="2"/>
          </rPr>
          <t xml:space="preserve">What is this? 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F4" authorId="0">
      <text>
        <r>
          <rPr>
            <b/>
            <sz val="8"/>
            <color indexed="8"/>
            <rFont val="Tahoma"/>
            <family val="2"/>
          </rPr>
          <t xml:space="preserve">BKAMER:
</t>
        </r>
        <r>
          <rPr>
            <sz val="8"/>
            <color indexed="8"/>
            <rFont val="Tahoma"/>
            <family val="2"/>
          </rPr>
          <t>110 per show 11 show run</t>
        </r>
      </text>
    </comment>
    <comment ref="G4" authorId="0">
      <text>
        <r>
          <rPr>
            <b/>
            <sz val="8"/>
            <color indexed="8"/>
            <rFont val="Tahoma"/>
            <family val="2"/>
          </rPr>
          <t xml:space="preserve">BKAMER:
</t>
        </r>
        <r>
          <rPr>
            <sz val="8"/>
            <color indexed="8"/>
            <rFont val="Tahoma"/>
            <family val="2"/>
          </rPr>
          <t>110 per show 11 show run</t>
        </r>
      </text>
    </comment>
    <comment ref="H4" authorId="0">
      <text>
        <r>
          <rPr>
            <b/>
            <sz val="8"/>
            <color indexed="8"/>
            <rFont val="Tahoma"/>
            <family val="2"/>
          </rPr>
          <t xml:space="preserve">BKAMER:
</t>
        </r>
        <r>
          <rPr>
            <sz val="8"/>
            <color indexed="8"/>
            <rFont val="Tahoma"/>
            <family val="2"/>
          </rPr>
          <t>115
 per show 12 show run</t>
        </r>
      </text>
    </comment>
    <comment ref="I4" authorId="0">
      <text>
        <r>
          <rPr>
            <b/>
            <sz val="8"/>
            <color indexed="8"/>
            <rFont val="Tahoma"/>
            <family val="2"/>
          </rPr>
          <t xml:space="preserve">BKAMER:
</t>
        </r>
        <r>
          <rPr>
            <sz val="8"/>
            <color indexed="8"/>
            <rFont val="Tahoma"/>
            <family val="2"/>
          </rPr>
          <t>110 per show 11 show run</t>
        </r>
      </text>
    </comment>
    <comment ref="J4" authorId="0">
      <text>
        <r>
          <rPr>
            <b/>
            <sz val="8"/>
            <color indexed="8"/>
            <rFont val="Tahoma"/>
            <family val="2"/>
          </rPr>
          <t xml:space="preserve">BKAMER:
</t>
        </r>
        <r>
          <rPr>
            <sz val="8"/>
            <color indexed="8"/>
            <rFont val="Tahoma"/>
            <family val="2"/>
          </rPr>
          <t>110 per show 11 show run</t>
        </r>
      </text>
    </comment>
    <comment ref="F23" authorId="0">
      <text>
        <r>
          <rPr>
            <sz val="8"/>
            <color indexed="8"/>
            <rFont val="Tahoma"/>
            <family val="2"/>
          </rPr>
          <t>Hart
Actual: $4,400
Grants/5 shows</t>
        </r>
      </text>
    </comment>
    <comment ref="G23" authorId="0">
      <text>
        <r>
          <rPr>
            <sz val="8"/>
            <color indexed="8"/>
            <rFont val="Tahoma"/>
            <family val="2"/>
          </rPr>
          <t>Hart
Actual: $4,400
Grants/5 shows</t>
        </r>
      </text>
    </comment>
    <comment ref="H23" authorId="0">
      <text>
        <r>
          <rPr>
            <sz val="8"/>
            <color indexed="8"/>
            <rFont val="Tahoma"/>
            <family val="2"/>
          </rPr>
          <t>Hart
Actual: $4,400
Grants/5 shows</t>
        </r>
      </text>
    </comment>
    <comment ref="I23" authorId="0">
      <text>
        <r>
          <rPr>
            <sz val="8"/>
            <color indexed="8"/>
            <rFont val="Tahoma"/>
            <family val="2"/>
          </rPr>
          <t>Hart
Actual: $4,400
Grants/5 shows</t>
        </r>
      </text>
    </comment>
    <comment ref="J23" authorId="0">
      <text>
        <r>
          <rPr>
            <sz val="8"/>
            <color indexed="8"/>
            <rFont val="Tahoma"/>
            <family val="2"/>
          </rPr>
          <t>Hart
Actual: $4,400
Grants/5 shows</t>
        </r>
      </text>
    </comment>
    <comment ref="F25" authorId="0">
      <text>
        <r>
          <rPr>
            <b/>
            <sz val="8"/>
            <color indexed="8"/>
            <rFont val="Tahoma"/>
            <family val="2"/>
          </rPr>
          <t xml:space="preserve">Hart
</t>
        </r>
        <r>
          <rPr>
            <sz val="8"/>
            <color indexed="8"/>
            <rFont val="Tahoma"/>
            <family val="2"/>
          </rPr>
          <t>Actual: $30,680K less PTP of $2,930= $27,750/6 shows</t>
        </r>
      </text>
    </comment>
    <comment ref="G25" authorId="0">
      <text>
        <r>
          <rPr>
            <b/>
            <sz val="8"/>
            <color indexed="8"/>
            <rFont val="Tahoma"/>
            <family val="2"/>
          </rPr>
          <t xml:space="preserve">Hart
</t>
        </r>
        <r>
          <rPr>
            <sz val="8"/>
            <color indexed="8"/>
            <rFont val="Tahoma"/>
            <family val="2"/>
          </rPr>
          <t>Actual: $30,680K less PTP of $2,930= $27,750/6 shows</t>
        </r>
      </text>
    </comment>
    <comment ref="H25" authorId="0">
      <text>
        <r>
          <rPr>
            <b/>
            <sz val="8"/>
            <color indexed="8"/>
            <rFont val="Tahoma"/>
            <family val="2"/>
          </rPr>
          <t xml:space="preserve">Hart
</t>
        </r>
        <r>
          <rPr>
            <sz val="8"/>
            <color indexed="8"/>
            <rFont val="Tahoma"/>
            <family val="2"/>
          </rPr>
          <t>Actual: $30,680K less PTP of $2,930= $27,750/6 shows</t>
        </r>
      </text>
    </comment>
    <comment ref="I25" authorId="0">
      <text>
        <r>
          <rPr>
            <b/>
            <sz val="8"/>
            <color indexed="8"/>
            <rFont val="Tahoma"/>
            <family val="2"/>
          </rPr>
          <t xml:space="preserve">Hart
</t>
        </r>
        <r>
          <rPr>
            <sz val="8"/>
            <color indexed="8"/>
            <rFont val="Tahoma"/>
            <family val="2"/>
          </rPr>
          <t>Actual: $30,680K less PTP of $2,930= $27,750/6 shows</t>
        </r>
      </text>
    </comment>
    <comment ref="J25" authorId="0">
      <text>
        <r>
          <rPr>
            <b/>
            <sz val="8"/>
            <color indexed="8"/>
            <rFont val="Tahoma"/>
            <family val="2"/>
          </rPr>
          <t xml:space="preserve">Hart
</t>
        </r>
        <r>
          <rPr>
            <sz val="8"/>
            <color indexed="8"/>
            <rFont val="Tahoma"/>
            <family val="2"/>
          </rPr>
          <t>Actual: $30,680K less PTP of $2,930= $27,750/6 shows</t>
        </r>
      </text>
    </comment>
    <comment ref="B34" authorId="0">
      <text>
        <r>
          <rPr>
            <b/>
            <sz val="9"/>
            <color indexed="8"/>
            <rFont val="Tahoma"/>
            <family val="2"/>
          </rPr>
          <t>Possibly matched!</t>
        </r>
      </text>
    </comment>
    <comment ref="F58" authorId="0">
      <text>
        <r>
          <rPr>
            <b/>
            <sz val="8"/>
            <color indexed="8"/>
            <rFont val="Tahoma"/>
            <family val="2"/>
          </rPr>
          <t xml:space="preserve">BKAMER:
</t>
        </r>
        <r>
          <rPr>
            <sz val="8"/>
            <color indexed="8"/>
            <rFont val="Tahoma"/>
            <family val="2"/>
          </rPr>
          <t xml:space="preserve">4 band members 
2 members 3 rehearsals @$25 and 11
 shows@$50
piano rehearsal accompany fee
</t>
        </r>
      </text>
    </comment>
    <comment ref="G58" authorId="0">
      <text>
        <r>
          <rPr>
            <b/>
            <sz val="8"/>
            <color indexed="8"/>
            <rFont val="Tahoma"/>
            <family val="2"/>
          </rPr>
          <t xml:space="preserve">BKAMER:
</t>
        </r>
        <r>
          <rPr>
            <sz val="8"/>
            <color indexed="8"/>
            <rFont val="Tahoma"/>
            <family val="2"/>
          </rPr>
          <t xml:space="preserve">4 band members 
2 members 3 rehearsals @$25 and 11
 shows@$50
piano rehearsal accompany fee
</t>
        </r>
      </text>
    </comment>
    <comment ref="H58" authorId="0">
      <text>
        <r>
          <rPr>
            <b/>
            <sz val="8"/>
            <color indexed="8"/>
            <rFont val="Tahoma"/>
            <family val="2"/>
          </rPr>
          <t xml:space="preserve">BKAMER:
</t>
        </r>
        <r>
          <rPr>
            <sz val="8"/>
            <color indexed="8"/>
            <rFont val="Tahoma"/>
            <family val="2"/>
          </rPr>
          <t xml:space="preserve">4 band members 
2 members 3 rehearsals @$25 and 11
 shows@$50
piano rehearsal accompany fee
</t>
        </r>
      </text>
    </comment>
    <comment ref="I58" authorId="0">
      <text>
        <r>
          <rPr>
            <b/>
            <sz val="8"/>
            <color indexed="8"/>
            <rFont val="Tahoma"/>
            <family val="2"/>
          </rPr>
          <t xml:space="preserve">BKAMER:
</t>
        </r>
        <r>
          <rPr>
            <sz val="8"/>
            <color indexed="8"/>
            <rFont val="Tahoma"/>
            <family val="2"/>
          </rPr>
          <t xml:space="preserve">4 band members 
2 members 3 rehearsals @$25 and 11
 shows@$50
piano rehearsal accompany fee
</t>
        </r>
      </text>
    </comment>
    <comment ref="J58" authorId="0">
      <text>
        <r>
          <rPr>
            <b/>
            <sz val="8"/>
            <color indexed="8"/>
            <rFont val="Tahoma"/>
            <family val="2"/>
          </rPr>
          <t xml:space="preserve">BKAMER:
</t>
        </r>
        <r>
          <rPr>
            <sz val="8"/>
            <color indexed="8"/>
            <rFont val="Tahoma"/>
            <family val="2"/>
          </rPr>
          <t xml:space="preserve">4 band members 
2 members 3 rehearsals @$25 and 11
 shows@$50
piano rehearsal accompany fee
</t>
        </r>
      </text>
    </comment>
    <comment ref="P58" authorId="0">
      <text>
        <r>
          <rPr>
            <b/>
            <sz val="9"/>
            <color indexed="8"/>
            <rFont val="Tahoma"/>
            <family val="2"/>
          </rPr>
          <t xml:space="preserve">Brad Kamer:
</t>
        </r>
        <r>
          <rPr>
            <sz val="9"/>
            <color indexed="8"/>
            <rFont val="Tahoma"/>
            <family val="2"/>
          </rPr>
          <t>Special sale of Christmas show</t>
        </r>
      </text>
    </comment>
    <comment ref="F59" authorId="0">
      <text>
        <r>
          <rPr>
            <b/>
            <sz val="8"/>
            <color indexed="8"/>
            <rFont val="Tahoma"/>
            <family val="2"/>
          </rPr>
          <t>Hart: 
4 rehearsals and 11
 shows for 5 hours each @ $10 per hour</t>
        </r>
      </text>
    </comment>
    <comment ref="G59" authorId="0">
      <text>
        <r>
          <rPr>
            <b/>
            <sz val="8"/>
            <color indexed="8"/>
            <rFont val="Tahoma"/>
            <family val="2"/>
          </rPr>
          <t>Hart: 
4 rehearsals and 11
 shows for 5 hours each @ $10 per hour</t>
        </r>
      </text>
    </comment>
    <comment ref="H59" authorId="0">
      <text>
        <r>
          <rPr>
            <b/>
            <sz val="8"/>
            <color indexed="8"/>
            <rFont val="Tahoma"/>
            <family val="2"/>
          </rPr>
          <t>Hart: 
4 rehearsals and 11
 shows for 5 hours each @ $10 per hour</t>
        </r>
      </text>
    </comment>
    <comment ref="I59" authorId="0">
      <text>
        <r>
          <rPr>
            <b/>
            <sz val="8"/>
            <color indexed="8"/>
            <rFont val="Tahoma"/>
            <family val="2"/>
          </rPr>
          <t>Hart: 
4 rehearsals and 11
 shows for 5 hours each @ $10 per hour</t>
        </r>
      </text>
    </comment>
    <comment ref="J59" authorId="0">
      <text>
        <r>
          <rPr>
            <b/>
            <sz val="8"/>
            <color indexed="8"/>
            <rFont val="Tahoma"/>
            <family val="2"/>
          </rPr>
          <t>Hart: 
4 rehearsals and 11
 shows for 5 hours each @ $10 per hour</t>
        </r>
      </text>
    </comment>
    <comment ref="P59" authorId="0">
      <text>
        <r>
          <rPr>
            <b/>
            <sz val="9"/>
            <color indexed="8"/>
            <rFont val="Tahoma"/>
            <family val="2"/>
          </rPr>
          <t xml:space="preserve">Brad Kamer:
</t>
        </r>
        <r>
          <rPr>
            <sz val="9"/>
            <color indexed="8"/>
            <rFont val="Tahoma"/>
            <family val="2"/>
          </rPr>
          <t>Special sale of Christmas show</t>
        </r>
      </text>
    </comment>
    <comment ref="F60" authorId="0">
      <text>
        <r>
          <rPr>
            <b/>
            <sz val="8"/>
            <color indexed="8"/>
            <rFont val="Tahoma"/>
            <family val="2"/>
          </rPr>
          <t>Hart:
Based on FY16 Actual trend</t>
        </r>
      </text>
    </comment>
    <comment ref="G60" authorId="0">
      <text>
        <r>
          <rPr>
            <b/>
            <sz val="8"/>
            <color indexed="8"/>
            <rFont val="Tahoma"/>
            <family val="2"/>
          </rPr>
          <t>Hart:
Based on FY16 Actual trend</t>
        </r>
      </text>
    </comment>
    <comment ref="H60" authorId="0">
      <text>
        <r>
          <rPr>
            <b/>
            <sz val="8"/>
            <color indexed="8"/>
            <rFont val="Tahoma"/>
            <family val="2"/>
          </rPr>
          <t>Hart:
Based on FY16 Actual trend</t>
        </r>
      </text>
    </comment>
    <comment ref="I60" authorId="0">
      <text>
        <r>
          <rPr>
            <b/>
            <sz val="8"/>
            <color indexed="8"/>
            <rFont val="Tahoma"/>
            <family val="2"/>
          </rPr>
          <t>Hart:
Based on FY16 Actual trend</t>
        </r>
      </text>
    </comment>
    <comment ref="J60" authorId="0">
      <text>
        <r>
          <rPr>
            <b/>
            <sz val="8"/>
            <color indexed="8"/>
            <rFont val="Tahoma"/>
            <family val="2"/>
          </rPr>
          <t>Hart:
Based on FY16 Actual trend</t>
        </r>
      </text>
    </comment>
    <comment ref="P60" authorId="0">
      <text>
        <r>
          <rPr>
            <b/>
            <sz val="9"/>
            <color indexed="8"/>
            <rFont val="Tahoma"/>
            <family val="2"/>
          </rPr>
          <t xml:space="preserve">Brad Kamer:
</t>
        </r>
        <r>
          <rPr>
            <sz val="9"/>
            <color indexed="8"/>
            <rFont val="Tahoma"/>
            <family val="2"/>
          </rPr>
          <t>Special sale of Christmas show</t>
        </r>
      </text>
    </comment>
    <comment ref="P61" authorId="0">
      <text>
        <r>
          <rPr>
            <b/>
            <sz val="9"/>
            <color indexed="8"/>
            <rFont val="Tahoma"/>
            <family val="2"/>
          </rPr>
          <t xml:space="preserve">Brad Kamer:
</t>
        </r>
        <r>
          <rPr>
            <sz val="9"/>
            <color indexed="8"/>
            <rFont val="Tahoma"/>
            <family val="2"/>
          </rPr>
          <t>Special sale of Christmas show</t>
        </r>
      </text>
    </comment>
    <comment ref="C64" authorId="0">
      <text>
        <r>
          <rPr>
            <b/>
            <sz val="9"/>
            <color indexed="8"/>
            <rFont val="Tahoma"/>
            <family val="2"/>
          </rPr>
          <t xml:space="preserve">Hart:
</t>
        </r>
        <r>
          <rPr>
            <sz val="9"/>
            <color indexed="8"/>
            <rFont val="Tahoma"/>
            <family val="2"/>
          </rPr>
          <t>2 counselors @ $250 per week</t>
        </r>
      </text>
    </comment>
    <comment ref="C67" authorId="0">
      <text>
        <r>
          <rPr>
            <b/>
            <sz val="9"/>
            <color indexed="8"/>
            <rFont val="Tahoma"/>
            <family val="2"/>
          </rPr>
          <t xml:space="preserve">Angela Bryan:
</t>
        </r>
        <r>
          <rPr>
            <sz val="9"/>
            <color indexed="8"/>
            <rFont val="Tahoma"/>
            <family val="2"/>
          </rPr>
          <t>2 @ $500 per week</t>
        </r>
      </text>
    </comment>
    <comment ref="F71" authorId="0">
      <text>
        <r>
          <rPr>
            <b/>
            <sz val="8"/>
            <color indexed="8"/>
            <rFont val="Tahoma"/>
            <family val="2"/>
          </rPr>
          <t xml:space="preserve">BKAMER:
</t>
        </r>
        <r>
          <rPr>
            <sz val="8"/>
            <color indexed="8"/>
            <rFont val="Tahoma"/>
            <family val="2"/>
          </rPr>
          <t>Assumption: $14 per hour
5 hours per show</t>
        </r>
      </text>
    </comment>
    <comment ref="G71" authorId="0">
      <text>
        <r>
          <rPr>
            <b/>
            <sz val="8"/>
            <color indexed="8"/>
            <rFont val="Tahoma"/>
            <family val="2"/>
          </rPr>
          <t xml:space="preserve">BKAMER:
</t>
        </r>
        <r>
          <rPr>
            <sz val="8"/>
            <color indexed="8"/>
            <rFont val="Tahoma"/>
            <family val="2"/>
          </rPr>
          <t>Assumption: $14 per hour
5 hours per show</t>
        </r>
      </text>
    </comment>
    <comment ref="H71" authorId="0">
      <text>
        <r>
          <rPr>
            <b/>
            <sz val="8"/>
            <color indexed="8"/>
            <rFont val="Tahoma"/>
            <family val="2"/>
          </rPr>
          <t xml:space="preserve">BKAMER:
</t>
        </r>
        <r>
          <rPr>
            <sz val="8"/>
            <color indexed="8"/>
            <rFont val="Tahoma"/>
            <family val="2"/>
          </rPr>
          <t>Assumption: $14 per hour
5 hours per show</t>
        </r>
      </text>
    </comment>
    <comment ref="I71" authorId="0">
      <text>
        <r>
          <rPr>
            <b/>
            <sz val="8"/>
            <color indexed="8"/>
            <rFont val="Tahoma"/>
            <family val="2"/>
          </rPr>
          <t xml:space="preserve">BKAMER:
</t>
        </r>
        <r>
          <rPr>
            <sz val="8"/>
            <color indexed="8"/>
            <rFont val="Tahoma"/>
            <family val="2"/>
          </rPr>
          <t>Assumption: $14 per hour
5 hours per show</t>
        </r>
      </text>
    </comment>
    <comment ref="J71" authorId="0">
      <text>
        <r>
          <rPr>
            <b/>
            <sz val="8"/>
            <color indexed="8"/>
            <rFont val="Tahoma"/>
            <family val="2"/>
          </rPr>
          <t xml:space="preserve">BKAMER:
</t>
        </r>
        <r>
          <rPr>
            <sz val="8"/>
            <color indexed="8"/>
            <rFont val="Tahoma"/>
            <family val="2"/>
          </rPr>
          <t>Assumption: $14 per hour
5 hours per show</t>
        </r>
      </text>
    </comment>
    <comment ref="P71" authorId="0">
      <text>
        <r>
          <rPr>
            <b/>
            <sz val="9"/>
            <color indexed="8"/>
            <rFont val="Tahoma"/>
            <family val="2"/>
          </rPr>
          <t xml:space="preserve">Brad Kamer:
</t>
        </r>
        <r>
          <rPr>
            <sz val="9"/>
            <color indexed="8"/>
            <rFont val="Tahoma"/>
            <family val="2"/>
          </rPr>
          <t>Special sale of Christmas show</t>
        </r>
      </text>
    </comment>
    <comment ref="F72" authorId="0">
      <text>
        <r>
          <rPr>
            <b/>
            <sz val="8"/>
            <color indexed="8"/>
            <rFont val="Tahoma"/>
            <family val="2"/>
          </rPr>
          <t xml:space="preserve">BKAMER:
</t>
        </r>
        <r>
          <rPr>
            <sz val="8"/>
            <color indexed="8"/>
            <rFont val="Tahoma"/>
            <family val="2"/>
          </rPr>
          <t>Assumption: $10 per hour
11 shows
5 hours per show</t>
        </r>
      </text>
    </comment>
    <comment ref="G72" authorId="0">
      <text>
        <r>
          <rPr>
            <b/>
            <sz val="8"/>
            <color indexed="8"/>
            <rFont val="Tahoma"/>
            <family val="2"/>
          </rPr>
          <t xml:space="preserve">BKAMER:
</t>
        </r>
        <r>
          <rPr>
            <sz val="8"/>
            <color indexed="8"/>
            <rFont val="Tahoma"/>
            <family val="2"/>
          </rPr>
          <t>Assumption: $10 per hour
11 shows
5 hours per show</t>
        </r>
      </text>
    </comment>
    <comment ref="H72" authorId="0">
      <text>
        <r>
          <rPr>
            <b/>
            <sz val="8"/>
            <color indexed="8"/>
            <rFont val="Tahoma"/>
            <family val="2"/>
          </rPr>
          <t xml:space="preserve">BKAMER:
</t>
        </r>
        <r>
          <rPr>
            <sz val="8"/>
            <color indexed="8"/>
            <rFont val="Tahoma"/>
            <family val="2"/>
          </rPr>
          <t>Assumption: $10 per hour
11 shows
5 hours per show</t>
        </r>
      </text>
    </comment>
    <comment ref="I72" authorId="0">
      <text>
        <r>
          <rPr>
            <b/>
            <sz val="8"/>
            <color indexed="8"/>
            <rFont val="Tahoma"/>
            <family val="2"/>
          </rPr>
          <t xml:space="preserve">BKAMER:
</t>
        </r>
        <r>
          <rPr>
            <sz val="8"/>
            <color indexed="8"/>
            <rFont val="Tahoma"/>
            <family val="2"/>
          </rPr>
          <t>Assumption: $10 per hour
11 shows
5 hours per show</t>
        </r>
      </text>
    </comment>
    <comment ref="J72" authorId="0">
      <text>
        <r>
          <rPr>
            <b/>
            <sz val="8"/>
            <color indexed="8"/>
            <rFont val="Tahoma"/>
            <family val="2"/>
          </rPr>
          <t xml:space="preserve">BKAMER:
</t>
        </r>
        <r>
          <rPr>
            <sz val="8"/>
            <color indexed="8"/>
            <rFont val="Tahoma"/>
            <family val="2"/>
          </rPr>
          <t>Assumption: $10 per hour
11 shows
5 hours per show</t>
        </r>
      </text>
    </comment>
    <comment ref="P72" authorId="0">
      <text>
        <r>
          <rPr>
            <b/>
            <sz val="9"/>
            <color indexed="8"/>
            <rFont val="Tahoma"/>
            <family val="2"/>
          </rPr>
          <t xml:space="preserve">Brad Kamer:
</t>
        </r>
        <r>
          <rPr>
            <sz val="9"/>
            <color indexed="8"/>
            <rFont val="Tahoma"/>
            <family val="2"/>
          </rPr>
          <t>Special sale of Christmas show</t>
        </r>
      </text>
    </comment>
    <comment ref="F78" authorId="0">
      <text>
        <r>
          <rPr>
            <b/>
            <sz val="8"/>
            <color indexed="8"/>
            <rFont val="Tahoma"/>
            <family val="2"/>
          </rPr>
          <t xml:space="preserve">BKAMER:
</t>
        </r>
        <r>
          <rPr>
            <sz val="8"/>
            <color indexed="8"/>
            <rFont val="Tahoma"/>
            <family val="2"/>
          </rPr>
          <t xml:space="preserve">Based on total tickets @$5 per show @ 95% food cost
</t>
        </r>
      </text>
    </comment>
    <comment ref="G78" authorId="0">
      <text>
        <r>
          <rPr>
            <b/>
            <sz val="8"/>
            <color indexed="8"/>
            <rFont val="Tahoma"/>
            <family val="2"/>
          </rPr>
          <t xml:space="preserve">BKAMER:
</t>
        </r>
        <r>
          <rPr>
            <sz val="8"/>
            <color indexed="8"/>
            <rFont val="Tahoma"/>
            <family val="2"/>
          </rPr>
          <t xml:space="preserve">Based on total tickets @$5 per show @ 95% food cost
</t>
        </r>
      </text>
    </comment>
    <comment ref="H78" authorId="0">
      <text>
        <r>
          <rPr>
            <b/>
            <sz val="8"/>
            <color indexed="8"/>
            <rFont val="Tahoma"/>
            <family val="2"/>
          </rPr>
          <t xml:space="preserve">BKAMER:
</t>
        </r>
        <r>
          <rPr>
            <sz val="8"/>
            <color indexed="8"/>
            <rFont val="Tahoma"/>
            <family val="2"/>
          </rPr>
          <t xml:space="preserve">Based on total tickets @$5 per show @ 95% food cost
</t>
        </r>
      </text>
    </comment>
    <comment ref="I78" authorId="0">
      <text>
        <r>
          <rPr>
            <b/>
            <sz val="8"/>
            <color indexed="8"/>
            <rFont val="Tahoma"/>
            <family val="2"/>
          </rPr>
          <t xml:space="preserve">BKAMER:
</t>
        </r>
        <r>
          <rPr>
            <sz val="8"/>
            <color indexed="8"/>
            <rFont val="Tahoma"/>
            <family val="2"/>
          </rPr>
          <t xml:space="preserve">Based on total tickets @$5 per show @ 95% food cost
</t>
        </r>
      </text>
    </comment>
    <comment ref="J78" authorId="0">
      <text>
        <r>
          <rPr>
            <b/>
            <sz val="8"/>
            <color indexed="8"/>
            <rFont val="Tahoma"/>
            <family val="2"/>
          </rPr>
          <t xml:space="preserve">BKAMER:
</t>
        </r>
        <r>
          <rPr>
            <sz val="8"/>
            <color indexed="8"/>
            <rFont val="Tahoma"/>
            <family val="2"/>
          </rPr>
          <t xml:space="preserve">Based on total tickets @$5 per show @ 95% food cost
</t>
        </r>
      </text>
    </comment>
    <comment ref="P78" authorId="0">
      <text>
        <r>
          <rPr>
            <b/>
            <sz val="9"/>
            <color indexed="8"/>
            <rFont val="Tahoma"/>
            <family val="2"/>
          </rPr>
          <t xml:space="preserve">Brad Kamer:
</t>
        </r>
        <r>
          <rPr>
            <sz val="9"/>
            <color indexed="8"/>
            <rFont val="Tahoma"/>
            <family val="2"/>
          </rPr>
          <t>Special sale of Christmas show</t>
        </r>
      </text>
    </comment>
    <comment ref="Q99" authorId="0">
      <text>
        <r>
          <rPr>
            <b/>
            <sz val="8"/>
            <color indexed="8"/>
            <rFont val="Tahoma"/>
            <family val="2"/>
          </rPr>
          <t xml:space="preserve">BKAMER:
</t>
        </r>
        <r>
          <rPr>
            <sz val="8"/>
            <color indexed="8"/>
            <rFont val="Tahoma"/>
            <family val="2"/>
          </rPr>
          <t xml:space="preserve">Full time position with benefits </t>
        </r>
      </text>
    </comment>
    <comment ref="K100" authorId="0">
      <text>
        <r>
          <rPr>
            <b/>
            <sz val="9"/>
            <color indexed="8"/>
            <rFont val="Tahoma"/>
            <family val="2"/>
          </rPr>
          <t xml:space="preserve">Brad:
</t>
        </r>
        <r>
          <rPr>
            <sz val="9"/>
            <color indexed="8"/>
            <rFont val="Tahoma"/>
            <family val="2"/>
          </rPr>
          <t>4 hours per Saturday</t>
        </r>
      </text>
    </comment>
    <comment ref="L100" authorId="0">
      <text>
        <r>
          <rPr>
            <b/>
            <sz val="9"/>
            <color indexed="8"/>
            <rFont val="Tahoma"/>
            <family val="2"/>
          </rPr>
          <t xml:space="preserve">Brad:
</t>
        </r>
        <r>
          <rPr>
            <sz val="9"/>
            <color indexed="8"/>
            <rFont val="Tahoma"/>
            <family val="2"/>
          </rPr>
          <t>4 hours per Saturday</t>
        </r>
      </text>
    </comment>
    <comment ref="M100" authorId="0">
      <text>
        <r>
          <rPr>
            <b/>
            <sz val="9"/>
            <color indexed="8"/>
            <rFont val="Tahoma"/>
            <family val="2"/>
          </rPr>
          <t xml:space="preserve">Brad:
</t>
        </r>
        <r>
          <rPr>
            <sz val="9"/>
            <color indexed="8"/>
            <rFont val="Tahoma"/>
            <family val="2"/>
          </rPr>
          <t>4 hours per Saturday</t>
        </r>
      </text>
    </comment>
    <comment ref="N100" authorId="0">
      <text>
        <r>
          <rPr>
            <b/>
            <sz val="9"/>
            <color indexed="8"/>
            <rFont val="Tahoma"/>
            <family val="2"/>
          </rPr>
          <t xml:space="preserve">Brad:
</t>
        </r>
        <r>
          <rPr>
            <sz val="9"/>
            <color indexed="8"/>
            <rFont val="Tahoma"/>
            <family val="2"/>
          </rPr>
          <t>4 hours per Saturday</t>
        </r>
      </text>
    </comment>
    <comment ref="O100" authorId="0">
      <text>
        <r>
          <rPr>
            <b/>
            <sz val="9"/>
            <color indexed="8"/>
            <rFont val="Tahoma"/>
            <family val="2"/>
          </rPr>
          <t xml:space="preserve">Brad:
</t>
        </r>
        <r>
          <rPr>
            <sz val="9"/>
            <color indexed="8"/>
            <rFont val="Tahoma"/>
            <family val="2"/>
          </rPr>
          <t>4 hours per Saturday</t>
        </r>
      </text>
    </comment>
    <comment ref="P100" authorId="0">
      <text>
        <r>
          <rPr>
            <b/>
            <sz val="9"/>
            <color indexed="8"/>
            <rFont val="Tahoma"/>
            <family val="2"/>
          </rPr>
          <t xml:space="preserve">Brad:
</t>
        </r>
        <r>
          <rPr>
            <sz val="9"/>
            <color indexed="8"/>
            <rFont val="Tahoma"/>
            <family val="2"/>
          </rPr>
          <t>4 hours per Saturday</t>
        </r>
      </text>
    </comment>
    <comment ref="Q100" authorId="0">
      <text>
        <r>
          <rPr>
            <b/>
            <sz val="9"/>
            <color indexed="8"/>
            <rFont val="Tahoma"/>
            <family val="2"/>
          </rPr>
          <t xml:space="preserve">Brad:
</t>
        </r>
        <r>
          <rPr>
            <sz val="9"/>
            <color indexed="8"/>
            <rFont val="Tahoma"/>
            <family val="2"/>
          </rPr>
          <t>4 hours per Saturday</t>
        </r>
      </text>
    </comment>
    <comment ref="R100" authorId="0">
      <text>
        <r>
          <rPr>
            <b/>
            <sz val="9"/>
            <color indexed="8"/>
            <rFont val="Tahoma"/>
            <family val="2"/>
          </rPr>
          <t xml:space="preserve">Brad:
</t>
        </r>
        <r>
          <rPr>
            <sz val="9"/>
            <color indexed="8"/>
            <rFont val="Tahoma"/>
            <family val="2"/>
          </rPr>
          <t>4 hours per Saturday</t>
        </r>
      </text>
    </comment>
    <comment ref="S100" authorId="0">
      <text>
        <r>
          <rPr>
            <b/>
            <sz val="9"/>
            <color indexed="8"/>
            <rFont val="Tahoma"/>
            <family val="2"/>
          </rPr>
          <t xml:space="preserve">Brad:
</t>
        </r>
        <r>
          <rPr>
            <sz val="9"/>
            <color indexed="8"/>
            <rFont val="Tahoma"/>
            <family val="2"/>
          </rPr>
          <t>4 hours per Saturday</t>
        </r>
      </text>
    </comment>
    <comment ref="T100" authorId="0">
      <text>
        <r>
          <rPr>
            <b/>
            <sz val="9"/>
            <color indexed="8"/>
            <rFont val="Tahoma"/>
            <family val="2"/>
          </rPr>
          <t xml:space="preserve">Brad:
</t>
        </r>
        <r>
          <rPr>
            <sz val="9"/>
            <color indexed="8"/>
            <rFont val="Tahoma"/>
            <family val="2"/>
          </rPr>
          <t>4 hours per Saturday</t>
        </r>
      </text>
    </comment>
    <comment ref="U100" authorId="0">
      <text>
        <r>
          <rPr>
            <b/>
            <sz val="9"/>
            <color indexed="8"/>
            <rFont val="Tahoma"/>
            <family val="2"/>
          </rPr>
          <t xml:space="preserve">Brad:
</t>
        </r>
        <r>
          <rPr>
            <sz val="9"/>
            <color indexed="8"/>
            <rFont val="Tahoma"/>
            <family val="2"/>
          </rPr>
          <t>4 hours per Saturday</t>
        </r>
      </text>
    </comment>
    <comment ref="V100" authorId="0">
      <text>
        <r>
          <rPr>
            <b/>
            <sz val="9"/>
            <color indexed="8"/>
            <rFont val="Tahoma"/>
            <family val="2"/>
          </rPr>
          <t xml:space="preserve">Brad:
</t>
        </r>
        <r>
          <rPr>
            <sz val="9"/>
            <color indexed="8"/>
            <rFont val="Tahoma"/>
            <family val="2"/>
          </rPr>
          <t>4 hours per Saturday</t>
        </r>
      </text>
    </comment>
    <comment ref="K101" authorId="0">
      <text>
        <r>
          <rPr>
            <b/>
            <sz val="8"/>
            <color indexed="8"/>
            <rFont val="Tahoma"/>
            <family val="2"/>
          </rPr>
          <t xml:space="preserve">BKAMER:
</t>
        </r>
        <r>
          <rPr>
            <sz val="8"/>
            <color indexed="8"/>
            <rFont val="Tahoma"/>
            <family val="2"/>
          </rPr>
          <t xml:space="preserve">Salary $35K plus taxes
Salary and benefits 
</t>
        </r>
      </text>
    </comment>
    <comment ref="L101" authorId="0">
      <text>
        <r>
          <rPr>
            <b/>
            <sz val="8"/>
            <color indexed="8"/>
            <rFont val="Tahoma"/>
            <family val="2"/>
          </rPr>
          <t xml:space="preserve">BKAMER:
</t>
        </r>
        <r>
          <rPr>
            <sz val="8"/>
            <color indexed="8"/>
            <rFont val="Tahoma"/>
            <family val="2"/>
          </rPr>
          <t xml:space="preserve">Salary $35K plus taxes
Salary and benefits 
</t>
        </r>
      </text>
    </comment>
    <comment ref="M101" authorId="0">
      <text>
        <r>
          <rPr>
            <b/>
            <sz val="8"/>
            <color indexed="8"/>
            <rFont val="Tahoma"/>
            <family val="2"/>
          </rPr>
          <t xml:space="preserve">BKAMER:
</t>
        </r>
        <r>
          <rPr>
            <sz val="8"/>
            <color indexed="8"/>
            <rFont val="Tahoma"/>
            <family val="2"/>
          </rPr>
          <t xml:space="preserve">Salary $35K plus taxes
Salary and benefits 
</t>
        </r>
      </text>
    </comment>
    <comment ref="N101" authorId="0">
      <text>
        <r>
          <rPr>
            <b/>
            <sz val="8"/>
            <color indexed="8"/>
            <rFont val="Tahoma"/>
            <family val="2"/>
          </rPr>
          <t xml:space="preserve">BKAMER:
</t>
        </r>
        <r>
          <rPr>
            <sz val="8"/>
            <color indexed="8"/>
            <rFont val="Tahoma"/>
            <family val="2"/>
          </rPr>
          <t xml:space="preserve">Salary $35K plus taxes
Salary and benefits 
</t>
        </r>
      </text>
    </comment>
    <comment ref="O101" authorId="0">
      <text>
        <r>
          <rPr>
            <b/>
            <sz val="8"/>
            <color indexed="8"/>
            <rFont val="Tahoma"/>
            <family val="2"/>
          </rPr>
          <t xml:space="preserve">BKAMER:
</t>
        </r>
        <r>
          <rPr>
            <sz val="8"/>
            <color indexed="8"/>
            <rFont val="Tahoma"/>
            <family val="2"/>
          </rPr>
          <t xml:space="preserve">Salary $35K plus taxes
Salary and benefits 
</t>
        </r>
      </text>
    </comment>
    <comment ref="P101" authorId="0">
      <text>
        <r>
          <rPr>
            <b/>
            <sz val="8"/>
            <color indexed="8"/>
            <rFont val="Tahoma"/>
            <family val="2"/>
          </rPr>
          <t xml:space="preserve">BKAMER:
</t>
        </r>
        <r>
          <rPr>
            <sz val="8"/>
            <color indexed="8"/>
            <rFont val="Tahoma"/>
            <family val="2"/>
          </rPr>
          <t xml:space="preserve">Salary $35K plus taxes
Salary and benefits 
</t>
        </r>
      </text>
    </comment>
    <comment ref="Q101" authorId="0">
      <text>
        <r>
          <rPr>
            <b/>
            <sz val="8"/>
            <color indexed="8"/>
            <rFont val="Tahoma"/>
            <family val="2"/>
          </rPr>
          <t xml:space="preserve">BKAMER:
</t>
        </r>
        <r>
          <rPr>
            <sz val="8"/>
            <color indexed="8"/>
            <rFont val="Tahoma"/>
            <family val="2"/>
          </rPr>
          <t xml:space="preserve">Salary $35K plus taxes
Salary and benefits 
</t>
        </r>
      </text>
    </comment>
    <comment ref="R101" authorId="0">
      <text>
        <r>
          <rPr>
            <b/>
            <sz val="8"/>
            <color indexed="8"/>
            <rFont val="Tahoma"/>
            <family val="2"/>
          </rPr>
          <t xml:space="preserve">BKAMER:
</t>
        </r>
        <r>
          <rPr>
            <sz val="8"/>
            <color indexed="8"/>
            <rFont val="Tahoma"/>
            <family val="2"/>
          </rPr>
          <t xml:space="preserve">Salary $35K plus taxes
Salary and benefits 
</t>
        </r>
      </text>
    </comment>
    <comment ref="S101" authorId="0">
      <text>
        <r>
          <rPr>
            <b/>
            <sz val="8"/>
            <color indexed="8"/>
            <rFont val="Tahoma"/>
            <family val="2"/>
          </rPr>
          <t xml:space="preserve">BKAMER:
</t>
        </r>
        <r>
          <rPr>
            <sz val="8"/>
            <color indexed="8"/>
            <rFont val="Tahoma"/>
            <family val="2"/>
          </rPr>
          <t xml:space="preserve">Salary $35K plus taxes
Salary and benefits 
</t>
        </r>
      </text>
    </comment>
    <comment ref="T101" authorId="0">
      <text>
        <r>
          <rPr>
            <b/>
            <sz val="8"/>
            <color indexed="8"/>
            <rFont val="Tahoma"/>
            <family val="2"/>
          </rPr>
          <t xml:space="preserve">BKAMER:
</t>
        </r>
        <r>
          <rPr>
            <sz val="8"/>
            <color indexed="8"/>
            <rFont val="Tahoma"/>
            <family val="2"/>
          </rPr>
          <t xml:space="preserve">Salary $35K plus taxes
Salary and benefits 
</t>
        </r>
      </text>
    </comment>
    <comment ref="U101" authorId="0">
      <text>
        <r>
          <rPr>
            <b/>
            <sz val="8"/>
            <color indexed="8"/>
            <rFont val="Tahoma"/>
            <family val="2"/>
          </rPr>
          <t xml:space="preserve">BKAMER:
</t>
        </r>
        <r>
          <rPr>
            <sz val="8"/>
            <color indexed="8"/>
            <rFont val="Tahoma"/>
            <family val="2"/>
          </rPr>
          <t xml:space="preserve">Salary $35K plus taxes
Salary and benefits 
</t>
        </r>
      </text>
    </comment>
    <comment ref="V101" authorId="0">
      <text>
        <r>
          <rPr>
            <b/>
            <sz val="8"/>
            <color indexed="8"/>
            <rFont val="Tahoma"/>
            <family val="2"/>
          </rPr>
          <t xml:space="preserve">BKAMER:
</t>
        </r>
        <r>
          <rPr>
            <sz val="8"/>
            <color indexed="8"/>
            <rFont val="Tahoma"/>
            <family val="2"/>
          </rPr>
          <t xml:space="preserve">Salary $35K plus taxes
Salary and benefits 
</t>
        </r>
      </text>
    </comment>
    <comment ref="K102" authorId="0">
      <text>
        <r>
          <rPr>
            <b/>
            <sz val="9"/>
            <color indexed="8"/>
            <rFont val="Tahoma"/>
            <family val="2"/>
          </rPr>
          <t xml:space="preserve">Brad Kamer:
</t>
        </r>
        <r>
          <rPr>
            <sz val="9"/>
            <color indexed="8"/>
            <rFont val="Tahoma"/>
            <family val="2"/>
          </rPr>
          <t>removed from budget, no revenue to offset</t>
        </r>
      </text>
    </comment>
    <comment ref="L102" authorId="0">
      <text>
        <r>
          <rPr>
            <b/>
            <sz val="9"/>
            <color indexed="8"/>
            <rFont val="Tahoma"/>
            <family val="2"/>
          </rPr>
          <t xml:space="preserve">Brad Kamer:
</t>
        </r>
        <r>
          <rPr>
            <sz val="9"/>
            <color indexed="8"/>
            <rFont val="Tahoma"/>
            <family val="2"/>
          </rPr>
          <t>removed from budget, no revenue to offset</t>
        </r>
      </text>
    </comment>
    <comment ref="M102" authorId="0">
      <text>
        <r>
          <rPr>
            <b/>
            <sz val="9"/>
            <color indexed="8"/>
            <rFont val="Tahoma"/>
            <family val="2"/>
          </rPr>
          <t xml:space="preserve">Brad Kamer:
</t>
        </r>
        <r>
          <rPr>
            <sz val="9"/>
            <color indexed="8"/>
            <rFont val="Tahoma"/>
            <family val="2"/>
          </rPr>
          <t>removed from budget, no revenue to offset</t>
        </r>
      </text>
    </comment>
    <comment ref="N102" authorId="0">
      <text>
        <r>
          <rPr>
            <b/>
            <sz val="9"/>
            <color indexed="8"/>
            <rFont val="Tahoma"/>
            <family val="2"/>
          </rPr>
          <t xml:space="preserve">Brad Kamer:
</t>
        </r>
        <r>
          <rPr>
            <sz val="9"/>
            <color indexed="8"/>
            <rFont val="Tahoma"/>
            <family val="2"/>
          </rPr>
          <t>removed from budget, no revenue to offset</t>
        </r>
      </text>
    </comment>
    <comment ref="O102" authorId="0">
      <text>
        <r>
          <rPr>
            <b/>
            <sz val="9"/>
            <color indexed="8"/>
            <rFont val="Tahoma"/>
            <family val="2"/>
          </rPr>
          <t xml:space="preserve">Brad Kamer:
</t>
        </r>
        <r>
          <rPr>
            <sz val="9"/>
            <color indexed="8"/>
            <rFont val="Tahoma"/>
            <family val="2"/>
          </rPr>
          <t>removed from budget, no revenue to offset</t>
        </r>
      </text>
    </comment>
    <comment ref="P102" authorId="0">
      <text>
        <r>
          <rPr>
            <b/>
            <sz val="9"/>
            <color indexed="8"/>
            <rFont val="Tahoma"/>
            <family val="2"/>
          </rPr>
          <t xml:space="preserve">Brad Kamer:
</t>
        </r>
        <r>
          <rPr>
            <sz val="9"/>
            <color indexed="8"/>
            <rFont val="Tahoma"/>
            <family val="2"/>
          </rPr>
          <t>removed from budget, no revenue to offset</t>
        </r>
      </text>
    </comment>
    <comment ref="Q102" authorId="0">
      <text>
        <r>
          <rPr>
            <b/>
            <sz val="9"/>
            <color indexed="8"/>
            <rFont val="Tahoma"/>
            <family val="2"/>
          </rPr>
          <t xml:space="preserve">Brad Kamer:
</t>
        </r>
        <r>
          <rPr>
            <sz val="9"/>
            <color indexed="8"/>
            <rFont val="Tahoma"/>
            <family val="2"/>
          </rPr>
          <t>removed from budget, no revenue to offset</t>
        </r>
      </text>
    </comment>
    <comment ref="R102" authorId="0">
      <text>
        <r>
          <rPr>
            <b/>
            <sz val="9"/>
            <color indexed="8"/>
            <rFont val="Tahoma"/>
            <family val="2"/>
          </rPr>
          <t xml:space="preserve">Brad Kamer:
</t>
        </r>
        <r>
          <rPr>
            <sz val="9"/>
            <color indexed="8"/>
            <rFont val="Tahoma"/>
            <family val="2"/>
          </rPr>
          <t>removed from budget, no revenue to offset</t>
        </r>
      </text>
    </comment>
    <comment ref="S102" authorId="0">
      <text>
        <r>
          <rPr>
            <b/>
            <sz val="9"/>
            <color indexed="8"/>
            <rFont val="Tahoma"/>
            <family val="2"/>
          </rPr>
          <t xml:space="preserve">Brad Kamer:
</t>
        </r>
        <r>
          <rPr>
            <sz val="9"/>
            <color indexed="8"/>
            <rFont val="Tahoma"/>
            <family val="2"/>
          </rPr>
          <t>removed from budget, no revenue to offset</t>
        </r>
      </text>
    </comment>
    <comment ref="T102" authorId="0">
      <text>
        <r>
          <rPr>
            <b/>
            <sz val="9"/>
            <color indexed="8"/>
            <rFont val="Tahoma"/>
            <family val="2"/>
          </rPr>
          <t xml:space="preserve">Brad Kamer:
</t>
        </r>
        <r>
          <rPr>
            <sz val="9"/>
            <color indexed="8"/>
            <rFont val="Tahoma"/>
            <family val="2"/>
          </rPr>
          <t>removed from budget, no revenue to offset</t>
        </r>
      </text>
    </comment>
    <comment ref="U102" authorId="0">
      <text>
        <r>
          <rPr>
            <b/>
            <sz val="9"/>
            <color indexed="8"/>
            <rFont val="Tahoma"/>
            <family val="2"/>
          </rPr>
          <t xml:space="preserve">Brad Kamer:
</t>
        </r>
        <r>
          <rPr>
            <sz val="9"/>
            <color indexed="8"/>
            <rFont val="Tahoma"/>
            <family val="2"/>
          </rPr>
          <t>removed from budget, no revenue to offset</t>
        </r>
      </text>
    </comment>
    <comment ref="V102" authorId="0">
      <text>
        <r>
          <rPr>
            <b/>
            <sz val="9"/>
            <color indexed="8"/>
            <rFont val="Tahoma"/>
            <family val="2"/>
          </rPr>
          <t xml:space="preserve">Brad Kamer:
</t>
        </r>
        <r>
          <rPr>
            <sz val="9"/>
            <color indexed="8"/>
            <rFont val="Tahoma"/>
            <family val="2"/>
          </rPr>
          <t>removed from budget, no revenue to offset</t>
        </r>
      </text>
    </comment>
    <comment ref="K103" authorId="0">
      <text>
        <r>
          <rPr>
            <b/>
            <sz val="8"/>
            <color indexed="8"/>
            <rFont val="Tahoma"/>
            <family val="2"/>
          </rPr>
          <t xml:space="preserve">Administration with Benefits
</t>
        </r>
      </text>
    </comment>
    <comment ref="L103" authorId="0">
      <text>
        <r>
          <rPr>
            <b/>
            <sz val="8"/>
            <color indexed="8"/>
            <rFont val="Tahoma"/>
            <family val="2"/>
          </rPr>
          <t xml:space="preserve">Administration with Benefits
</t>
        </r>
      </text>
    </comment>
    <comment ref="M103" authorId="0">
      <text>
        <r>
          <rPr>
            <b/>
            <sz val="8"/>
            <color indexed="8"/>
            <rFont val="Tahoma"/>
            <family val="2"/>
          </rPr>
          <t xml:space="preserve">Administration with Benefits
</t>
        </r>
      </text>
    </comment>
    <comment ref="N103" authorId="0">
      <text>
        <r>
          <rPr>
            <b/>
            <sz val="8"/>
            <color indexed="8"/>
            <rFont val="Tahoma"/>
            <family val="2"/>
          </rPr>
          <t xml:space="preserve">Administration with Benefits
</t>
        </r>
      </text>
    </comment>
    <comment ref="O103" authorId="0">
      <text>
        <r>
          <rPr>
            <b/>
            <sz val="8"/>
            <color indexed="8"/>
            <rFont val="Tahoma"/>
            <family val="2"/>
          </rPr>
          <t xml:space="preserve">Administration with Benefits
</t>
        </r>
      </text>
    </comment>
    <comment ref="P103" authorId="0">
      <text>
        <r>
          <rPr>
            <b/>
            <sz val="8"/>
            <color indexed="8"/>
            <rFont val="Tahoma"/>
            <family val="2"/>
          </rPr>
          <t xml:space="preserve">Administration with Benefits
</t>
        </r>
      </text>
    </comment>
    <comment ref="Q103" authorId="0">
      <text>
        <r>
          <rPr>
            <b/>
            <sz val="8"/>
            <color indexed="8"/>
            <rFont val="Tahoma"/>
            <family val="2"/>
          </rPr>
          <t xml:space="preserve">Administration with Benefits
</t>
        </r>
      </text>
    </comment>
    <comment ref="R103" authorId="0">
      <text>
        <r>
          <rPr>
            <b/>
            <sz val="8"/>
            <color indexed="8"/>
            <rFont val="Tahoma"/>
            <family val="2"/>
          </rPr>
          <t xml:space="preserve">Administration with Benefits
</t>
        </r>
      </text>
    </comment>
    <comment ref="S103" authorId="0">
      <text>
        <r>
          <rPr>
            <b/>
            <sz val="8"/>
            <color indexed="8"/>
            <rFont val="Tahoma"/>
            <family val="2"/>
          </rPr>
          <t xml:space="preserve">Administration with Benefits
</t>
        </r>
      </text>
    </comment>
    <comment ref="T103" authorId="0">
      <text>
        <r>
          <rPr>
            <b/>
            <sz val="8"/>
            <color indexed="8"/>
            <rFont val="Tahoma"/>
            <family val="2"/>
          </rPr>
          <t xml:space="preserve">Administration with Benefits
</t>
        </r>
      </text>
    </comment>
    <comment ref="U103" authorId="0">
      <text>
        <r>
          <rPr>
            <b/>
            <sz val="8"/>
            <color indexed="8"/>
            <rFont val="Tahoma"/>
            <family val="2"/>
          </rPr>
          <t xml:space="preserve">Administration with Benefits
</t>
        </r>
      </text>
    </comment>
    <comment ref="V103" authorId="0">
      <text>
        <r>
          <rPr>
            <b/>
            <sz val="8"/>
            <color indexed="8"/>
            <rFont val="Tahoma"/>
            <family val="2"/>
          </rPr>
          <t xml:space="preserve">Administration with Benefits
</t>
        </r>
      </text>
    </comment>
    <comment ref="F105" authorId="0">
      <text>
        <r>
          <rPr>
            <b/>
            <sz val="8"/>
            <color indexed="8"/>
            <rFont val="Tahoma"/>
            <family val="2"/>
          </rPr>
          <t xml:space="preserve">BKAMER:
</t>
        </r>
        <r>
          <rPr>
            <sz val="8"/>
            <color indexed="8"/>
            <rFont val="Tahoma"/>
            <family val="2"/>
          </rPr>
          <t>Actual trend from prior year</t>
        </r>
      </text>
    </comment>
    <comment ref="G105" authorId="0">
      <text>
        <r>
          <rPr>
            <b/>
            <sz val="8"/>
            <color indexed="8"/>
            <rFont val="Tahoma"/>
            <family val="2"/>
          </rPr>
          <t xml:space="preserve">BKAMER:
</t>
        </r>
        <r>
          <rPr>
            <sz val="8"/>
            <color indexed="8"/>
            <rFont val="Tahoma"/>
            <family val="2"/>
          </rPr>
          <t>Actual trend from prior year</t>
        </r>
      </text>
    </comment>
    <comment ref="H105" authorId="0">
      <text>
        <r>
          <rPr>
            <b/>
            <sz val="8"/>
            <color indexed="8"/>
            <rFont val="Tahoma"/>
            <family val="2"/>
          </rPr>
          <t xml:space="preserve">BKAMER:
</t>
        </r>
        <r>
          <rPr>
            <sz val="8"/>
            <color indexed="8"/>
            <rFont val="Tahoma"/>
            <family val="2"/>
          </rPr>
          <t>Actual trend from prior year</t>
        </r>
      </text>
    </comment>
    <comment ref="I105" authorId="0">
      <text>
        <r>
          <rPr>
            <b/>
            <sz val="8"/>
            <color indexed="8"/>
            <rFont val="Tahoma"/>
            <family val="2"/>
          </rPr>
          <t xml:space="preserve">BKAMER:
</t>
        </r>
        <r>
          <rPr>
            <sz val="8"/>
            <color indexed="8"/>
            <rFont val="Tahoma"/>
            <family val="2"/>
          </rPr>
          <t>Actual trend from prior year</t>
        </r>
      </text>
    </comment>
    <comment ref="J105" authorId="0">
      <text>
        <r>
          <rPr>
            <b/>
            <sz val="8"/>
            <color indexed="8"/>
            <rFont val="Tahoma"/>
            <family val="2"/>
          </rPr>
          <t xml:space="preserve">BKAMER:
</t>
        </r>
        <r>
          <rPr>
            <sz val="8"/>
            <color indexed="8"/>
            <rFont val="Tahoma"/>
            <family val="2"/>
          </rPr>
          <t>Actual trend from prior year</t>
        </r>
      </text>
    </comment>
  </commentList>
</comments>
</file>

<file path=xl/comments6.xml><?xml version="1.0" encoding="utf-8"?>
<comments xmlns="http://schemas.openxmlformats.org/spreadsheetml/2006/main">
  <authors>
    <author/>
  </authors>
  <commentList>
    <comment ref="F4" authorId="0">
      <text>
        <r>
          <rPr>
            <b/>
            <sz val="8"/>
            <color indexed="8"/>
            <rFont val="Tahoma"/>
            <family val="2"/>
          </rPr>
          <t xml:space="preserve">BKAMER:
</t>
        </r>
        <r>
          <rPr>
            <sz val="8"/>
            <color indexed="8"/>
            <rFont val="Tahoma"/>
            <family val="2"/>
          </rPr>
          <t>110 per show 11 show run</t>
        </r>
      </text>
    </comment>
    <comment ref="G4" authorId="0">
      <text>
        <r>
          <rPr>
            <b/>
            <sz val="8"/>
            <color indexed="8"/>
            <rFont val="Tahoma"/>
            <family val="2"/>
          </rPr>
          <t xml:space="preserve">BKAMER:
</t>
        </r>
        <r>
          <rPr>
            <sz val="8"/>
            <color indexed="8"/>
            <rFont val="Tahoma"/>
            <family val="2"/>
          </rPr>
          <t>110 per show 11 show run</t>
        </r>
      </text>
    </comment>
    <comment ref="H4" authorId="0">
      <text>
        <r>
          <rPr>
            <b/>
            <sz val="8"/>
            <color indexed="8"/>
            <rFont val="Tahoma"/>
            <family val="2"/>
          </rPr>
          <t xml:space="preserve">BKAMER:
</t>
        </r>
        <r>
          <rPr>
            <sz val="8"/>
            <color indexed="8"/>
            <rFont val="Tahoma"/>
            <family val="2"/>
          </rPr>
          <t>115
 per show 12 show run</t>
        </r>
      </text>
    </comment>
    <comment ref="I4" authorId="0">
      <text>
        <r>
          <rPr>
            <b/>
            <sz val="8"/>
            <color indexed="8"/>
            <rFont val="Tahoma"/>
            <family val="2"/>
          </rPr>
          <t xml:space="preserve">BKAMER:
</t>
        </r>
        <r>
          <rPr>
            <sz val="8"/>
            <color indexed="8"/>
            <rFont val="Tahoma"/>
            <family val="2"/>
          </rPr>
          <t>110 per show 11 show run</t>
        </r>
      </text>
    </comment>
    <comment ref="J4" authorId="0">
      <text>
        <r>
          <rPr>
            <b/>
            <sz val="8"/>
            <color indexed="8"/>
            <rFont val="Tahoma"/>
            <family val="2"/>
          </rPr>
          <t xml:space="preserve">BKAMER:
</t>
        </r>
        <r>
          <rPr>
            <sz val="8"/>
            <color indexed="8"/>
            <rFont val="Tahoma"/>
            <family val="2"/>
          </rPr>
          <t>110 per show 11 show run</t>
        </r>
      </text>
    </comment>
    <comment ref="F24" authorId="0">
      <text>
        <r>
          <rPr>
            <sz val="8"/>
            <color indexed="8"/>
            <rFont val="Tahoma"/>
            <family val="2"/>
          </rPr>
          <t>Hart
Actual: $4,400
Grants/5 shows</t>
        </r>
      </text>
    </comment>
    <comment ref="G24" authorId="0">
      <text>
        <r>
          <rPr>
            <sz val="8"/>
            <color indexed="8"/>
            <rFont val="Tahoma"/>
            <family val="2"/>
          </rPr>
          <t>Hart
Actual: $4,400
Grants/5 shows</t>
        </r>
      </text>
    </comment>
    <comment ref="H24" authorId="0">
      <text>
        <r>
          <rPr>
            <sz val="8"/>
            <color indexed="8"/>
            <rFont val="Tahoma"/>
            <family val="2"/>
          </rPr>
          <t>Hart
Actual: $4,400
Grants/5 shows</t>
        </r>
      </text>
    </comment>
    <comment ref="I24" authorId="0">
      <text>
        <r>
          <rPr>
            <sz val="8"/>
            <color indexed="8"/>
            <rFont val="Tahoma"/>
            <family val="2"/>
          </rPr>
          <t>Hart
Actual: $4,400
Grants/5 shows</t>
        </r>
      </text>
    </comment>
    <comment ref="J24" authorId="0">
      <text>
        <r>
          <rPr>
            <sz val="8"/>
            <color indexed="8"/>
            <rFont val="Tahoma"/>
            <family val="2"/>
          </rPr>
          <t>Hart
Actual: $4,400
Grants/5 shows</t>
        </r>
      </text>
    </comment>
    <comment ref="F26" authorId="0">
      <text>
        <r>
          <rPr>
            <b/>
            <sz val="8"/>
            <color indexed="8"/>
            <rFont val="Tahoma"/>
            <family val="2"/>
          </rPr>
          <t xml:space="preserve">Hart
</t>
        </r>
        <r>
          <rPr>
            <sz val="8"/>
            <color indexed="8"/>
            <rFont val="Tahoma"/>
            <family val="2"/>
          </rPr>
          <t>Actual: $30,680K less PTP of $2,930= $27,750/6 shows</t>
        </r>
      </text>
    </comment>
    <comment ref="G26" authorId="0">
      <text>
        <r>
          <rPr>
            <b/>
            <sz val="8"/>
            <color indexed="8"/>
            <rFont val="Tahoma"/>
            <family val="2"/>
          </rPr>
          <t xml:space="preserve">Hart
</t>
        </r>
        <r>
          <rPr>
            <sz val="8"/>
            <color indexed="8"/>
            <rFont val="Tahoma"/>
            <family val="2"/>
          </rPr>
          <t>Actual: $30,680K less PTP of $2,930= $27,750/6 shows</t>
        </r>
      </text>
    </comment>
    <comment ref="H26" authorId="0">
      <text>
        <r>
          <rPr>
            <b/>
            <sz val="8"/>
            <color indexed="8"/>
            <rFont val="Tahoma"/>
            <family val="2"/>
          </rPr>
          <t xml:space="preserve">Hart
</t>
        </r>
        <r>
          <rPr>
            <sz val="8"/>
            <color indexed="8"/>
            <rFont val="Tahoma"/>
            <family val="2"/>
          </rPr>
          <t>Actual: $30,680K less PTP of $2,930= $27,750/6 shows</t>
        </r>
      </text>
    </comment>
    <comment ref="I26" authorId="0">
      <text>
        <r>
          <rPr>
            <b/>
            <sz val="8"/>
            <color indexed="8"/>
            <rFont val="Tahoma"/>
            <family val="2"/>
          </rPr>
          <t xml:space="preserve">Hart
</t>
        </r>
        <r>
          <rPr>
            <sz val="8"/>
            <color indexed="8"/>
            <rFont val="Tahoma"/>
            <family val="2"/>
          </rPr>
          <t>Actual: $30,680K less PTP of $2,930= $27,750/6 shows</t>
        </r>
      </text>
    </comment>
    <comment ref="J26" authorId="0">
      <text>
        <r>
          <rPr>
            <b/>
            <sz val="8"/>
            <color indexed="8"/>
            <rFont val="Tahoma"/>
            <family val="2"/>
          </rPr>
          <t xml:space="preserve">Hart
</t>
        </r>
        <r>
          <rPr>
            <sz val="8"/>
            <color indexed="8"/>
            <rFont val="Tahoma"/>
            <family val="2"/>
          </rPr>
          <t>Actual: $30,680K less PTP of $2,930= $27,750/6 shows</t>
        </r>
      </text>
    </comment>
    <comment ref="B34" authorId="0">
      <text>
        <r>
          <rPr>
            <b/>
            <sz val="9"/>
            <color indexed="8"/>
            <rFont val="Tahoma"/>
            <family val="2"/>
          </rPr>
          <t>Possibly matched!</t>
        </r>
      </text>
    </comment>
    <comment ref="F59" authorId="0">
      <text>
        <r>
          <rPr>
            <b/>
            <sz val="8"/>
            <color indexed="8"/>
            <rFont val="Tahoma"/>
            <family val="2"/>
          </rPr>
          <t xml:space="preserve">BKAMER:
</t>
        </r>
        <r>
          <rPr>
            <sz val="8"/>
            <color indexed="8"/>
            <rFont val="Tahoma"/>
            <family val="2"/>
          </rPr>
          <t xml:space="preserve">4 band members 
2 members 3 rehearsals @$25 and 11
 shows@$50
piano rehearsal accompany fee
</t>
        </r>
      </text>
    </comment>
    <comment ref="G59" authorId="0">
      <text>
        <r>
          <rPr>
            <b/>
            <sz val="8"/>
            <color indexed="8"/>
            <rFont val="Tahoma"/>
            <family val="2"/>
          </rPr>
          <t xml:space="preserve">BKAMER:
</t>
        </r>
        <r>
          <rPr>
            <sz val="8"/>
            <color indexed="8"/>
            <rFont val="Tahoma"/>
            <family val="2"/>
          </rPr>
          <t xml:space="preserve">4 band members 
2 members 3 rehearsals @$25 and 11
 shows@$50
piano rehearsal accompany fee
</t>
        </r>
      </text>
    </comment>
    <comment ref="H59" authorId="0">
      <text>
        <r>
          <rPr>
            <b/>
            <sz val="8"/>
            <color indexed="8"/>
            <rFont val="Tahoma"/>
            <family val="2"/>
          </rPr>
          <t xml:space="preserve">BKAMER:
</t>
        </r>
        <r>
          <rPr>
            <sz val="8"/>
            <color indexed="8"/>
            <rFont val="Tahoma"/>
            <family val="2"/>
          </rPr>
          <t xml:space="preserve">4 band members 
2 members 3 rehearsals @$25 and 11
 shows@$50
piano rehearsal accompany fee
</t>
        </r>
      </text>
    </comment>
    <comment ref="I59" authorId="0">
      <text>
        <r>
          <rPr>
            <b/>
            <sz val="8"/>
            <color indexed="8"/>
            <rFont val="Tahoma"/>
            <family val="2"/>
          </rPr>
          <t xml:space="preserve">BKAMER:
</t>
        </r>
        <r>
          <rPr>
            <sz val="8"/>
            <color indexed="8"/>
            <rFont val="Tahoma"/>
            <family val="2"/>
          </rPr>
          <t xml:space="preserve">4 band members 
2 members 3 rehearsals @$25 and 11
 shows@$50
piano rehearsal accompany fee
</t>
        </r>
      </text>
    </comment>
    <comment ref="J59" authorId="0">
      <text>
        <r>
          <rPr>
            <b/>
            <sz val="8"/>
            <color indexed="8"/>
            <rFont val="Tahoma"/>
            <family val="2"/>
          </rPr>
          <t xml:space="preserve">BKAMER:
</t>
        </r>
        <r>
          <rPr>
            <sz val="8"/>
            <color indexed="8"/>
            <rFont val="Tahoma"/>
            <family val="2"/>
          </rPr>
          <t xml:space="preserve">4 band members 
2 members 3 rehearsals @$25 and 11
 shows@$50
piano rehearsal accompany fee
</t>
        </r>
      </text>
    </comment>
    <comment ref="P59" authorId="0">
      <text>
        <r>
          <rPr>
            <b/>
            <sz val="9"/>
            <color indexed="8"/>
            <rFont val="Tahoma"/>
            <family val="2"/>
          </rPr>
          <t xml:space="preserve">Brad Kamer:
</t>
        </r>
        <r>
          <rPr>
            <sz val="9"/>
            <color indexed="8"/>
            <rFont val="Tahoma"/>
            <family val="2"/>
          </rPr>
          <t>Special sale of Christmas show</t>
        </r>
      </text>
    </comment>
    <comment ref="F60" authorId="0">
      <text>
        <r>
          <rPr>
            <b/>
            <sz val="8"/>
            <color indexed="8"/>
            <rFont val="Tahoma"/>
            <family val="2"/>
          </rPr>
          <t>Hart: 
4 rehearsals and 11
 shows for 5 hours each @ $10 per hour</t>
        </r>
      </text>
    </comment>
    <comment ref="G60" authorId="0">
      <text>
        <r>
          <rPr>
            <b/>
            <sz val="8"/>
            <color indexed="8"/>
            <rFont val="Tahoma"/>
            <family val="2"/>
          </rPr>
          <t>Hart: 
4 rehearsals and 11
 shows for 5 hours each @ $10 per hour</t>
        </r>
      </text>
    </comment>
    <comment ref="H60" authorId="0">
      <text>
        <r>
          <rPr>
            <b/>
            <sz val="8"/>
            <color indexed="8"/>
            <rFont val="Tahoma"/>
            <family val="2"/>
          </rPr>
          <t>Hart: 
4 rehearsals and 11
 shows for 5 hours each @ $10 per hour</t>
        </r>
      </text>
    </comment>
    <comment ref="I60" authorId="0">
      <text>
        <r>
          <rPr>
            <b/>
            <sz val="8"/>
            <color indexed="8"/>
            <rFont val="Tahoma"/>
            <family val="2"/>
          </rPr>
          <t>Hart: 
4 rehearsals and 11
 shows for 5 hours each @ $10 per hour</t>
        </r>
      </text>
    </comment>
    <comment ref="J60" authorId="0">
      <text>
        <r>
          <rPr>
            <b/>
            <sz val="8"/>
            <color indexed="8"/>
            <rFont val="Tahoma"/>
            <family val="2"/>
          </rPr>
          <t>Hart: 
4 rehearsals and 11
 shows for 5 hours each @ $10 per hour</t>
        </r>
      </text>
    </comment>
    <comment ref="P60" authorId="0">
      <text>
        <r>
          <rPr>
            <b/>
            <sz val="9"/>
            <color indexed="8"/>
            <rFont val="Tahoma"/>
            <family val="2"/>
          </rPr>
          <t xml:space="preserve">Brad Kamer:
</t>
        </r>
        <r>
          <rPr>
            <sz val="9"/>
            <color indexed="8"/>
            <rFont val="Tahoma"/>
            <family val="2"/>
          </rPr>
          <t>Special sale of Christmas show</t>
        </r>
      </text>
    </comment>
    <comment ref="F61" authorId="0">
      <text>
        <r>
          <rPr>
            <b/>
            <sz val="8"/>
            <color indexed="8"/>
            <rFont val="Tahoma"/>
            <family val="2"/>
          </rPr>
          <t>Hart:
Based on FY16 Actual trend</t>
        </r>
      </text>
    </comment>
    <comment ref="G61" authorId="0">
      <text>
        <r>
          <rPr>
            <b/>
            <sz val="8"/>
            <color indexed="8"/>
            <rFont val="Tahoma"/>
            <family val="2"/>
          </rPr>
          <t>Hart:
Based on FY16 Actual trend</t>
        </r>
      </text>
    </comment>
    <comment ref="H61" authorId="0">
      <text>
        <r>
          <rPr>
            <b/>
            <sz val="8"/>
            <color indexed="8"/>
            <rFont val="Tahoma"/>
            <family val="2"/>
          </rPr>
          <t>Hart:
Based on FY16 Actual trend</t>
        </r>
      </text>
    </comment>
    <comment ref="I61" authorId="0">
      <text>
        <r>
          <rPr>
            <b/>
            <sz val="8"/>
            <color indexed="8"/>
            <rFont val="Tahoma"/>
            <family val="2"/>
          </rPr>
          <t>Hart:
Based on FY16 Actual trend</t>
        </r>
      </text>
    </comment>
    <comment ref="J61" authorId="0">
      <text>
        <r>
          <rPr>
            <b/>
            <sz val="8"/>
            <color indexed="8"/>
            <rFont val="Tahoma"/>
            <family val="2"/>
          </rPr>
          <t>Hart:
Based on FY16 Actual trend</t>
        </r>
      </text>
    </comment>
    <comment ref="P61" authorId="0">
      <text>
        <r>
          <rPr>
            <b/>
            <sz val="9"/>
            <color indexed="8"/>
            <rFont val="Tahoma"/>
            <family val="2"/>
          </rPr>
          <t xml:space="preserve">Brad Kamer:
</t>
        </r>
        <r>
          <rPr>
            <sz val="9"/>
            <color indexed="8"/>
            <rFont val="Tahoma"/>
            <family val="2"/>
          </rPr>
          <t>Special sale of Christmas show</t>
        </r>
      </text>
    </comment>
    <comment ref="P62" authorId="0">
      <text>
        <r>
          <rPr>
            <b/>
            <sz val="9"/>
            <color indexed="8"/>
            <rFont val="Tahoma"/>
            <family val="2"/>
          </rPr>
          <t xml:space="preserve">Brad Kamer:
</t>
        </r>
        <r>
          <rPr>
            <sz val="9"/>
            <color indexed="8"/>
            <rFont val="Tahoma"/>
            <family val="2"/>
          </rPr>
          <t>Special sale of Christmas show</t>
        </r>
      </text>
    </comment>
    <comment ref="C65" authorId="0">
      <text>
        <r>
          <rPr>
            <b/>
            <sz val="9"/>
            <color indexed="8"/>
            <rFont val="Tahoma"/>
            <family val="2"/>
          </rPr>
          <t xml:space="preserve">Hart:
</t>
        </r>
        <r>
          <rPr>
            <sz val="9"/>
            <color indexed="8"/>
            <rFont val="Tahoma"/>
            <family val="2"/>
          </rPr>
          <t>2 counselors @ $250 per week</t>
        </r>
      </text>
    </comment>
    <comment ref="C68" authorId="0">
      <text>
        <r>
          <rPr>
            <b/>
            <sz val="9"/>
            <color indexed="8"/>
            <rFont val="Tahoma"/>
            <family val="2"/>
          </rPr>
          <t xml:space="preserve">Angela Bryan:
</t>
        </r>
        <r>
          <rPr>
            <sz val="9"/>
            <color indexed="8"/>
            <rFont val="Tahoma"/>
            <family val="2"/>
          </rPr>
          <t>2 @ $500 per week</t>
        </r>
      </text>
    </comment>
    <comment ref="F73" authorId="0">
      <text>
        <r>
          <rPr>
            <b/>
            <sz val="8"/>
            <color indexed="8"/>
            <rFont val="Tahoma"/>
            <family val="2"/>
          </rPr>
          <t xml:space="preserve">BKAMER:
</t>
        </r>
        <r>
          <rPr>
            <sz val="8"/>
            <color indexed="8"/>
            <rFont val="Tahoma"/>
            <family val="2"/>
          </rPr>
          <t>Assumption: $14 per hour
5 hours per show for 10 shows</t>
        </r>
      </text>
    </comment>
    <comment ref="G73" authorId="0">
      <text>
        <r>
          <rPr>
            <b/>
            <sz val="8"/>
            <color indexed="8"/>
            <rFont val="Tahoma"/>
            <family val="2"/>
          </rPr>
          <t xml:space="preserve">BKAMER:
</t>
        </r>
        <r>
          <rPr>
            <sz val="8"/>
            <color indexed="8"/>
            <rFont val="Tahoma"/>
            <family val="2"/>
          </rPr>
          <t>Assumption: $14 per hour
5 hours per show</t>
        </r>
      </text>
    </comment>
    <comment ref="H73" authorId="0">
      <text>
        <r>
          <rPr>
            <b/>
            <sz val="8"/>
            <color indexed="8"/>
            <rFont val="Tahoma"/>
            <family val="2"/>
          </rPr>
          <t xml:space="preserve">BKAMER:
</t>
        </r>
        <r>
          <rPr>
            <sz val="8"/>
            <color indexed="8"/>
            <rFont val="Tahoma"/>
            <family val="2"/>
          </rPr>
          <t>Assumption: $14 per hour
5 hours per show</t>
        </r>
      </text>
    </comment>
    <comment ref="I73" authorId="0">
      <text>
        <r>
          <rPr>
            <b/>
            <sz val="8"/>
            <color indexed="8"/>
            <rFont val="Tahoma"/>
            <family val="2"/>
          </rPr>
          <t xml:space="preserve">BKAMER:
</t>
        </r>
        <r>
          <rPr>
            <sz val="8"/>
            <color indexed="8"/>
            <rFont val="Tahoma"/>
            <family val="2"/>
          </rPr>
          <t>Assumption: $14 per hour
5 hours per show</t>
        </r>
      </text>
    </comment>
    <comment ref="J73" authorId="0">
      <text>
        <r>
          <rPr>
            <b/>
            <sz val="8"/>
            <color indexed="8"/>
            <rFont val="Tahoma"/>
            <family val="2"/>
          </rPr>
          <t xml:space="preserve">BKAMER:
</t>
        </r>
        <r>
          <rPr>
            <sz val="8"/>
            <color indexed="8"/>
            <rFont val="Tahoma"/>
            <family val="2"/>
          </rPr>
          <t>Assumption: $14 per hour
5 hours per show</t>
        </r>
      </text>
    </comment>
    <comment ref="P73" authorId="0">
      <text>
        <r>
          <rPr>
            <b/>
            <sz val="9"/>
            <color indexed="8"/>
            <rFont val="Tahoma"/>
            <family val="2"/>
          </rPr>
          <t xml:space="preserve">Brad Kamer:
</t>
        </r>
        <r>
          <rPr>
            <sz val="9"/>
            <color indexed="8"/>
            <rFont val="Tahoma"/>
            <family val="2"/>
          </rPr>
          <t>Special sale of Christmas show</t>
        </r>
      </text>
    </comment>
    <comment ref="F74" authorId="0">
      <text>
        <r>
          <rPr>
            <b/>
            <sz val="8"/>
            <color indexed="8"/>
            <rFont val="Tahoma"/>
            <family val="2"/>
          </rPr>
          <t xml:space="preserve">BKAMER:
</t>
        </r>
        <r>
          <rPr>
            <sz val="8"/>
            <color indexed="8"/>
            <rFont val="Tahoma"/>
            <family val="2"/>
          </rPr>
          <t>Assumption: $10 per hour
11 shows
5 hours per show</t>
        </r>
      </text>
    </comment>
    <comment ref="G74" authorId="0">
      <text>
        <r>
          <rPr>
            <b/>
            <sz val="8"/>
            <color indexed="8"/>
            <rFont val="Tahoma"/>
            <family val="2"/>
          </rPr>
          <t xml:space="preserve">BKAMER:
</t>
        </r>
        <r>
          <rPr>
            <sz val="8"/>
            <color indexed="8"/>
            <rFont val="Tahoma"/>
            <family val="2"/>
          </rPr>
          <t>Assumption: $10 per hour
11 shows
5 hours per show</t>
        </r>
      </text>
    </comment>
    <comment ref="H74" authorId="0">
      <text>
        <r>
          <rPr>
            <b/>
            <sz val="8"/>
            <color indexed="8"/>
            <rFont val="Tahoma"/>
            <family val="2"/>
          </rPr>
          <t xml:space="preserve">BKAMER:
</t>
        </r>
        <r>
          <rPr>
            <sz val="8"/>
            <color indexed="8"/>
            <rFont val="Tahoma"/>
            <family val="2"/>
          </rPr>
          <t>Assumption: $10 per hour
11 shows
5 hours per show</t>
        </r>
      </text>
    </comment>
    <comment ref="I74" authorId="0">
      <text>
        <r>
          <rPr>
            <b/>
            <sz val="8"/>
            <color indexed="8"/>
            <rFont val="Tahoma"/>
            <family val="2"/>
          </rPr>
          <t xml:space="preserve">BKAMER:
</t>
        </r>
        <r>
          <rPr>
            <sz val="8"/>
            <color indexed="8"/>
            <rFont val="Tahoma"/>
            <family val="2"/>
          </rPr>
          <t>Assumption: $10 per hour
11 shows
5 hours per show</t>
        </r>
      </text>
    </comment>
    <comment ref="J74" authorId="0">
      <text>
        <r>
          <rPr>
            <b/>
            <sz val="8"/>
            <color indexed="8"/>
            <rFont val="Tahoma"/>
            <family val="2"/>
          </rPr>
          <t xml:space="preserve">BKAMER:
</t>
        </r>
        <r>
          <rPr>
            <sz val="8"/>
            <color indexed="8"/>
            <rFont val="Tahoma"/>
            <family val="2"/>
          </rPr>
          <t>Assumption: $10 per hour
11 shows
5 hours per show</t>
        </r>
      </text>
    </comment>
    <comment ref="P74" authorId="0">
      <text>
        <r>
          <rPr>
            <b/>
            <sz val="9"/>
            <color indexed="8"/>
            <rFont val="Tahoma"/>
            <family val="2"/>
          </rPr>
          <t xml:space="preserve">Brad Kamer:
</t>
        </r>
        <r>
          <rPr>
            <sz val="9"/>
            <color indexed="8"/>
            <rFont val="Tahoma"/>
            <family val="2"/>
          </rPr>
          <t>Special sale of Christmas show</t>
        </r>
      </text>
    </comment>
    <comment ref="F82" authorId="0">
      <text>
        <r>
          <rPr>
            <b/>
            <sz val="8"/>
            <color indexed="8"/>
            <rFont val="Tahoma"/>
            <family val="2"/>
          </rPr>
          <t xml:space="preserve">BKAMER:
</t>
        </r>
        <r>
          <rPr>
            <sz val="8"/>
            <color indexed="8"/>
            <rFont val="Tahoma"/>
            <family val="2"/>
          </rPr>
          <t xml:space="preserve">Based on total tickets @$5 per show @ 95% food cost
</t>
        </r>
      </text>
    </comment>
    <comment ref="G82" authorId="0">
      <text>
        <r>
          <rPr>
            <b/>
            <sz val="8"/>
            <color indexed="8"/>
            <rFont val="Tahoma"/>
            <family val="2"/>
          </rPr>
          <t xml:space="preserve">BKAMER:
</t>
        </r>
        <r>
          <rPr>
            <sz val="8"/>
            <color indexed="8"/>
            <rFont val="Tahoma"/>
            <family val="2"/>
          </rPr>
          <t xml:space="preserve">Based on total tickets @$5 per show @ 95% food cost
</t>
        </r>
      </text>
    </comment>
    <comment ref="H82" authorId="0">
      <text>
        <r>
          <rPr>
            <b/>
            <sz val="8"/>
            <color indexed="8"/>
            <rFont val="Tahoma"/>
            <family val="2"/>
          </rPr>
          <t xml:space="preserve">BKAMER:
</t>
        </r>
        <r>
          <rPr>
            <sz val="8"/>
            <color indexed="8"/>
            <rFont val="Tahoma"/>
            <family val="2"/>
          </rPr>
          <t xml:space="preserve">Based on total tickets @$5 per show @ 95% food cost
</t>
        </r>
      </text>
    </comment>
    <comment ref="I82" authorId="0">
      <text>
        <r>
          <rPr>
            <b/>
            <sz val="8"/>
            <color indexed="8"/>
            <rFont val="Tahoma"/>
            <family val="2"/>
          </rPr>
          <t xml:space="preserve">BKAMER:
</t>
        </r>
        <r>
          <rPr>
            <sz val="8"/>
            <color indexed="8"/>
            <rFont val="Tahoma"/>
            <family val="2"/>
          </rPr>
          <t xml:space="preserve">Based on total tickets @$5 per show @ 95% food cost
</t>
        </r>
      </text>
    </comment>
    <comment ref="J82" authorId="0">
      <text>
        <r>
          <rPr>
            <b/>
            <sz val="8"/>
            <color indexed="8"/>
            <rFont val="Tahoma"/>
            <family val="2"/>
          </rPr>
          <t xml:space="preserve">BKAMER:
</t>
        </r>
        <r>
          <rPr>
            <sz val="8"/>
            <color indexed="8"/>
            <rFont val="Tahoma"/>
            <family val="2"/>
          </rPr>
          <t xml:space="preserve">Based on total tickets @$5 per show @ 95% food cost
</t>
        </r>
      </text>
    </comment>
    <comment ref="P82" authorId="0">
      <text>
        <r>
          <rPr>
            <b/>
            <sz val="9"/>
            <color indexed="8"/>
            <rFont val="Tahoma"/>
            <family val="2"/>
          </rPr>
          <t xml:space="preserve">Brad Kamer:
</t>
        </r>
        <r>
          <rPr>
            <sz val="9"/>
            <color indexed="8"/>
            <rFont val="Tahoma"/>
            <family val="2"/>
          </rPr>
          <t>Special sale of Christmas show</t>
        </r>
      </text>
    </comment>
    <comment ref="Q106" authorId="0">
      <text>
        <r>
          <rPr>
            <b/>
            <sz val="8"/>
            <color indexed="8"/>
            <rFont val="Tahoma"/>
            <family val="2"/>
          </rPr>
          <t xml:space="preserve">BKAMER:
</t>
        </r>
        <r>
          <rPr>
            <sz val="8"/>
            <color indexed="8"/>
            <rFont val="Tahoma"/>
            <family val="2"/>
          </rPr>
          <t xml:space="preserve">Full time position with benefits </t>
        </r>
      </text>
    </comment>
    <comment ref="K107" authorId="0">
      <text>
        <r>
          <rPr>
            <b/>
            <sz val="9"/>
            <color indexed="8"/>
            <rFont val="Tahoma"/>
            <family val="2"/>
          </rPr>
          <t xml:space="preserve">Brad:
</t>
        </r>
        <r>
          <rPr>
            <sz val="9"/>
            <color indexed="8"/>
            <rFont val="Tahoma"/>
            <family val="2"/>
          </rPr>
          <t>4 hours per Saturday</t>
        </r>
      </text>
    </comment>
    <comment ref="L107" authorId="0">
      <text>
        <r>
          <rPr>
            <b/>
            <sz val="9"/>
            <color indexed="8"/>
            <rFont val="Tahoma"/>
            <family val="2"/>
          </rPr>
          <t xml:space="preserve">Brad:
</t>
        </r>
        <r>
          <rPr>
            <sz val="9"/>
            <color indexed="8"/>
            <rFont val="Tahoma"/>
            <family val="2"/>
          </rPr>
          <t>4 hours per Saturday</t>
        </r>
      </text>
    </comment>
    <comment ref="M107" authorId="0">
      <text>
        <r>
          <rPr>
            <b/>
            <sz val="9"/>
            <color indexed="8"/>
            <rFont val="Tahoma"/>
            <family val="2"/>
          </rPr>
          <t xml:space="preserve">Brad:
</t>
        </r>
        <r>
          <rPr>
            <sz val="9"/>
            <color indexed="8"/>
            <rFont val="Tahoma"/>
            <family val="2"/>
          </rPr>
          <t>4 hours per Saturday</t>
        </r>
      </text>
    </comment>
    <comment ref="N107" authorId="0">
      <text>
        <r>
          <rPr>
            <b/>
            <sz val="9"/>
            <color indexed="8"/>
            <rFont val="Tahoma"/>
            <family val="2"/>
          </rPr>
          <t xml:space="preserve">Brad:
</t>
        </r>
        <r>
          <rPr>
            <sz val="9"/>
            <color indexed="8"/>
            <rFont val="Tahoma"/>
            <family val="2"/>
          </rPr>
          <t>4 hours per Saturday</t>
        </r>
      </text>
    </comment>
    <comment ref="O107" authorId="0">
      <text>
        <r>
          <rPr>
            <b/>
            <sz val="9"/>
            <color indexed="8"/>
            <rFont val="Tahoma"/>
            <family val="2"/>
          </rPr>
          <t xml:space="preserve">Brad:
</t>
        </r>
        <r>
          <rPr>
            <sz val="9"/>
            <color indexed="8"/>
            <rFont val="Tahoma"/>
            <family val="2"/>
          </rPr>
          <t>4 hours per Saturday</t>
        </r>
      </text>
    </comment>
    <comment ref="P107" authorId="0">
      <text>
        <r>
          <rPr>
            <b/>
            <sz val="9"/>
            <color indexed="8"/>
            <rFont val="Tahoma"/>
            <family val="2"/>
          </rPr>
          <t xml:space="preserve">Brad:
</t>
        </r>
        <r>
          <rPr>
            <sz val="9"/>
            <color indexed="8"/>
            <rFont val="Tahoma"/>
            <family val="2"/>
          </rPr>
          <t>4 hours per Saturday</t>
        </r>
      </text>
    </comment>
    <comment ref="Q107" authorId="0">
      <text>
        <r>
          <rPr>
            <b/>
            <sz val="9"/>
            <color indexed="8"/>
            <rFont val="Tahoma"/>
            <family val="2"/>
          </rPr>
          <t xml:space="preserve">Brad:
</t>
        </r>
        <r>
          <rPr>
            <sz val="9"/>
            <color indexed="8"/>
            <rFont val="Tahoma"/>
            <family val="2"/>
          </rPr>
          <t>4 hours per Saturday</t>
        </r>
      </text>
    </comment>
    <comment ref="R107" authorId="0">
      <text>
        <r>
          <rPr>
            <b/>
            <sz val="9"/>
            <color indexed="8"/>
            <rFont val="Tahoma"/>
            <family val="2"/>
          </rPr>
          <t xml:space="preserve">Brad:
</t>
        </r>
        <r>
          <rPr>
            <sz val="9"/>
            <color indexed="8"/>
            <rFont val="Tahoma"/>
            <family val="2"/>
          </rPr>
          <t>4 hours per Saturday</t>
        </r>
      </text>
    </comment>
    <comment ref="S107" authorId="0">
      <text>
        <r>
          <rPr>
            <b/>
            <sz val="9"/>
            <color indexed="8"/>
            <rFont val="Tahoma"/>
            <family val="2"/>
          </rPr>
          <t xml:space="preserve">Brad:
</t>
        </r>
        <r>
          <rPr>
            <sz val="9"/>
            <color indexed="8"/>
            <rFont val="Tahoma"/>
            <family val="2"/>
          </rPr>
          <t>4 hours per Saturday</t>
        </r>
      </text>
    </comment>
    <comment ref="T107" authorId="0">
      <text>
        <r>
          <rPr>
            <b/>
            <sz val="9"/>
            <color indexed="8"/>
            <rFont val="Tahoma"/>
            <family val="2"/>
          </rPr>
          <t xml:space="preserve">Brad:
</t>
        </r>
        <r>
          <rPr>
            <sz val="9"/>
            <color indexed="8"/>
            <rFont val="Tahoma"/>
            <family val="2"/>
          </rPr>
          <t>4 hours per Saturday</t>
        </r>
      </text>
    </comment>
    <comment ref="U107" authorId="0">
      <text>
        <r>
          <rPr>
            <b/>
            <sz val="9"/>
            <color indexed="8"/>
            <rFont val="Tahoma"/>
            <family val="2"/>
          </rPr>
          <t xml:space="preserve">Brad:
</t>
        </r>
        <r>
          <rPr>
            <sz val="9"/>
            <color indexed="8"/>
            <rFont val="Tahoma"/>
            <family val="2"/>
          </rPr>
          <t>4 hours per Saturday</t>
        </r>
      </text>
    </comment>
    <comment ref="V107" authorId="0">
      <text>
        <r>
          <rPr>
            <b/>
            <sz val="9"/>
            <color indexed="8"/>
            <rFont val="Tahoma"/>
            <family val="2"/>
          </rPr>
          <t xml:space="preserve">Brad:
</t>
        </r>
        <r>
          <rPr>
            <sz val="9"/>
            <color indexed="8"/>
            <rFont val="Tahoma"/>
            <family val="2"/>
          </rPr>
          <t>4 hours per Saturday</t>
        </r>
      </text>
    </comment>
    <comment ref="K108" authorId="0">
      <text>
        <r>
          <rPr>
            <b/>
            <sz val="8"/>
            <color indexed="8"/>
            <rFont val="Tahoma"/>
            <family val="2"/>
          </rPr>
          <t xml:space="preserve">BKAMER:
</t>
        </r>
        <r>
          <rPr>
            <sz val="8"/>
            <color indexed="8"/>
            <rFont val="Tahoma"/>
            <family val="2"/>
          </rPr>
          <t xml:space="preserve">Salary $35K plus taxes
Salary and benefits 
</t>
        </r>
      </text>
    </comment>
    <comment ref="L108" authorId="0">
      <text>
        <r>
          <rPr>
            <b/>
            <sz val="8"/>
            <color indexed="8"/>
            <rFont val="Tahoma"/>
            <family val="2"/>
          </rPr>
          <t xml:space="preserve">BKAMER:
</t>
        </r>
        <r>
          <rPr>
            <sz val="8"/>
            <color indexed="8"/>
            <rFont val="Tahoma"/>
            <family val="2"/>
          </rPr>
          <t xml:space="preserve">Salary $35K plus taxes
Salary and benefits 
</t>
        </r>
      </text>
    </comment>
    <comment ref="M108" authorId="0">
      <text>
        <r>
          <rPr>
            <b/>
            <sz val="8"/>
            <color indexed="8"/>
            <rFont val="Tahoma"/>
            <family val="2"/>
          </rPr>
          <t xml:space="preserve">BKAMER:
</t>
        </r>
        <r>
          <rPr>
            <sz val="8"/>
            <color indexed="8"/>
            <rFont val="Tahoma"/>
            <family val="2"/>
          </rPr>
          <t xml:space="preserve">Salary $35K plus taxes
Salary and benefits 
</t>
        </r>
      </text>
    </comment>
    <comment ref="N108" authorId="0">
      <text>
        <r>
          <rPr>
            <b/>
            <sz val="8"/>
            <color indexed="8"/>
            <rFont val="Tahoma"/>
            <family val="2"/>
          </rPr>
          <t xml:space="preserve">BKAMER:
</t>
        </r>
        <r>
          <rPr>
            <sz val="8"/>
            <color indexed="8"/>
            <rFont val="Tahoma"/>
            <family val="2"/>
          </rPr>
          <t xml:space="preserve">Salary $35K plus taxes
Salary and benefits 
</t>
        </r>
      </text>
    </comment>
    <comment ref="O108" authorId="0">
      <text>
        <r>
          <rPr>
            <b/>
            <sz val="8"/>
            <color indexed="8"/>
            <rFont val="Tahoma"/>
            <family val="2"/>
          </rPr>
          <t xml:space="preserve">BKAMER:
</t>
        </r>
        <r>
          <rPr>
            <sz val="8"/>
            <color indexed="8"/>
            <rFont val="Tahoma"/>
            <family val="2"/>
          </rPr>
          <t xml:space="preserve">Salary $35K plus taxes
Salary and benefits 
</t>
        </r>
      </text>
    </comment>
    <comment ref="P108" authorId="0">
      <text>
        <r>
          <rPr>
            <b/>
            <sz val="8"/>
            <color indexed="8"/>
            <rFont val="Tahoma"/>
            <family val="2"/>
          </rPr>
          <t xml:space="preserve">BKAMER:
</t>
        </r>
        <r>
          <rPr>
            <sz val="8"/>
            <color indexed="8"/>
            <rFont val="Tahoma"/>
            <family val="2"/>
          </rPr>
          <t xml:space="preserve">Salary $35K plus taxes
Salary and benefits 
</t>
        </r>
      </text>
    </comment>
    <comment ref="Q108" authorId="0">
      <text>
        <r>
          <rPr>
            <b/>
            <sz val="8"/>
            <color indexed="8"/>
            <rFont val="Tahoma"/>
            <family val="2"/>
          </rPr>
          <t xml:space="preserve">BKAMER:
</t>
        </r>
        <r>
          <rPr>
            <sz val="8"/>
            <color indexed="8"/>
            <rFont val="Tahoma"/>
            <family val="2"/>
          </rPr>
          <t xml:space="preserve">Salary $35K plus taxes
Salary and benefits 
</t>
        </r>
      </text>
    </comment>
    <comment ref="R108" authorId="0">
      <text>
        <r>
          <rPr>
            <b/>
            <sz val="8"/>
            <color indexed="8"/>
            <rFont val="Tahoma"/>
            <family val="2"/>
          </rPr>
          <t xml:space="preserve">BKAMER:
</t>
        </r>
        <r>
          <rPr>
            <sz val="8"/>
            <color indexed="8"/>
            <rFont val="Tahoma"/>
            <family val="2"/>
          </rPr>
          <t xml:space="preserve">Salary $35K plus taxes
Salary and benefits 
</t>
        </r>
      </text>
    </comment>
    <comment ref="S108" authorId="0">
      <text>
        <r>
          <rPr>
            <b/>
            <sz val="8"/>
            <color indexed="8"/>
            <rFont val="Tahoma"/>
            <family val="2"/>
          </rPr>
          <t xml:space="preserve">BKAMER:
</t>
        </r>
        <r>
          <rPr>
            <sz val="8"/>
            <color indexed="8"/>
            <rFont val="Tahoma"/>
            <family val="2"/>
          </rPr>
          <t xml:space="preserve">Salary $35K plus taxes
Salary and benefits 
</t>
        </r>
      </text>
    </comment>
    <comment ref="T108" authorId="0">
      <text>
        <r>
          <rPr>
            <b/>
            <sz val="8"/>
            <color indexed="8"/>
            <rFont val="Tahoma"/>
            <family val="2"/>
          </rPr>
          <t xml:space="preserve">BKAMER:
</t>
        </r>
        <r>
          <rPr>
            <sz val="8"/>
            <color indexed="8"/>
            <rFont val="Tahoma"/>
            <family val="2"/>
          </rPr>
          <t xml:space="preserve">Salary $35K plus taxes
Salary and benefits 
</t>
        </r>
      </text>
    </comment>
    <comment ref="U108" authorId="0">
      <text>
        <r>
          <rPr>
            <b/>
            <sz val="8"/>
            <color indexed="8"/>
            <rFont val="Tahoma"/>
            <family val="2"/>
          </rPr>
          <t xml:space="preserve">BKAMER:
</t>
        </r>
        <r>
          <rPr>
            <sz val="8"/>
            <color indexed="8"/>
            <rFont val="Tahoma"/>
            <family val="2"/>
          </rPr>
          <t xml:space="preserve">Salary $35K plus taxes
Salary and benefits 
</t>
        </r>
      </text>
    </comment>
    <comment ref="V108" authorId="0">
      <text>
        <r>
          <rPr>
            <b/>
            <sz val="8"/>
            <color indexed="8"/>
            <rFont val="Tahoma"/>
            <family val="2"/>
          </rPr>
          <t xml:space="preserve">BKAMER:
</t>
        </r>
        <r>
          <rPr>
            <sz val="8"/>
            <color indexed="8"/>
            <rFont val="Tahoma"/>
            <family val="2"/>
          </rPr>
          <t xml:space="preserve">Salary $35K plus taxes
Salary and benefits 
</t>
        </r>
      </text>
    </comment>
    <comment ref="K109" authorId="0">
      <text>
        <r>
          <rPr>
            <b/>
            <sz val="9"/>
            <color indexed="8"/>
            <rFont val="Tahoma"/>
            <family val="2"/>
          </rPr>
          <t xml:space="preserve">Brad Kamer:
</t>
        </r>
        <r>
          <rPr>
            <sz val="9"/>
            <color indexed="8"/>
            <rFont val="Tahoma"/>
            <family val="2"/>
          </rPr>
          <t>removed from budget, no revenue to offset</t>
        </r>
      </text>
    </comment>
    <comment ref="L109" authorId="0">
      <text>
        <r>
          <rPr>
            <b/>
            <sz val="9"/>
            <color indexed="8"/>
            <rFont val="Tahoma"/>
            <family val="2"/>
          </rPr>
          <t xml:space="preserve">Brad Kamer:
</t>
        </r>
        <r>
          <rPr>
            <sz val="9"/>
            <color indexed="8"/>
            <rFont val="Tahoma"/>
            <family val="2"/>
          </rPr>
          <t>removed from budget, no revenue to offset</t>
        </r>
      </text>
    </comment>
    <comment ref="M109" authorId="0">
      <text>
        <r>
          <rPr>
            <b/>
            <sz val="9"/>
            <color indexed="8"/>
            <rFont val="Tahoma"/>
            <family val="2"/>
          </rPr>
          <t xml:space="preserve">Brad Kamer:
</t>
        </r>
        <r>
          <rPr>
            <sz val="9"/>
            <color indexed="8"/>
            <rFont val="Tahoma"/>
            <family val="2"/>
          </rPr>
          <t>removed from budget, no revenue to offset</t>
        </r>
      </text>
    </comment>
    <comment ref="N109" authorId="0">
      <text>
        <r>
          <rPr>
            <b/>
            <sz val="9"/>
            <color indexed="8"/>
            <rFont val="Tahoma"/>
            <family val="2"/>
          </rPr>
          <t xml:space="preserve">Brad Kamer:
</t>
        </r>
        <r>
          <rPr>
            <sz val="9"/>
            <color indexed="8"/>
            <rFont val="Tahoma"/>
            <family val="2"/>
          </rPr>
          <t>removed from budget, no revenue to offset</t>
        </r>
      </text>
    </comment>
    <comment ref="O109" authorId="0">
      <text>
        <r>
          <rPr>
            <b/>
            <sz val="9"/>
            <color indexed="8"/>
            <rFont val="Tahoma"/>
            <family val="2"/>
          </rPr>
          <t xml:space="preserve">Brad Kamer:
</t>
        </r>
        <r>
          <rPr>
            <sz val="9"/>
            <color indexed="8"/>
            <rFont val="Tahoma"/>
            <family val="2"/>
          </rPr>
          <t>removed from budget, no revenue to offset</t>
        </r>
      </text>
    </comment>
    <comment ref="P109" authorId="0">
      <text>
        <r>
          <rPr>
            <b/>
            <sz val="9"/>
            <color indexed="8"/>
            <rFont val="Tahoma"/>
            <family val="2"/>
          </rPr>
          <t xml:space="preserve">Brad Kamer:
</t>
        </r>
        <r>
          <rPr>
            <sz val="9"/>
            <color indexed="8"/>
            <rFont val="Tahoma"/>
            <family val="2"/>
          </rPr>
          <t>removed from budget, no revenue to offset</t>
        </r>
      </text>
    </comment>
    <comment ref="Q109" authorId="0">
      <text>
        <r>
          <rPr>
            <b/>
            <sz val="9"/>
            <color indexed="8"/>
            <rFont val="Tahoma"/>
            <family val="2"/>
          </rPr>
          <t xml:space="preserve">Brad Kamer:
</t>
        </r>
        <r>
          <rPr>
            <sz val="9"/>
            <color indexed="8"/>
            <rFont val="Tahoma"/>
            <family val="2"/>
          </rPr>
          <t>removed from budget, no revenue to offset</t>
        </r>
      </text>
    </comment>
    <comment ref="R109" authorId="0">
      <text>
        <r>
          <rPr>
            <b/>
            <sz val="9"/>
            <color indexed="8"/>
            <rFont val="Tahoma"/>
            <family val="2"/>
          </rPr>
          <t xml:space="preserve">Brad Kamer:
</t>
        </r>
        <r>
          <rPr>
            <sz val="9"/>
            <color indexed="8"/>
            <rFont val="Tahoma"/>
            <family val="2"/>
          </rPr>
          <t>removed from budget, no revenue to offset</t>
        </r>
      </text>
    </comment>
    <comment ref="S109" authorId="0">
      <text>
        <r>
          <rPr>
            <b/>
            <sz val="9"/>
            <color indexed="8"/>
            <rFont val="Tahoma"/>
            <family val="2"/>
          </rPr>
          <t xml:space="preserve">Brad Kamer:
</t>
        </r>
        <r>
          <rPr>
            <sz val="9"/>
            <color indexed="8"/>
            <rFont val="Tahoma"/>
            <family val="2"/>
          </rPr>
          <t>removed from budget, no revenue to offset</t>
        </r>
      </text>
    </comment>
    <comment ref="T109" authorId="0">
      <text>
        <r>
          <rPr>
            <b/>
            <sz val="9"/>
            <color indexed="8"/>
            <rFont val="Tahoma"/>
            <family val="2"/>
          </rPr>
          <t xml:space="preserve">Brad Kamer:
</t>
        </r>
        <r>
          <rPr>
            <sz val="9"/>
            <color indexed="8"/>
            <rFont val="Tahoma"/>
            <family val="2"/>
          </rPr>
          <t>removed from budget, no revenue to offset</t>
        </r>
      </text>
    </comment>
    <comment ref="U109" authorId="0">
      <text>
        <r>
          <rPr>
            <b/>
            <sz val="9"/>
            <color indexed="8"/>
            <rFont val="Tahoma"/>
            <family val="2"/>
          </rPr>
          <t xml:space="preserve">Brad Kamer:
</t>
        </r>
        <r>
          <rPr>
            <sz val="9"/>
            <color indexed="8"/>
            <rFont val="Tahoma"/>
            <family val="2"/>
          </rPr>
          <t>removed from budget, no revenue to offset</t>
        </r>
      </text>
    </comment>
    <comment ref="V109" authorId="0">
      <text>
        <r>
          <rPr>
            <b/>
            <sz val="9"/>
            <color indexed="8"/>
            <rFont val="Tahoma"/>
            <family val="2"/>
          </rPr>
          <t xml:space="preserve">Brad Kamer:
</t>
        </r>
        <r>
          <rPr>
            <sz val="9"/>
            <color indexed="8"/>
            <rFont val="Tahoma"/>
            <family val="2"/>
          </rPr>
          <t>removed from budget, no revenue to offset</t>
        </r>
      </text>
    </comment>
    <comment ref="K110" authorId="0">
      <text>
        <r>
          <rPr>
            <b/>
            <sz val="8"/>
            <color indexed="8"/>
            <rFont val="Tahoma"/>
            <family val="2"/>
          </rPr>
          <t xml:space="preserve">Administration with Benefits
</t>
        </r>
      </text>
    </comment>
    <comment ref="L110" authorId="0">
      <text>
        <r>
          <rPr>
            <b/>
            <sz val="8"/>
            <color indexed="8"/>
            <rFont val="Tahoma"/>
            <family val="2"/>
          </rPr>
          <t xml:space="preserve">Administration with Benefits
</t>
        </r>
      </text>
    </comment>
    <comment ref="M110" authorId="0">
      <text>
        <r>
          <rPr>
            <b/>
            <sz val="8"/>
            <color indexed="8"/>
            <rFont val="Tahoma"/>
            <family val="2"/>
          </rPr>
          <t xml:space="preserve">Administration with Benefits
</t>
        </r>
      </text>
    </comment>
    <comment ref="N110" authorId="0">
      <text>
        <r>
          <rPr>
            <b/>
            <sz val="8"/>
            <color indexed="8"/>
            <rFont val="Tahoma"/>
            <family val="2"/>
          </rPr>
          <t xml:space="preserve">Administration with Benefits
</t>
        </r>
      </text>
    </comment>
    <comment ref="O110" authorId="0">
      <text>
        <r>
          <rPr>
            <b/>
            <sz val="8"/>
            <color indexed="8"/>
            <rFont val="Tahoma"/>
            <family val="2"/>
          </rPr>
          <t xml:space="preserve">Administration with Benefits
</t>
        </r>
      </text>
    </comment>
    <comment ref="P110" authorId="0">
      <text>
        <r>
          <rPr>
            <b/>
            <sz val="8"/>
            <color indexed="8"/>
            <rFont val="Tahoma"/>
            <family val="2"/>
          </rPr>
          <t xml:space="preserve">Administration with Benefits
</t>
        </r>
      </text>
    </comment>
    <comment ref="Q110" authorId="0">
      <text>
        <r>
          <rPr>
            <b/>
            <sz val="8"/>
            <color indexed="8"/>
            <rFont val="Tahoma"/>
            <family val="2"/>
          </rPr>
          <t xml:space="preserve">Administration with Benefits
</t>
        </r>
      </text>
    </comment>
    <comment ref="R110" authorId="0">
      <text>
        <r>
          <rPr>
            <b/>
            <sz val="8"/>
            <color indexed="8"/>
            <rFont val="Tahoma"/>
            <family val="2"/>
          </rPr>
          <t xml:space="preserve">Administration with Benefits
</t>
        </r>
      </text>
    </comment>
    <comment ref="S110" authorId="0">
      <text>
        <r>
          <rPr>
            <b/>
            <sz val="8"/>
            <color indexed="8"/>
            <rFont val="Tahoma"/>
            <family val="2"/>
          </rPr>
          <t xml:space="preserve">Administration with Benefits
</t>
        </r>
      </text>
    </comment>
    <comment ref="T110" authorId="0">
      <text>
        <r>
          <rPr>
            <b/>
            <sz val="8"/>
            <color indexed="8"/>
            <rFont val="Tahoma"/>
            <family val="2"/>
          </rPr>
          <t xml:space="preserve">Administration with Benefits
</t>
        </r>
      </text>
    </comment>
    <comment ref="U110" authorId="0">
      <text>
        <r>
          <rPr>
            <b/>
            <sz val="8"/>
            <color indexed="8"/>
            <rFont val="Tahoma"/>
            <family val="2"/>
          </rPr>
          <t xml:space="preserve">Administration with Benefits
</t>
        </r>
      </text>
    </comment>
    <comment ref="V110" authorId="0">
      <text>
        <r>
          <rPr>
            <b/>
            <sz val="8"/>
            <color indexed="8"/>
            <rFont val="Tahoma"/>
            <family val="2"/>
          </rPr>
          <t xml:space="preserve">Administration with Benefits
</t>
        </r>
      </text>
    </comment>
    <comment ref="F112" authorId="0">
      <text>
        <r>
          <rPr>
            <b/>
            <sz val="8"/>
            <color indexed="8"/>
            <rFont val="Tahoma"/>
            <family val="2"/>
          </rPr>
          <t xml:space="preserve">BKAMER:
</t>
        </r>
        <r>
          <rPr>
            <sz val="8"/>
            <color indexed="8"/>
            <rFont val="Tahoma"/>
            <family val="2"/>
          </rPr>
          <t>Actual trend from prior year</t>
        </r>
      </text>
    </comment>
    <comment ref="G112" authorId="0">
      <text>
        <r>
          <rPr>
            <b/>
            <sz val="8"/>
            <color indexed="8"/>
            <rFont val="Tahoma"/>
            <family val="2"/>
          </rPr>
          <t xml:space="preserve">BKAMER:
</t>
        </r>
        <r>
          <rPr>
            <sz val="8"/>
            <color indexed="8"/>
            <rFont val="Tahoma"/>
            <family val="2"/>
          </rPr>
          <t>Actual trend from prior year</t>
        </r>
      </text>
    </comment>
    <comment ref="H112" authorId="0">
      <text>
        <r>
          <rPr>
            <b/>
            <sz val="8"/>
            <color indexed="8"/>
            <rFont val="Tahoma"/>
            <family val="2"/>
          </rPr>
          <t xml:space="preserve">BKAMER:
</t>
        </r>
        <r>
          <rPr>
            <sz val="8"/>
            <color indexed="8"/>
            <rFont val="Tahoma"/>
            <family val="2"/>
          </rPr>
          <t>Actual trend from prior year</t>
        </r>
      </text>
    </comment>
    <comment ref="I112" authorId="0">
      <text>
        <r>
          <rPr>
            <b/>
            <sz val="8"/>
            <color indexed="8"/>
            <rFont val="Tahoma"/>
            <family val="2"/>
          </rPr>
          <t xml:space="preserve">BKAMER:
</t>
        </r>
        <r>
          <rPr>
            <sz val="8"/>
            <color indexed="8"/>
            <rFont val="Tahoma"/>
            <family val="2"/>
          </rPr>
          <t>Actual trend from prior year</t>
        </r>
      </text>
    </comment>
    <comment ref="J112" authorId="0">
      <text>
        <r>
          <rPr>
            <b/>
            <sz val="8"/>
            <color indexed="8"/>
            <rFont val="Tahoma"/>
            <family val="2"/>
          </rPr>
          <t xml:space="preserve">BKAMER:
</t>
        </r>
        <r>
          <rPr>
            <sz val="8"/>
            <color indexed="8"/>
            <rFont val="Tahoma"/>
            <family val="2"/>
          </rPr>
          <t>Actual trend from prior year</t>
        </r>
      </text>
    </comment>
  </commentList>
</comments>
</file>

<file path=xl/comments8.xml><?xml version="1.0" encoding="utf-8"?>
<comments xmlns="http://schemas.openxmlformats.org/spreadsheetml/2006/main">
  <authors>
    <author/>
  </authors>
  <commentList>
    <comment ref="F6" authorId="0">
      <text>
        <r>
          <rPr>
            <b/>
            <sz val="8"/>
            <color indexed="8"/>
            <rFont val="Tahoma"/>
            <family val="2"/>
          </rPr>
          <t xml:space="preserve">BKAMER:
</t>
        </r>
        <r>
          <rPr>
            <sz val="8"/>
            <color indexed="8"/>
            <rFont val="Tahoma"/>
            <family val="2"/>
          </rPr>
          <t>110 per show 11 show run</t>
        </r>
      </text>
    </comment>
    <comment ref="G6" authorId="0">
      <text>
        <r>
          <rPr>
            <b/>
            <sz val="8"/>
            <color indexed="8"/>
            <rFont val="Tahoma"/>
            <family val="2"/>
          </rPr>
          <t xml:space="preserve">BKAMER:
</t>
        </r>
        <r>
          <rPr>
            <sz val="8"/>
            <color indexed="8"/>
            <rFont val="Tahoma"/>
            <family val="2"/>
          </rPr>
          <t>110 per show 11 show run</t>
        </r>
      </text>
    </comment>
    <comment ref="H6" authorId="0">
      <text>
        <r>
          <rPr>
            <b/>
            <sz val="8"/>
            <color indexed="8"/>
            <rFont val="Tahoma"/>
            <family val="2"/>
          </rPr>
          <t xml:space="preserve">BKAMER:
</t>
        </r>
        <r>
          <rPr>
            <sz val="8"/>
            <color indexed="8"/>
            <rFont val="Tahoma"/>
            <family val="2"/>
          </rPr>
          <t>115
 per show 12 show run</t>
        </r>
      </text>
    </comment>
    <comment ref="I6" authorId="0">
      <text>
        <r>
          <rPr>
            <b/>
            <sz val="8"/>
            <color indexed="8"/>
            <rFont val="Tahoma"/>
            <family val="2"/>
          </rPr>
          <t xml:space="preserve">BKAMER:
</t>
        </r>
        <r>
          <rPr>
            <sz val="8"/>
            <color indexed="8"/>
            <rFont val="Tahoma"/>
            <family val="2"/>
          </rPr>
          <t>110 per show 11 show run</t>
        </r>
      </text>
    </comment>
    <comment ref="J6" authorId="0">
      <text>
        <r>
          <rPr>
            <b/>
            <sz val="8"/>
            <color indexed="8"/>
            <rFont val="Tahoma"/>
            <family val="2"/>
          </rPr>
          <t xml:space="preserve">BKAMER:
</t>
        </r>
        <r>
          <rPr>
            <sz val="8"/>
            <color indexed="8"/>
            <rFont val="Tahoma"/>
            <family val="2"/>
          </rPr>
          <t>110 per show 11 show run</t>
        </r>
      </text>
    </comment>
    <comment ref="K6" authorId="0">
      <text>
        <r>
          <rPr>
            <b/>
            <sz val="8"/>
            <color indexed="8"/>
            <rFont val="Tahoma"/>
            <family val="2"/>
          </rPr>
          <t xml:space="preserve">BKAMER:
</t>
        </r>
        <r>
          <rPr>
            <sz val="8"/>
            <color indexed="8"/>
            <rFont val="Tahoma"/>
            <family val="2"/>
          </rPr>
          <t>110 per show 11 show run</t>
        </r>
      </text>
    </comment>
    <comment ref="F7" authorId="0">
      <text>
        <r>
          <rPr>
            <b/>
            <sz val="8"/>
            <color indexed="8"/>
            <rFont val="Tahoma"/>
            <family val="2"/>
          </rPr>
          <t xml:space="preserve">BKAMER:
</t>
        </r>
        <r>
          <rPr>
            <sz val="8"/>
            <color indexed="8"/>
            <rFont val="Tahoma"/>
            <family val="2"/>
          </rPr>
          <t xml:space="preserve">Based on 6 SHOWS
 ticket price
</t>
        </r>
      </text>
    </comment>
    <comment ref="G7" authorId="0">
      <text>
        <r>
          <rPr>
            <b/>
            <sz val="8"/>
            <color indexed="8"/>
            <rFont val="Tahoma"/>
            <family val="2"/>
          </rPr>
          <t xml:space="preserve">BKAMER:
</t>
        </r>
        <r>
          <rPr>
            <sz val="8"/>
            <color indexed="8"/>
            <rFont val="Tahoma"/>
            <family val="2"/>
          </rPr>
          <t xml:space="preserve">Based on 6 SHOWS
 ticket price
</t>
        </r>
      </text>
    </comment>
    <comment ref="H7" authorId="0">
      <text>
        <r>
          <rPr>
            <b/>
            <sz val="8"/>
            <color indexed="8"/>
            <rFont val="Tahoma"/>
            <family val="2"/>
          </rPr>
          <t xml:space="preserve">BKAMER:
</t>
        </r>
        <r>
          <rPr>
            <sz val="8"/>
            <color indexed="8"/>
            <rFont val="Tahoma"/>
            <family val="2"/>
          </rPr>
          <t xml:space="preserve">Based on 6 SHOWS
 ticket price
</t>
        </r>
      </text>
    </comment>
    <comment ref="I7" authorId="0">
      <text>
        <r>
          <rPr>
            <b/>
            <sz val="8"/>
            <color indexed="8"/>
            <rFont val="Tahoma"/>
            <family val="2"/>
          </rPr>
          <t xml:space="preserve">BKAMER:
</t>
        </r>
        <r>
          <rPr>
            <sz val="8"/>
            <color indexed="8"/>
            <rFont val="Tahoma"/>
            <family val="2"/>
          </rPr>
          <t xml:space="preserve">Based on 6 SHOWS
 ticket price
</t>
        </r>
      </text>
    </comment>
    <comment ref="J7" authorId="0">
      <text>
        <r>
          <rPr>
            <b/>
            <sz val="8"/>
            <color indexed="8"/>
            <rFont val="Tahoma"/>
            <family val="2"/>
          </rPr>
          <t xml:space="preserve">BKAMER:
</t>
        </r>
        <r>
          <rPr>
            <sz val="8"/>
            <color indexed="8"/>
            <rFont val="Tahoma"/>
            <family val="2"/>
          </rPr>
          <t xml:space="preserve">Based on 6 SHOWS
 ticket price
</t>
        </r>
      </text>
    </comment>
    <comment ref="K7" authorId="0">
      <text>
        <r>
          <rPr>
            <b/>
            <sz val="8"/>
            <color indexed="8"/>
            <rFont val="Tahoma"/>
            <family val="2"/>
          </rPr>
          <t xml:space="preserve">BKAMER:
</t>
        </r>
        <r>
          <rPr>
            <sz val="8"/>
            <color indexed="8"/>
            <rFont val="Tahoma"/>
            <family val="2"/>
          </rPr>
          <t xml:space="preserve">Based on 6 SHOWS
 ticket price
</t>
        </r>
      </text>
    </comment>
    <comment ref="F23" authorId="0">
      <text>
        <r>
          <rPr>
            <sz val="8"/>
            <color indexed="8"/>
            <rFont val="Tahoma"/>
            <family val="2"/>
          </rPr>
          <t>Hart
Actual: $4,400
Grants/6 shows</t>
        </r>
      </text>
    </comment>
    <comment ref="G23" authorId="0">
      <text>
        <r>
          <rPr>
            <sz val="8"/>
            <color indexed="8"/>
            <rFont val="Tahoma"/>
            <family val="2"/>
          </rPr>
          <t>Hart
Actual: $4,400
Grants/6 shows</t>
        </r>
      </text>
    </comment>
    <comment ref="H23" authorId="0">
      <text>
        <r>
          <rPr>
            <sz val="8"/>
            <color indexed="8"/>
            <rFont val="Tahoma"/>
            <family val="2"/>
          </rPr>
          <t>Hart
Actual: $4,400
Grants/6 shows</t>
        </r>
      </text>
    </comment>
    <comment ref="I23" authorId="0">
      <text>
        <r>
          <rPr>
            <sz val="8"/>
            <color indexed="8"/>
            <rFont val="Tahoma"/>
            <family val="2"/>
          </rPr>
          <t>Hart
Actual: $4,400
Grants/6 shows</t>
        </r>
      </text>
    </comment>
    <comment ref="J23" authorId="0">
      <text>
        <r>
          <rPr>
            <sz val="8"/>
            <color indexed="8"/>
            <rFont val="Tahoma"/>
            <family val="2"/>
          </rPr>
          <t>Hart
Actual: $4,400
Grants/6 shows</t>
        </r>
      </text>
    </comment>
    <comment ref="K23" authorId="0">
      <text>
        <r>
          <rPr>
            <sz val="8"/>
            <color indexed="8"/>
            <rFont val="Tahoma"/>
            <family val="2"/>
          </rPr>
          <t>Hart
Actual: $4,400
Grants/6 shows</t>
        </r>
      </text>
    </comment>
    <comment ref="F25" authorId="0">
      <text>
        <r>
          <rPr>
            <b/>
            <sz val="8"/>
            <color indexed="8"/>
            <rFont val="Tahoma"/>
            <family val="2"/>
          </rPr>
          <t xml:space="preserve">Hart
</t>
        </r>
        <r>
          <rPr>
            <sz val="8"/>
            <color indexed="8"/>
            <rFont val="Tahoma"/>
            <family val="2"/>
          </rPr>
          <t>Actual: $30,680K less PTP of $2,930= $27,750/6 shows</t>
        </r>
      </text>
    </comment>
    <comment ref="G25" authorId="0">
      <text>
        <r>
          <rPr>
            <b/>
            <sz val="8"/>
            <color indexed="8"/>
            <rFont val="Tahoma"/>
            <family val="2"/>
          </rPr>
          <t xml:space="preserve">Hart
</t>
        </r>
        <r>
          <rPr>
            <sz val="8"/>
            <color indexed="8"/>
            <rFont val="Tahoma"/>
            <family val="2"/>
          </rPr>
          <t>Actual: $30,680K less PTP of $2,930= $27,750/6 shows</t>
        </r>
      </text>
    </comment>
    <comment ref="H25" authorId="0">
      <text>
        <r>
          <rPr>
            <b/>
            <sz val="8"/>
            <color indexed="8"/>
            <rFont val="Tahoma"/>
            <family val="2"/>
          </rPr>
          <t xml:space="preserve">Hart
</t>
        </r>
        <r>
          <rPr>
            <sz val="8"/>
            <color indexed="8"/>
            <rFont val="Tahoma"/>
            <family val="2"/>
          </rPr>
          <t>Actual: $30,680K less PTP of $2,930= $27,750/6 shows</t>
        </r>
      </text>
    </comment>
    <comment ref="I25" authorId="0">
      <text>
        <r>
          <rPr>
            <b/>
            <sz val="8"/>
            <color indexed="8"/>
            <rFont val="Tahoma"/>
            <family val="2"/>
          </rPr>
          <t xml:space="preserve">Hart
</t>
        </r>
        <r>
          <rPr>
            <sz val="8"/>
            <color indexed="8"/>
            <rFont val="Tahoma"/>
            <family val="2"/>
          </rPr>
          <t>Actual: $30,680K less PTP of $2,930= $27,750/6 shows</t>
        </r>
      </text>
    </comment>
    <comment ref="J25" authorId="0">
      <text>
        <r>
          <rPr>
            <b/>
            <sz val="8"/>
            <color indexed="8"/>
            <rFont val="Tahoma"/>
            <family val="2"/>
          </rPr>
          <t xml:space="preserve">Hart
</t>
        </r>
        <r>
          <rPr>
            <sz val="8"/>
            <color indexed="8"/>
            <rFont val="Tahoma"/>
            <family val="2"/>
          </rPr>
          <t>Actual: $30,680K less PTP of $2,930= $27,750/6 shows</t>
        </r>
      </text>
    </comment>
    <comment ref="K25" authorId="0">
      <text>
        <r>
          <rPr>
            <b/>
            <sz val="8"/>
            <color indexed="8"/>
            <rFont val="Tahoma"/>
            <family val="2"/>
          </rPr>
          <t xml:space="preserve">Hart
</t>
        </r>
        <r>
          <rPr>
            <sz val="8"/>
            <color indexed="8"/>
            <rFont val="Tahoma"/>
            <family val="2"/>
          </rPr>
          <t>Actual: $30,680K less PTP of $2,930= $27,750/6 shows</t>
        </r>
      </text>
    </comment>
    <comment ref="B30" authorId="0">
      <text>
        <r>
          <rPr>
            <b/>
            <sz val="9"/>
            <color indexed="8"/>
            <rFont val="Tahoma"/>
            <family val="2"/>
          </rPr>
          <t xml:space="preserve">Hart, Larry:
</t>
        </r>
        <r>
          <rPr>
            <sz val="9"/>
            <color indexed="8"/>
            <rFont val="Tahoma"/>
            <family val="2"/>
          </rPr>
          <t>Donations is the plug number to balance the budget</t>
        </r>
      </text>
    </comment>
    <comment ref="F53" authorId="0">
      <text>
        <r>
          <rPr>
            <b/>
            <sz val="8"/>
            <color indexed="8"/>
            <rFont val="Tahoma"/>
            <family val="2"/>
          </rPr>
          <t xml:space="preserve">BKAMER:
</t>
        </r>
        <r>
          <rPr>
            <sz val="8"/>
            <color indexed="8"/>
            <rFont val="Tahoma"/>
            <family val="2"/>
          </rPr>
          <t xml:space="preserve">4 band members 
2 members 3 rehearsals @$25 and 11
 shows@$50
piano rehearsal accompany fee
</t>
        </r>
      </text>
    </comment>
    <comment ref="G53" authorId="0">
      <text>
        <r>
          <rPr>
            <b/>
            <sz val="8"/>
            <color indexed="8"/>
            <rFont val="Tahoma"/>
            <family val="2"/>
          </rPr>
          <t xml:space="preserve">BKAMER:
</t>
        </r>
        <r>
          <rPr>
            <sz val="8"/>
            <color indexed="8"/>
            <rFont val="Tahoma"/>
            <family val="2"/>
          </rPr>
          <t xml:space="preserve">4 band members 
2 members 3 rehearsals @$25 and 11
 shows@$50
piano rehearsal accompany fee
</t>
        </r>
      </text>
    </comment>
    <comment ref="H53" authorId="0">
      <text>
        <r>
          <rPr>
            <b/>
            <sz val="8"/>
            <color indexed="8"/>
            <rFont val="Tahoma"/>
            <family val="2"/>
          </rPr>
          <t xml:space="preserve">BKAMER:
</t>
        </r>
        <r>
          <rPr>
            <sz val="8"/>
            <color indexed="8"/>
            <rFont val="Tahoma"/>
            <family val="2"/>
          </rPr>
          <t xml:space="preserve">4 band members 
2 members 3 rehearsals @$25 and 11
 shows@$50
piano rehearsal accompany fee
</t>
        </r>
      </text>
    </comment>
    <comment ref="I53" authorId="0">
      <text>
        <r>
          <rPr>
            <b/>
            <sz val="8"/>
            <color indexed="8"/>
            <rFont val="Tahoma"/>
            <family val="2"/>
          </rPr>
          <t xml:space="preserve">BKAMER:
</t>
        </r>
        <r>
          <rPr>
            <sz val="8"/>
            <color indexed="8"/>
            <rFont val="Tahoma"/>
            <family val="2"/>
          </rPr>
          <t xml:space="preserve">4 band members 
2 members 3 rehearsals @$25 and 11
 shows@$50
piano rehearsal accompany fee
</t>
        </r>
      </text>
    </comment>
    <comment ref="J53" authorId="0">
      <text>
        <r>
          <rPr>
            <b/>
            <sz val="8"/>
            <color indexed="8"/>
            <rFont val="Tahoma"/>
            <family val="2"/>
          </rPr>
          <t xml:space="preserve">BKAMER:
</t>
        </r>
        <r>
          <rPr>
            <sz val="8"/>
            <color indexed="8"/>
            <rFont val="Tahoma"/>
            <family val="2"/>
          </rPr>
          <t xml:space="preserve">4 band members 
2 members 3 rehearsals @$25 and 11
 shows@$50
piano rehearsal accompany fee
</t>
        </r>
      </text>
    </comment>
    <comment ref="K53" authorId="0">
      <text>
        <r>
          <rPr>
            <b/>
            <sz val="8"/>
            <color indexed="8"/>
            <rFont val="Tahoma"/>
            <family val="2"/>
          </rPr>
          <t xml:space="preserve">BKAMER:
</t>
        </r>
        <r>
          <rPr>
            <sz val="8"/>
            <color indexed="8"/>
            <rFont val="Tahoma"/>
            <family val="2"/>
          </rPr>
          <t xml:space="preserve">4 band members 
2 members 3 rehearsals @$25 and 11
 shows@$50
piano rehearsal accompany fee
</t>
        </r>
      </text>
    </comment>
    <comment ref="Q53" authorId="0">
      <text>
        <r>
          <rPr>
            <b/>
            <sz val="9"/>
            <color indexed="8"/>
            <rFont val="Tahoma"/>
            <family val="2"/>
          </rPr>
          <t xml:space="preserve">Brad Kamer:
</t>
        </r>
        <r>
          <rPr>
            <sz val="9"/>
            <color indexed="8"/>
            <rFont val="Tahoma"/>
            <family val="2"/>
          </rPr>
          <t>Special sale of Christmas show</t>
        </r>
      </text>
    </comment>
    <comment ref="F54" authorId="0">
      <text>
        <r>
          <rPr>
            <b/>
            <sz val="8"/>
            <color indexed="8"/>
            <rFont val="Tahoma"/>
            <family val="2"/>
          </rPr>
          <t>Hart: 
4 rehearsals and 11
 shows for 5 hours each @ $10 per hour</t>
        </r>
      </text>
    </comment>
    <comment ref="G54" authorId="0">
      <text>
        <r>
          <rPr>
            <b/>
            <sz val="8"/>
            <color indexed="8"/>
            <rFont val="Tahoma"/>
            <family val="2"/>
          </rPr>
          <t>Hart: 
4 rehearsals and 11
 shows for 5 hours each @ $10 per hour</t>
        </r>
      </text>
    </comment>
    <comment ref="H54" authorId="0">
      <text>
        <r>
          <rPr>
            <b/>
            <sz val="8"/>
            <color indexed="8"/>
            <rFont val="Tahoma"/>
            <family val="2"/>
          </rPr>
          <t>Hart: 
4 rehearsals and 11
 shows for 5 hours each @ $10 per hour</t>
        </r>
      </text>
    </comment>
    <comment ref="I54" authorId="0">
      <text>
        <r>
          <rPr>
            <b/>
            <sz val="8"/>
            <color indexed="8"/>
            <rFont val="Tahoma"/>
            <family val="2"/>
          </rPr>
          <t>Hart: 
4 rehearsals and 11
 shows for 5 hours each @ $10 per hour</t>
        </r>
      </text>
    </comment>
    <comment ref="J54" authorId="0">
      <text>
        <r>
          <rPr>
            <b/>
            <sz val="8"/>
            <color indexed="8"/>
            <rFont val="Tahoma"/>
            <family val="2"/>
          </rPr>
          <t>Hart: 
4 rehearsals and 11
 shows for 5 hours each @ $10 per hour</t>
        </r>
      </text>
    </comment>
    <comment ref="K54" authorId="0">
      <text>
        <r>
          <rPr>
            <b/>
            <sz val="8"/>
            <color indexed="8"/>
            <rFont val="Tahoma"/>
            <family val="2"/>
          </rPr>
          <t>Hart: 
4 rehearsals and 11
 shows for 5 hours each @ $10 per hour</t>
        </r>
      </text>
    </comment>
    <comment ref="Q54" authorId="0">
      <text>
        <r>
          <rPr>
            <b/>
            <sz val="9"/>
            <color indexed="8"/>
            <rFont val="Tahoma"/>
            <family val="2"/>
          </rPr>
          <t xml:space="preserve">Brad Kamer:
</t>
        </r>
        <r>
          <rPr>
            <sz val="9"/>
            <color indexed="8"/>
            <rFont val="Tahoma"/>
            <family val="2"/>
          </rPr>
          <t>Special sale of Christmas show</t>
        </r>
      </text>
    </comment>
    <comment ref="F55" authorId="0">
      <text>
        <r>
          <rPr>
            <b/>
            <sz val="8"/>
            <color indexed="8"/>
            <rFont val="Tahoma"/>
            <family val="2"/>
          </rPr>
          <t>Hart:
Based on FY16 Actual trend</t>
        </r>
      </text>
    </comment>
    <comment ref="G55" authorId="0">
      <text>
        <r>
          <rPr>
            <b/>
            <sz val="8"/>
            <color indexed="8"/>
            <rFont val="Tahoma"/>
            <family val="2"/>
          </rPr>
          <t>Hart:
Based on FY16 Actual trend</t>
        </r>
      </text>
    </comment>
    <comment ref="H55" authorId="0">
      <text>
        <r>
          <rPr>
            <b/>
            <sz val="8"/>
            <color indexed="8"/>
            <rFont val="Tahoma"/>
            <family val="2"/>
          </rPr>
          <t>Hart:
Based on FY16 Actual trend</t>
        </r>
      </text>
    </comment>
    <comment ref="I55" authorId="0">
      <text>
        <r>
          <rPr>
            <b/>
            <sz val="8"/>
            <color indexed="8"/>
            <rFont val="Tahoma"/>
            <family val="2"/>
          </rPr>
          <t>Hart:
Based on FY16 Actual trend</t>
        </r>
      </text>
    </comment>
    <comment ref="J55" authorId="0">
      <text>
        <r>
          <rPr>
            <b/>
            <sz val="8"/>
            <color indexed="8"/>
            <rFont val="Tahoma"/>
            <family val="2"/>
          </rPr>
          <t>Hart:
Based on FY16 Actual trend</t>
        </r>
      </text>
    </comment>
    <comment ref="K55" authorId="0">
      <text>
        <r>
          <rPr>
            <b/>
            <sz val="8"/>
            <color indexed="8"/>
            <rFont val="Tahoma"/>
            <family val="2"/>
          </rPr>
          <t>Hart:
Based on FY16 Actual trend</t>
        </r>
      </text>
    </comment>
    <comment ref="Q55" authorId="0">
      <text>
        <r>
          <rPr>
            <b/>
            <sz val="9"/>
            <color indexed="8"/>
            <rFont val="Tahoma"/>
            <family val="2"/>
          </rPr>
          <t xml:space="preserve">Brad Kamer:
</t>
        </r>
        <r>
          <rPr>
            <sz val="9"/>
            <color indexed="8"/>
            <rFont val="Tahoma"/>
            <family val="2"/>
          </rPr>
          <t>Special sale of Christmas show</t>
        </r>
      </text>
    </comment>
    <comment ref="Q56" authorId="0">
      <text>
        <r>
          <rPr>
            <b/>
            <sz val="9"/>
            <color indexed="8"/>
            <rFont val="Tahoma"/>
            <family val="2"/>
          </rPr>
          <t xml:space="preserve">Brad Kamer:
</t>
        </r>
        <r>
          <rPr>
            <sz val="9"/>
            <color indexed="8"/>
            <rFont val="Tahoma"/>
            <family val="2"/>
          </rPr>
          <t>Special sale of Christmas show</t>
        </r>
      </text>
    </comment>
    <comment ref="C59" authorId="0">
      <text>
        <r>
          <rPr>
            <b/>
            <sz val="9"/>
            <color indexed="8"/>
            <rFont val="Tahoma"/>
            <family val="2"/>
          </rPr>
          <t xml:space="preserve">Hart:
</t>
        </r>
        <r>
          <rPr>
            <sz val="9"/>
            <color indexed="8"/>
            <rFont val="Tahoma"/>
            <family val="2"/>
          </rPr>
          <t>2 counselors 250 per week</t>
        </r>
      </text>
    </comment>
    <comment ref="F68" authorId="0">
      <text>
        <r>
          <rPr>
            <b/>
            <sz val="8"/>
            <color indexed="8"/>
            <rFont val="Tahoma"/>
            <family val="2"/>
          </rPr>
          <t xml:space="preserve">BKAMER:
</t>
        </r>
        <r>
          <rPr>
            <sz val="8"/>
            <color indexed="8"/>
            <rFont val="Tahoma"/>
            <family val="2"/>
          </rPr>
          <t>Assumption: $14 per hour
5 hours per show</t>
        </r>
      </text>
    </comment>
    <comment ref="G68" authorId="0">
      <text>
        <r>
          <rPr>
            <b/>
            <sz val="8"/>
            <color indexed="8"/>
            <rFont val="Tahoma"/>
            <family val="2"/>
          </rPr>
          <t xml:space="preserve">BKAMER:
</t>
        </r>
        <r>
          <rPr>
            <sz val="8"/>
            <color indexed="8"/>
            <rFont val="Tahoma"/>
            <family val="2"/>
          </rPr>
          <t>Assumption: $14 per hour
5 hours per show</t>
        </r>
      </text>
    </comment>
    <comment ref="H68" authorId="0">
      <text>
        <r>
          <rPr>
            <b/>
            <sz val="8"/>
            <color indexed="8"/>
            <rFont val="Tahoma"/>
            <family val="2"/>
          </rPr>
          <t xml:space="preserve">BKAMER:
</t>
        </r>
        <r>
          <rPr>
            <sz val="8"/>
            <color indexed="8"/>
            <rFont val="Tahoma"/>
            <family val="2"/>
          </rPr>
          <t>Assumption: $14 per hour
5 hours per show</t>
        </r>
      </text>
    </comment>
    <comment ref="I68" authorId="0">
      <text>
        <r>
          <rPr>
            <b/>
            <sz val="8"/>
            <color indexed="8"/>
            <rFont val="Tahoma"/>
            <family val="2"/>
          </rPr>
          <t xml:space="preserve">BKAMER:
</t>
        </r>
        <r>
          <rPr>
            <sz val="8"/>
            <color indexed="8"/>
            <rFont val="Tahoma"/>
            <family val="2"/>
          </rPr>
          <t>Assumption: $14 per hour
5 hours per show</t>
        </r>
      </text>
    </comment>
    <comment ref="J68" authorId="0">
      <text>
        <r>
          <rPr>
            <b/>
            <sz val="8"/>
            <color indexed="8"/>
            <rFont val="Tahoma"/>
            <family val="2"/>
          </rPr>
          <t xml:space="preserve">BKAMER:
</t>
        </r>
        <r>
          <rPr>
            <sz val="8"/>
            <color indexed="8"/>
            <rFont val="Tahoma"/>
            <family val="2"/>
          </rPr>
          <t>Assumption: $14 per hour
5 hours per show</t>
        </r>
      </text>
    </comment>
    <comment ref="K68" authorId="0">
      <text>
        <r>
          <rPr>
            <b/>
            <sz val="8"/>
            <color indexed="8"/>
            <rFont val="Tahoma"/>
            <family val="2"/>
          </rPr>
          <t xml:space="preserve">BKAMER:
</t>
        </r>
        <r>
          <rPr>
            <sz val="8"/>
            <color indexed="8"/>
            <rFont val="Tahoma"/>
            <family val="2"/>
          </rPr>
          <t>Assumption: $14 per hour
5 hours per show</t>
        </r>
      </text>
    </comment>
    <comment ref="Q68" authorId="0">
      <text>
        <r>
          <rPr>
            <b/>
            <sz val="9"/>
            <color indexed="8"/>
            <rFont val="Tahoma"/>
            <family val="2"/>
          </rPr>
          <t xml:space="preserve">Brad Kamer:
</t>
        </r>
        <r>
          <rPr>
            <sz val="9"/>
            <color indexed="8"/>
            <rFont val="Tahoma"/>
            <family val="2"/>
          </rPr>
          <t>Special sale of Christmas show</t>
        </r>
      </text>
    </comment>
    <comment ref="F69" authorId="0">
      <text>
        <r>
          <rPr>
            <b/>
            <sz val="8"/>
            <color indexed="8"/>
            <rFont val="Tahoma"/>
            <family val="2"/>
          </rPr>
          <t xml:space="preserve">BKAMER:
</t>
        </r>
        <r>
          <rPr>
            <sz val="8"/>
            <color indexed="8"/>
            <rFont val="Tahoma"/>
            <family val="2"/>
          </rPr>
          <t>Assumption: $10 per hour
11 shows
5 hours per show</t>
        </r>
      </text>
    </comment>
    <comment ref="G69" authorId="0">
      <text>
        <r>
          <rPr>
            <b/>
            <sz val="8"/>
            <color indexed="8"/>
            <rFont val="Tahoma"/>
            <family val="2"/>
          </rPr>
          <t xml:space="preserve">BKAMER:
</t>
        </r>
        <r>
          <rPr>
            <sz val="8"/>
            <color indexed="8"/>
            <rFont val="Tahoma"/>
            <family val="2"/>
          </rPr>
          <t>Assumption: $10 per hour
11 shows
5 hours per show</t>
        </r>
      </text>
    </comment>
    <comment ref="H69" authorId="0">
      <text>
        <r>
          <rPr>
            <b/>
            <sz val="8"/>
            <color indexed="8"/>
            <rFont val="Tahoma"/>
            <family val="2"/>
          </rPr>
          <t xml:space="preserve">BKAMER:
</t>
        </r>
        <r>
          <rPr>
            <sz val="8"/>
            <color indexed="8"/>
            <rFont val="Tahoma"/>
            <family val="2"/>
          </rPr>
          <t>Assumption: $10 per hour
11 shows
5 hours per show</t>
        </r>
      </text>
    </comment>
    <comment ref="I69" authorId="0">
      <text>
        <r>
          <rPr>
            <b/>
            <sz val="8"/>
            <color indexed="8"/>
            <rFont val="Tahoma"/>
            <family val="2"/>
          </rPr>
          <t xml:space="preserve">BKAMER:
</t>
        </r>
        <r>
          <rPr>
            <sz val="8"/>
            <color indexed="8"/>
            <rFont val="Tahoma"/>
            <family val="2"/>
          </rPr>
          <t>Assumption: $10 per hour
11 shows
5 hours per show</t>
        </r>
      </text>
    </comment>
    <comment ref="J69" authorId="0">
      <text>
        <r>
          <rPr>
            <b/>
            <sz val="8"/>
            <color indexed="8"/>
            <rFont val="Tahoma"/>
            <family val="2"/>
          </rPr>
          <t xml:space="preserve">BKAMER:
</t>
        </r>
        <r>
          <rPr>
            <sz val="8"/>
            <color indexed="8"/>
            <rFont val="Tahoma"/>
            <family val="2"/>
          </rPr>
          <t>Assumption: $10 per hour
11 shows
5 hours per show</t>
        </r>
      </text>
    </comment>
    <comment ref="K69" authorId="0">
      <text>
        <r>
          <rPr>
            <b/>
            <sz val="8"/>
            <color indexed="8"/>
            <rFont val="Tahoma"/>
            <family val="2"/>
          </rPr>
          <t xml:space="preserve">BKAMER:
</t>
        </r>
        <r>
          <rPr>
            <sz val="8"/>
            <color indexed="8"/>
            <rFont val="Tahoma"/>
            <family val="2"/>
          </rPr>
          <t>Assumption: $10 per hour
11 shows
5 hours per show</t>
        </r>
      </text>
    </comment>
    <comment ref="Q69" authorId="0">
      <text>
        <r>
          <rPr>
            <b/>
            <sz val="9"/>
            <color indexed="8"/>
            <rFont val="Tahoma"/>
            <family val="2"/>
          </rPr>
          <t xml:space="preserve">Brad Kamer:
</t>
        </r>
        <r>
          <rPr>
            <sz val="9"/>
            <color indexed="8"/>
            <rFont val="Tahoma"/>
            <family val="2"/>
          </rPr>
          <t>Special sale of Christmas show</t>
        </r>
      </text>
    </comment>
    <comment ref="F77" authorId="0">
      <text>
        <r>
          <rPr>
            <b/>
            <sz val="8"/>
            <color indexed="8"/>
            <rFont val="Tahoma"/>
            <family val="2"/>
          </rPr>
          <t xml:space="preserve">BKAMER:
</t>
        </r>
        <r>
          <rPr>
            <sz val="8"/>
            <color indexed="8"/>
            <rFont val="Tahoma"/>
            <family val="2"/>
          </rPr>
          <t xml:space="preserve">Based on total tickets @$5 per show @ 95% food cost
</t>
        </r>
      </text>
    </comment>
    <comment ref="G77" authorId="0">
      <text>
        <r>
          <rPr>
            <b/>
            <sz val="8"/>
            <color indexed="8"/>
            <rFont val="Tahoma"/>
            <family val="2"/>
          </rPr>
          <t xml:space="preserve">BKAMER:
</t>
        </r>
        <r>
          <rPr>
            <sz val="8"/>
            <color indexed="8"/>
            <rFont val="Tahoma"/>
            <family val="2"/>
          </rPr>
          <t xml:space="preserve">Based on total tickets @$5 per show @ 95% food cost
</t>
        </r>
      </text>
    </comment>
    <comment ref="H77" authorId="0">
      <text>
        <r>
          <rPr>
            <b/>
            <sz val="8"/>
            <color indexed="8"/>
            <rFont val="Tahoma"/>
            <family val="2"/>
          </rPr>
          <t xml:space="preserve">BKAMER:
</t>
        </r>
        <r>
          <rPr>
            <sz val="8"/>
            <color indexed="8"/>
            <rFont val="Tahoma"/>
            <family val="2"/>
          </rPr>
          <t xml:space="preserve">Based on total tickets @$5 per show @ 95% food cost
</t>
        </r>
      </text>
    </comment>
    <comment ref="I77" authorId="0">
      <text>
        <r>
          <rPr>
            <b/>
            <sz val="8"/>
            <color indexed="8"/>
            <rFont val="Tahoma"/>
            <family val="2"/>
          </rPr>
          <t xml:space="preserve">BKAMER:
</t>
        </r>
        <r>
          <rPr>
            <sz val="8"/>
            <color indexed="8"/>
            <rFont val="Tahoma"/>
            <family val="2"/>
          </rPr>
          <t xml:space="preserve">Based on total tickets @$5 per show @ 95% food cost
</t>
        </r>
      </text>
    </comment>
    <comment ref="J77" authorId="0">
      <text>
        <r>
          <rPr>
            <b/>
            <sz val="8"/>
            <color indexed="8"/>
            <rFont val="Tahoma"/>
            <family val="2"/>
          </rPr>
          <t xml:space="preserve">BKAMER:
</t>
        </r>
        <r>
          <rPr>
            <sz val="8"/>
            <color indexed="8"/>
            <rFont val="Tahoma"/>
            <family val="2"/>
          </rPr>
          <t xml:space="preserve">Based on total tickets @$5 per show @ 95% food cost
</t>
        </r>
      </text>
    </comment>
    <comment ref="K77" authorId="0">
      <text>
        <r>
          <rPr>
            <b/>
            <sz val="8"/>
            <color indexed="8"/>
            <rFont val="Tahoma"/>
            <family val="2"/>
          </rPr>
          <t xml:space="preserve">BKAMER:
</t>
        </r>
        <r>
          <rPr>
            <sz val="8"/>
            <color indexed="8"/>
            <rFont val="Tahoma"/>
            <family val="2"/>
          </rPr>
          <t xml:space="preserve">Based on total tickets @$5 per show @ 95% food cost
</t>
        </r>
      </text>
    </comment>
    <comment ref="Q77" authorId="0">
      <text>
        <r>
          <rPr>
            <b/>
            <sz val="9"/>
            <color indexed="8"/>
            <rFont val="Tahoma"/>
            <family val="2"/>
          </rPr>
          <t xml:space="preserve">Brad Kamer:
</t>
        </r>
        <r>
          <rPr>
            <sz val="9"/>
            <color indexed="8"/>
            <rFont val="Tahoma"/>
            <family val="2"/>
          </rPr>
          <t>Special sale of Christmas show</t>
        </r>
      </text>
    </comment>
    <comment ref="R101" authorId="0">
      <text>
        <r>
          <rPr>
            <b/>
            <sz val="8"/>
            <color indexed="8"/>
            <rFont val="Tahoma"/>
            <family val="2"/>
          </rPr>
          <t xml:space="preserve">BKAMER:
</t>
        </r>
        <r>
          <rPr>
            <sz val="8"/>
            <color indexed="8"/>
            <rFont val="Tahoma"/>
            <family val="2"/>
          </rPr>
          <t xml:space="preserve">Full time position with benefits </t>
        </r>
      </text>
    </comment>
    <comment ref="L102" authorId="0">
      <text>
        <r>
          <rPr>
            <b/>
            <sz val="9"/>
            <color indexed="8"/>
            <rFont val="Tahoma"/>
            <family val="2"/>
          </rPr>
          <t xml:space="preserve">Brad:
</t>
        </r>
        <r>
          <rPr>
            <sz val="9"/>
            <color indexed="8"/>
            <rFont val="Tahoma"/>
            <family val="2"/>
          </rPr>
          <t>4 hours per Saturday</t>
        </r>
      </text>
    </comment>
    <comment ref="M102" authorId="0">
      <text>
        <r>
          <rPr>
            <b/>
            <sz val="9"/>
            <color indexed="8"/>
            <rFont val="Tahoma"/>
            <family val="2"/>
          </rPr>
          <t xml:space="preserve">Brad:
</t>
        </r>
        <r>
          <rPr>
            <sz val="9"/>
            <color indexed="8"/>
            <rFont val="Tahoma"/>
            <family val="2"/>
          </rPr>
          <t>4 hours per Saturday</t>
        </r>
      </text>
    </comment>
    <comment ref="N102" authorId="0">
      <text>
        <r>
          <rPr>
            <b/>
            <sz val="9"/>
            <color indexed="8"/>
            <rFont val="Tahoma"/>
            <family val="2"/>
          </rPr>
          <t xml:space="preserve">Brad:
</t>
        </r>
        <r>
          <rPr>
            <sz val="9"/>
            <color indexed="8"/>
            <rFont val="Tahoma"/>
            <family val="2"/>
          </rPr>
          <t>4 hours per Saturday</t>
        </r>
      </text>
    </comment>
    <comment ref="O102" authorId="0">
      <text>
        <r>
          <rPr>
            <b/>
            <sz val="9"/>
            <color indexed="8"/>
            <rFont val="Tahoma"/>
            <family val="2"/>
          </rPr>
          <t xml:space="preserve">Brad:
</t>
        </r>
        <r>
          <rPr>
            <sz val="9"/>
            <color indexed="8"/>
            <rFont val="Tahoma"/>
            <family val="2"/>
          </rPr>
          <t>4 hours per Saturday</t>
        </r>
      </text>
    </comment>
    <comment ref="P102" authorId="0">
      <text>
        <r>
          <rPr>
            <b/>
            <sz val="9"/>
            <color indexed="8"/>
            <rFont val="Tahoma"/>
            <family val="2"/>
          </rPr>
          <t xml:space="preserve">Brad:
</t>
        </r>
        <r>
          <rPr>
            <sz val="9"/>
            <color indexed="8"/>
            <rFont val="Tahoma"/>
            <family val="2"/>
          </rPr>
          <t>4 hours per Saturday</t>
        </r>
      </text>
    </comment>
    <comment ref="Q102" authorId="0">
      <text>
        <r>
          <rPr>
            <b/>
            <sz val="9"/>
            <color indexed="8"/>
            <rFont val="Tahoma"/>
            <family val="2"/>
          </rPr>
          <t xml:space="preserve">Brad:
</t>
        </r>
        <r>
          <rPr>
            <sz val="9"/>
            <color indexed="8"/>
            <rFont val="Tahoma"/>
            <family val="2"/>
          </rPr>
          <t>4 hours per Saturday</t>
        </r>
      </text>
    </comment>
    <comment ref="R102" authorId="0">
      <text>
        <r>
          <rPr>
            <b/>
            <sz val="9"/>
            <color indexed="8"/>
            <rFont val="Tahoma"/>
            <family val="2"/>
          </rPr>
          <t xml:space="preserve">Brad:
</t>
        </r>
        <r>
          <rPr>
            <sz val="9"/>
            <color indexed="8"/>
            <rFont val="Tahoma"/>
            <family val="2"/>
          </rPr>
          <t>4 hours per Saturday</t>
        </r>
      </text>
    </comment>
    <comment ref="S102" authorId="0">
      <text>
        <r>
          <rPr>
            <b/>
            <sz val="9"/>
            <color indexed="8"/>
            <rFont val="Tahoma"/>
            <family val="2"/>
          </rPr>
          <t xml:space="preserve">Brad:
</t>
        </r>
        <r>
          <rPr>
            <sz val="9"/>
            <color indexed="8"/>
            <rFont val="Tahoma"/>
            <family val="2"/>
          </rPr>
          <t>4 hours per Saturday</t>
        </r>
      </text>
    </comment>
    <comment ref="T102" authorId="0">
      <text>
        <r>
          <rPr>
            <b/>
            <sz val="9"/>
            <color indexed="8"/>
            <rFont val="Tahoma"/>
            <family val="2"/>
          </rPr>
          <t xml:space="preserve">Brad:
</t>
        </r>
        <r>
          <rPr>
            <sz val="9"/>
            <color indexed="8"/>
            <rFont val="Tahoma"/>
            <family val="2"/>
          </rPr>
          <t>4 hours per Saturday</t>
        </r>
      </text>
    </comment>
    <comment ref="U102" authorId="0">
      <text>
        <r>
          <rPr>
            <b/>
            <sz val="9"/>
            <color indexed="8"/>
            <rFont val="Tahoma"/>
            <family val="2"/>
          </rPr>
          <t xml:space="preserve">Brad:
</t>
        </r>
        <r>
          <rPr>
            <sz val="9"/>
            <color indexed="8"/>
            <rFont val="Tahoma"/>
            <family val="2"/>
          </rPr>
          <t>4 hours per Saturday</t>
        </r>
      </text>
    </comment>
    <comment ref="V102" authorId="0">
      <text>
        <r>
          <rPr>
            <b/>
            <sz val="9"/>
            <color indexed="8"/>
            <rFont val="Tahoma"/>
            <family val="2"/>
          </rPr>
          <t xml:space="preserve">Brad:
</t>
        </r>
        <r>
          <rPr>
            <sz val="9"/>
            <color indexed="8"/>
            <rFont val="Tahoma"/>
            <family val="2"/>
          </rPr>
          <t>4 hours per Saturday</t>
        </r>
      </text>
    </comment>
    <comment ref="W102" authorId="0">
      <text>
        <r>
          <rPr>
            <b/>
            <sz val="9"/>
            <color indexed="8"/>
            <rFont val="Tahoma"/>
            <family val="2"/>
          </rPr>
          <t xml:space="preserve">Brad:
</t>
        </r>
        <r>
          <rPr>
            <sz val="9"/>
            <color indexed="8"/>
            <rFont val="Tahoma"/>
            <family val="2"/>
          </rPr>
          <t>4 hours per Saturday</t>
        </r>
      </text>
    </comment>
    <comment ref="L103" authorId="0">
      <text>
        <r>
          <rPr>
            <b/>
            <sz val="8"/>
            <color indexed="8"/>
            <rFont val="Tahoma"/>
            <family val="2"/>
          </rPr>
          <t xml:space="preserve">BKAMER:
</t>
        </r>
        <r>
          <rPr>
            <sz val="8"/>
            <color indexed="8"/>
            <rFont val="Tahoma"/>
            <family val="2"/>
          </rPr>
          <t xml:space="preserve">Salary $35K plus taxes
Salary and benefits 
</t>
        </r>
      </text>
    </comment>
    <comment ref="M103" authorId="0">
      <text>
        <r>
          <rPr>
            <b/>
            <sz val="8"/>
            <color indexed="8"/>
            <rFont val="Tahoma"/>
            <family val="2"/>
          </rPr>
          <t xml:space="preserve">BKAMER:
</t>
        </r>
        <r>
          <rPr>
            <sz val="8"/>
            <color indexed="8"/>
            <rFont val="Tahoma"/>
            <family val="2"/>
          </rPr>
          <t xml:space="preserve">Salary $35K plus taxes
Salary and benefits 
</t>
        </r>
      </text>
    </comment>
    <comment ref="N103" authorId="0">
      <text>
        <r>
          <rPr>
            <b/>
            <sz val="8"/>
            <color indexed="8"/>
            <rFont val="Tahoma"/>
            <family val="2"/>
          </rPr>
          <t xml:space="preserve">BKAMER:
</t>
        </r>
        <r>
          <rPr>
            <sz val="8"/>
            <color indexed="8"/>
            <rFont val="Tahoma"/>
            <family val="2"/>
          </rPr>
          <t xml:space="preserve">Salary $35K plus taxes
Salary and benefits 
</t>
        </r>
      </text>
    </comment>
    <comment ref="O103" authorId="0">
      <text>
        <r>
          <rPr>
            <b/>
            <sz val="8"/>
            <color indexed="8"/>
            <rFont val="Tahoma"/>
            <family val="2"/>
          </rPr>
          <t xml:space="preserve">BKAMER:
</t>
        </r>
        <r>
          <rPr>
            <sz val="8"/>
            <color indexed="8"/>
            <rFont val="Tahoma"/>
            <family val="2"/>
          </rPr>
          <t xml:space="preserve">Salary $35K plus taxes
Salary and benefits 
</t>
        </r>
      </text>
    </comment>
    <comment ref="P103" authorId="0">
      <text>
        <r>
          <rPr>
            <b/>
            <sz val="8"/>
            <color indexed="8"/>
            <rFont val="Tahoma"/>
            <family val="2"/>
          </rPr>
          <t xml:space="preserve">BKAMER:
</t>
        </r>
        <r>
          <rPr>
            <sz val="8"/>
            <color indexed="8"/>
            <rFont val="Tahoma"/>
            <family val="2"/>
          </rPr>
          <t xml:space="preserve">Salary $35K plus taxes
Salary and benefits 
</t>
        </r>
      </text>
    </comment>
    <comment ref="Q103" authorId="0">
      <text>
        <r>
          <rPr>
            <b/>
            <sz val="8"/>
            <color indexed="8"/>
            <rFont val="Tahoma"/>
            <family val="2"/>
          </rPr>
          <t xml:space="preserve">BKAMER:
</t>
        </r>
        <r>
          <rPr>
            <sz val="8"/>
            <color indexed="8"/>
            <rFont val="Tahoma"/>
            <family val="2"/>
          </rPr>
          <t xml:space="preserve">Salary $35K plus taxes
Salary and benefits 
</t>
        </r>
      </text>
    </comment>
    <comment ref="R103" authorId="0">
      <text>
        <r>
          <rPr>
            <b/>
            <sz val="8"/>
            <color indexed="8"/>
            <rFont val="Tahoma"/>
            <family val="2"/>
          </rPr>
          <t xml:space="preserve">BKAMER:
</t>
        </r>
        <r>
          <rPr>
            <sz val="8"/>
            <color indexed="8"/>
            <rFont val="Tahoma"/>
            <family val="2"/>
          </rPr>
          <t xml:space="preserve">Salary $35K plus taxes
Salary and benefits 
</t>
        </r>
      </text>
    </comment>
    <comment ref="S103" authorId="0">
      <text>
        <r>
          <rPr>
            <b/>
            <sz val="8"/>
            <color indexed="8"/>
            <rFont val="Tahoma"/>
            <family val="2"/>
          </rPr>
          <t xml:space="preserve">BKAMER:
</t>
        </r>
        <r>
          <rPr>
            <sz val="8"/>
            <color indexed="8"/>
            <rFont val="Tahoma"/>
            <family val="2"/>
          </rPr>
          <t xml:space="preserve">Salary $35K plus taxes
Salary and benefits 
</t>
        </r>
      </text>
    </comment>
    <comment ref="T103" authorId="0">
      <text>
        <r>
          <rPr>
            <b/>
            <sz val="8"/>
            <color indexed="8"/>
            <rFont val="Tahoma"/>
            <family val="2"/>
          </rPr>
          <t xml:space="preserve">BKAMER:
</t>
        </r>
        <r>
          <rPr>
            <sz val="8"/>
            <color indexed="8"/>
            <rFont val="Tahoma"/>
            <family val="2"/>
          </rPr>
          <t xml:space="preserve">Salary $35K plus taxes
Salary and benefits 
</t>
        </r>
      </text>
    </comment>
    <comment ref="U103" authorId="0">
      <text>
        <r>
          <rPr>
            <b/>
            <sz val="8"/>
            <color indexed="8"/>
            <rFont val="Tahoma"/>
            <family val="2"/>
          </rPr>
          <t xml:space="preserve">BKAMER:
</t>
        </r>
        <r>
          <rPr>
            <sz val="8"/>
            <color indexed="8"/>
            <rFont val="Tahoma"/>
            <family val="2"/>
          </rPr>
          <t xml:space="preserve">Salary $35K plus taxes
Salary and benefits 
</t>
        </r>
      </text>
    </comment>
    <comment ref="V103" authorId="0">
      <text>
        <r>
          <rPr>
            <b/>
            <sz val="8"/>
            <color indexed="8"/>
            <rFont val="Tahoma"/>
            <family val="2"/>
          </rPr>
          <t xml:space="preserve">BKAMER:
</t>
        </r>
        <r>
          <rPr>
            <sz val="8"/>
            <color indexed="8"/>
            <rFont val="Tahoma"/>
            <family val="2"/>
          </rPr>
          <t xml:space="preserve">Salary $35K plus taxes
Salary and benefits 
</t>
        </r>
      </text>
    </comment>
    <comment ref="W103" authorId="0">
      <text>
        <r>
          <rPr>
            <b/>
            <sz val="8"/>
            <color indexed="8"/>
            <rFont val="Tahoma"/>
            <family val="2"/>
          </rPr>
          <t xml:space="preserve">BKAMER:
</t>
        </r>
        <r>
          <rPr>
            <sz val="8"/>
            <color indexed="8"/>
            <rFont val="Tahoma"/>
            <family val="2"/>
          </rPr>
          <t xml:space="preserve">Salary $35K plus taxes
Salary and benefits 
</t>
        </r>
      </text>
    </comment>
    <comment ref="L104" authorId="0">
      <text>
        <r>
          <rPr>
            <b/>
            <sz val="9"/>
            <color indexed="8"/>
            <rFont val="Tahoma"/>
            <family val="2"/>
          </rPr>
          <t xml:space="preserve">Brad Kamer:
</t>
        </r>
        <r>
          <rPr>
            <sz val="9"/>
            <color indexed="8"/>
            <rFont val="Tahoma"/>
            <family val="2"/>
          </rPr>
          <t>removed from budget, no revenue to offset</t>
        </r>
      </text>
    </comment>
    <comment ref="M104" authorId="0">
      <text>
        <r>
          <rPr>
            <b/>
            <sz val="9"/>
            <color indexed="8"/>
            <rFont val="Tahoma"/>
            <family val="2"/>
          </rPr>
          <t xml:space="preserve">Brad Kamer:
</t>
        </r>
        <r>
          <rPr>
            <sz val="9"/>
            <color indexed="8"/>
            <rFont val="Tahoma"/>
            <family val="2"/>
          </rPr>
          <t>removed from budget, no revenue to offset</t>
        </r>
      </text>
    </comment>
    <comment ref="N104" authorId="0">
      <text>
        <r>
          <rPr>
            <b/>
            <sz val="9"/>
            <color indexed="8"/>
            <rFont val="Tahoma"/>
            <family val="2"/>
          </rPr>
          <t xml:space="preserve">Brad Kamer:
</t>
        </r>
        <r>
          <rPr>
            <sz val="9"/>
            <color indexed="8"/>
            <rFont val="Tahoma"/>
            <family val="2"/>
          </rPr>
          <t>removed from budget, no revenue to offset</t>
        </r>
      </text>
    </comment>
    <comment ref="O104" authorId="0">
      <text>
        <r>
          <rPr>
            <b/>
            <sz val="9"/>
            <color indexed="8"/>
            <rFont val="Tahoma"/>
            <family val="2"/>
          </rPr>
          <t xml:space="preserve">Brad Kamer:
</t>
        </r>
        <r>
          <rPr>
            <sz val="9"/>
            <color indexed="8"/>
            <rFont val="Tahoma"/>
            <family val="2"/>
          </rPr>
          <t>removed from budget, no revenue to offset</t>
        </r>
      </text>
    </comment>
    <comment ref="P104" authorId="0">
      <text>
        <r>
          <rPr>
            <b/>
            <sz val="9"/>
            <color indexed="8"/>
            <rFont val="Tahoma"/>
            <family val="2"/>
          </rPr>
          <t xml:space="preserve">Brad Kamer:
</t>
        </r>
        <r>
          <rPr>
            <sz val="9"/>
            <color indexed="8"/>
            <rFont val="Tahoma"/>
            <family val="2"/>
          </rPr>
          <t>removed from budget, no revenue to offset</t>
        </r>
      </text>
    </comment>
    <comment ref="Q104" authorId="0">
      <text>
        <r>
          <rPr>
            <b/>
            <sz val="9"/>
            <color indexed="8"/>
            <rFont val="Tahoma"/>
            <family val="2"/>
          </rPr>
          <t xml:space="preserve">Brad Kamer:
</t>
        </r>
        <r>
          <rPr>
            <sz val="9"/>
            <color indexed="8"/>
            <rFont val="Tahoma"/>
            <family val="2"/>
          </rPr>
          <t>removed from budget, no revenue to offset</t>
        </r>
      </text>
    </comment>
    <comment ref="R104" authorId="0">
      <text>
        <r>
          <rPr>
            <b/>
            <sz val="9"/>
            <color indexed="8"/>
            <rFont val="Tahoma"/>
            <family val="2"/>
          </rPr>
          <t xml:space="preserve">Brad Kamer:
</t>
        </r>
        <r>
          <rPr>
            <sz val="9"/>
            <color indexed="8"/>
            <rFont val="Tahoma"/>
            <family val="2"/>
          </rPr>
          <t>removed from budget, no revenue to offset</t>
        </r>
      </text>
    </comment>
    <comment ref="S104" authorId="0">
      <text>
        <r>
          <rPr>
            <b/>
            <sz val="9"/>
            <color indexed="8"/>
            <rFont val="Tahoma"/>
            <family val="2"/>
          </rPr>
          <t xml:space="preserve">Brad Kamer:
</t>
        </r>
        <r>
          <rPr>
            <sz val="9"/>
            <color indexed="8"/>
            <rFont val="Tahoma"/>
            <family val="2"/>
          </rPr>
          <t>removed from budget, no revenue to offset</t>
        </r>
      </text>
    </comment>
    <comment ref="T104" authorId="0">
      <text>
        <r>
          <rPr>
            <b/>
            <sz val="9"/>
            <color indexed="8"/>
            <rFont val="Tahoma"/>
            <family val="2"/>
          </rPr>
          <t xml:space="preserve">Brad Kamer:
</t>
        </r>
        <r>
          <rPr>
            <sz val="9"/>
            <color indexed="8"/>
            <rFont val="Tahoma"/>
            <family val="2"/>
          </rPr>
          <t>removed from budget, no revenue to offset</t>
        </r>
      </text>
    </comment>
    <comment ref="U104" authorId="0">
      <text>
        <r>
          <rPr>
            <b/>
            <sz val="9"/>
            <color indexed="8"/>
            <rFont val="Tahoma"/>
            <family val="2"/>
          </rPr>
          <t xml:space="preserve">Brad Kamer:
</t>
        </r>
        <r>
          <rPr>
            <sz val="9"/>
            <color indexed="8"/>
            <rFont val="Tahoma"/>
            <family val="2"/>
          </rPr>
          <t>removed from budget, no revenue to offset</t>
        </r>
      </text>
    </comment>
    <comment ref="V104" authorId="0">
      <text>
        <r>
          <rPr>
            <b/>
            <sz val="9"/>
            <color indexed="8"/>
            <rFont val="Tahoma"/>
            <family val="2"/>
          </rPr>
          <t xml:space="preserve">Brad Kamer:
</t>
        </r>
        <r>
          <rPr>
            <sz val="9"/>
            <color indexed="8"/>
            <rFont val="Tahoma"/>
            <family val="2"/>
          </rPr>
          <t>removed from budget, no revenue to offset</t>
        </r>
      </text>
    </comment>
    <comment ref="W104" authorId="0">
      <text>
        <r>
          <rPr>
            <b/>
            <sz val="9"/>
            <color indexed="8"/>
            <rFont val="Tahoma"/>
            <family val="2"/>
          </rPr>
          <t xml:space="preserve">Brad Kamer:
</t>
        </r>
        <r>
          <rPr>
            <sz val="9"/>
            <color indexed="8"/>
            <rFont val="Tahoma"/>
            <family val="2"/>
          </rPr>
          <t>removed from budget, no revenue to offset</t>
        </r>
      </text>
    </comment>
    <comment ref="L105" authorId="0">
      <text>
        <r>
          <rPr>
            <b/>
            <sz val="8"/>
            <color indexed="8"/>
            <rFont val="Tahoma"/>
            <family val="2"/>
          </rPr>
          <t xml:space="preserve">Administration with Benefits
</t>
        </r>
      </text>
    </comment>
    <comment ref="M105" authorId="0">
      <text>
        <r>
          <rPr>
            <b/>
            <sz val="8"/>
            <color indexed="8"/>
            <rFont val="Tahoma"/>
            <family val="2"/>
          </rPr>
          <t xml:space="preserve">Administration with Benefits
</t>
        </r>
      </text>
    </comment>
    <comment ref="N105" authorId="0">
      <text>
        <r>
          <rPr>
            <b/>
            <sz val="8"/>
            <color indexed="8"/>
            <rFont val="Tahoma"/>
            <family val="2"/>
          </rPr>
          <t xml:space="preserve">Administration with Benefits
</t>
        </r>
      </text>
    </comment>
    <comment ref="O105" authorId="0">
      <text>
        <r>
          <rPr>
            <b/>
            <sz val="8"/>
            <color indexed="8"/>
            <rFont val="Tahoma"/>
            <family val="2"/>
          </rPr>
          <t xml:space="preserve">Administration with Benefits
</t>
        </r>
      </text>
    </comment>
    <comment ref="P105" authorId="0">
      <text>
        <r>
          <rPr>
            <b/>
            <sz val="8"/>
            <color indexed="8"/>
            <rFont val="Tahoma"/>
            <family val="2"/>
          </rPr>
          <t xml:space="preserve">Administration with Benefits
</t>
        </r>
      </text>
    </comment>
    <comment ref="Q105" authorId="0">
      <text>
        <r>
          <rPr>
            <b/>
            <sz val="8"/>
            <color indexed="8"/>
            <rFont val="Tahoma"/>
            <family val="2"/>
          </rPr>
          <t xml:space="preserve">Administration with Benefits
</t>
        </r>
      </text>
    </comment>
    <comment ref="R105" authorId="0">
      <text>
        <r>
          <rPr>
            <b/>
            <sz val="8"/>
            <color indexed="8"/>
            <rFont val="Tahoma"/>
            <family val="2"/>
          </rPr>
          <t xml:space="preserve">Administration with Benefits
</t>
        </r>
      </text>
    </comment>
    <comment ref="S105" authorId="0">
      <text>
        <r>
          <rPr>
            <b/>
            <sz val="8"/>
            <color indexed="8"/>
            <rFont val="Tahoma"/>
            <family val="2"/>
          </rPr>
          <t xml:space="preserve">Administration with Benefits
</t>
        </r>
      </text>
    </comment>
    <comment ref="T105" authorId="0">
      <text>
        <r>
          <rPr>
            <b/>
            <sz val="8"/>
            <color indexed="8"/>
            <rFont val="Tahoma"/>
            <family val="2"/>
          </rPr>
          <t xml:space="preserve">Administration with Benefits
</t>
        </r>
      </text>
    </comment>
    <comment ref="U105" authorId="0">
      <text>
        <r>
          <rPr>
            <b/>
            <sz val="8"/>
            <color indexed="8"/>
            <rFont val="Tahoma"/>
            <family val="2"/>
          </rPr>
          <t xml:space="preserve">Administration with Benefits
</t>
        </r>
      </text>
    </comment>
    <comment ref="V105" authorId="0">
      <text>
        <r>
          <rPr>
            <b/>
            <sz val="8"/>
            <color indexed="8"/>
            <rFont val="Tahoma"/>
            <family val="2"/>
          </rPr>
          <t xml:space="preserve">Administration with Benefits
</t>
        </r>
      </text>
    </comment>
    <comment ref="W105" authorId="0">
      <text>
        <r>
          <rPr>
            <b/>
            <sz val="8"/>
            <color indexed="8"/>
            <rFont val="Tahoma"/>
            <family val="2"/>
          </rPr>
          <t xml:space="preserve">Administration with Benefits
</t>
        </r>
      </text>
    </comment>
    <comment ref="F107" authorId="0">
      <text>
        <r>
          <rPr>
            <b/>
            <sz val="8"/>
            <color indexed="8"/>
            <rFont val="Tahoma"/>
            <family val="2"/>
          </rPr>
          <t xml:space="preserve">BKAMER:
</t>
        </r>
        <r>
          <rPr>
            <sz val="8"/>
            <color indexed="8"/>
            <rFont val="Tahoma"/>
            <family val="2"/>
          </rPr>
          <t>Actual trend from prior year</t>
        </r>
      </text>
    </comment>
    <comment ref="G107" authorId="0">
      <text>
        <r>
          <rPr>
            <b/>
            <sz val="8"/>
            <color indexed="8"/>
            <rFont val="Tahoma"/>
            <family val="2"/>
          </rPr>
          <t xml:space="preserve">BKAMER:
</t>
        </r>
        <r>
          <rPr>
            <sz val="8"/>
            <color indexed="8"/>
            <rFont val="Tahoma"/>
            <family val="2"/>
          </rPr>
          <t>Actual trend from prior year</t>
        </r>
      </text>
    </comment>
    <comment ref="H107" authorId="0">
      <text>
        <r>
          <rPr>
            <b/>
            <sz val="8"/>
            <color indexed="8"/>
            <rFont val="Tahoma"/>
            <family val="2"/>
          </rPr>
          <t xml:space="preserve">BKAMER:
</t>
        </r>
        <r>
          <rPr>
            <sz val="8"/>
            <color indexed="8"/>
            <rFont val="Tahoma"/>
            <family val="2"/>
          </rPr>
          <t>Actual trend from prior year</t>
        </r>
      </text>
    </comment>
    <comment ref="I107" authorId="0">
      <text>
        <r>
          <rPr>
            <b/>
            <sz val="8"/>
            <color indexed="8"/>
            <rFont val="Tahoma"/>
            <family val="2"/>
          </rPr>
          <t xml:space="preserve">BKAMER:
</t>
        </r>
        <r>
          <rPr>
            <sz val="8"/>
            <color indexed="8"/>
            <rFont val="Tahoma"/>
            <family val="2"/>
          </rPr>
          <t>Actual trend from prior year</t>
        </r>
      </text>
    </comment>
    <comment ref="J107" authorId="0">
      <text>
        <r>
          <rPr>
            <b/>
            <sz val="8"/>
            <color indexed="8"/>
            <rFont val="Tahoma"/>
            <family val="2"/>
          </rPr>
          <t xml:space="preserve">BKAMER:
</t>
        </r>
        <r>
          <rPr>
            <sz val="8"/>
            <color indexed="8"/>
            <rFont val="Tahoma"/>
            <family val="2"/>
          </rPr>
          <t>Actual trend from prior year</t>
        </r>
      </text>
    </comment>
    <comment ref="K107" authorId="0">
      <text>
        <r>
          <rPr>
            <b/>
            <sz val="8"/>
            <color indexed="8"/>
            <rFont val="Tahoma"/>
            <family val="2"/>
          </rPr>
          <t xml:space="preserve">BKAMER:
</t>
        </r>
        <r>
          <rPr>
            <sz val="8"/>
            <color indexed="8"/>
            <rFont val="Tahoma"/>
            <family val="2"/>
          </rPr>
          <t>Actual trend from prior year</t>
        </r>
      </text>
    </comment>
  </commentList>
</comments>
</file>

<file path=xl/comments9.xml><?xml version="1.0" encoding="utf-8"?>
<comments xmlns="http://schemas.openxmlformats.org/spreadsheetml/2006/main">
  <authors>
    <author/>
  </authors>
  <commentList>
    <comment ref="F6" authorId="0">
      <text>
        <r>
          <rPr>
            <b/>
            <sz val="8"/>
            <color indexed="8"/>
            <rFont val="Tahoma"/>
            <family val="2"/>
          </rPr>
          <t xml:space="preserve">BKAMER:
</t>
        </r>
        <r>
          <rPr>
            <sz val="8"/>
            <color indexed="8"/>
            <rFont val="Tahoma"/>
            <family val="2"/>
          </rPr>
          <t>110 per show 11 show run</t>
        </r>
      </text>
    </comment>
    <comment ref="G6" authorId="0">
      <text>
        <r>
          <rPr>
            <b/>
            <sz val="8"/>
            <color indexed="8"/>
            <rFont val="Tahoma"/>
            <family val="2"/>
          </rPr>
          <t xml:space="preserve">BKAMER:
</t>
        </r>
        <r>
          <rPr>
            <sz val="8"/>
            <color indexed="8"/>
            <rFont val="Tahoma"/>
            <family val="2"/>
          </rPr>
          <t>110 per show 11 show run</t>
        </r>
      </text>
    </comment>
    <comment ref="H6" authorId="0">
      <text>
        <r>
          <rPr>
            <b/>
            <sz val="8"/>
            <color indexed="8"/>
            <rFont val="Tahoma"/>
            <family val="2"/>
          </rPr>
          <t xml:space="preserve">BKAMER:
</t>
        </r>
        <r>
          <rPr>
            <sz val="8"/>
            <color indexed="8"/>
            <rFont val="Tahoma"/>
            <family val="2"/>
          </rPr>
          <t>115
 per show 12 show run</t>
        </r>
      </text>
    </comment>
    <comment ref="I6" authorId="0">
      <text>
        <r>
          <rPr>
            <b/>
            <sz val="8"/>
            <color indexed="8"/>
            <rFont val="Tahoma"/>
            <family val="2"/>
          </rPr>
          <t xml:space="preserve">BKAMER:
</t>
        </r>
        <r>
          <rPr>
            <sz val="8"/>
            <color indexed="8"/>
            <rFont val="Tahoma"/>
            <family val="2"/>
          </rPr>
          <t>110 per show 11 show run</t>
        </r>
      </text>
    </comment>
    <comment ref="J6" authorId="0">
      <text>
        <r>
          <rPr>
            <b/>
            <sz val="8"/>
            <color indexed="8"/>
            <rFont val="Tahoma"/>
            <family val="2"/>
          </rPr>
          <t xml:space="preserve">BKAMER:
</t>
        </r>
        <r>
          <rPr>
            <sz val="8"/>
            <color indexed="8"/>
            <rFont val="Tahoma"/>
            <family val="2"/>
          </rPr>
          <t>110 per show 11 show run</t>
        </r>
      </text>
    </comment>
    <comment ref="K6" authorId="0">
      <text>
        <r>
          <rPr>
            <b/>
            <sz val="8"/>
            <color indexed="8"/>
            <rFont val="Tahoma"/>
            <family val="2"/>
          </rPr>
          <t xml:space="preserve">BKAMER:
</t>
        </r>
        <r>
          <rPr>
            <sz val="8"/>
            <color indexed="8"/>
            <rFont val="Tahoma"/>
            <family val="2"/>
          </rPr>
          <t>110 per show 11 show run</t>
        </r>
      </text>
    </comment>
    <comment ref="F7" authorId="0">
      <text>
        <r>
          <rPr>
            <b/>
            <sz val="8"/>
            <color indexed="8"/>
            <rFont val="Tahoma"/>
            <family val="2"/>
          </rPr>
          <t xml:space="preserve">BKAMER:
</t>
        </r>
        <r>
          <rPr>
            <sz val="8"/>
            <color indexed="8"/>
            <rFont val="Tahoma"/>
            <family val="2"/>
          </rPr>
          <t xml:space="preserve">Based on 6 SHOWS
 ticket price
</t>
        </r>
      </text>
    </comment>
    <comment ref="G7" authorId="0">
      <text>
        <r>
          <rPr>
            <b/>
            <sz val="8"/>
            <color indexed="8"/>
            <rFont val="Tahoma"/>
            <family val="2"/>
          </rPr>
          <t xml:space="preserve">BKAMER:
</t>
        </r>
        <r>
          <rPr>
            <sz val="8"/>
            <color indexed="8"/>
            <rFont val="Tahoma"/>
            <family val="2"/>
          </rPr>
          <t xml:space="preserve">Based on 6 SHOWS
 ticket price
</t>
        </r>
      </text>
    </comment>
    <comment ref="H7" authorId="0">
      <text>
        <r>
          <rPr>
            <b/>
            <sz val="8"/>
            <color indexed="8"/>
            <rFont val="Tahoma"/>
            <family val="2"/>
          </rPr>
          <t xml:space="preserve">BKAMER:
</t>
        </r>
        <r>
          <rPr>
            <sz val="8"/>
            <color indexed="8"/>
            <rFont val="Tahoma"/>
            <family val="2"/>
          </rPr>
          <t xml:space="preserve">Based on 6 SHOWS
 ticket price
</t>
        </r>
      </text>
    </comment>
    <comment ref="I7" authorId="0">
      <text>
        <r>
          <rPr>
            <b/>
            <sz val="8"/>
            <color indexed="8"/>
            <rFont val="Tahoma"/>
            <family val="2"/>
          </rPr>
          <t xml:space="preserve">BKAMER:
</t>
        </r>
        <r>
          <rPr>
            <sz val="8"/>
            <color indexed="8"/>
            <rFont val="Tahoma"/>
            <family val="2"/>
          </rPr>
          <t xml:space="preserve">Based on 6 SHOWS
 ticket price
</t>
        </r>
      </text>
    </comment>
    <comment ref="J7" authorId="0">
      <text>
        <r>
          <rPr>
            <b/>
            <sz val="8"/>
            <color indexed="8"/>
            <rFont val="Tahoma"/>
            <family val="2"/>
          </rPr>
          <t xml:space="preserve">BKAMER:
</t>
        </r>
        <r>
          <rPr>
            <sz val="8"/>
            <color indexed="8"/>
            <rFont val="Tahoma"/>
            <family val="2"/>
          </rPr>
          <t xml:space="preserve">Based on 6 SHOWS
 ticket price
</t>
        </r>
      </text>
    </comment>
    <comment ref="K7" authorId="0">
      <text>
        <r>
          <rPr>
            <b/>
            <sz val="8"/>
            <color indexed="8"/>
            <rFont val="Tahoma"/>
            <family val="2"/>
          </rPr>
          <t xml:space="preserve">BKAMER:
</t>
        </r>
        <r>
          <rPr>
            <sz val="8"/>
            <color indexed="8"/>
            <rFont val="Tahoma"/>
            <family val="2"/>
          </rPr>
          <t xml:space="preserve">Based on 6 SHOWS
 ticket price
</t>
        </r>
      </text>
    </comment>
    <comment ref="F23" authorId="0">
      <text>
        <r>
          <rPr>
            <sz val="8"/>
            <color indexed="8"/>
            <rFont val="Tahoma"/>
            <family val="2"/>
          </rPr>
          <t>Hart
Actual: $4,400
Grants/6 shows</t>
        </r>
      </text>
    </comment>
    <comment ref="G23" authorId="0">
      <text>
        <r>
          <rPr>
            <sz val="8"/>
            <color indexed="8"/>
            <rFont val="Tahoma"/>
            <family val="2"/>
          </rPr>
          <t>Hart
Actual: $4,400
Grants/6 shows</t>
        </r>
      </text>
    </comment>
    <comment ref="H23" authorId="0">
      <text>
        <r>
          <rPr>
            <sz val="8"/>
            <color indexed="8"/>
            <rFont val="Tahoma"/>
            <family val="2"/>
          </rPr>
          <t>Hart
Actual: $4,400
Grants/6 shows</t>
        </r>
      </text>
    </comment>
    <comment ref="I23" authorId="0">
      <text>
        <r>
          <rPr>
            <sz val="8"/>
            <color indexed="8"/>
            <rFont val="Tahoma"/>
            <family val="2"/>
          </rPr>
          <t>Hart
Actual: $4,400
Grants/6 shows</t>
        </r>
      </text>
    </comment>
    <comment ref="J23" authorId="0">
      <text>
        <r>
          <rPr>
            <sz val="8"/>
            <color indexed="8"/>
            <rFont val="Tahoma"/>
            <family val="2"/>
          </rPr>
          <t>Hart
Actual: $4,400
Grants/6 shows</t>
        </r>
      </text>
    </comment>
    <comment ref="K23" authorId="0">
      <text>
        <r>
          <rPr>
            <sz val="8"/>
            <color indexed="8"/>
            <rFont val="Tahoma"/>
            <family val="2"/>
          </rPr>
          <t>Hart
Actual: $4,400
Grants/6 shows</t>
        </r>
      </text>
    </comment>
    <comment ref="F25" authorId="0">
      <text>
        <r>
          <rPr>
            <b/>
            <sz val="8"/>
            <color indexed="8"/>
            <rFont val="Tahoma"/>
            <family val="2"/>
          </rPr>
          <t xml:space="preserve">Hart
</t>
        </r>
        <r>
          <rPr>
            <sz val="8"/>
            <color indexed="8"/>
            <rFont val="Tahoma"/>
            <family val="2"/>
          </rPr>
          <t>Actual: $30,680K less PTP of $2,930= $27,750/6 shows</t>
        </r>
      </text>
    </comment>
    <comment ref="G25" authorId="0">
      <text>
        <r>
          <rPr>
            <b/>
            <sz val="8"/>
            <color indexed="8"/>
            <rFont val="Tahoma"/>
            <family val="2"/>
          </rPr>
          <t xml:space="preserve">Hart
</t>
        </r>
        <r>
          <rPr>
            <sz val="8"/>
            <color indexed="8"/>
            <rFont val="Tahoma"/>
            <family val="2"/>
          </rPr>
          <t>Actual: $30,680K less PTP of $2,930= $27,750/6 shows</t>
        </r>
      </text>
    </comment>
    <comment ref="H25" authorId="0">
      <text>
        <r>
          <rPr>
            <b/>
            <sz val="8"/>
            <color indexed="8"/>
            <rFont val="Tahoma"/>
            <family val="2"/>
          </rPr>
          <t xml:space="preserve">Hart
</t>
        </r>
        <r>
          <rPr>
            <sz val="8"/>
            <color indexed="8"/>
            <rFont val="Tahoma"/>
            <family val="2"/>
          </rPr>
          <t>Actual: $30,680K less PTP of $2,930= $27,750/6 shows</t>
        </r>
      </text>
    </comment>
    <comment ref="I25" authorId="0">
      <text>
        <r>
          <rPr>
            <b/>
            <sz val="8"/>
            <color indexed="8"/>
            <rFont val="Tahoma"/>
            <family val="2"/>
          </rPr>
          <t xml:space="preserve">Hart
</t>
        </r>
        <r>
          <rPr>
            <sz val="8"/>
            <color indexed="8"/>
            <rFont val="Tahoma"/>
            <family val="2"/>
          </rPr>
          <t>Actual: $30,680K less PTP of $2,930= $27,750/6 shows</t>
        </r>
      </text>
    </comment>
    <comment ref="J25" authorId="0">
      <text>
        <r>
          <rPr>
            <b/>
            <sz val="8"/>
            <color indexed="8"/>
            <rFont val="Tahoma"/>
            <family val="2"/>
          </rPr>
          <t xml:space="preserve">Hart
</t>
        </r>
        <r>
          <rPr>
            <sz val="8"/>
            <color indexed="8"/>
            <rFont val="Tahoma"/>
            <family val="2"/>
          </rPr>
          <t>Actual: $30,680K less PTP of $2,930= $27,750/6 shows</t>
        </r>
      </text>
    </comment>
    <comment ref="K25" authorId="0">
      <text>
        <r>
          <rPr>
            <b/>
            <sz val="8"/>
            <color indexed="8"/>
            <rFont val="Tahoma"/>
            <family val="2"/>
          </rPr>
          <t xml:space="preserve">Hart
</t>
        </r>
        <r>
          <rPr>
            <sz val="8"/>
            <color indexed="8"/>
            <rFont val="Tahoma"/>
            <family val="2"/>
          </rPr>
          <t>Actual: $30,680K less PTP of $2,930= $27,750/6 shows</t>
        </r>
      </text>
    </comment>
    <comment ref="B30" authorId="0">
      <text>
        <r>
          <rPr>
            <b/>
            <sz val="9"/>
            <color indexed="8"/>
            <rFont val="Tahoma"/>
            <family val="2"/>
          </rPr>
          <t xml:space="preserve">Hart, Larry:
</t>
        </r>
        <r>
          <rPr>
            <sz val="9"/>
            <color indexed="8"/>
            <rFont val="Tahoma"/>
            <family val="2"/>
          </rPr>
          <t>Donations is the plug number to balance the budget</t>
        </r>
      </text>
    </comment>
    <comment ref="F53" authorId="0">
      <text>
        <r>
          <rPr>
            <b/>
            <sz val="8"/>
            <color indexed="8"/>
            <rFont val="Tahoma"/>
            <family val="2"/>
          </rPr>
          <t xml:space="preserve">BKAMER:
</t>
        </r>
        <r>
          <rPr>
            <sz val="8"/>
            <color indexed="8"/>
            <rFont val="Tahoma"/>
            <family val="2"/>
          </rPr>
          <t xml:space="preserve">4 band members 
2 members 3 rehearsals @$25 and 11
 shows@$50
piano rehearsal accompany fee
</t>
        </r>
      </text>
    </comment>
    <comment ref="G53" authorId="0">
      <text>
        <r>
          <rPr>
            <b/>
            <sz val="8"/>
            <color indexed="8"/>
            <rFont val="Tahoma"/>
            <family val="2"/>
          </rPr>
          <t xml:space="preserve">BKAMER:
</t>
        </r>
        <r>
          <rPr>
            <sz val="8"/>
            <color indexed="8"/>
            <rFont val="Tahoma"/>
            <family val="2"/>
          </rPr>
          <t xml:space="preserve">4 band members 
2 members 3 rehearsals @$25 and 11
 shows@$50
piano rehearsal accompany fee
</t>
        </r>
      </text>
    </comment>
    <comment ref="H53" authorId="0">
      <text>
        <r>
          <rPr>
            <b/>
            <sz val="8"/>
            <color indexed="8"/>
            <rFont val="Tahoma"/>
            <family val="2"/>
          </rPr>
          <t xml:space="preserve">BKAMER:
</t>
        </r>
        <r>
          <rPr>
            <sz val="8"/>
            <color indexed="8"/>
            <rFont val="Tahoma"/>
            <family val="2"/>
          </rPr>
          <t xml:space="preserve">4 band members 
2 members 3 rehearsals @$25 and 11
 shows@$50
piano rehearsal accompany fee
</t>
        </r>
      </text>
    </comment>
    <comment ref="I53" authorId="0">
      <text>
        <r>
          <rPr>
            <b/>
            <sz val="8"/>
            <color indexed="8"/>
            <rFont val="Tahoma"/>
            <family val="2"/>
          </rPr>
          <t xml:space="preserve">BKAMER:
</t>
        </r>
        <r>
          <rPr>
            <sz val="8"/>
            <color indexed="8"/>
            <rFont val="Tahoma"/>
            <family val="2"/>
          </rPr>
          <t xml:space="preserve">4 band members 
2 members 3 rehearsals @$25 and 11
 shows@$50
piano rehearsal accompany fee
</t>
        </r>
      </text>
    </comment>
    <comment ref="J53" authorId="0">
      <text>
        <r>
          <rPr>
            <b/>
            <sz val="8"/>
            <color indexed="8"/>
            <rFont val="Tahoma"/>
            <family val="2"/>
          </rPr>
          <t xml:space="preserve">BKAMER:
</t>
        </r>
        <r>
          <rPr>
            <sz val="8"/>
            <color indexed="8"/>
            <rFont val="Tahoma"/>
            <family val="2"/>
          </rPr>
          <t xml:space="preserve">4 band members 
2 members 3 rehearsals @$25 and 11
 shows@$50
piano rehearsal accompany fee
</t>
        </r>
      </text>
    </comment>
    <comment ref="K53" authorId="0">
      <text>
        <r>
          <rPr>
            <b/>
            <sz val="8"/>
            <color indexed="8"/>
            <rFont val="Tahoma"/>
            <family val="2"/>
          </rPr>
          <t xml:space="preserve">BKAMER:
</t>
        </r>
        <r>
          <rPr>
            <sz val="8"/>
            <color indexed="8"/>
            <rFont val="Tahoma"/>
            <family val="2"/>
          </rPr>
          <t xml:space="preserve">4 band members 
2 members 3 rehearsals @$25 and 11
 shows@$50
piano rehearsal accompany fee
</t>
        </r>
      </text>
    </comment>
    <comment ref="Q53" authorId="0">
      <text>
        <r>
          <rPr>
            <b/>
            <sz val="9"/>
            <color indexed="8"/>
            <rFont val="Tahoma"/>
            <family val="2"/>
          </rPr>
          <t xml:space="preserve">Brad Kamer:
</t>
        </r>
        <r>
          <rPr>
            <sz val="9"/>
            <color indexed="8"/>
            <rFont val="Tahoma"/>
            <family val="2"/>
          </rPr>
          <t>Special sale of Christmas show</t>
        </r>
      </text>
    </comment>
    <comment ref="F54" authorId="0">
      <text>
        <r>
          <rPr>
            <b/>
            <sz val="8"/>
            <color indexed="8"/>
            <rFont val="Tahoma"/>
            <family val="2"/>
          </rPr>
          <t>Hart: 
4 rehearsals and 11
 shows for 5 hours each @ $10 per hour</t>
        </r>
      </text>
    </comment>
    <comment ref="G54" authorId="0">
      <text>
        <r>
          <rPr>
            <b/>
            <sz val="8"/>
            <color indexed="8"/>
            <rFont val="Tahoma"/>
            <family val="2"/>
          </rPr>
          <t>Hart: 
4 rehearsals and 11
 shows for 5 hours each @ $10 per hour</t>
        </r>
      </text>
    </comment>
    <comment ref="H54" authorId="0">
      <text>
        <r>
          <rPr>
            <b/>
            <sz val="8"/>
            <color indexed="8"/>
            <rFont val="Tahoma"/>
            <family val="2"/>
          </rPr>
          <t>Hart: 
4 rehearsals and 11
 shows for 5 hours each @ $10 per hour</t>
        </r>
      </text>
    </comment>
    <comment ref="I54" authorId="0">
      <text>
        <r>
          <rPr>
            <b/>
            <sz val="8"/>
            <color indexed="8"/>
            <rFont val="Tahoma"/>
            <family val="2"/>
          </rPr>
          <t>Hart: 
4 rehearsals and 11
 shows for 5 hours each @ $10 per hour</t>
        </r>
      </text>
    </comment>
    <comment ref="J54" authorId="0">
      <text>
        <r>
          <rPr>
            <b/>
            <sz val="8"/>
            <color indexed="8"/>
            <rFont val="Tahoma"/>
            <family val="2"/>
          </rPr>
          <t>Hart: 
4 rehearsals and 11
 shows for 5 hours each @ $10 per hour</t>
        </r>
      </text>
    </comment>
    <comment ref="K54" authorId="0">
      <text>
        <r>
          <rPr>
            <b/>
            <sz val="8"/>
            <color indexed="8"/>
            <rFont val="Tahoma"/>
            <family val="2"/>
          </rPr>
          <t>Hart: 
4 rehearsals and 11
 shows for 5 hours each @ $10 per hour</t>
        </r>
      </text>
    </comment>
    <comment ref="Q54" authorId="0">
      <text>
        <r>
          <rPr>
            <b/>
            <sz val="9"/>
            <color indexed="8"/>
            <rFont val="Tahoma"/>
            <family val="2"/>
          </rPr>
          <t xml:space="preserve">Brad Kamer:
</t>
        </r>
        <r>
          <rPr>
            <sz val="9"/>
            <color indexed="8"/>
            <rFont val="Tahoma"/>
            <family val="2"/>
          </rPr>
          <t>Special sale of Christmas show</t>
        </r>
      </text>
    </comment>
    <comment ref="F55" authorId="0">
      <text>
        <r>
          <rPr>
            <b/>
            <sz val="8"/>
            <color indexed="8"/>
            <rFont val="Tahoma"/>
            <family val="2"/>
          </rPr>
          <t>Hart:
Based on FY16 Actual trend</t>
        </r>
      </text>
    </comment>
    <comment ref="G55" authorId="0">
      <text>
        <r>
          <rPr>
            <b/>
            <sz val="8"/>
            <color indexed="8"/>
            <rFont val="Tahoma"/>
            <family val="2"/>
          </rPr>
          <t>Hart:
Based on FY16 Actual trend</t>
        </r>
      </text>
    </comment>
    <comment ref="H55" authorId="0">
      <text>
        <r>
          <rPr>
            <b/>
            <sz val="8"/>
            <color indexed="8"/>
            <rFont val="Tahoma"/>
            <family val="2"/>
          </rPr>
          <t>Hart:
Based on FY16 Actual trend</t>
        </r>
      </text>
    </comment>
    <comment ref="I55" authorId="0">
      <text>
        <r>
          <rPr>
            <b/>
            <sz val="8"/>
            <color indexed="8"/>
            <rFont val="Tahoma"/>
            <family val="2"/>
          </rPr>
          <t>Hart:
Based on FY16 Actual trend</t>
        </r>
      </text>
    </comment>
    <comment ref="J55" authorId="0">
      <text>
        <r>
          <rPr>
            <b/>
            <sz val="8"/>
            <color indexed="8"/>
            <rFont val="Tahoma"/>
            <family val="2"/>
          </rPr>
          <t>Hart:
Based on FY16 Actual trend</t>
        </r>
      </text>
    </comment>
    <comment ref="K55" authorId="0">
      <text>
        <r>
          <rPr>
            <b/>
            <sz val="8"/>
            <color indexed="8"/>
            <rFont val="Tahoma"/>
            <family val="2"/>
          </rPr>
          <t>Hart:
Based on FY16 Actual trend</t>
        </r>
      </text>
    </comment>
    <comment ref="Q55" authorId="0">
      <text>
        <r>
          <rPr>
            <b/>
            <sz val="9"/>
            <color indexed="8"/>
            <rFont val="Tahoma"/>
            <family val="2"/>
          </rPr>
          <t xml:space="preserve">Brad Kamer:
</t>
        </r>
        <r>
          <rPr>
            <sz val="9"/>
            <color indexed="8"/>
            <rFont val="Tahoma"/>
            <family val="2"/>
          </rPr>
          <t>Special sale of Christmas show</t>
        </r>
      </text>
    </comment>
    <comment ref="Q56" authorId="0">
      <text>
        <r>
          <rPr>
            <b/>
            <sz val="9"/>
            <color indexed="8"/>
            <rFont val="Tahoma"/>
            <family val="2"/>
          </rPr>
          <t xml:space="preserve">Brad Kamer:
</t>
        </r>
        <r>
          <rPr>
            <sz val="9"/>
            <color indexed="8"/>
            <rFont val="Tahoma"/>
            <family val="2"/>
          </rPr>
          <t>Special sale of Christmas show</t>
        </r>
      </text>
    </comment>
    <comment ref="C59" authorId="0">
      <text>
        <r>
          <rPr>
            <b/>
            <sz val="9"/>
            <color indexed="8"/>
            <rFont val="Tahoma"/>
            <family val="2"/>
          </rPr>
          <t xml:space="preserve">Hart:
</t>
        </r>
        <r>
          <rPr>
            <sz val="9"/>
            <color indexed="8"/>
            <rFont val="Tahoma"/>
            <family val="2"/>
          </rPr>
          <t>2 counselors 250 per week</t>
        </r>
      </text>
    </comment>
    <comment ref="F68" authorId="0">
      <text>
        <r>
          <rPr>
            <b/>
            <sz val="8"/>
            <color indexed="8"/>
            <rFont val="Tahoma"/>
            <family val="2"/>
          </rPr>
          <t xml:space="preserve">BKAMER:
</t>
        </r>
        <r>
          <rPr>
            <sz val="8"/>
            <color indexed="8"/>
            <rFont val="Tahoma"/>
            <family val="2"/>
          </rPr>
          <t>Assumption: $14 per hour
5 hours per show</t>
        </r>
      </text>
    </comment>
    <comment ref="G68" authorId="0">
      <text>
        <r>
          <rPr>
            <b/>
            <sz val="8"/>
            <color indexed="8"/>
            <rFont val="Tahoma"/>
            <family val="2"/>
          </rPr>
          <t xml:space="preserve">BKAMER:
</t>
        </r>
        <r>
          <rPr>
            <sz val="8"/>
            <color indexed="8"/>
            <rFont val="Tahoma"/>
            <family val="2"/>
          </rPr>
          <t>Assumption: $14 per hour
5 hours per show</t>
        </r>
      </text>
    </comment>
    <comment ref="H68" authorId="0">
      <text>
        <r>
          <rPr>
            <b/>
            <sz val="8"/>
            <color indexed="8"/>
            <rFont val="Tahoma"/>
            <family val="2"/>
          </rPr>
          <t xml:space="preserve">BKAMER:
</t>
        </r>
        <r>
          <rPr>
            <sz val="8"/>
            <color indexed="8"/>
            <rFont val="Tahoma"/>
            <family val="2"/>
          </rPr>
          <t>Assumption: $14 per hour
5 hours per show</t>
        </r>
      </text>
    </comment>
    <comment ref="I68" authorId="0">
      <text>
        <r>
          <rPr>
            <b/>
            <sz val="8"/>
            <color indexed="8"/>
            <rFont val="Tahoma"/>
            <family val="2"/>
          </rPr>
          <t xml:space="preserve">BKAMER:
</t>
        </r>
        <r>
          <rPr>
            <sz val="8"/>
            <color indexed="8"/>
            <rFont val="Tahoma"/>
            <family val="2"/>
          </rPr>
          <t>Assumption: $14 per hour
5 hours per show</t>
        </r>
      </text>
    </comment>
    <comment ref="J68" authorId="0">
      <text>
        <r>
          <rPr>
            <b/>
            <sz val="8"/>
            <color indexed="8"/>
            <rFont val="Tahoma"/>
            <family val="2"/>
          </rPr>
          <t xml:space="preserve">BKAMER:
</t>
        </r>
        <r>
          <rPr>
            <sz val="8"/>
            <color indexed="8"/>
            <rFont val="Tahoma"/>
            <family val="2"/>
          </rPr>
          <t>Assumption: $14 per hour
5 hours per show</t>
        </r>
      </text>
    </comment>
    <comment ref="K68" authorId="0">
      <text>
        <r>
          <rPr>
            <b/>
            <sz val="8"/>
            <color indexed="8"/>
            <rFont val="Tahoma"/>
            <family val="2"/>
          </rPr>
          <t xml:space="preserve">BKAMER:
</t>
        </r>
        <r>
          <rPr>
            <sz val="8"/>
            <color indexed="8"/>
            <rFont val="Tahoma"/>
            <family val="2"/>
          </rPr>
          <t>Assumption: $14 per hour
5 hours per show</t>
        </r>
      </text>
    </comment>
    <comment ref="Q68" authorId="0">
      <text>
        <r>
          <rPr>
            <b/>
            <sz val="9"/>
            <color indexed="8"/>
            <rFont val="Tahoma"/>
            <family val="2"/>
          </rPr>
          <t xml:space="preserve">Brad Kamer:
</t>
        </r>
        <r>
          <rPr>
            <sz val="9"/>
            <color indexed="8"/>
            <rFont val="Tahoma"/>
            <family val="2"/>
          </rPr>
          <t>Special sale of Christmas show</t>
        </r>
      </text>
    </comment>
    <comment ref="F69" authorId="0">
      <text>
        <r>
          <rPr>
            <b/>
            <sz val="8"/>
            <color indexed="8"/>
            <rFont val="Tahoma"/>
            <family val="2"/>
          </rPr>
          <t xml:space="preserve">BKAMER:
</t>
        </r>
        <r>
          <rPr>
            <sz val="8"/>
            <color indexed="8"/>
            <rFont val="Tahoma"/>
            <family val="2"/>
          </rPr>
          <t>Assumption: $10 per hour
11 shows
5 hours per show</t>
        </r>
      </text>
    </comment>
    <comment ref="G69" authorId="0">
      <text>
        <r>
          <rPr>
            <b/>
            <sz val="8"/>
            <color indexed="8"/>
            <rFont val="Tahoma"/>
            <family val="2"/>
          </rPr>
          <t xml:space="preserve">BKAMER:
</t>
        </r>
        <r>
          <rPr>
            <sz val="8"/>
            <color indexed="8"/>
            <rFont val="Tahoma"/>
            <family val="2"/>
          </rPr>
          <t>Assumption: $10 per hour
11 shows
5 hours per show</t>
        </r>
      </text>
    </comment>
    <comment ref="H69" authorId="0">
      <text>
        <r>
          <rPr>
            <b/>
            <sz val="8"/>
            <color indexed="8"/>
            <rFont val="Tahoma"/>
            <family val="2"/>
          </rPr>
          <t xml:space="preserve">BKAMER:
</t>
        </r>
        <r>
          <rPr>
            <sz val="8"/>
            <color indexed="8"/>
            <rFont val="Tahoma"/>
            <family val="2"/>
          </rPr>
          <t>Assumption: $10 per hour
11 shows
5 hours per show</t>
        </r>
      </text>
    </comment>
    <comment ref="I69" authorId="0">
      <text>
        <r>
          <rPr>
            <b/>
            <sz val="8"/>
            <color indexed="8"/>
            <rFont val="Tahoma"/>
            <family val="2"/>
          </rPr>
          <t xml:space="preserve">BKAMER:
</t>
        </r>
        <r>
          <rPr>
            <sz val="8"/>
            <color indexed="8"/>
            <rFont val="Tahoma"/>
            <family val="2"/>
          </rPr>
          <t>Assumption: $10 per hour
11 shows
5 hours per show</t>
        </r>
      </text>
    </comment>
    <comment ref="J69" authorId="0">
      <text>
        <r>
          <rPr>
            <b/>
            <sz val="8"/>
            <color indexed="8"/>
            <rFont val="Tahoma"/>
            <family val="2"/>
          </rPr>
          <t xml:space="preserve">BKAMER:
</t>
        </r>
        <r>
          <rPr>
            <sz val="8"/>
            <color indexed="8"/>
            <rFont val="Tahoma"/>
            <family val="2"/>
          </rPr>
          <t>Assumption: $10 per hour
11 shows
5 hours per show</t>
        </r>
      </text>
    </comment>
    <comment ref="K69" authorId="0">
      <text>
        <r>
          <rPr>
            <b/>
            <sz val="8"/>
            <color indexed="8"/>
            <rFont val="Tahoma"/>
            <family val="2"/>
          </rPr>
          <t xml:space="preserve">BKAMER:
</t>
        </r>
        <r>
          <rPr>
            <sz val="8"/>
            <color indexed="8"/>
            <rFont val="Tahoma"/>
            <family val="2"/>
          </rPr>
          <t>Assumption: $10 per hour
11 shows
5 hours per show</t>
        </r>
      </text>
    </comment>
    <comment ref="Q69" authorId="0">
      <text>
        <r>
          <rPr>
            <b/>
            <sz val="9"/>
            <color indexed="8"/>
            <rFont val="Tahoma"/>
            <family val="2"/>
          </rPr>
          <t xml:space="preserve">Brad Kamer:
</t>
        </r>
        <r>
          <rPr>
            <sz val="9"/>
            <color indexed="8"/>
            <rFont val="Tahoma"/>
            <family val="2"/>
          </rPr>
          <t>Special sale of Christmas show</t>
        </r>
      </text>
    </comment>
    <comment ref="F77" authorId="0">
      <text>
        <r>
          <rPr>
            <b/>
            <sz val="8"/>
            <color indexed="8"/>
            <rFont val="Tahoma"/>
            <family val="2"/>
          </rPr>
          <t xml:space="preserve">BKAMER:
</t>
        </r>
        <r>
          <rPr>
            <sz val="8"/>
            <color indexed="8"/>
            <rFont val="Tahoma"/>
            <family val="2"/>
          </rPr>
          <t xml:space="preserve">Based on total tickets @$5 per show @ 95% food cost
</t>
        </r>
      </text>
    </comment>
    <comment ref="G77" authorId="0">
      <text>
        <r>
          <rPr>
            <b/>
            <sz val="8"/>
            <color indexed="8"/>
            <rFont val="Tahoma"/>
            <family val="2"/>
          </rPr>
          <t xml:space="preserve">BKAMER:
</t>
        </r>
        <r>
          <rPr>
            <sz val="8"/>
            <color indexed="8"/>
            <rFont val="Tahoma"/>
            <family val="2"/>
          </rPr>
          <t xml:space="preserve">Based on total tickets @$5 per show @ 95% food cost
</t>
        </r>
      </text>
    </comment>
    <comment ref="H77" authorId="0">
      <text>
        <r>
          <rPr>
            <b/>
            <sz val="8"/>
            <color indexed="8"/>
            <rFont val="Tahoma"/>
            <family val="2"/>
          </rPr>
          <t xml:space="preserve">BKAMER:
</t>
        </r>
        <r>
          <rPr>
            <sz val="8"/>
            <color indexed="8"/>
            <rFont val="Tahoma"/>
            <family val="2"/>
          </rPr>
          <t xml:space="preserve">Based on total tickets @$5 per show @ 95% food cost
</t>
        </r>
      </text>
    </comment>
    <comment ref="I77" authorId="0">
      <text>
        <r>
          <rPr>
            <b/>
            <sz val="8"/>
            <color indexed="8"/>
            <rFont val="Tahoma"/>
            <family val="2"/>
          </rPr>
          <t xml:space="preserve">BKAMER:
</t>
        </r>
        <r>
          <rPr>
            <sz val="8"/>
            <color indexed="8"/>
            <rFont val="Tahoma"/>
            <family val="2"/>
          </rPr>
          <t xml:space="preserve">Based on total tickets @$5 per show @ 95% food cost
</t>
        </r>
      </text>
    </comment>
    <comment ref="J77" authorId="0">
      <text>
        <r>
          <rPr>
            <b/>
            <sz val="8"/>
            <color indexed="8"/>
            <rFont val="Tahoma"/>
            <family val="2"/>
          </rPr>
          <t xml:space="preserve">BKAMER:
</t>
        </r>
        <r>
          <rPr>
            <sz val="8"/>
            <color indexed="8"/>
            <rFont val="Tahoma"/>
            <family val="2"/>
          </rPr>
          <t xml:space="preserve">Based on total tickets @$5 per show @ 95% food cost
</t>
        </r>
      </text>
    </comment>
    <comment ref="K77" authorId="0">
      <text>
        <r>
          <rPr>
            <b/>
            <sz val="8"/>
            <color indexed="8"/>
            <rFont val="Tahoma"/>
            <family val="2"/>
          </rPr>
          <t xml:space="preserve">BKAMER:
</t>
        </r>
        <r>
          <rPr>
            <sz val="8"/>
            <color indexed="8"/>
            <rFont val="Tahoma"/>
            <family val="2"/>
          </rPr>
          <t xml:space="preserve">Based on total tickets @$5 per show @ 95% food cost
</t>
        </r>
      </text>
    </comment>
    <comment ref="Q77" authorId="0">
      <text>
        <r>
          <rPr>
            <b/>
            <sz val="9"/>
            <color indexed="8"/>
            <rFont val="Tahoma"/>
            <family val="2"/>
          </rPr>
          <t xml:space="preserve">Brad Kamer:
</t>
        </r>
        <r>
          <rPr>
            <sz val="9"/>
            <color indexed="8"/>
            <rFont val="Tahoma"/>
            <family val="2"/>
          </rPr>
          <t>Special sale of Christmas show</t>
        </r>
      </text>
    </comment>
    <comment ref="B91" authorId="0">
      <text>
        <r>
          <rPr>
            <b/>
            <sz val="9"/>
            <color indexed="8"/>
            <rFont val="Tahoma"/>
            <family val="2"/>
          </rPr>
          <t xml:space="preserve">Hart, Larry:
</t>
        </r>
        <r>
          <rPr>
            <sz val="9"/>
            <color indexed="8"/>
            <rFont val="Tahoma"/>
            <family val="2"/>
          </rPr>
          <t>Black copies only color would $2,000 per show</t>
        </r>
      </text>
    </comment>
    <comment ref="R101" authorId="0">
      <text>
        <r>
          <rPr>
            <b/>
            <sz val="8"/>
            <color indexed="8"/>
            <rFont val="Tahoma"/>
            <family val="2"/>
          </rPr>
          <t xml:space="preserve">BKAMER:
</t>
        </r>
        <r>
          <rPr>
            <sz val="8"/>
            <color indexed="8"/>
            <rFont val="Tahoma"/>
            <family val="2"/>
          </rPr>
          <t xml:space="preserve">Full time position with benefits </t>
        </r>
      </text>
    </comment>
    <comment ref="L102" authorId="0">
      <text>
        <r>
          <rPr>
            <b/>
            <sz val="9"/>
            <color indexed="8"/>
            <rFont val="Tahoma"/>
            <family val="2"/>
          </rPr>
          <t xml:space="preserve">Brad:
</t>
        </r>
        <r>
          <rPr>
            <sz val="9"/>
            <color indexed="8"/>
            <rFont val="Tahoma"/>
            <family val="2"/>
          </rPr>
          <t>4 hours per Saturday</t>
        </r>
      </text>
    </comment>
    <comment ref="M102" authorId="0">
      <text>
        <r>
          <rPr>
            <b/>
            <sz val="9"/>
            <color indexed="8"/>
            <rFont val="Tahoma"/>
            <family val="2"/>
          </rPr>
          <t xml:space="preserve">Brad:
</t>
        </r>
        <r>
          <rPr>
            <sz val="9"/>
            <color indexed="8"/>
            <rFont val="Tahoma"/>
            <family val="2"/>
          </rPr>
          <t>4 hours per Saturday</t>
        </r>
      </text>
    </comment>
    <comment ref="N102" authorId="0">
      <text>
        <r>
          <rPr>
            <b/>
            <sz val="9"/>
            <color indexed="8"/>
            <rFont val="Tahoma"/>
            <family val="2"/>
          </rPr>
          <t xml:space="preserve">Brad:
</t>
        </r>
        <r>
          <rPr>
            <sz val="9"/>
            <color indexed="8"/>
            <rFont val="Tahoma"/>
            <family val="2"/>
          </rPr>
          <t>4 hours per Saturday</t>
        </r>
      </text>
    </comment>
    <comment ref="O102" authorId="0">
      <text>
        <r>
          <rPr>
            <b/>
            <sz val="9"/>
            <color indexed="8"/>
            <rFont val="Tahoma"/>
            <family val="2"/>
          </rPr>
          <t xml:space="preserve">Brad:
</t>
        </r>
        <r>
          <rPr>
            <sz val="9"/>
            <color indexed="8"/>
            <rFont val="Tahoma"/>
            <family val="2"/>
          </rPr>
          <t>4 hours per Saturday</t>
        </r>
      </text>
    </comment>
    <comment ref="P102" authorId="0">
      <text>
        <r>
          <rPr>
            <b/>
            <sz val="9"/>
            <color indexed="8"/>
            <rFont val="Tahoma"/>
            <family val="2"/>
          </rPr>
          <t xml:space="preserve">Brad:
</t>
        </r>
        <r>
          <rPr>
            <sz val="9"/>
            <color indexed="8"/>
            <rFont val="Tahoma"/>
            <family val="2"/>
          </rPr>
          <t>4 hours per Saturday</t>
        </r>
      </text>
    </comment>
    <comment ref="Q102" authorId="0">
      <text>
        <r>
          <rPr>
            <b/>
            <sz val="9"/>
            <color indexed="8"/>
            <rFont val="Tahoma"/>
            <family val="2"/>
          </rPr>
          <t xml:space="preserve">Brad:
</t>
        </r>
        <r>
          <rPr>
            <sz val="9"/>
            <color indexed="8"/>
            <rFont val="Tahoma"/>
            <family val="2"/>
          </rPr>
          <t>4 hours per Saturday</t>
        </r>
      </text>
    </comment>
    <comment ref="R102" authorId="0">
      <text>
        <r>
          <rPr>
            <b/>
            <sz val="9"/>
            <color indexed="8"/>
            <rFont val="Tahoma"/>
            <family val="2"/>
          </rPr>
          <t xml:space="preserve">Brad:
</t>
        </r>
        <r>
          <rPr>
            <sz val="9"/>
            <color indexed="8"/>
            <rFont val="Tahoma"/>
            <family val="2"/>
          </rPr>
          <t>4 hours per Saturday</t>
        </r>
      </text>
    </comment>
    <comment ref="S102" authorId="0">
      <text>
        <r>
          <rPr>
            <b/>
            <sz val="9"/>
            <color indexed="8"/>
            <rFont val="Tahoma"/>
            <family val="2"/>
          </rPr>
          <t xml:space="preserve">Brad:
</t>
        </r>
        <r>
          <rPr>
            <sz val="9"/>
            <color indexed="8"/>
            <rFont val="Tahoma"/>
            <family val="2"/>
          </rPr>
          <t>4 hours per Saturday</t>
        </r>
      </text>
    </comment>
    <comment ref="T102" authorId="0">
      <text>
        <r>
          <rPr>
            <b/>
            <sz val="9"/>
            <color indexed="8"/>
            <rFont val="Tahoma"/>
            <family val="2"/>
          </rPr>
          <t xml:space="preserve">Brad:
</t>
        </r>
        <r>
          <rPr>
            <sz val="9"/>
            <color indexed="8"/>
            <rFont val="Tahoma"/>
            <family val="2"/>
          </rPr>
          <t>4 hours per Saturday</t>
        </r>
      </text>
    </comment>
    <comment ref="U102" authorId="0">
      <text>
        <r>
          <rPr>
            <b/>
            <sz val="9"/>
            <color indexed="8"/>
            <rFont val="Tahoma"/>
            <family val="2"/>
          </rPr>
          <t xml:space="preserve">Brad:
</t>
        </r>
        <r>
          <rPr>
            <sz val="9"/>
            <color indexed="8"/>
            <rFont val="Tahoma"/>
            <family val="2"/>
          </rPr>
          <t>4 hours per Saturday</t>
        </r>
      </text>
    </comment>
    <comment ref="V102" authorId="0">
      <text>
        <r>
          <rPr>
            <b/>
            <sz val="9"/>
            <color indexed="8"/>
            <rFont val="Tahoma"/>
            <family val="2"/>
          </rPr>
          <t xml:space="preserve">Brad:
</t>
        </r>
        <r>
          <rPr>
            <sz val="9"/>
            <color indexed="8"/>
            <rFont val="Tahoma"/>
            <family val="2"/>
          </rPr>
          <t>4 hours per Saturday</t>
        </r>
      </text>
    </comment>
    <comment ref="W102" authorId="0">
      <text>
        <r>
          <rPr>
            <b/>
            <sz val="9"/>
            <color indexed="8"/>
            <rFont val="Tahoma"/>
            <family val="2"/>
          </rPr>
          <t xml:space="preserve">Brad:
</t>
        </r>
        <r>
          <rPr>
            <sz val="9"/>
            <color indexed="8"/>
            <rFont val="Tahoma"/>
            <family val="2"/>
          </rPr>
          <t>4 hours per Saturday</t>
        </r>
      </text>
    </comment>
    <comment ref="L103" authorId="0">
      <text>
        <r>
          <rPr>
            <b/>
            <sz val="8"/>
            <color indexed="8"/>
            <rFont val="Tahoma"/>
            <family val="2"/>
          </rPr>
          <t xml:space="preserve">BKAMER:
</t>
        </r>
        <r>
          <rPr>
            <sz val="8"/>
            <color indexed="8"/>
            <rFont val="Tahoma"/>
            <family val="2"/>
          </rPr>
          <t xml:space="preserve">Salary $35K plus taxes
Salary and benefits 
</t>
        </r>
      </text>
    </comment>
    <comment ref="M103" authorId="0">
      <text>
        <r>
          <rPr>
            <b/>
            <sz val="8"/>
            <color indexed="8"/>
            <rFont val="Tahoma"/>
            <family val="2"/>
          </rPr>
          <t xml:space="preserve">BKAMER:
</t>
        </r>
        <r>
          <rPr>
            <sz val="8"/>
            <color indexed="8"/>
            <rFont val="Tahoma"/>
            <family val="2"/>
          </rPr>
          <t xml:space="preserve">Salary $35K plus taxes
Salary and benefits 
</t>
        </r>
      </text>
    </comment>
    <comment ref="N103" authorId="0">
      <text>
        <r>
          <rPr>
            <b/>
            <sz val="8"/>
            <color indexed="8"/>
            <rFont val="Tahoma"/>
            <family val="2"/>
          </rPr>
          <t xml:space="preserve">BKAMER:
</t>
        </r>
        <r>
          <rPr>
            <sz val="8"/>
            <color indexed="8"/>
            <rFont val="Tahoma"/>
            <family val="2"/>
          </rPr>
          <t xml:space="preserve">Salary $35K plus taxes
Salary and benefits 
</t>
        </r>
      </text>
    </comment>
    <comment ref="O103" authorId="0">
      <text>
        <r>
          <rPr>
            <b/>
            <sz val="8"/>
            <color indexed="8"/>
            <rFont val="Tahoma"/>
            <family val="2"/>
          </rPr>
          <t xml:space="preserve">BKAMER:
</t>
        </r>
        <r>
          <rPr>
            <sz val="8"/>
            <color indexed="8"/>
            <rFont val="Tahoma"/>
            <family val="2"/>
          </rPr>
          <t xml:space="preserve">Salary $35K plus taxes
Salary and benefits 
</t>
        </r>
      </text>
    </comment>
    <comment ref="P103" authorId="0">
      <text>
        <r>
          <rPr>
            <b/>
            <sz val="8"/>
            <color indexed="8"/>
            <rFont val="Tahoma"/>
            <family val="2"/>
          </rPr>
          <t xml:space="preserve">BKAMER:
</t>
        </r>
        <r>
          <rPr>
            <sz val="8"/>
            <color indexed="8"/>
            <rFont val="Tahoma"/>
            <family val="2"/>
          </rPr>
          <t xml:space="preserve">Salary $35K plus taxes
Salary and benefits 
</t>
        </r>
      </text>
    </comment>
    <comment ref="Q103" authorId="0">
      <text>
        <r>
          <rPr>
            <b/>
            <sz val="8"/>
            <color indexed="8"/>
            <rFont val="Tahoma"/>
            <family val="2"/>
          </rPr>
          <t xml:space="preserve">BKAMER:
</t>
        </r>
        <r>
          <rPr>
            <sz val="8"/>
            <color indexed="8"/>
            <rFont val="Tahoma"/>
            <family val="2"/>
          </rPr>
          <t xml:space="preserve">Salary $35K plus taxes
Salary and benefits 
</t>
        </r>
      </text>
    </comment>
    <comment ref="R103" authorId="0">
      <text>
        <r>
          <rPr>
            <b/>
            <sz val="8"/>
            <color indexed="8"/>
            <rFont val="Tahoma"/>
            <family val="2"/>
          </rPr>
          <t xml:space="preserve">BKAMER:
</t>
        </r>
        <r>
          <rPr>
            <sz val="8"/>
            <color indexed="8"/>
            <rFont val="Tahoma"/>
            <family val="2"/>
          </rPr>
          <t xml:space="preserve">Salary $35K plus taxes
Salary and benefits 
</t>
        </r>
      </text>
    </comment>
    <comment ref="S103" authorId="0">
      <text>
        <r>
          <rPr>
            <b/>
            <sz val="8"/>
            <color indexed="8"/>
            <rFont val="Tahoma"/>
            <family val="2"/>
          </rPr>
          <t xml:space="preserve">BKAMER:
</t>
        </r>
        <r>
          <rPr>
            <sz val="8"/>
            <color indexed="8"/>
            <rFont val="Tahoma"/>
            <family val="2"/>
          </rPr>
          <t xml:space="preserve">Salary $35K plus taxes
Salary and benefits 
</t>
        </r>
      </text>
    </comment>
    <comment ref="T103" authorId="0">
      <text>
        <r>
          <rPr>
            <b/>
            <sz val="8"/>
            <color indexed="8"/>
            <rFont val="Tahoma"/>
            <family val="2"/>
          </rPr>
          <t xml:space="preserve">BKAMER:
</t>
        </r>
        <r>
          <rPr>
            <sz val="8"/>
            <color indexed="8"/>
            <rFont val="Tahoma"/>
            <family val="2"/>
          </rPr>
          <t xml:space="preserve">Salary $35K plus taxes
Salary and benefits 
</t>
        </r>
      </text>
    </comment>
    <comment ref="U103" authorId="0">
      <text>
        <r>
          <rPr>
            <b/>
            <sz val="8"/>
            <color indexed="8"/>
            <rFont val="Tahoma"/>
            <family val="2"/>
          </rPr>
          <t xml:space="preserve">BKAMER:
</t>
        </r>
        <r>
          <rPr>
            <sz val="8"/>
            <color indexed="8"/>
            <rFont val="Tahoma"/>
            <family val="2"/>
          </rPr>
          <t xml:space="preserve">Salary $35K plus taxes
Salary and benefits 
</t>
        </r>
      </text>
    </comment>
    <comment ref="V103" authorId="0">
      <text>
        <r>
          <rPr>
            <b/>
            <sz val="8"/>
            <color indexed="8"/>
            <rFont val="Tahoma"/>
            <family val="2"/>
          </rPr>
          <t xml:space="preserve">BKAMER:
</t>
        </r>
        <r>
          <rPr>
            <sz val="8"/>
            <color indexed="8"/>
            <rFont val="Tahoma"/>
            <family val="2"/>
          </rPr>
          <t xml:space="preserve">Salary $35K plus taxes
Salary and benefits 
</t>
        </r>
      </text>
    </comment>
    <comment ref="W103" authorId="0">
      <text>
        <r>
          <rPr>
            <b/>
            <sz val="8"/>
            <color indexed="8"/>
            <rFont val="Tahoma"/>
            <family val="2"/>
          </rPr>
          <t xml:space="preserve">BKAMER:
</t>
        </r>
        <r>
          <rPr>
            <sz val="8"/>
            <color indexed="8"/>
            <rFont val="Tahoma"/>
            <family val="2"/>
          </rPr>
          <t xml:space="preserve">Salary $35K plus taxes
Salary and benefits 
</t>
        </r>
      </text>
    </comment>
    <comment ref="L104" authorId="0">
      <text>
        <r>
          <rPr>
            <b/>
            <sz val="9"/>
            <color indexed="8"/>
            <rFont val="Tahoma"/>
            <family val="2"/>
          </rPr>
          <t xml:space="preserve">Brad Kamer:
</t>
        </r>
        <r>
          <rPr>
            <sz val="9"/>
            <color indexed="8"/>
            <rFont val="Tahoma"/>
            <family val="2"/>
          </rPr>
          <t>removed from budget, no revenue to offset</t>
        </r>
      </text>
    </comment>
    <comment ref="M104" authorId="0">
      <text>
        <r>
          <rPr>
            <b/>
            <sz val="9"/>
            <color indexed="8"/>
            <rFont val="Tahoma"/>
            <family val="2"/>
          </rPr>
          <t xml:space="preserve">Brad Kamer:
</t>
        </r>
        <r>
          <rPr>
            <sz val="9"/>
            <color indexed="8"/>
            <rFont val="Tahoma"/>
            <family val="2"/>
          </rPr>
          <t>removed from budget, no revenue to offset</t>
        </r>
      </text>
    </comment>
    <comment ref="N104" authorId="0">
      <text>
        <r>
          <rPr>
            <b/>
            <sz val="9"/>
            <color indexed="8"/>
            <rFont val="Tahoma"/>
            <family val="2"/>
          </rPr>
          <t xml:space="preserve">Brad Kamer:
</t>
        </r>
        <r>
          <rPr>
            <sz val="9"/>
            <color indexed="8"/>
            <rFont val="Tahoma"/>
            <family val="2"/>
          </rPr>
          <t>removed from budget, no revenue to offset</t>
        </r>
      </text>
    </comment>
    <comment ref="O104" authorId="0">
      <text>
        <r>
          <rPr>
            <b/>
            <sz val="9"/>
            <color indexed="8"/>
            <rFont val="Tahoma"/>
            <family val="2"/>
          </rPr>
          <t xml:space="preserve">Brad Kamer:
</t>
        </r>
        <r>
          <rPr>
            <sz val="9"/>
            <color indexed="8"/>
            <rFont val="Tahoma"/>
            <family val="2"/>
          </rPr>
          <t>removed from budget, no revenue to offset</t>
        </r>
      </text>
    </comment>
    <comment ref="P104" authorId="0">
      <text>
        <r>
          <rPr>
            <b/>
            <sz val="9"/>
            <color indexed="8"/>
            <rFont val="Tahoma"/>
            <family val="2"/>
          </rPr>
          <t xml:space="preserve">Brad Kamer:
</t>
        </r>
        <r>
          <rPr>
            <sz val="9"/>
            <color indexed="8"/>
            <rFont val="Tahoma"/>
            <family val="2"/>
          </rPr>
          <t>removed from budget, no revenue to offset</t>
        </r>
      </text>
    </comment>
    <comment ref="Q104" authorId="0">
      <text>
        <r>
          <rPr>
            <b/>
            <sz val="9"/>
            <color indexed="8"/>
            <rFont val="Tahoma"/>
            <family val="2"/>
          </rPr>
          <t xml:space="preserve">Brad Kamer:
</t>
        </r>
        <r>
          <rPr>
            <sz val="9"/>
            <color indexed="8"/>
            <rFont val="Tahoma"/>
            <family val="2"/>
          </rPr>
          <t>removed from budget, no revenue to offset</t>
        </r>
      </text>
    </comment>
    <comment ref="R104" authorId="0">
      <text>
        <r>
          <rPr>
            <b/>
            <sz val="9"/>
            <color indexed="8"/>
            <rFont val="Tahoma"/>
            <family val="2"/>
          </rPr>
          <t xml:space="preserve">Brad Kamer:
</t>
        </r>
        <r>
          <rPr>
            <sz val="9"/>
            <color indexed="8"/>
            <rFont val="Tahoma"/>
            <family val="2"/>
          </rPr>
          <t>removed from budget, no revenue to offset</t>
        </r>
      </text>
    </comment>
    <comment ref="S104" authorId="0">
      <text>
        <r>
          <rPr>
            <b/>
            <sz val="9"/>
            <color indexed="8"/>
            <rFont val="Tahoma"/>
            <family val="2"/>
          </rPr>
          <t xml:space="preserve">Brad Kamer:
</t>
        </r>
        <r>
          <rPr>
            <sz val="9"/>
            <color indexed="8"/>
            <rFont val="Tahoma"/>
            <family val="2"/>
          </rPr>
          <t>removed from budget, no revenue to offset</t>
        </r>
      </text>
    </comment>
    <comment ref="T104" authorId="0">
      <text>
        <r>
          <rPr>
            <b/>
            <sz val="9"/>
            <color indexed="8"/>
            <rFont val="Tahoma"/>
            <family val="2"/>
          </rPr>
          <t xml:space="preserve">Brad Kamer:
</t>
        </r>
        <r>
          <rPr>
            <sz val="9"/>
            <color indexed="8"/>
            <rFont val="Tahoma"/>
            <family val="2"/>
          </rPr>
          <t>removed from budget, no revenue to offset</t>
        </r>
      </text>
    </comment>
    <comment ref="U104" authorId="0">
      <text>
        <r>
          <rPr>
            <b/>
            <sz val="9"/>
            <color indexed="8"/>
            <rFont val="Tahoma"/>
            <family val="2"/>
          </rPr>
          <t xml:space="preserve">Brad Kamer:
</t>
        </r>
        <r>
          <rPr>
            <sz val="9"/>
            <color indexed="8"/>
            <rFont val="Tahoma"/>
            <family val="2"/>
          </rPr>
          <t>removed from budget, no revenue to offset</t>
        </r>
      </text>
    </comment>
    <comment ref="V104" authorId="0">
      <text>
        <r>
          <rPr>
            <b/>
            <sz val="9"/>
            <color indexed="8"/>
            <rFont val="Tahoma"/>
            <family val="2"/>
          </rPr>
          <t xml:space="preserve">Brad Kamer:
</t>
        </r>
        <r>
          <rPr>
            <sz val="9"/>
            <color indexed="8"/>
            <rFont val="Tahoma"/>
            <family val="2"/>
          </rPr>
          <t>removed from budget, no revenue to offset</t>
        </r>
      </text>
    </comment>
    <comment ref="W104" authorId="0">
      <text>
        <r>
          <rPr>
            <b/>
            <sz val="9"/>
            <color indexed="8"/>
            <rFont val="Tahoma"/>
            <family val="2"/>
          </rPr>
          <t xml:space="preserve">Brad Kamer:
</t>
        </r>
        <r>
          <rPr>
            <sz val="9"/>
            <color indexed="8"/>
            <rFont val="Tahoma"/>
            <family val="2"/>
          </rPr>
          <t>removed from budget, no revenue to offset</t>
        </r>
      </text>
    </comment>
    <comment ref="L105" authorId="0">
      <text>
        <r>
          <rPr>
            <b/>
            <sz val="8"/>
            <color indexed="8"/>
            <rFont val="Tahoma"/>
            <family val="2"/>
          </rPr>
          <t xml:space="preserve">Administration with Benefits
</t>
        </r>
      </text>
    </comment>
    <comment ref="M105" authorId="0">
      <text>
        <r>
          <rPr>
            <b/>
            <sz val="8"/>
            <color indexed="8"/>
            <rFont val="Tahoma"/>
            <family val="2"/>
          </rPr>
          <t xml:space="preserve">Administration with Benefits
</t>
        </r>
      </text>
    </comment>
    <comment ref="N105" authorId="0">
      <text>
        <r>
          <rPr>
            <b/>
            <sz val="8"/>
            <color indexed="8"/>
            <rFont val="Tahoma"/>
            <family val="2"/>
          </rPr>
          <t xml:space="preserve">Administration with Benefits
</t>
        </r>
      </text>
    </comment>
    <comment ref="O105" authorId="0">
      <text>
        <r>
          <rPr>
            <b/>
            <sz val="8"/>
            <color indexed="8"/>
            <rFont val="Tahoma"/>
            <family val="2"/>
          </rPr>
          <t xml:space="preserve">Administration with Benefits
</t>
        </r>
      </text>
    </comment>
    <comment ref="P105" authorId="0">
      <text>
        <r>
          <rPr>
            <b/>
            <sz val="8"/>
            <color indexed="8"/>
            <rFont val="Tahoma"/>
            <family val="2"/>
          </rPr>
          <t xml:space="preserve">Administration with Benefits
</t>
        </r>
      </text>
    </comment>
    <comment ref="Q105" authorId="0">
      <text>
        <r>
          <rPr>
            <b/>
            <sz val="8"/>
            <color indexed="8"/>
            <rFont val="Tahoma"/>
            <family val="2"/>
          </rPr>
          <t xml:space="preserve">Administration with Benefits
</t>
        </r>
      </text>
    </comment>
    <comment ref="R105" authorId="0">
      <text>
        <r>
          <rPr>
            <b/>
            <sz val="8"/>
            <color indexed="8"/>
            <rFont val="Tahoma"/>
            <family val="2"/>
          </rPr>
          <t xml:space="preserve">Administration with Benefits
</t>
        </r>
      </text>
    </comment>
    <comment ref="S105" authorId="0">
      <text>
        <r>
          <rPr>
            <b/>
            <sz val="8"/>
            <color indexed="8"/>
            <rFont val="Tahoma"/>
            <family val="2"/>
          </rPr>
          <t xml:space="preserve">Administration with Benefits
</t>
        </r>
      </text>
    </comment>
    <comment ref="T105" authorId="0">
      <text>
        <r>
          <rPr>
            <b/>
            <sz val="8"/>
            <color indexed="8"/>
            <rFont val="Tahoma"/>
            <family val="2"/>
          </rPr>
          <t xml:space="preserve">Administration with Benefits
</t>
        </r>
      </text>
    </comment>
    <comment ref="U105" authorId="0">
      <text>
        <r>
          <rPr>
            <b/>
            <sz val="8"/>
            <color indexed="8"/>
            <rFont val="Tahoma"/>
            <family val="2"/>
          </rPr>
          <t xml:space="preserve">Administration with Benefits
</t>
        </r>
      </text>
    </comment>
    <comment ref="V105" authorId="0">
      <text>
        <r>
          <rPr>
            <b/>
            <sz val="8"/>
            <color indexed="8"/>
            <rFont val="Tahoma"/>
            <family val="2"/>
          </rPr>
          <t xml:space="preserve">Administration with Benefits
</t>
        </r>
      </text>
    </comment>
    <comment ref="W105" authorId="0">
      <text>
        <r>
          <rPr>
            <b/>
            <sz val="8"/>
            <color indexed="8"/>
            <rFont val="Tahoma"/>
            <family val="2"/>
          </rPr>
          <t xml:space="preserve">Administration with Benefits
</t>
        </r>
      </text>
    </comment>
    <comment ref="F107" authorId="0">
      <text>
        <r>
          <rPr>
            <b/>
            <sz val="8"/>
            <color indexed="8"/>
            <rFont val="Tahoma"/>
            <family val="2"/>
          </rPr>
          <t xml:space="preserve">BKAMER:
</t>
        </r>
        <r>
          <rPr>
            <sz val="8"/>
            <color indexed="8"/>
            <rFont val="Tahoma"/>
            <family val="2"/>
          </rPr>
          <t>Actual trend from prior year</t>
        </r>
      </text>
    </comment>
    <comment ref="G107" authorId="0">
      <text>
        <r>
          <rPr>
            <b/>
            <sz val="8"/>
            <color indexed="8"/>
            <rFont val="Tahoma"/>
            <family val="2"/>
          </rPr>
          <t xml:space="preserve">BKAMER:
</t>
        </r>
        <r>
          <rPr>
            <sz val="8"/>
            <color indexed="8"/>
            <rFont val="Tahoma"/>
            <family val="2"/>
          </rPr>
          <t>Actual trend from prior year</t>
        </r>
      </text>
    </comment>
    <comment ref="H107" authorId="0">
      <text>
        <r>
          <rPr>
            <b/>
            <sz val="8"/>
            <color indexed="8"/>
            <rFont val="Tahoma"/>
            <family val="2"/>
          </rPr>
          <t xml:space="preserve">BKAMER:
</t>
        </r>
        <r>
          <rPr>
            <sz val="8"/>
            <color indexed="8"/>
            <rFont val="Tahoma"/>
            <family val="2"/>
          </rPr>
          <t>Actual trend from prior year</t>
        </r>
      </text>
    </comment>
    <comment ref="I107" authorId="0">
      <text>
        <r>
          <rPr>
            <b/>
            <sz val="8"/>
            <color indexed="8"/>
            <rFont val="Tahoma"/>
            <family val="2"/>
          </rPr>
          <t xml:space="preserve">BKAMER:
</t>
        </r>
        <r>
          <rPr>
            <sz val="8"/>
            <color indexed="8"/>
            <rFont val="Tahoma"/>
            <family val="2"/>
          </rPr>
          <t>Actual trend from prior year</t>
        </r>
      </text>
    </comment>
    <comment ref="J107" authorId="0">
      <text>
        <r>
          <rPr>
            <b/>
            <sz val="8"/>
            <color indexed="8"/>
            <rFont val="Tahoma"/>
            <family val="2"/>
          </rPr>
          <t xml:space="preserve">BKAMER:
</t>
        </r>
        <r>
          <rPr>
            <sz val="8"/>
            <color indexed="8"/>
            <rFont val="Tahoma"/>
            <family val="2"/>
          </rPr>
          <t>Actual trend from prior year</t>
        </r>
      </text>
    </comment>
    <comment ref="K107" authorId="0">
      <text>
        <r>
          <rPr>
            <b/>
            <sz val="8"/>
            <color indexed="8"/>
            <rFont val="Tahoma"/>
            <family val="2"/>
          </rPr>
          <t xml:space="preserve">BKAMER:
</t>
        </r>
        <r>
          <rPr>
            <sz val="8"/>
            <color indexed="8"/>
            <rFont val="Tahoma"/>
            <family val="2"/>
          </rPr>
          <t>Actual trend from prior year</t>
        </r>
      </text>
    </comment>
  </commentList>
</comments>
</file>

<file path=xl/sharedStrings.xml><?xml version="1.0" encoding="utf-8"?>
<sst xmlns="http://schemas.openxmlformats.org/spreadsheetml/2006/main" count="1534" uniqueCount="303">
  <si>
    <t>8/22/2017</t>
  </si>
  <si>
    <t>6 shows and increased Rental Income.  Less Rent and FF allocaton</t>
  </si>
  <si>
    <t>FiftyForward Senior Center For The Arts</t>
  </si>
  <si>
    <t>110 Tkts 115 XMAS</t>
  </si>
  <si>
    <t>% Tot</t>
  </si>
  <si>
    <t>120 Tkts135 XMAS</t>
  </si>
  <si>
    <t>130 Tkts 135 XMAS</t>
  </si>
  <si>
    <t>110 Tkts  Avg Per show</t>
  </si>
  <si>
    <t>120 Tkts  Avg Per Show</t>
  </si>
  <si>
    <t>130 Tkts  Avg Per show</t>
  </si>
  <si>
    <t xml:space="preserve">                   REVENUES</t>
  </si>
  <si>
    <t xml:space="preserve">TN Arts Grant </t>
  </si>
  <si>
    <t>Metro Arts Grant</t>
  </si>
  <si>
    <t>8 shows</t>
  </si>
  <si>
    <t>Other Grants</t>
  </si>
  <si>
    <t xml:space="preserve">  Subtotal Grants</t>
  </si>
  <si>
    <t>Primary Sponsorships</t>
  </si>
  <si>
    <t>Other Sponsorships/Advertising</t>
  </si>
  <si>
    <t>Fundraise Event (Net after Expenses)</t>
  </si>
  <si>
    <t>Contributions/Donations (Plug)</t>
  </si>
  <si>
    <t>Facility Rental</t>
  </si>
  <si>
    <t xml:space="preserve">  Subtotal Sponsor, Fundraise, Donate</t>
  </si>
  <si>
    <t>Ticket Sales</t>
  </si>
  <si>
    <t>Camp Fees</t>
  </si>
  <si>
    <t>Prime Time Players</t>
  </si>
  <si>
    <t>Concert Series</t>
  </si>
  <si>
    <t>Other Revenues</t>
  </si>
  <si>
    <t xml:space="preserve">       Total REVENUES</t>
  </si>
  <si>
    <t xml:space="preserve">                EXPENDITURES</t>
  </si>
  <si>
    <t>ARTISTIC STAFF</t>
  </si>
  <si>
    <t>Director</t>
  </si>
  <si>
    <t>Music Director</t>
  </si>
  <si>
    <t>Band Members</t>
  </si>
  <si>
    <t>Sound Engineer</t>
  </si>
  <si>
    <t>Lighting Engineer</t>
  </si>
  <si>
    <t>Set Design/Master Builder</t>
  </si>
  <si>
    <t>Other Artistic Staff</t>
  </si>
  <si>
    <t xml:space="preserve">   Total Artistic Staff</t>
  </si>
  <si>
    <t>SUPPORT STAFF</t>
  </si>
  <si>
    <t>FOOD COSTS</t>
  </si>
  <si>
    <t>PRODUCTION EXPENSES</t>
  </si>
  <si>
    <t>Marketing</t>
  </si>
  <si>
    <t>Printing</t>
  </si>
  <si>
    <t>Postage</t>
  </si>
  <si>
    <t>Programs/Copies</t>
  </si>
  <si>
    <t xml:space="preserve">  Subtotal Market/Print /Mail/ Copies</t>
  </si>
  <si>
    <t>License Fees</t>
  </si>
  <si>
    <t>Other Production Costs</t>
  </si>
  <si>
    <t xml:space="preserve">  Total Productions Costs</t>
  </si>
  <si>
    <t>ADMINISTRATIVE COSTS</t>
  </si>
  <si>
    <t>Administrative Staff</t>
  </si>
  <si>
    <t>Professional Development</t>
  </si>
  <si>
    <t>Fifty Forward Allocation</t>
  </si>
  <si>
    <t>Fifty Forward Rent/Facility Costs</t>
  </si>
  <si>
    <t>Depreciation</t>
  </si>
  <si>
    <t>Ticket Fees &amp; Credit Card Discount</t>
  </si>
  <si>
    <t>Admin Other &amp; Audit</t>
  </si>
  <si>
    <t xml:space="preserve">  Total Administrative Costs</t>
  </si>
  <si>
    <t xml:space="preserve">     TOTAL EXPENDITURES</t>
  </si>
  <si>
    <t>EXCESS REVENUES (EXPENSE)</t>
  </si>
  <si>
    <t>Season Center for the Arts (Grants at Prior Year  information)</t>
  </si>
  <si>
    <t xml:space="preserve">2018-19 Season - Preliminary Budget </t>
  </si>
  <si>
    <t>Camp</t>
  </si>
  <si>
    <t>Prime Time</t>
  </si>
  <si>
    <t>Concerts</t>
  </si>
  <si>
    <t>11 shows</t>
  </si>
  <si>
    <t>12 Shows</t>
  </si>
  <si>
    <t>TOTALS</t>
  </si>
  <si>
    <t>Total Attendance per run</t>
  </si>
  <si>
    <t xml:space="preserve">Season Ticket Cost per ticket </t>
  </si>
  <si>
    <t xml:space="preserve">3 pack--3 shows @ $85 </t>
  </si>
  <si>
    <t>Individual Ticket cost</t>
  </si>
  <si>
    <t>Fri/Sat/Sun Show only Ticket Cost</t>
  </si>
  <si>
    <t>Child Ticket cost (SO)</t>
  </si>
  <si>
    <t xml:space="preserve">Child Ticket cost   </t>
  </si>
  <si>
    <t>Thursdays Show only ticket</t>
  </si>
  <si>
    <t>Season Ticket holders (limited time)</t>
  </si>
  <si>
    <t>Single Purchases</t>
  </si>
  <si>
    <t>Show Only Fri/Sat/Sun</t>
  </si>
  <si>
    <t>Thursdays Show only special</t>
  </si>
  <si>
    <t>Children</t>
  </si>
  <si>
    <t>Children (SO)</t>
  </si>
  <si>
    <t>Summer Camp June 2017 2 weeks</t>
  </si>
  <si>
    <t>Prime time Players Fall and Spring Shows</t>
  </si>
  <si>
    <r>
      <t xml:space="preserve">LKT Concert Series </t>
    </r>
    <r>
      <rPr>
        <sz val="10"/>
        <color indexed="10"/>
        <rFont val="Arial"/>
        <family val="2"/>
      </rPr>
      <t>3</t>
    </r>
    <r>
      <rPr>
        <sz val="10"/>
        <rFont val="Arial"/>
        <family val="2"/>
      </rPr>
      <t xml:space="preserve"> concerts</t>
    </r>
  </si>
  <si>
    <t>Aug 16- Sept 1 Steel Magnolias</t>
  </si>
  <si>
    <t>Oct 11 - 27 Putnam Cty Spelling Bee</t>
  </si>
  <si>
    <t>Nov 29 -Dec 16 Christmas Carol</t>
  </si>
  <si>
    <t xml:space="preserve"> Mar 8 - Apr 13 Sister Act</t>
  </si>
  <si>
    <t>June 13 - 29 Wizard of Oz</t>
  </si>
  <si>
    <t>Jul-15 Event</t>
  </si>
  <si>
    <t>Aug-15 Event</t>
  </si>
  <si>
    <t>Sep-15 Event</t>
  </si>
  <si>
    <t>Oct-15 Event</t>
  </si>
  <si>
    <t>Nov-15 Event</t>
  </si>
  <si>
    <t>Dec-15 Event</t>
  </si>
  <si>
    <t xml:space="preserve"> Jan-16 Event</t>
  </si>
  <si>
    <t>Feb-14 Event</t>
  </si>
  <si>
    <t>Mar-14 Event</t>
  </si>
  <si>
    <t>Apr-14 Event</t>
  </si>
  <si>
    <t>May-14 Event</t>
  </si>
  <si>
    <t xml:space="preserve"> Jun-14 Event</t>
  </si>
  <si>
    <t>Grand Total</t>
  </si>
  <si>
    <t>REVENUES:</t>
  </si>
  <si>
    <t>Tennessee Arts Commission</t>
  </si>
  <si>
    <t>State Government</t>
  </si>
  <si>
    <t>TAC ABC Grant</t>
  </si>
  <si>
    <t>Metro Arts Commission</t>
  </si>
  <si>
    <t>Corporate</t>
  </si>
  <si>
    <t>Primary Sponsorships--McKendree</t>
  </si>
  <si>
    <t>Donation</t>
  </si>
  <si>
    <t xml:space="preserve">         $250 LEVEL PER SHOW</t>
  </si>
  <si>
    <t xml:space="preserve">         $500 LEVEL PER SHOW</t>
  </si>
  <si>
    <t xml:space="preserve">        $750 LEVEL PER SHOW</t>
  </si>
  <si>
    <t xml:space="preserve">       Ads--web, program, table top</t>
  </si>
  <si>
    <t>Fund Raisers (Net after expenses)</t>
  </si>
  <si>
    <t>Contributions/Donations (match?)</t>
  </si>
  <si>
    <t xml:space="preserve">  Season Tickets</t>
  </si>
  <si>
    <t>Admission</t>
  </si>
  <si>
    <t xml:space="preserve">  Season (full year)</t>
  </si>
  <si>
    <t xml:space="preserve">  Per Show-Dinner &amp; Show $30/$32</t>
  </si>
  <si>
    <t xml:space="preserve">  Per Show- $25 Show only</t>
  </si>
  <si>
    <t xml:space="preserve">  Per Show - $20 Show only</t>
  </si>
  <si>
    <t xml:space="preserve">  Per Show - Children's Show Only</t>
  </si>
  <si>
    <t xml:space="preserve">  Per Show - Children's </t>
  </si>
  <si>
    <t xml:space="preserve">Facility rental </t>
  </si>
  <si>
    <t>Rental</t>
  </si>
  <si>
    <t>Other Revenue</t>
  </si>
  <si>
    <t xml:space="preserve">Camp Fees 2 weeks  </t>
  </si>
  <si>
    <t>Tuition</t>
  </si>
  <si>
    <t xml:space="preserve"> 3 Concert at $700/show</t>
  </si>
  <si>
    <t xml:space="preserve"> 3 Concert No Food/Drink per show</t>
  </si>
  <si>
    <t>Total Revenues</t>
  </si>
  <si>
    <t xml:space="preserve">Camp </t>
  </si>
  <si>
    <t>Show 1</t>
  </si>
  <si>
    <t>Show 2</t>
  </si>
  <si>
    <t>Show 3 Christmas</t>
  </si>
  <si>
    <t>Show 4</t>
  </si>
  <si>
    <t xml:space="preserve">Show 5 </t>
  </si>
  <si>
    <t># of band members</t>
  </si>
  <si>
    <t>EXPENSES:</t>
  </si>
  <si>
    <t># of shows</t>
  </si>
  <si>
    <t>Artistic Staff</t>
  </si>
  <si>
    <t>Professional services Artistic</t>
  </si>
  <si>
    <t>Band Members - varies</t>
  </si>
  <si>
    <t>Technical Other</t>
  </si>
  <si>
    <t>Stage Manager</t>
  </si>
  <si>
    <t>Costumer</t>
  </si>
  <si>
    <t>Visual Artist--photog &amp; layout design</t>
  </si>
  <si>
    <t>Camp Counselors</t>
  </si>
  <si>
    <t>Choreographer</t>
  </si>
  <si>
    <t>Set Designer/Master builder</t>
  </si>
  <si>
    <t>Camp Director</t>
  </si>
  <si>
    <t>Total Artistic Staff</t>
  </si>
  <si>
    <t>Support Staff</t>
  </si>
  <si>
    <t>Kitchen Manager ($70/night)</t>
  </si>
  <si>
    <t>Dining Room Manager ($45 night)</t>
  </si>
  <si>
    <t>Kitchen Support ($40 per show)</t>
  </si>
  <si>
    <t>Rental Staff/Concierge</t>
  </si>
  <si>
    <t>Box Office Manager</t>
  </si>
  <si>
    <t>Total Support Staff</t>
  </si>
  <si>
    <t>Food Costs</t>
  </si>
  <si>
    <t xml:space="preserve">Food </t>
  </si>
  <si>
    <t>Miscellaneous  -Kitchen Supplies</t>
  </si>
  <si>
    <t>Total Food Costs</t>
  </si>
  <si>
    <t>Production Expenses</t>
  </si>
  <si>
    <t>Christmas</t>
  </si>
  <si>
    <t>Show 5</t>
  </si>
  <si>
    <t>Costumes</t>
  </si>
  <si>
    <t>Supplies and Materials</t>
  </si>
  <si>
    <t>Props</t>
  </si>
  <si>
    <t>Set Construction</t>
  </si>
  <si>
    <t>Promotion and Printing</t>
  </si>
  <si>
    <t>Printing--season card, fundraiser</t>
  </si>
  <si>
    <t>Vehicle</t>
  </si>
  <si>
    <t>Transportation and Travel</t>
  </si>
  <si>
    <t>Laundry</t>
  </si>
  <si>
    <t>Lighting/Sound</t>
  </si>
  <si>
    <t>Equipment Rental</t>
  </si>
  <si>
    <t>Licensing Fees</t>
  </si>
  <si>
    <t>Miscellaneous</t>
  </si>
  <si>
    <t>Video</t>
  </si>
  <si>
    <t>Camp Misc. and T Shirts</t>
  </si>
  <si>
    <t>Total Production Expenses</t>
  </si>
  <si>
    <t>Administration salary&amp; Benefits</t>
  </si>
  <si>
    <t>SCA Part-time contractor</t>
  </si>
  <si>
    <t>Administrative</t>
  </si>
  <si>
    <t>SCA admin director &amp; Benefits</t>
  </si>
  <si>
    <t>PrimeTime Players</t>
  </si>
  <si>
    <t>Professional Dev.--D-HCoC, CNM, Arts Advocacy</t>
  </si>
  <si>
    <t>Other</t>
  </si>
  <si>
    <t>Ticketing Fees (Agile)</t>
  </si>
  <si>
    <t>Credit Card Discount</t>
  </si>
  <si>
    <t>Admin overhead  Audit</t>
  </si>
  <si>
    <t>Support FF</t>
  </si>
  <si>
    <t>Building Allocation</t>
  </si>
  <si>
    <t>Space Rental</t>
  </si>
  <si>
    <t>Admin Overhead</t>
  </si>
  <si>
    <t>Total Expenses</t>
  </si>
  <si>
    <t>Net Gain/(Loss)</t>
  </si>
  <si>
    <t xml:space="preserve">21-22 Season - Draft Budget </t>
  </si>
  <si>
    <t>11 Shows</t>
  </si>
  <si>
    <t xml:space="preserve">11 shows </t>
  </si>
  <si>
    <t>12 shows</t>
  </si>
  <si>
    <t>Sept 2021 Musical</t>
  </si>
  <si>
    <t>Nov 2021 Straight paly</t>
  </si>
  <si>
    <t>Dec 2021 Musical</t>
  </si>
  <si>
    <t>Feb 2022 Musical</t>
  </si>
  <si>
    <t>April 2022 Musical</t>
  </si>
  <si>
    <t>June 2022 Musical</t>
  </si>
  <si>
    <t>Grants/Sponsorships/Donations/Events</t>
  </si>
  <si>
    <t>Primary Sponsorships--All of us</t>
  </si>
  <si>
    <t xml:space="preserve">$450 Level per show </t>
  </si>
  <si>
    <t xml:space="preserve">        $650 LEVEL PER SHOW</t>
  </si>
  <si>
    <t xml:space="preserve">Contributions/Donations </t>
  </si>
  <si>
    <t>Subtotal</t>
  </si>
  <si>
    <t xml:space="preserve">Show 1 </t>
  </si>
  <si>
    <t>Sh 3 xmas</t>
  </si>
  <si>
    <t xml:space="preserve">Show 6 </t>
  </si>
  <si>
    <t>Artistic Director</t>
  </si>
  <si>
    <t xml:space="preserve">Band Members - varies 4 pr show </t>
  </si>
  <si>
    <t>Dining Room Manager ($50 night)</t>
  </si>
  <si>
    <t xml:space="preserve">Show 4 </t>
  </si>
  <si>
    <t xml:space="preserve">Show1 </t>
  </si>
  <si>
    <t>Show 3</t>
  </si>
  <si>
    <t xml:space="preserve">Show   5 </t>
  </si>
  <si>
    <t>Show 6</t>
  </si>
  <si>
    <t>SCA Part-time contractor ( Melanie)</t>
  </si>
  <si>
    <t>Insurance</t>
  </si>
  <si>
    <t>Season Ticket Cost per ticket (early bird)</t>
  </si>
  <si>
    <t xml:space="preserve">3 pack--3 shows @ $75 </t>
  </si>
  <si>
    <t>Season Ticket holders (early bird)</t>
  </si>
  <si>
    <t>$750 LEVEL PER SHOW</t>
  </si>
  <si>
    <t xml:space="preserve">  Season (early bird)</t>
  </si>
  <si>
    <r>
      <t xml:space="preserve">Facility rental </t>
    </r>
    <r>
      <rPr>
        <sz val="10"/>
        <color indexed="10"/>
        <rFont val="Arial"/>
        <family val="2"/>
      </rPr>
      <t>(net of costs)</t>
    </r>
  </si>
  <si>
    <t xml:space="preserve"> 3 Concert Tickets $700/show</t>
  </si>
  <si>
    <t>Only 5 shows less one Thursday with food.</t>
  </si>
  <si>
    <t>Season Ticket Cost per ticket (full year)</t>
  </si>
  <si>
    <t>Season Ticket holders (full year)</t>
  </si>
  <si>
    <t>Oct 11-27 Putnam Cty Spelling Bee</t>
  </si>
  <si>
    <t xml:space="preserve">  Per Show  - Dinner &amp; Show $30/$32</t>
  </si>
  <si>
    <t>Only 4 shows and increased Rental Income.  Less Rent and FF allocaton</t>
  </si>
  <si>
    <t>Metro Arts Contract</t>
  </si>
  <si>
    <t>as of 8/22/2017</t>
  </si>
  <si>
    <t>(Only 4 shows, less rent and FF Allocations and more Rentals)</t>
  </si>
  <si>
    <t xml:space="preserve">2017-18 Season - Preliminary Budget </t>
  </si>
  <si>
    <t>Season Ticket Cost per ticket</t>
  </si>
  <si>
    <t>Child Ticket cost</t>
  </si>
  <si>
    <t>Season Ticket holders</t>
  </si>
  <si>
    <t>Door Purchases</t>
  </si>
  <si>
    <t>LKT Concert Series 4 concerts</t>
  </si>
  <si>
    <t>Show !</t>
  </si>
  <si>
    <t>Show 3    Christmas</t>
  </si>
  <si>
    <t>Contributions/Donations</t>
  </si>
  <si>
    <t xml:space="preserve">  Season</t>
  </si>
  <si>
    <t xml:space="preserve">  Per Show  - with Dinner</t>
  </si>
  <si>
    <t xml:space="preserve">  Per Show- $23 Show only</t>
  </si>
  <si>
    <t xml:space="preserve">  Per Show - $13 Show only</t>
  </si>
  <si>
    <t>Facility rental (net of costs)</t>
  </si>
  <si>
    <t xml:space="preserve"> 3 Concert Tickets $1000/show</t>
  </si>
  <si>
    <t>Backstage Manager</t>
  </si>
  <si>
    <t>Visual Artist</t>
  </si>
  <si>
    <t>Kitchen Manager</t>
  </si>
  <si>
    <t>Dining Room Manager</t>
  </si>
  <si>
    <t>Kitchen Support</t>
  </si>
  <si>
    <t>Ticketing Fees</t>
  </si>
  <si>
    <t>as of 4/9/2017</t>
  </si>
  <si>
    <t>X-Mas</t>
  </si>
  <si>
    <t>LKT Concert Series 3 concerts</t>
  </si>
  <si>
    <t>Aug 11- Aug 27 Cabaret</t>
  </si>
  <si>
    <t>Oct 6 -Oct 22 Annie get your Gun</t>
  </si>
  <si>
    <t xml:space="preserve">Dec 1 -Dec 18 NutCrackeers </t>
  </si>
  <si>
    <t xml:space="preserve"> Feb 16-Mar 4 My Fair Lady</t>
  </si>
  <si>
    <t>Apr 20 - May 6 Daddy DyingWith  No Will</t>
  </si>
  <si>
    <t>June 15 - July 1Little Mermaid</t>
  </si>
  <si>
    <t>Facility rental</t>
  </si>
  <si>
    <t>Lighting</t>
  </si>
  <si>
    <t>as of 5/9/2015</t>
  </si>
  <si>
    <t>Season Center for the Arts (Budget revised with updated Grant information)</t>
  </si>
  <si>
    <t>2015-16 Season - Production Budgets</t>
  </si>
  <si>
    <t>Summer Camp June 2016 2 weeks</t>
  </si>
  <si>
    <t>Prime time Players</t>
  </si>
  <si>
    <t>LKT Concert Series 5 concerts</t>
  </si>
  <si>
    <t>Aug 6- Aug 22 Nunsense</t>
  </si>
  <si>
    <t>Oct 8 -Oct 24 Music Man</t>
  </si>
  <si>
    <t>Dec 3 -Dec 20 Radio Christmas Carol</t>
  </si>
  <si>
    <t xml:space="preserve"> Feb 18-Mar 5 Sunset BLVD</t>
  </si>
  <si>
    <t>Apr 14 - Apr 30 Miss Firecraker</t>
  </si>
  <si>
    <t>June 9 - June 25 Modern Millie</t>
  </si>
  <si>
    <t>25 kids</t>
  </si>
  <si>
    <t>150 per week</t>
  </si>
  <si>
    <t>Tennesse Arts Commission</t>
  </si>
  <si>
    <t>Fund Raisers</t>
  </si>
  <si>
    <t xml:space="preserve">  Per Show - Childrens </t>
  </si>
  <si>
    <t xml:space="preserve"> 5 Concert Tickets $1000/show</t>
  </si>
  <si>
    <t xml:space="preserve"> 5 Concert Food/Drink $250/show</t>
  </si>
  <si>
    <t>Show 5 No Music</t>
  </si>
  <si>
    <t>Counselors</t>
  </si>
  <si>
    <t>Miscellaneous Kitchen</t>
  </si>
  <si>
    <t>Sunset</t>
  </si>
  <si>
    <t>Printing-Post cards-Posters</t>
  </si>
  <si>
    <t>T-shirts</t>
  </si>
  <si>
    <t>Admin overhead ( Misc) &amp; Audit</t>
  </si>
</sst>
</file>

<file path=xl/styles.xml><?xml version="1.0" encoding="utf-8"?>
<styleSheet xmlns="http://schemas.openxmlformats.org/spreadsheetml/2006/main">
  <numFmts count="12">
    <numFmt numFmtId="164" formatCode="GENERAL"/>
    <numFmt numFmtId="165" formatCode="GENERAL"/>
    <numFmt numFmtId="166" formatCode="MMMM\ D&quot;, &quot;YYYY;@"/>
    <numFmt numFmtId="167" formatCode="&quot; $&quot;#,##0.00\ ;&quot; $(&quot;#,##0.00\);&quot; $-&quot;#\ ;@\ "/>
    <numFmt numFmtId="168" formatCode="&quot; $&quot;#,##0\ ;&quot; $(&quot;#,##0\);&quot; $-&quot;#\ ;@\ "/>
    <numFmt numFmtId="169" formatCode="0%"/>
    <numFmt numFmtId="170" formatCode="#,##0\ ;[RED]\(#,##0\)"/>
    <numFmt numFmtId="171" formatCode="#,##0.00\ ;&quot; (&quot;#,##0.00\);&quot; -&quot;#\ ;@\ "/>
    <numFmt numFmtId="172" formatCode="#,##0\ ;&quot; (&quot;#,##0\);&quot; -&quot;#\ ;@\ "/>
    <numFmt numFmtId="173" formatCode="&quot; $&quot;#,##0\ ;&quot; $(&quot;#,##0\);&quot; $- &quot;;@\ "/>
    <numFmt numFmtId="174" formatCode="# ??/??"/>
    <numFmt numFmtId="175" formatCode="M/D/YYYY"/>
  </numFmts>
  <fonts count="22">
    <font>
      <sz val="10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2"/>
      <name val="Tahoma"/>
      <family val="2"/>
    </font>
    <font>
      <u val="single"/>
      <sz val="12"/>
      <color indexed="8"/>
      <name val="Arial"/>
      <family val="2"/>
    </font>
    <font>
      <b/>
      <sz val="12"/>
      <name val="Arial"/>
      <family val="2"/>
    </font>
    <font>
      <strike/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sz val="9"/>
      <name val="Arial"/>
      <family val="2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sz val="16"/>
      <color indexed="8"/>
      <name val="Calibri"/>
      <family val="2"/>
    </font>
    <font>
      <i/>
      <sz val="10"/>
      <name val="Arial"/>
      <family val="2"/>
    </font>
    <font>
      <sz val="9"/>
      <color indexed="10"/>
      <name val="Arial"/>
      <family val="2"/>
    </font>
    <font>
      <sz val="32"/>
      <color indexed="8"/>
      <name val="Calibri"/>
      <family val="2"/>
    </font>
    <font>
      <b/>
      <sz val="8"/>
      <name val="Arial"/>
      <family val="2"/>
    </font>
  </fonts>
  <fills count="1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>
      <alignment/>
      <protection/>
    </xf>
    <xf numFmtId="41" fontId="0" fillId="0" borderId="0" applyFill="0" applyBorder="0" applyAlignment="0" applyProtection="0"/>
    <xf numFmtId="167" fontId="0" fillId="0" borderId="0">
      <alignment/>
      <protection/>
    </xf>
    <xf numFmtId="42" fontId="0" fillId="0" borderId="0" applyFill="0" applyBorder="0" applyAlignment="0" applyProtection="0"/>
    <xf numFmtId="169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</cellStyleXfs>
  <cellXfs count="137">
    <xf numFmtId="164" fontId="0" fillId="0" borderId="0" xfId="0" applyAlignment="1">
      <alignment/>
    </xf>
    <xf numFmtId="164" fontId="0" fillId="0" borderId="0" xfId="21">
      <alignment/>
      <protection/>
    </xf>
    <xf numFmtId="166" fontId="1" fillId="0" borderId="0" xfId="20" applyNumberFormat="1" applyFont="1" applyAlignment="1">
      <alignment horizontal="center" wrapText="1"/>
      <protection/>
    </xf>
    <xf numFmtId="164" fontId="2" fillId="0" borderId="0" xfId="21" applyFont="1">
      <alignment/>
      <protection/>
    </xf>
    <xf numFmtId="164" fontId="1" fillId="0" borderId="0" xfId="20" applyFont="1" applyAlignment="1">
      <alignment horizontal="center" wrapText="1"/>
      <protection/>
    </xf>
    <xf numFmtId="164" fontId="1" fillId="0" borderId="1" xfId="20" applyFont="1" applyFill="1" applyBorder="1" applyAlignment="1">
      <alignment horizontal="center" wrapText="1"/>
      <protection/>
    </xf>
    <xf numFmtId="164" fontId="1" fillId="2" borderId="1" xfId="20" applyFont="1" applyFill="1" applyBorder="1" applyAlignment="1">
      <alignment horizontal="right" wrapText="1"/>
      <protection/>
    </xf>
    <xf numFmtId="164" fontId="3" fillId="0" borderId="0" xfId="20" applyFont="1" applyAlignment="1">
      <alignment horizontal="left" vertical="top" wrapText="1"/>
      <protection/>
    </xf>
    <xf numFmtId="164" fontId="3" fillId="0" borderId="0" xfId="20" applyFont="1" applyAlignment="1">
      <alignment horizontal="right" vertical="top" wrapText="1"/>
      <protection/>
    </xf>
    <xf numFmtId="164" fontId="3" fillId="2" borderId="0" xfId="20" applyFont="1" applyFill="1" applyAlignment="1">
      <alignment horizontal="right" vertical="top" wrapText="1"/>
      <protection/>
    </xf>
    <xf numFmtId="164" fontId="4" fillId="0" borderId="0" xfId="21" applyFont="1" applyAlignment="1">
      <alignment horizontal="left" vertical="top"/>
      <protection/>
    </xf>
    <xf numFmtId="168" fontId="3" fillId="0" borderId="0" xfId="17" applyNumberFormat="1" applyFont="1" applyFill="1" applyBorder="1" applyAlignment="1" applyProtection="1">
      <alignment horizontal="right" vertical="top" wrapText="1"/>
      <protection/>
    </xf>
    <xf numFmtId="169" fontId="3" fillId="0" borderId="0" xfId="19" applyFont="1" applyFill="1" applyBorder="1" applyAlignment="1" applyProtection="1">
      <alignment horizontal="right" vertical="top" wrapText="1"/>
      <protection/>
    </xf>
    <xf numFmtId="170" fontId="3" fillId="2" borderId="0" xfId="20" applyNumberFormat="1" applyFont="1" applyFill="1" applyAlignment="1">
      <alignment horizontal="right" vertical="top" wrapText="1"/>
      <protection/>
    </xf>
    <xf numFmtId="170" fontId="3" fillId="0" borderId="0" xfId="20" applyNumberFormat="1" applyFont="1" applyAlignment="1">
      <alignment horizontal="right" vertical="top" wrapText="1"/>
      <protection/>
    </xf>
    <xf numFmtId="172" fontId="3" fillId="0" borderId="1" xfId="15" applyNumberFormat="1" applyFont="1" applyFill="1" applyBorder="1" applyAlignment="1" applyProtection="1">
      <alignment horizontal="right" vertical="top" wrapText="1"/>
      <protection/>
    </xf>
    <xf numFmtId="169" fontId="3" fillId="0" borderId="1" xfId="19" applyFont="1" applyFill="1" applyBorder="1" applyAlignment="1" applyProtection="1">
      <alignment horizontal="right" vertical="top" wrapText="1"/>
      <protection/>
    </xf>
    <xf numFmtId="170" fontId="3" fillId="0" borderId="1" xfId="20" applyNumberFormat="1" applyFont="1" applyBorder="1" applyAlignment="1">
      <alignment horizontal="right" vertical="top" wrapText="1"/>
      <protection/>
    </xf>
    <xf numFmtId="170" fontId="3" fillId="2" borderId="1" xfId="20" applyNumberFormat="1" applyFont="1" applyFill="1" applyBorder="1" applyAlignment="1">
      <alignment horizontal="right" vertical="top" wrapText="1"/>
      <protection/>
    </xf>
    <xf numFmtId="172" fontId="3" fillId="0" borderId="0" xfId="15" applyNumberFormat="1" applyFont="1" applyFill="1" applyBorder="1" applyAlignment="1" applyProtection="1">
      <alignment horizontal="right" vertical="top" wrapText="1"/>
      <protection/>
    </xf>
    <xf numFmtId="169" fontId="3" fillId="2" borderId="0" xfId="19" applyFont="1" applyFill="1" applyBorder="1" applyAlignment="1" applyProtection="1">
      <alignment horizontal="right" vertical="top" wrapText="1"/>
      <protection/>
    </xf>
    <xf numFmtId="164" fontId="3" fillId="2" borderId="0" xfId="20" applyFont="1" applyFill="1" applyAlignment="1">
      <alignment horizontal="left" vertical="top" wrapText="1"/>
      <protection/>
    </xf>
    <xf numFmtId="164" fontId="3" fillId="3" borderId="0" xfId="20" applyFont="1" applyFill="1" applyAlignment="1">
      <alignment horizontal="left" vertical="top" wrapText="1"/>
      <protection/>
    </xf>
    <xf numFmtId="170" fontId="3" fillId="3" borderId="1" xfId="20" applyNumberFormat="1" applyFont="1" applyFill="1" applyBorder="1" applyAlignment="1">
      <alignment horizontal="right" vertical="top" wrapText="1"/>
      <protection/>
    </xf>
    <xf numFmtId="170" fontId="3" fillId="0" borderId="0" xfId="20" applyNumberFormat="1" applyFont="1" applyBorder="1" applyAlignment="1">
      <alignment horizontal="right" vertical="top" wrapText="1"/>
      <protection/>
    </xf>
    <xf numFmtId="170" fontId="3" fillId="2" borderId="0" xfId="20" applyNumberFormat="1" applyFont="1" applyFill="1" applyBorder="1" applyAlignment="1">
      <alignment horizontal="right" vertical="top" wrapText="1"/>
      <protection/>
    </xf>
    <xf numFmtId="170" fontId="3" fillId="0" borderId="2" xfId="20" applyNumberFormat="1" applyFont="1" applyBorder="1" applyAlignment="1">
      <alignment horizontal="right" vertical="top" wrapText="1"/>
      <protection/>
    </xf>
    <xf numFmtId="169" fontId="3" fillId="0" borderId="2" xfId="19" applyFont="1" applyFill="1" applyBorder="1" applyAlignment="1" applyProtection="1">
      <alignment horizontal="right" vertical="top" wrapText="1"/>
      <protection/>
    </xf>
    <xf numFmtId="170" fontId="3" fillId="2" borderId="2" xfId="20" applyNumberFormat="1" applyFont="1" applyFill="1" applyBorder="1" applyAlignment="1">
      <alignment horizontal="right" vertical="top" wrapText="1"/>
      <protection/>
    </xf>
    <xf numFmtId="164" fontId="3" fillId="0" borderId="0" xfId="20" applyFont="1" applyFill="1" applyAlignment="1">
      <alignment horizontal="left" vertical="top" wrapText="1"/>
      <protection/>
    </xf>
    <xf numFmtId="170" fontId="3" fillId="0" borderId="0" xfId="20" applyNumberFormat="1" applyFont="1" applyFill="1" applyAlignment="1">
      <alignment horizontal="right" vertical="top" wrapText="1"/>
      <protection/>
    </xf>
    <xf numFmtId="164" fontId="3" fillId="0" borderId="0" xfId="20" applyFont="1" applyAlignment="1">
      <alignment horizontal="left" vertical="top"/>
      <protection/>
    </xf>
    <xf numFmtId="170" fontId="3" fillId="3" borderId="0" xfId="20" applyNumberFormat="1" applyFont="1" applyFill="1" applyAlignment="1">
      <alignment horizontal="right" vertical="top" wrapText="1"/>
      <protection/>
    </xf>
    <xf numFmtId="168" fontId="3" fillId="0" borderId="3" xfId="17" applyNumberFormat="1" applyFont="1" applyFill="1" applyBorder="1" applyAlignment="1" applyProtection="1">
      <alignment horizontal="right" vertical="top" wrapText="1"/>
      <protection/>
    </xf>
    <xf numFmtId="170" fontId="3" fillId="0" borderId="3" xfId="20" applyNumberFormat="1" applyFont="1" applyFill="1" applyBorder="1" applyAlignment="1">
      <alignment horizontal="right" vertical="top" wrapText="1"/>
      <protection/>
    </xf>
    <xf numFmtId="170" fontId="5" fillId="0" borderId="0" xfId="20" applyNumberFormat="1" applyFont="1" applyFill="1" applyAlignment="1">
      <alignment horizontal="right" vertical="top" wrapText="1"/>
      <protection/>
    </xf>
    <xf numFmtId="170" fontId="5" fillId="2" borderId="0" xfId="20" applyNumberFormat="1" applyFont="1" applyFill="1" applyAlignment="1">
      <alignment horizontal="right" vertical="top" wrapText="1"/>
      <protection/>
    </xf>
    <xf numFmtId="164" fontId="2" fillId="0" borderId="0" xfId="21" applyFont="1" applyFill="1">
      <alignment/>
      <protection/>
    </xf>
    <xf numFmtId="164" fontId="0" fillId="0" borderId="0" xfId="21" applyFill="1">
      <alignment/>
      <protection/>
    </xf>
    <xf numFmtId="164" fontId="6" fillId="0" borderId="0" xfId="21" applyFont="1">
      <alignment/>
      <protection/>
    </xf>
    <xf numFmtId="164" fontId="0" fillId="0" borderId="0" xfId="21" applyFont="1">
      <alignment/>
      <protection/>
    </xf>
    <xf numFmtId="164" fontId="7" fillId="0" borderId="0" xfId="21" applyFont="1">
      <alignment/>
      <protection/>
    </xf>
    <xf numFmtId="164" fontId="0" fillId="0" borderId="0" xfId="21" applyFont="1" applyAlignment="1">
      <alignment horizontal="center"/>
      <protection/>
    </xf>
    <xf numFmtId="164" fontId="0" fillId="4" borderId="0" xfId="21" applyFont="1" applyFill="1" applyAlignment="1">
      <alignment horizontal="center"/>
      <protection/>
    </xf>
    <xf numFmtId="164" fontId="8" fillId="0" borderId="0" xfId="21" applyFont="1">
      <alignment/>
      <protection/>
    </xf>
    <xf numFmtId="164" fontId="9" fillId="4" borderId="0" xfId="21" applyFont="1" applyFill="1">
      <alignment/>
      <protection/>
    </xf>
    <xf numFmtId="164" fontId="12" fillId="0" borderId="0" xfId="21" applyFont="1">
      <alignment/>
      <protection/>
    </xf>
    <xf numFmtId="164" fontId="9" fillId="0" borderId="0" xfId="21" applyFont="1">
      <alignment/>
      <protection/>
    </xf>
    <xf numFmtId="164" fontId="9" fillId="0" borderId="0" xfId="21" applyFont="1" applyFill="1">
      <alignment/>
      <protection/>
    </xf>
    <xf numFmtId="164" fontId="0" fillId="0" borderId="0" xfId="21" applyAlignment="1">
      <alignment horizontal="center" wrapText="1"/>
      <protection/>
    </xf>
    <xf numFmtId="164" fontId="7" fillId="0" borderId="0" xfId="21" applyFont="1" applyAlignment="1">
      <alignment horizontal="center" wrapText="1"/>
      <protection/>
    </xf>
    <xf numFmtId="164" fontId="0" fillId="0" borderId="0" xfId="21" applyFont="1" applyAlignment="1">
      <alignment horizontal="center" wrapText="1"/>
      <protection/>
    </xf>
    <xf numFmtId="168" fontId="0" fillId="0" borderId="0" xfId="17" applyNumberFormat="1" applyFont="1" applyFill="1" applyBorder="1" applyAlignment="1" applyProtection="1">
      <alignment/>
      <protection/>
    </xf>
    <xf numFmtId="168" fontId="0" fillId="5" borderId="0" xfId="17" applyNumberFormat="1" applyFont="1" applyFill="1" applyBorder="1" applyAlignment="1" applyProtection="1">
      <alignment/>
      <protection/>
    </xf>
    <xf numFmtId="173" fontId="0" fillId="0" borderId="0" xfId="21" applyNumberFormat="1">
      <alignment/>
      <protection/>
    </xf>
    <xf numFmtId="168" fontId="8" fillId="0" borderId="0" xfId="17" applyNumberFormat="1" applyFont="1" applyFill="1" applyBorder="1" applyAlignment="1" applyProtection="1">
      <alignment/>
      <protection/>
    </xf>
    <xf numFmtId="164" fontId="14" fillId="0" borderId="0" xfId="21" applyFont="1">
      <alignment/>
      <protection/>
    </xf>
    <xf numFmtId="173" fontId="13" fillId="0" borderId="0" xfId="21" applyNumberFormat="1" applyFont="1" applyFill="1">
      <alignment/>
      <protection/>
    </xf>
    <xf numFmtId="173" fontId="0" fillId="6" borderId="0" xfId="21" applyNumberFormat="1" applyFill="1">
      <alignment/>
      <protection/>
    </xf>
    <xf numFmtId="164" fontId="0" fillId="4" borderId="0" xfId="21" applyFont="1" applyFill="1">
      <alignment/>
      <protection/>
    </xf>
    <xf numFmtId="173" fontId="0" fillId="6" borderId="0" xfId="21" applyNumberFormat="1" applyFill="1" applyBorder="1">
      <alignment/>
      <protection/>
    </xf>
    <xf numFmtId="173" fontId="0" fillId="0" borderId="0" xfId="21" applyNumberFormat="1" applyBorder="1">
      <alignment/>
      <protection/>
    </xf>
    <xf numFmtId="164" fontId="0" fillId="7" borderId="0" xfId="21" applyFont="1" applyFill="1">
      <alignment/>
      <protection/>
    </xf>
    <xf numFmtId="173" fontId="0" fillId="7" borderId="0" xfId="21" applyNumberFormat="1" applyFill="1" applyBorder="1">
      <alignment/>
      <protection/>
    </xf>
    <xf numFmtId="174" fontId="0" fillId="0" borderId="0" xfId="21" applyNumberFormat="1">
      <alignment/>
      <protection/>
    </xf>
    <xf numFmtId="164" fontId="0" fillId="8" borderId="0" xfId="21" applyFont="1" applyFill="1" applyAlignment="1">
      <alignment wrapText="1"/>
      <protection/>
    </xf>
    <xf numFmtId="173" fontId="0" fillId="5" borderId="0" xfId="21" applyNumberFormat="1" applyFill="1">
      <alignment/>
      <protection/>
    </xf>
    <xf numFmtId="173" fontId="0" fillId="0" borderId="0" xfId="21" applyNumberFormat="1" applyFill="1">
      <alignment/>
      <protection/>
    </xf>
    <xf numFmtId="164" fontId="13" fillId="0" borderId="0" xfId="21" applyFont="1" applyFill="1">
      <alignment/>
      <protection/>
    </xf>
    <xf numFmtId="164" fontId="0" fillId="9" borderId="0" xfId="21" applyFont="1" applyFill="1">
      <alignment/>
      <protection/>
    </xf>
    <xf numFmtId="173" fontId="0" fillId="9" borderId="0" xfId="21" applyNumberFormat="1" applyFill="1">
      <alignment/>
      <protection/>
    </xf>
    <xf numFmtId="164" fontId="8" fillId="10" borderId="4" xfId="21" applyFont="1" applyFill="1" applyBorder="1">
      <alignment/>
      <protection/>
    </xf>
    <xf numFmtId="173" fontId="8" fillId="10" borderId="4" xfId="21" applyNumberFormat="1" applyFont="1" applyFill="1" applyBorder="1">
      <alignment/>
      <protection/>
    </xf>
    <xf numFmtId="164" fontId="8" fillId="10" borderId="0" xfId="21" applyFont="1" applyFill="1">
      <alignment/>
      <protection/>
    </xf>
    <xf numFmtId="173" fontId="0" fillId="0" borderId="0" xfId="21" applyNumberFormat="1" applyFont="1" applyAlignment="1">
      <alignment horizontal="center" wrapText="1"/>
      <protection/>
    </xf>
    <xf numFmtId="173" fontId="0" fillId="0" borderId="0" xfId="21" applyNumberFormat="1" applyFont="1" applyFill="1" applyAlignment="1">
      <alignment horizontal="center" wrapText="1"/>
      <protection/>
    </xf>
    <xf numFmtId="173" fontId="0" fillId="0" borderId="0" xfId="21" applyNumberFormat="1" applyFont="1" applyAlignment="1">
      <alignment horizontal="right"/>
      <protection/>
    </xf>
    <xf numFmtId="172" fontId="0" fillId="0" borderId="0" xfId="15" applyNumberFormat="1" applyFont="1" applyFill="1" applyBorder="1" applyAlignment="1" applyProtection="1">
      <alignment/>
      <protection/>
    </xf>
    <xf numFmtId="173" fontId="0" fillId="0" borderId="0" xfId="21" applyNumberFormat="1" applyFont="1">
      <alignment/>
      <protection/>
    </xf>
    <xf numFmtId="164" fontId="0" fillId="0" borderId="2" xfId="21" applyFont="1" applyBorder="1">
      <alignment/>
      <protection/>
    </xf>
    <xf numFmtId="173" fontId="0" fillId="0" borderId="2" xfId="21" applyNumberFormat="1" applyBorder="1">
      <alignment/>
      <protection/>
    </xf>
    <xf numFmtId="164" fontId="0" fillId="0" borderId="0" xfId="21" applyFont="1" applyFill="1">
      <alignment/>
      <protection/>
    </xf>
    <xf numFmtId="173" fontId="0" fillId="0" borderId="0" xfId="21" applyNumberFormat="1" applyFont="1" applyFill="1" applyAlignment="1">
      <alignment horizontal="center"/>
      <protection/>
    </xf>
    <xf numFmtId="164" fontId="0" fillId="0" borderId="0" xfId="21" applyBorder="1">
      <alignment/>
      <protection/>
    </xf>
    <xf numFmtId="164" fontId="0" fillId="0" borderId="0" xfId="21" applyFont="1" applyFill="1" applyAlignment="1">
      <alignment wrapText="1"/>
      <protection/>
    </xf>
    <xf numFmtId="164" fontId="8" fillId="11" borderId="4" xfId="21" applyFont="1" applyFill="1" applyBorder="1">
      <alignment/>
      <protection/>
    </xf>
    <xf numFmtId="173" fontId="8" fillId="11" borderId="4" xfId="21" applyNumberFormat="1" applyFont="1" applyFill="1" applyBorder="1">
      <alignment/>
      <protection/>
    </xf>
    <xf numFmtId="173" fontId="8" fillId="11" borderId="0" xfId="21" applyNumberFormat="1" applyFont="1" applyFill="1">
      <alignment/>
      <protection/>
    </xf>
    <xf numFmtId="164" fontId="8" fillId="11" borderId="0" xfId="21" applyFont="1" applyFill="1">
      <alignment/>
      <protection/>
    </xf>
    <xf numFmtId="164" fontId="8" fillId="6" borderId="4" xfId="21" applyFont="1" applyFill="1" applyBorder="1">
      <alignment/>
      <protection/>
    </xf>
    <xf numFmtId="173" fontId="8" fillId="6" borderId="4" xfId="21" applyNumberFormat="1" applyFont="1" applyFill="1" applyBorder="1">
      <alignment/>
      <protection/>
    </xf>
    <xf numFmtId="164" fontId="8" fillId="6" borderId="0" xfId="21" applyFont="1" applyFill="1">
      <alignment/>
      <protection/>
    </xf>
    <xf numFmtId="164" fontId="6" fillId="0" borderId="0" xfId="21" applyFont="1" applyFill="1">
      <alignment/>
      <protection/>
    </xf>
    <xf numFmtId="164" fontId="0" fillId="0" borderId="0" xfId="21" applyFont="1" applyFill="1" applyAlignment="1">
      <alignment horizontal="center"/>
      <protection/>
    </xf>
    <xf numFmtId="164" fontId="12" fillId="0" borderId="0" xfId="21" applyFont="1" applyFill="1">
      <alignment/>
      <protection/>
    </xf>
    <xf numFmtId="164" fontId="0" fillId="0" borderId="0" xfId="21" applyFont="1" applyFill="1" applyAlignment="1">
      <alignment horizontal="center" wrapText="1"/>
      <protection/>
    </xf>
    <xf numFmtId="164" fontId="8" fillId="0" borderId="0" xfId="21" applyFont="1" applyFill="1">
      <alignment/>
      <protection/>
    </xf>
    <xf numFmtId="168" fontId="0" fillId="4" borderId="0" xfId="17" applyNumberFormat="1" applyFont="1" applyFill="1" applyBorder="1" applyAlignment="1" applyProtection="1">
      <alignment/>
      <protection/>
    </xf>
    <xf numFmtId="173" fontId="0" fillId="0" borderId="0" xfId="21" applyNumberFormat="1" applyFont="1" applyFill="1">
      <alignment/>
      <protection/>
    </xf>
    <xf numFmtId="164" fontId="18" fillId="4" borderId="0" xfId="21" applyFont="1" applyFill="1">
      <alignment/>
      <protection/>
    </xf>
    <xf numFmtId="164" fontId="18" fillId="0" borderId="0" xfId="21" applyFont="1" applyFill="1">
      <alignment/>
      <protection/>
    </xf>
    <xf numFmtId="164" fontId="18" fillId="0" borderId="0" xfId="21" applyFont="1" applyFill="1" applyAlignment="1">
      <alignment horizontal="right"/>
      <protection/>
    </xf>
    <xf numFmtId="173" fontId="0" fillId="0" borderId="0" xfId="21" applyNumberFormat="1" applyFont="1" applyFill="1" applyBorder="1">
      <alignment/>
      <protection/>
    </xf>
    <xf numFmtId="174" fontId="0" fillId="0" borderId="0" xfId="21" applyNumberFormat="1" applyFont="1" applyFill="1">
      <alignment/>
      <protection/>
    </xf>
    <xf numFmtId="173" fontId="0" fillId="4" borderId="0" xfId="21" applyNumberFormat="1" applyFont="1" applyFill="1" applyAlignment="1">
      <alignment horizontal="right"/>
      <protection/>
    </xf>
    <xf numFmtId="164" fontId="8" fillId="0" borderId="4" xfId="21" applyFont="1" applyFill="1" applyBorder="1">
      <alignment/>
      <protection/>
    </xf>
    <xf numFmtId="173" fontId="8" fillId="0" borderId="4" xfId="21" applyNumberFormat="1" applyFont="1" applyFill="1" applyBorder="1">
      <alignment/>
      <protection/>
    </xf>
    <xf numFmtId="173" fontId="0" fillId="0" borderId="0" xfId="21" applyNumberFormat="1" applyFont="1" applyFill="1" applyAlignment="1">
      <alignment horizontal="right"/>
      <protection/>
    </xf>
    <xf numFmtId="173" fontId="0" fillId="4" borderId="0" xfId="21" applyNumberFormat="1" applyFont="1" applyFill="1">
      <alignment/>
      <protection/>
    </xf>
    <xf numFmtId="164" fontId="0" fillId="0" borderId="2" xfId="21" applyFont="1" applyFill="1" applyBorder="1">
      <alignment/>
      <protection/>
    </xf>
    <xf numFmtId="173" fontId="0" fillId="0" borderId="2" xfId="21" applyNumberFormat="1" applyFont="1" applyFill="1" applyBorder="1">
      <alignment/>
      <protection/>
    </xf>
    <xf numFmtId="164" fontId="0" fillId="12" borderId="0" xfId="21" applyFont="1" applyFill="1">
      <alignment/>
      <protection/>
    </xf>
    <xf numFmtId="168" fontId="0" fillId="12" borderId="0" xfId="17" applyNumberFormat="1" applyFont="1" applyFill="1" applyBorder="1" applyAlignment="1" applyProtection="1">
      <alignment/>
      <protection/>
    </xf>
    <xf numFmtId="173" fontId="0" fillId="12" borderId="0" xfId="21" applyNumberFormat="1" applyFont="1" applyFill="1">
      <alignment/>
      <protection/>
    </xf>
    <xf numFmtId="164" fontId="0" fillId="0" borderId="0" xfId="21" applyFont="1" applyFill="1" applyBorder="1">
      <alignment/>
      <protection/>
    </xf>
    <xf numFmtId="167" fontId="0" fillId="0" borderId="0" xfId="21" applyNumberFormat="1" applyFont="1" applyFill="1">
      <alignment/>
      <protection/>
    </xf>
    <xf numFmtId="167" fontId="0" fillId="4" borderId="0" xfId="21" applyNumberFormat="1" applyFont="1" applyFill="1">
      <alignment/>
      <protection/>
    </xf>
    <xf numFmtId="167" fontId="0" fillId="4" borderId="0" xfId="15" applyNumberFormat="1" applyFont="1" applyFill="1" applyBorder="1" applyAlignment="1" applyProtection="1">
      <alignment/>
      <protection/>
    </xf>
    <xf numFmtId="164" fontId="0" fillId="4" borderId="2" xfId="21" applyFont="1" applyFill="1" applyBorder="1">
      <alignment/>
      <protection/>
    </xf>
    <xf numFmtId="173" fontId="0" fillId="4" borderId="2" xfId="21" applyNumberFormat="1" applyFont="1" applyFill="1" applyBorder="1">
      <alignment/>
      <protection/>
    </xf>
    <xf numFmtId="173" fontId="0" fillId="0" borderId="0" xfId="21" applyNumberFormat="1" applyFont="1" applyFill="1" applyProtection="1">
      <alignment/>
      <protection/>
    </xf>
    <xf numFmtId="164" fontId="9" fillId="7" borderId="0" xfId="21" applyFont="1" applyFill="1">
      <alignment/>
      <protection/>
    </xf>
    <xf numFmtId="164" fontId="19" fillId="0" borderId="0" xfId="21" applyFont="1">
      <alignment/>
      <protection/>
    </xf>
    <xf numFmtId="173" fontId="13" fillId="0" borderId="0" xfId="21" applyNumberFormat="1" applyFont="1">
      <alignment/>
      <protection/>
    </xf>
    <xf numFmtId="164" fontId="19" fillId="7" borderId="0" xfId="21" applyFont="1" applyFill="1">
      <alignment/>
      <protection/>
    </xf>
    <xf numFmtId="164" fontId="0" fillId="0" borderId="0" xfId="21" applyAlignment="1">
      <alignment horizontal="center"/>
      <protection/>
    </xf>
    <xf numFmtId="164" fontId="13" fillId="0" borderId="0" xfId="21" applyFont="1">
      <alignment/>
      <protection/>
    </xf>
    <xf numFmtId="173" fontId="0" fillId="7" borderId="0" xfId="21" applyNumberFormat="1" applyFill="1">
      <alignment/>
      <protection/>
    </xf>
    <xf numFmtId="164" fontId="0" fillId="13" borderId="0" xfId="21" applyFont="1" applyFill="1" applyAlignment="1">
      <alignment wrapText="1"/>
      <protection/>
    </xf>
    <xf numFmtId="173" fontId="0" fillId="13" borderId="0" xfId="21" applyNumberFormat="1" applyFill="1">
      <alignment/>
      <protection/>
    </xf>
    <xf numFmtId="168" fontId="13" fillId="0" borderId="0" xfId="17" applyNumberFormat="1" applyFont="1" applyFill="1" applyBorder="1" applyAlignment="1" applyProtection="1">
      <alignment/>
      <protection/>
    </xf>
    <xf numFmtId="175" fontId="8" fillId="0" borderId="0" xfId="21" applyNumberFormat="1" applyFont="1">
      <alignment/>
      <protection/>
    </xf>
    <xf numFmtId="164" fontId="9" fillId="8" borderId="0" xfId="21" applyFont="1" applyFill="1">
      <alignment/>
      <protection/>
    </xf>
    <xf numFmtId="173" fontId="0" fillId="14" borderId="0" xfId="21" applyNumberFormat="1" applyFont="1" applyFill="1" applyAlignment="1">
      <alignment horizontal="center" wrapText="1"/>
      <protection/>
    </xf>
    <xf numFmtId="173" fontId="0" fillId="14" borderId="0" xfId="21" applyNumberFormat="1" applyFill="1">
      <alignment/>
      <protection/>
    </xf>
    <xf numFmtId="173" fontId="0" fillId="4" borderId="0" xfId="21" applyNumberFormat="1" applyFill="1">
      <alignment/>
      <protection/>
    </xf>
    <xf numFmtId="173" fontId="0" fillId="15" borderId="0" xfId="21" applyNumberFormat="1" applyFont="1" applyFill="1" applyAlignment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7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CD5B5"/>
      <rgbColor rgb="00808080"/>
      <rgbColor rgb="009999FF"/>
      <rgbColor rgb="00993366"/>
      <rgbColor rgb="00EBF1DE"/>
      <rgbColor rgb="00CCFFFF"/>
      <rgbColor rgb="00660066"/>
      <rgbColor rgb="00FF8080"/>
      <rgbColor rgb="000066CC"/>
      <rgbColor rgb="00E6E0EC"/>
      <rgbColor rgb="00000080"/>
      <rgbColor rgb="00FF00FF"/>
      <rgbColor rgb="00FFFF66"/>
      <rgbColor rgb="0000FFFF"/>
      <rgbColor rgb="00800080"/>
      <rgbColor rgb="00800000"/>
      <rgbColor rgb="00008080"/>
      <rgbColor rgb="000000FF"/>
      <rgbColor rgb="0000B0F0"/>
      <rgbColor rgb="00DCE6F2"/>
      <rgbColor rgb="00D7E4BD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180975</xdr:colOff>
      <xdr:row>1</xdr:row>
      <xdr:rowOff>19050</xdr:rowOff>
    </xdr:from>
    <xdr:to>
      <xdr:col>16</xdr:col>
      <xdr:colOff>390525</xdr:colOff>
      <xdr:row>14</xdr:row>
      <xdr:rowOff>66675</xdr:rowOff>
    </xdr:to>
    <xdr:sp>
      <xdr:nvSpPr>
        <xdr:cNvPr id="1" name="TextBox 1"/>
        <xdr:cNvSpPr>
          <a:spLocks/>
        </xdr:cNvSpPr>
      </xdr:nvSpPr>
      <xdr:spPr>
        <a:xfrm>
          <a:off x="8772525" y="180975"/>
          <a:ext cx="3086100" cy="2143125"/>
        </a:xfrm>
        <a:prstGeom prst="rect">
          <a:avLst/>
        </a:prstGeom>
        <a:solidFill>
          <a:srgbClr val="FFFFFF"/>
        </a:solidFill>
        <a:ln w="9360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0000" tIns="45000" rIns="90000" bIns="4500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SHOW ONLY @ $20.
SEASON TIX @ $140 (limited time) &amp;
3-Pack $85--ALL YEAR 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133350</xdr:colOff>
      <xdr:row>2</xdr:row>
      <xdr:rowOff>38100</xdr:rowOff>
    </xdr:from>
    <xdr:to>
      <xdr:col>16</xdr:col>
      <xdr:colOff>247650</xdr:colOff>
      <xdr:row>16</xdr:row>
      <xdr:rowOff>152400</xdr:rowOff>
    </xdr:to>
    <xdr:sp>
      <xdr:nvSpPr>
        <xdr:cNvPr id="1" name="TextBox 1"/>
        <xdr:cNvSpPr>
          <a:spLocks/>
        </xdr:cNvSpPr>
      </xdr:nvSpPr>
      <xdr:spPr>
        <a:xfrm>
          <a:off x="7600950" y="361950"/>
          <a:ext cx="2990850" cy="2371725"/>
        </a:xfrm>
        <a:prstGeom prst="rect">
          <a:avLst/>
        </a:prstGeom>
        <a:solidFill>
          <a:srgbClr val="FFFFFF"/>
        </a:solidFill>
        <a:ln w="9360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0000" tIns="45000" rIns="90000" bIns="45000"/>
        <a:p>
          <a:pPr algn="ctr">
            <a:defRPr/>
          </a:pPr>
          <a:r>
            <a:rPr lang="en-US" cap="none" sz="3200" b="0" i="0" u="none" baseline="0">
              <a:solidFill>
                <a:srgbClr val="000000"/>
              </a:solidFill>
            </a:rPr>
            <a:t>ONE THURSDAY PER SHOW 
WITH NO MEAL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7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2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5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6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1"/>
  <sheetViews>
    <sheetView view="pageBreakPreview" zoomScale="90" zoomScaleSheetLayoutView="90" workbookViewId="0" topLeftCell="A35">
      <selection activeCell="B56" sqref="B56"/>
    </sheetView>
  </sheetViews>
  <sheetFormatPr defaultColWidth="9.140625" defaultRowHeight="12.75"/>
  <cols>
    <col min="1" max="1" width="40.57421875" style="1" customWidth="1"/>
    <col min="2" max="2" width="11.57421875" style="1" customWidth="1"/>
    <col min="3" max="3" width="7.7109375" style="1" customWidth="1"/>
    <col min="4" max="7" width="0" style="1" hidden="1" customWidth="1"/>
    <col min="8" max="8" width="3.140625" style="1" customWidth="1"/>
    <col min="9" max="9" width="11.57421875" style="1" customWidth="1"/>
    <col min="10" max="11" width="0" style="1" hidden="1" customWidth="1"/>
    <col min="12" max="16384" width="8.7109375" style="1" customWidth="1"/>
  </cols>
  <sheetData>
    <row r="1" spans="1:11" ht="12.75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2.75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57" customHeight="1">
      <c r="A3" s="4" t="s">
        <v>2</v>
      </c>
      <c r="B3" s="5" t="s">
        <v>3</v>
      </c>
      <c r="C3" s="5" t="s">
        <v>4</v>
      </c>
      <c r="D3" s="5" t="s">
        <v>5</v>
      </c>
      <c r="E3" s="5" t="s">
        <v>4</v>
      </c>
      <c r="F3" s="5" t="s">
        <v>6</v>
      </c>
      <c r="G3" s="5" t="s">
        <v>4</v>
      </c>
      <c r="H3" s="6"/>
      <c r="I3" s="5" t="s">
        <v>7</v>
      </c>
      <c r="J3" s="5" t="s">
        <v>8</v>
      </c>
      <c r="K3" s="5" t="s">
        <v>9</v>
      </c>
    </row>
    <row r="4" spans="1:11" ht="12.75">
      <c r="A4" s="7" t="s">
        <v>10</v>
      </c>
      <c r="B4" s="8"/>
      <c r="C4" s="8"/>
      <c r="D4" s="8"/>
      <c r="E4" s="8"/>
      <c r="F4" s="8"/>
      <c r="G4" s="8"/>
      <c r="H4" s="9"/>
      <c r="I4" s="8"/>
      <c r="J4" s="8"/>
      <c r="K4" s="8"/>
    </row>
    <row r="5" spans="1:11" ht="12.75">
      <c r="A5" s="10" t="s">
        <v>11</v>
      </c>
      <c r="B5" s="11">
        <f>'5 shows+SO $20+Season $140'!B23</f>
        <v>4400</v>
      </c>
      <c r="C5" s="12" t="e">
        <f>B5/$B$22</f>
        <v>#N/A</v>
      </c>
      <c r="D5" s="11" t="e">
        <f>#N/A</f>
        <v>#N/A</v>
      </c>
      <c r="E5" s="12" t="e">
        <f>D5/$D$22</f>
        <v>#N/A</v>
      </c>
      <c r="F5" s="11">
        <f>'Tickets at 130 show 135 xmas'!X23</f>
        <v>5000</v>
      </c>
      <c r="G5" s="12">
        <f>F5/$F$22</f>
        <v>0.020144557343496933</v>
      </c>
      <c r="H5" s="13"/>
      <c r="I5" s="11">
        <f>B5/6</f>
        <v>733.3333333333334</v>
      </c>
      <c r="J5" s="11" t="e">
        <f>+D5/6</f>
        <v>#N/A</v>
      </c>
      <c r="K5" s="11">
        <f>+F5/6</f>
        <v>833.3333333333334</v>
      </c>
    </row>
    <row r="6" spans="1:11" ht="20.25" customHeight="1">
      <c r="A6" s="7" t="s">
        <v>12</v>
      </c>
      <c r="B6" s="14">
        <f>'5 shows+SO $20+Season $140'!B25</f>
        <v>7000</v>
      </c>
      <c r="C6" s="12" t="e">
        <f>B6/$B$22</f>
        <v>#N/A</v>
      </c>
      <c r="D6" s="14" t="e">
        <f>#N/A</f>
        <v>#N/A</v>
      </c>
      <c r="E6" s="12" t="e">
        <f>D6/$D$22</f>
        <v>#N/A</v>
      </c>
      <c r="F6" s="14" t="s">
        <v>13</v>
      </c>
      <c r="G6" s="12" t="s">
        <v>13</v>
      </c>
      <c r="H6" s="13"/>
      <c r="I6" s="11">
        <f>B6/6</f>
        <v>1166.6666666666667</v>
      </c>
      <c r="J6" s="14" t="s">
        <v>13</v>
      </c>
      <c r="K6" s="14" t="s">
        <v>13</v>
      </c>
    </row>
    <row r="7" spans="1:11" ht="12.75">
      <c r="A7" s="7" t="s">
        <v>14</v>
      </c>
      <c r="B7" s="15">
        <f>'5 shows+SO $20+Season $140'!B24+'5 shows+SO $20+Season $140'!B26</f>
        <v>0</v>
      </c>
      <c r="C7" s="16" t="e">
        <f>B7/$B$22</f>
        <v>#N/A</v>
      </c>
      <c r="D7" s="15" t="e">
        <f>#N/A</f>
        <v>#N/A</v>
      </c>
      <c r="E7" s="16" t="e">
        <f>D7/$D$22</f>
        <v>#N/A</v>
      </c>
      <c r="F7" s="17">
        <f>8*110</f>
        <v>880</v>
      </c>
      <c r="G7" s="16">
        <f>8*110</f>
        <v>880</v>
      </c>
      <c r="H7" s="18"/>
      <c r="I7" s="16">
        <v>0</v>
      </c>
      <c r="J7" s="16">
        <f>8*110</f>
        <v>880</v>
      </c>
      <c r="K7" s="16">
        <f>8*110</f>
        <v>880</v>
      </c>
    </row>
    <row r="8" spans="1:11" ht="12.75">
      <c r="A8" s="7" t="s">
        <v>15</v>
      </c>
      <c r="B8" s="19">
        <f>SUM(B5:B7)</f>
        <v>11400</v>
      </c>
      <c r="C8" s="20" t="e">
        <f>+B8/B22</f>
        <v>#N/A</v>
      </c>
      <c r="D8" s="19" t="e">
        <f>SUM(D5:D7)</f>
        <v>#N/A</v>
      </c>
      <c r="E8" s="20" t="e">
        <f>+D8/D22</f>
        <v>#N/A</v>
      </c>
      <c r="F8" s="19">
        <f>SUM(F5:F7)</f>
        <v>5880</v>
      </c>
      <c r="G8" s="20">
        <f>+F8/F22</f>
        <v>0.023689999435952395</v>
      </c>
      <c r="H8" s="13"/>
      <c r="I8" s="19">
        <f>SUM(I5:I7)</f>
        <v>1900</v>
      </c>
      <c r="J8" s="19" t="e">
        <f>SUM(J5:J7)</f>
        <v>#N/A</v>
      </c>
      <c r="K8" s="19">
        <f>SUM(K5:K7)</f>
        <v>1713.3333333333335</v>
      </c>
    </row>
    <row r="9" spans="1:11" ht="6" customHeight="1">
      <c r="A9" s="7"/>
      <c r="B9" s="19"/>
      <c r="C9" s="12"/>
      <c r="D9" s="19"/>
      <c r="E9" s="12"/>
      <c r="F9" s="14"/>
      <c r="G9" s="12"/>
      <c r="H9" s="13"/>
      <c r="I9" s="14"/>
      <c r="J9" s="14"/>
      <c r="K9" s="14"/>
    </row>
    <row r="10" spans="1:11" ht="12.75">
      <c r="A10" s="7" t="s">
        <v>16</v>
      </c>
      <c r="B10" s="14">
        <f>'5 shows+SO $20+Season $140'!B27</f>
        <v>5000</v>
      </c>
      <c r="C10" s="12" t="e">
        <f>B10/$B$22</f>
        <v>#N/A</v>
      </c>
      <c r="D10" s="14" t="e">
        <f>#N/A</f>
        <v>#N/A</v>
      </c>
      <c r="E10" s="12" t="e">
        <f>D10/$D$22</f>
        <v>#N/A</v>
      </c>
      <c r="F10" s="14">
        <f>+'Tickets at 130 show 135 xmas'!X27</f>
        <v>6000</v>
      </c>
      <c r="G10" s="12">
        <f>F10/$F$22</f>
        <v>0.02417346881219632</v>
      </c>
      <c r="H10" s="13"/>
      <c r="I10" s="14">
        <f>B10/6</f>
        <v>833.3333333333334</v>
      </c>
      <c r="J10" s="14" t="e">
        <f>+D10/6</f>
        <v>#N/A</v>
      </c>
      <c r="K10" s="14">
        <f>+F10/6</f>
        <v>1000</v>
      </c>
    </row>
    <row r="11" spans="1:11" ht="12.75">
      <c r="A11" s="7" t="s">
        <v>17</v>
      </c>
      <c r="B11" s="14">
        <f>'5 shows+SO $20+Season $140'!B28</f>
        <v>4250</v>
      </c>
      <c r="C11" s="12" t="e">
        <f>B11/$B$22</f>
        <v>#N/A</v>
      </c>
      <c r="D11" s="14" t="e">
        <f>#N/A</f>
        <v>#N/A</v>
      </c>
      <c r="E11" s="12" t="e">
        <f>D11/$D$22</f>
        <v>#N/A</v>
      </c>
      <c r="F11" s="14">
        <f>+'Tickets at 130 show 135 xmas'!X28</f>
        <v>3000</v>
      </c>
      <c r="G11" s="12">
        <f>F11/$F$22</f>
        <v>0.01208673440609816</v>
      </c>
      <c r="H11" s="13"/>
      <c r="I11" s="14">
        <f>B11/6</f>
        <v>708.3333333333334</v>
      </c>
      <c r="J11" s="14" t="e">
        <f>+D11/6</f>
        <v>#N/A</v>
      </c>
      <c r="K11" s="14">
        <f>+F11/6</f>
        <v>500</v>
      </c>
    </row>
    <row r="12" spans="1:11" ht="12.75">
      <c r="A12" s="7" t="s">
        <v>18</v>
      </c>
      <c r="B12" s="14"/>
      <c r="C12" s="12" t="e">
        <f>B12/$B$22</f>
        <v>#N/A</v>
      </c>
      <c r="D12" s="14" t="e">
        <f>#N/A</f>
        <v>#N/A</v>
      </c>
      <c r="E12" s="12" t="e">
        <f>D12/$D$22</f>
        <v>#N/A</v>
      </c>
      <c r="F12" s="14">
        <f>+'Tickets at 130 show 135 xmas'!X29</f>
        <v>7066</v>
      </c>
      <c r="G12" s="12">
        <f>F12/$F$22</f>
        <v>0.028468288437829867</v>
      </c>
      <c r="H12" s="13"/>
      <c r="I12" s="14">
        <f>B12/6</f>
        <v>0</v>
      </c>
      <c r="J12" s="14" t="e">
        <f>+D12/6</f>
        <v>#N/A</v>
      </c>
      <c r="K12" s="14">
        <f>+F12/6</f>
        <v>1177.6666666666667</v>
      </c>
    </row>
    <row r="13" spans="1:11" ht="12.75">
      <c r="A13" s="21" t="s">
        <v>19</v>
      </c>
      <c r="B13" s="13">
        <f>'5 shows+SO $20+Season $140'!B34</f>
        <v>6639</v>
      </c>
      <c r="C13" s="20" t="e">
        <f>B13/$B$22</f>
        <v>#N/A</v>
      </c>
      <c r="D13" s="13" t="e">
        <f>#N/A</f>
        <v>#N/A</v>
      </c>
      <c r="E13" s="20" t="e">
        <f>D13/$D$22</f>
        <v>#N/A</v>
      </c>
      <c r="F13" s="13">
        <f>+'Tickets at 130 show 135 xmas'!X30</f>
        <v>0</v>
      </c>
      <c r="G13" s="20">
        <f>F13/$F$22</f>
        <v>0</v>
      </c>
      <c r="H13" s="13"/>
      <c r="I13" s="13">
        <f>B13/6</f>
        <v>1106.5</v>
      </c>
      <c r="J13" s="13" t="e">
        <f>+D13/6</f>
        <v>#N/A</v>
      </c>
      <c r="K13" s="13">
        <f>+F13/6</f>
        <v>0</v>
      </c>
    </row>
    <row r="14" spans="1:11" ht="12.75">
      <c r="A14" s="22" t="s">
        <v>20</v>
      </c>
      <c r="B14" s="23">
        <f>'5 shows+SO $20+Season $140'!B44</f>
        <v>10000</v>
      </c>
      <c r="C14" s="16" t="e">
        <f>B14/$B$22</f>
        <v>#N/A</v>
      </c>
      <c r="D14" s="17" t="e">
        <f>#N/A</f>
        <v>#N/A</v>
      </c>
      <c r="E14" s="16" t="e">
        <f>D14/$D$22</f>
        <v>#N/A</v>
      </c>
      <c r="F14" s="17">
        <f>+'Tickets at 130 show 135 xmas'!X39</f>
        <v>2500</v>
      </c>
      <c r="G14" s="16">
        <f>F14/$F$22</f>
        <v>0.010072278671748466</v>
      </c>
      <c r="H14" s="18"/>
      <c r="I14" s="17">
        <f>B14/6</f>
        <v>1666.6666666666667</v>
      </c>
      <c r="J14" s="17" t="e">
        <f>+D14/6</f>
        <v>#N/A</v>
      </c>
      <c r="K14" s="17">
        <f>+F14/6</f>
        <v>416.6666666666667</v>
      </c>
    </row>
    <row r="15" spans="1:11" ht="12.75">
      <c r="A15" s="7" t="s">
        <v>21</v>
      </c>
      <c r="B15" s="14">
        <f>SUM(B10:B14)</f>
        <v>25889</v>
      </c>
      <c r="C15" s="20" t="e">
        <f>B15/$B$22</f>
        <v>#N/A</v>
      </c>
      <c r="D15" s="14" t="e">
        <f>SUM(D10:D14)</f>
        <v>#N/A</v>
      </c>
      <c r="E15" s="20" t="e">
        <f>D15/$B$22</f>
        <v>#N/A</v>
      </c>
      <c r="F15" s="14">
        <f>SUM(F10:F14)</f>
        <v>18566</v>
      </c>
      <c r="G15" s="20" t="e">
        <f>F15/$B$22</f>
        <v>#N/A</v>
      </c>
      <c r="H15" s="13"/>
      <c r="I15" s="14">
        <f>SUM(I10:I14)</f>
        <v>4314.833333333333</v>
      </c>
      <c r="J15" s="14" t="e">
        <f>SUM(J10:J14)</f>
        <v>#N/A</v>
      </c>
      <c r="K15" s="14">
        <f>SUM(K10:K14)</f>
        <v>3094.3333333333335</v>
      </c>
    </row>
    <row r="16" spans="1:11" ht="6" customHeight="1">
      <c r="A16" s="7"/>
      <c r="B16" s="14"/>
      <c r="C16" s="14"/>
      <c r="D16" s="14"/>
      <c r="E16" s="14"/>
      <c r="F16" s="14"/>
      <c r="G16" s="14"/>
      <c r="H16" s="13"/>
      <c r="I16" s="14"/>
      <c r="J16" s="14"/>
      <c r="K16" s="14"/>
    </row>
    <row r="17" spans="1:11" ht="18.75" customHeight="1">
      <c r="A17" s="7" t="s">
        <v>22</v>
      </c>
      <c r="B17" s="14">
        <f>SUM('5 shows+SO $20+Season $140'!B37:B42)</f>
        <v>169565</v>
      </c>
      <c r="C17" s="20" t="e">
        <f>B17/$B$22</f>
        <v>#N/A</v>
      </c>
      <c r="D17" s="14" t="e">
        <f>#N/A</f>
        <v>#VALUE!</v>
      </c>
      <c r="E17" s="20" t="e">
        <f>D17/$D$22</f>
        <v>#VALUE!</v>
      </c>
      <c r="F17" s="14">
        <f>SUM('Tickets at 130 show 135 xmas'!X33:X37)</f>
        <v>211760</v>
      </c>
      <c r="G17" s="20">
        <f>F17/$F$22</f>
        <v>0.8531622926117821</v>
      </c>
      <c r="H17" s="13"/>
      <c r="I17" s="14">
        <f>B17/6</f>
        <v>28260.833333333332</v>
      </c>
      <c r="J17" s="14" t="e">
        <f>+D17/6</f>
        <v>#VALUE!</v>
      </c>
      <c r="K17" s="14">
        <f>+F17/6</f>
        <v>35293.333333333336</v>
      </c>
    </row>
    <row r="18" spans="1:11" ht="15.75" customHeight="1">
      <c r="A18" s="7" t="s">
        <v>23</v>
      </c>
      <c r="B18" s="14">
        <f>'5 shows+SO $20+Season $140'!B46</f>
        <v>2500</v>
      </c>
      <c r="C18" s="12" t="e">
        <f>B18/$B$22</f>
        <v>#N/A</v>
      </c>
      <c r="D18" s="14" t="e">
        <f>#N/A</f>
        <v>#N/A</v>
      </c>
      <c r="E18" s="12" t="e">
        <f>D18/$D$22</f>
        <v>#N/A</v>
      </c>
      <c r="F18" s="14">
        <f>+'Tickets at 130 show 135 xmas'!X41</f>
        <v>7000</v>
      </c>
      <c r="G18" s="12">
        <f>F18/$F$22</f>
        <v>0.02820238028089571</v>
      </c>
      <c r="H18" s="13"/>
      <c r="I18" s="14">
        <f>B18/6</f>
        <v>416.6666666666667</v>
      </c>
      <c r="J18" s="14" t="e">
        <f>+D18/6</f>
        <v>#N/A</v>
      </c>
      <c r="K18" s="14">
        <f>+F18/6</f>
        <v>1166.6666666666667</v>
      </c>
    </row>
    <row r="19" spans="1:11" ht="15.75" customHeight="1">
      <c r="A19" s="7" t="s">
        <v>24</v>
      </c>
      <c r="B19" s="14" t="e">
        <f>#N/A</f>
        <v>#N/A</v>
      </c>
      <c r="C19" s="12" t="e">
        <f>B19/$B$22</f>
        <v>#N/A</v>
      </c>
      <c r="D19" s="14" t="e">
        <f>#N/A</f>
        <v>#N/A</v>
      </c>
      <c r="E19" s="12" t="e">
        <f>D19/$D$22</f>
        <v>#N/A</v>
      </c>
      <c r="F19" s="14">
        <f>+'Tickets at 130 show 135 xmas'!X38</f>
        <v>5000</v>
      </c>
      <c r="G19" s="12">
        <f>F19/$F$22</f>
        <v>0.020144557343496933</v>
      </c>
      <c r="H19" s="13"/>
      <c r="I19" s="14" t="e">
        <f>B19/6</f>
        <v>#N/A</v>
      </c>
      <c r="J19" s="14" t="e">
        <f>+D19/6</f>
        <v>#N/A</v>
      </c>
      <c r="K19" s="14">
        <f>+F19/6</f>
        <v>833.3333333333334</v>
      </c>
    </row>
    <row r="20" spans="1:11" ht="15.75" customHeight="1">
      <c r="A20" s="7" t="s">
        <v>25</v>
      </c>
      <c r="B20" s="14">
        <f>'5 shows+SO $20+Season $140'!B47</f>
        <v>2100</v>
      </c>
      <c r="C20" s="12" t="e">
        <f>B20/$B$22</f>
        <v>#N/A</v>
      </c>
      <c r="D20" s="14">
        <f>+'Det only 4 shows less FF costs '!G42+'Det only 4 shows less FF costs '!G43</f>
        <v>0</v>
      </c>
      <c r="E20" s="12" t="e">
        <f>D20/$B$22</f>
        <v>#N/A</v>
      </c>
      <c r="F20" s="14">
        <f>+'Det only 4 shows less FF costs '!I42+'Det only 4 shows less FF costs '!I43</f>
        <v>0</v>
      </c>
      <c r="G20" s="12" t="e">
        <f>F20/$B$22</f>
        <v>#N/A</v>
      </c>
      <c r="H20" s="13"/>
      <c r="I20" s="14">
        <f>B20/6</f>
        <v>350</v>
      </c>
      <c r="J20" s="14">
        <f>+D20/6</f>
        <v>0</v>
      </c>
      <c r="K20" s="14">
        <f>+F20/6</f>
        <v>0</v>
      </c>
    </row>
    <row r="21" spans="1:11" ht="12.75">
      <c r="A21" s="7" t="s">
        <v>26</v>
      </c>
      <c r="B21" s="24">
        <f>'5 shows+SO $20+Season $140'!B45</f>
        <v>0</v>
      </c>
      <c r="C21" s="12" t="e">
        <f>B21/$B$22</f>
        <v>#N/A</v>
      </c>
      <c r="D21" s="24">
        <f>'Det only 4 shows less FF costs '!Z40</f>
        <v>0</v>
      </c>
      <c r="E21" s="12" t="e">
        <f>D21/$D$22</f>
        <v>#N/A</v>
      </c>
      <c r="F21" s="24">
        <f>'Det only 4 shows less FF costs '!AB40</f>
        <v>0</v>
      </c>
      <c r="G21" s="12">
        <f>F21/$F$22</f>
        <v>0</v>
      </c>
      <c r="H21" s="25"/>
      <c r="I21" s="14">
        <f>B21/6</f>
        <v>0</v>
      </c>
      <c r="J21" s="14">
        <f>+D21/6</f>
        <v>0</v>
      </c>
      <c r="K21" s="14">
        <f>+F21/6</f>
        <v>0</v>
      </c>
    </row>
    <row r="22" spans="1:11" ht="12.75">
      <c r="A22" s="7" t="s">
        <v>27</v>
      </c>
      <c r="B22" s="26" t="e">
        <f>+B21+B20+B19+B18+B17+B15+B8</f>
        <v>#N/A</v>
      </c>
      <c r="C22" s="27" t="e">
        <f>+C21+C20+C19+C18+C17+C15+C8</f>
        <v>#N/A</v>
      </c>
      <c r="D22" s="26" t="e">
        <f>+D21+D20+D19+D18+D17+D15+D8</f>
        <v>#N/A</v>
      </c>
      <c r="E22" s="27" t="e">
        <f>+E21+E19+E18+E17+E15+E8</f>
        <v>#N/A</v>
      </c>
      <c r="F22" s="26">
        <f>+F21+F20+F19+F18+F17+F15+F8</f>
        <v>248206</v>
      </c>
      <c r="G22" s="27">
        <f>+G21+G19+G18+G17+G15+G8</f>
        <v>0</v>
      </c>
      <c r="H22" s="28"/>
      <c r="I22" s="26" t="e">
        <f>+I21+I20+I19+I18+I17+I15+I8</f>
        <v>#N/A</v>
      </c>
      <c r="J22" s="26" t="e">
        <f>+J21+J20+J19+J18+J17+J15+J8</f>
        <v>#N/A</v>
      </c>
      <c r="K22" s="26">
        <f>+K21+K20+K19+K18+K17+K15+K8</f>
        <v>42101.00000000001</v>
      </c>
    </row>
    <row r="23" spans="1:11" ht="12.75">
      <c r="A23" s="29"/>
      <c r="B23" s="30"/>
      <c r="C23" s="30"/>
      <c r="D23" s="30"/>
      <c r="E23" s="30"/>
      <c r="F23" s="30"/>
      <c r="G23" s="30"/>
      <c r="H23" s="13"/>
      <c r="I23" s="30"/>
      <c r="J23" s="30"/>
      <c r="K23" s="30"/>
    </row>
    <row r="24" spans="1:11" ht="12.75">
      <c r="A24" s="7" t="s">
        <v>28</v>
      </c>
      <c r="B24" s="14"/>
      <c r="C24" s="14"/>
      <c r="D24" s="14"/>
      <c r="E24" s="14"/>
      <c r="F24" s="14"/>
      <c r="G24" s="14"/>
      <c r="H24" s="13"/>
      <c r="I24" s="14"/>
      <c r="J24" s="14"/>
      <c r="K24" s="14"/>
    </row>
    <row r="25" spans="1:11" ht="12.75">
      <c r="A25" s="7" t="s">
        <v>29</v>
      </c>
      <c r="B25" s="14"/>
      <c r="C25" s="14"/>
      <c r="D25" s="14"/>
      <c r="E25" s="14"/>
      <c r="F25" s="14"/>
      <c r="G25" s="14"/>
      <c r="H25" s="13"/>
      <c r="I25" s="14"/>
      <c r="J25" s="14"/>
      <c r="K25" s="14"/>
    </row>
    <row r="26" spans="1:11" ht="12.75">
      <c r="A26" s="7" t="s">
        <v>30</v>
      </c>
      <c r="B26" s="14">
        <f>+'5 shows+SO $20+Season $140'!B56</f>
        <v>5000</v>
      </c>
      <c r="C26" s="12">
        <f>B26/$B$59</f>
        <v>0.022253005546561632</v>
      </c>
      <c r="D26" s="14" t="e">
        <f>#N/A</f>
        <v>#N/A</v>
      </c>
      <c r="E26" s="12" t="e">
        <f>D26/$D$59</f>
        <v>#N/A</v>
      </c>
      <c r="F26" s="14">
        <f>+'Tickets at 130 show 135 xmas'!X51</f>
        <v>5000</v>
      </c>
      <c r="G26" s="12">
        <f>F26/$F$59</f>
        <v>0.01836709204851851</v>
      </c>
      <c r="H26" s="13"/>
      <c r="I26" s="14">
        <f>B26/6</f>
        <v>833.3333333333334</v>
      </c>
      <c r="J26" s="14" t="e">
        <f>+D26/6</f>
        <v>#N/A</v>
      </c>
      <c r="K26" s="14">
        <f>+F26/6</f>
        <v>833.3333333333334</v>
      </c>
    </row>
    <row r="27" spans="1:11" ht="12.75">
      <c r="A27" s="7" t="s">
        <v>31</v>
      </c>
      <c r="B27" s="14">
        <f>'5 shows+SO $20+Season $140'!B57</f>
        <v>4000</v>
      </c>
      <c r="C27" s="12">
        <f>B27/$B$59</f>
        <v>0.017802404437249307</v>
      </c>
      <c r="D27" s="14" t="e">
        <f>#N/A</f>
        <v>#N/A</v>
      </c>
      <c r="E27" s="12" t="e">
        <f>D27/$D$59</f>
        <v>#N/A</v>
      </c>
      <c r="F27" s="14">
        <f>+'Tickets at 130 show 135 xmas'!X52</f>
        <v>6500</v>
      </c>
      <c r="G27" s="12">
        <f>F27/$F$59</f>
        <v>0.023877219663074063</v>
      </c>
      <c r="H27" s="13"/>
      <c r="I27" s="14">
        <f>B27/6</f>
        <v>666.6666666666666</v>
      </c>
      <c r="J27" s="14" t="e">
        <f>+D27/6</f>
        <v>#N/A</v>
      </c>
      <c r="K27" s="14">
        <f>+F27/6</f>
        <v>1083.3333333333333</v>
      </c>
    </row>
    <row r="28" spans="1:11" ht="12.75">
      <c r="A28" s="7" t="s">
        <v>32</v>
      </c>
      <c r="B28" s="14">
        <f>'5 shows+SO $20+Season $140'!B58</f>
        <v>14550</v>
      </c>
      <c r="C28" s="12">
        <f>B28/$B$59</f>
        <v>0.06475624614049436</v>
      </c>
      <c r="D28" s="14" t="e">
        <f>#N/A</f>
        <v>#N/A</v>
      </c>
      <c r="E28" s="12" t="e">
        <f>D28/$D$59</f>
        <v>#N/A</v>
      </c>
      <c r="F28" s="14">
        <f>+'Tickets at 130 show 135 xmas'!X53</f>
        <v>15850</v>
      </c>
      <c r="G28" s="12">
        <f>F28/$F$59</f>
        <v>0.058223681793803675</v>
      </c>
      <c r="H28" s="13"/>
      <c r="I28" s="14">
        <f>B28/6</f>
        <v>2425</v>
      </c>
      <c r="J28" s="14" t="e">
        <f>+D28/6</f>
        <v>#N/A</v>
      </c>
      <c r="K28" s="14">
        <f>+F28/6</f>
        <v>2641.6666666666665</v>
      </c>
    </row>
    <row r="29" spans="1:11" ht="12.75">
      <c r="A29" s="7" t="s">
        <v>33</v>
      </c>
      <c r="B29" s="14">
        <f>'5 shows+SO $20+Season $140'!B59</f>
        <v>4100</v>
      </c>
      <c r="C29" s="12">
        <f>B29/$B$59</f>
        <v>0.018247464548180537</v>
      </c>
      <c r="D29" s="14" t="e">
        <f>#N/A</f>
        <v>#N/A</v>
      </c>
      <c r="E29" s="12" t="e">
        <f>D29/$D$59</f>
        <v>#N/A</v>
      </c>
      <c r="F29" s="14">
        <f>+'Tickets at 130 show 135 xmas'!X54</f>
        <v>4800</v>
      </c>
      <c r="G29" s="12">
        <f>F29/$F$59</f>
        <v>0.01763240836657777</v>
      </c>
      <c r="H29" s="13"/>
      <c r="I29" s="14">
        <f>B29/6</f>
        <v>683.3333333333334</v>
      </c>
      <c r="J29" s="14" t="e">
        <f>+D29/6</f>
        <v>#N/A</v>
      </c>
      <c r="K29" s="14">
        <f>+F29/6</f>
        <v>800</v>
      </c>
    </row>
    <row r="30" spans="1:11" ht="12.75">
      <c r="A30" s="7" t="s">
        <v>34</v>
      </c>
      <c r="B30" s="14">
        <f>'5 shows+SO $20+Season $140'!B60</f>
        <v>3970</v>
      </c>
      <c r="C30" s="12">
        <f>B30/$B$59</f>
        <v>0.017668886403969936</v>
      </c>
      <c r="D30" s="14" t="e">
        <f>#N/A</f>
        <v>#N/A</v>
      </c>
      <c r="E30" s="12" t="e">
        <f>D30/$D$59</f>
        <v>#N/A</v>
      </c>
      <c r="F30" s="14">
        <f>+'Tickets at 130 show 135 xmas'!X55</f>
        <v>5450</v>
      </c>
      <c r="G30" s="12">
        <f>F30/$F$59</f>
        <v>0.020020130332885175</v>
      </c>
      <c r="H30" s="13"/>
      <c r="I30" s="14">
        <f>B30/6</f>
        <v>661.6666666666666</v>
      </c>
      <c r="J30" s="14" t="e">
        <f>+D30/6</f>
        <v>#N/A</v>
      </c>
      <c r="K30" s="14">
        <f>+F30/6</f>
        <v>908.3333333333334</v>
      </c>
    </row>
    <row r="31" spans="1:11" ht="12.75">
      <c r="A31" s="7" t="s">
        <v>35</v>
      </c>
      <c r="B31" s="14">
        <f>'5 shows+SO $20+Season $140'!B66</f>
        <v>2500</v>
      </c>
      <c r="C31" s="12">
        <f>B31/$B$59</f>
        <v>0.011126502773280816</v>
      </c>
      <c r="D31" s="14" t="e">
        <f>#N/A</f>
        <v>#N/A</v>
      </c>
      <c r="E31" s="12" t="e">
        <f>D31/$D$59</f>
        <v>#N/A</v>
      </c>
      <c r="F31" s="14">
        <f>+'Tickets at 130 show 135 xmas'!X61</f>
        <v>3000</v>
      </c>
      <c r="G31" s="12">
        <f>F31/$F$59</f>
        <v>0.011020255229111106</v>
      </c>
      <c r="H31" s="13"/>
      <c r="I31" s="14">
        <f>B31/6</f>
        <v>416.6666666666667</v>
      </c>
      <c r="J31" s="14" t="e">
        <f>+D31/6</f>
        <v>#N/A</v>
      </c>
      <c r="K31" s="14">
        <f>+F31/6</f>
        <v>500</v>
      </c>
    </row>
    <row r="32" spans="1:11" ht="12.75">
      <c r="A32" s="7" t="s">
        <v>36</v>
      </c>
      <c r="B32" s="17">
        <f>'5 shows+SO $20+Season $140'!B61+'5 shows+SO $20+Season $140'!B62+'5 shows+SO $20+Season $140'!B63+'5 shows+SO $20+Season $140'!B64+'5 shows+SO $20+Season $140'!B65+'5 shows+SO $20+Season $140'!B67</f>
        <v>9700</v>
      </c>
      <c r="C32" s="16">
        <f>B32/$B$59</f>
        <v>0.04317083076032957</v>
      </c>
      <c r="D32" s="17" t="e">
        <f>#N/A</f>
        <v>#N/A</v>
      </c>
      <c r="E32" s="16" t="e">
        <f>D32/$D$59</f>
        <v>#N/A</v>
      </c>
      <c r="F32" s="17">
        <f>'Tickets at 130 show 135 xmas'!X56+'Tickets at 130 show 135 xmas'!X57+'Tickets at 130 show 135 xmas'!X58+'Tickets at 130 show 135 xmas'!X59+'Tickets at 130 show 135 xmas'!X60+'Tickets at 130 show 135 xmas'!X62</f>
        <v>8200</v>
      </c>
      <c r="G32" s="16">
        <f>F32/$F$59</f>
        <v>0.030122030959570358</v>
      </c>
      <c r="H32" s="25"/>
      <c r="I32" s="17">
        <f>B32/6</f>
        <v>1616.6666666666667</v>
      </c>
      <c r="J32" s="17" t="e">
        <f>+D32/6</f>
        <v>#N/A</v>
      </c>
      <c r="K32" s="17">
        <f>+F32/6</f>
        <v>1366.6666666666667</v>
      </c>
    </row>
    <row r="33" spans="1:11" ht="12.75">
      <c r="A33" s="7" t="s">
        <v>37</v>
      </c>
      <c r="B33" s="14">
        <f>SUM(B25:B32)</f>
        <v>43820</v>
      </c>
      <c r="C33" s="12">
        <f>B33/$B$59</f>
        <v>0.19502534061006616</v>
      </c>
      <c r="D33" s="14" t="e">
        <f>SUM(D26:D32)</f>
        <v>#N/A</v>
      </c>
      <c r="E33" s="12" t="e">
        <f>D33/$D$59</f>
        <v>#N/A</v>
      </c>
      <c r="F33" s="14">
        <f>SUM(F26:F32)</f>
        <v>48800</v>
      </c>
      <c r="G33" s="12">
        <f>F33/$F$59</f>
        <v>0.17926281839354066</v>
      </c>
      <c r="H33" s="13"/>
      <c r="I33" s="14">
        <f>SUM(I26:I32)</f>
        <v>7303.333333333334</v>
      </c>
      <c r="J33" s="14" t="e">
        <f>SUM(J26:J32)</f>
        <v>#N/A</v>
      </c>
      <c r="K33" s="14">
        <f>SUM(K26:K32)</f>
        <v>8133.333333333333</v>
      </c>
    </row>
    <row r="34" spans="1:11" ht="8.25" customHeight="1">
      <c r="A34" s="7"/>
      <c r="B34" s="14"/>
      <c r="C34" s="14"/>
      <c r="D34" s="14"/>
      <c r="E34" s="14"/>
      <c r="F34" s="14"/>
      <c r="G34" s="14"/>
      <c r="H34" s="13"/>
      <c r="I34" s="14"/>
      <c r="J34" s="14"/>
      <c r="K34" s="14"/>
    </row>
    <row r="35" spans="1:11" ht="12.75">
      <c r="A35" s="31" t="s">
        <v>38</v>
      </c>
      <c r="B35" s="14">
        <f>'5 shows+SO $20+Season $140'!B76</f>
        <v>10040</v>
      </c>
      <c r="C35" s="12">
        <f>B35/$B$59</f>
        <v>0.044684035137495755</v>
      </c>
      <c r="D35" s="14" t="e">
        <f>#N/A</f>
        <v>#N/A</v>
      </c>
      <c r="E35" s="12" t="e">
        <f>D35/$D$59</f>
        <v>#N/A</v>
      </c>
      <c r="F35" s="14">
        <f>+'Tickets at 130 show 135 xmas'!X73</f>
        <v>9575</v>
      </c>
      <c r="G35" s="12">
        <f>F35/$F$59</f>
        <v>0.03517298127291295</v>
      </c>
      <c r="H35" s="13"/>
      <c r="I35" s="14">
        <f>B35/6</f>
        <v>1673.3333333333333</v>
      </c>
      <c r="J35" s="14" t="e">
        <f>+D35/6</f>
        <v>#N/A</v>
      </c>
      <c r="K35" s="14">
        <f>+F35/6</f>
        <v>1595.8333333333333</v>
      </c>
    </row>
    <row r="36" spans="1:11" ht="12.75">
      <c r="A36" s="7" t="s">
        <v>39</v>
      </c>
      <c r="B36" s="14">
        <f>'5 shows+SO $20+Season $140'!B81</f>
        <v>26960</v>
      </c>
      <c r="C36" s="12">
        <f>B36/$B$59</f>
        <v>0.11998820590706032</v>
      </c>
      <c r="D36" s="14" t="e">
        <f>#N/A</f>
        <v>#N/A</v>
      </c>
      <c r="E36" s="12" t="e">
        <f>D36/$D$59</f>
        <v>#N/A</v>
      </c>
      <c r="F36" s="14">
        <f>+'Tickets at 130 show 135 xmas'!X80</f>
        <v>28930</v>
      </c>
      <c r="G36" s="12">
        <f>F36/$F$59</f>
        <v>0.1062719945927281</v>
      </c>
      <c r="H36" s="13"/>
      <c r="I36" s="14">
        <f>B36/6</f>
        <v>4493.333333333333</v>
      </c>
      <c r="J36" s="14" t="e">
        <f>+D36/6</f>
        <v>#N/A</v>
      </c>
      <c r="K36" s="14">
        <f>+F36/6</f>
        <v>4821.666666666667</v>
      </c>
    </row>
    <row r="37" spans="1:11" ht="9" customHeight="1">
      <c r="A37" s="7"/>
      <c r="B37" s="14"/>
      <c r="C37" s="14"/>
      <c r="D37" s="14"/>
      <c r="E37" s="14"/>
      <c r="F37" s="14"/>
      <c r="G37" s="14"/>
      <c r="H37" s="13"/>
      <c r="I37" s="14"/>
      <c r="J37" s="14"/>
      <c r="K37" s="14"/>
    </row>
    <row r="38" spans="1:11" ht="17.25" customHeight="1">
      <c r="A38" s="7" t="s">
        <v>40</v>
      </c>
      <c r="B38" s="14"/>
      <c r="C38" s="14"/>
      <c r="D38" s="14"/>
      <c r="E38" s="14"/>
      <c r="F38" s="14"/>
      <c r="G38" s="14"/>
      <c r="H38" s="13"/>
      <c r="I38" s="14"/>
      <c r="J38" s="14"/>
      <c r="K38" s="14"/>
    </row>
    <row r="39" spans="1:11" ht="17.25" customHeight="1">
      <c r="A39" s="7" t="s">
        <v>41</v>
      </c>
      <c r="B39" s="14">
        <f>'5 shows+SO $20+Season $140'!B87</f>
        <v>6125</v>
      </c>
      <c r="C39" s="12">
        <f>B39/$B$59</f>
        <v>0.027259931794538</v>
      </c>
      <c r="D39" s="14" t="e">
        <f>#N/A</f>
        <v>#N/A</v>
      </c>
      <c r="E39" s="12" t="e">
        <f>D39/$D$59</f>
        <v>#N/A</v>
      </c>
      <c r="F39" s="14">
        <f>+'Tickets at 130 show 135 xmas'!X87</f>
        <v>12000</v>
      </c>
      <c r="G39" s="12">
        <f>F39/$F$59</f>
        <v>0.044081020916444426</v>
      </c>
      <c r="H39" s="13"/>
      <c r="I39" s="14">
        <f>B39/6</f>
        <v>1020.8333333333334</v>
      </c>
      <c r="J39" s="14" t="e">
        <f>+D39/6</f>
        <v>#N/A</v>
      </c>
      <c r="K39" s="14">
        <f>+F39/6</f>
        <v>2000</v>
      </c>
    </row>
    <row r="40" spans="1:11" ht="17.25" customHeight="1">
      <c r="A40" s="7" t="s">
        <v>42</v>
      </c>
      <c r="B40" s="14">
        <f>'5 shows+SO $20+Season $140'!B88</f>
        <v>1400</v>
      </c>
      <c r="C40" s="12">
        <f>B40/$B$59</f>
        <v>0.0062308415530372575</v>
      </c>
      <c r="D40" s="14" t="e">
        <f>#N/A</f>
        <v>#N/A</v>
      </c>
      <c r="E40" s="12" t="e">
        <f>D40/$D$59</f>
        <v>#N/A</v>
      </c>
      <c r="F40" s="14">
        <f>+'Tickets at 130 show 135 xmas'!X88</f>
        <v>4500</v>
      </c>
      <c r="G40" s="12">
        <f>F40/$F$59</f>
        <v>0.01653038284366666</v>
      </c>
      <c r="H40" s="13"/>
      <c r="I40" s="14">
        <f>B40/6</f>
        <v>233.33333333333334</v>
      </c>
      <c r="J40" s="14" t="e">
        <f>+D40/6</f>
        <v>#N/A</v>
      </c>
      <c r="K40" s="14">
        <f>+F40/6</f>
        <v>750</v>
      </c>
    </row>
    <row r="41" spans="1:11" ht="17.25" customHeight="1">
      <c r="A41" s="7" t="s">
        <v>43</v>
      </c>
      <c r="B41" s="14">
        <f>'5 shows+SO $20+Season $140'!B90</f>
        <v>800</v>
      </c>
      <c r="C41" s="12">
        <f>B41/$B$59</f>
        <v>0.0035604808874498614</v>
      </c>
      <c r="D41" s="14" t="e">
        <f>#N/A</f>
        <v>#N/A</v>
      </c>
      <c r="E41" s="12" t="e">
        <f>D41/$D$59</f>
        <v>#N/A</v>
      </c>
      <c r="F41" s="14">
        <f>+'Tickets at 130 show 135 xmas'!X90</f>
        <v>5100</v>
      </c>
      <c r="G41" s="12">
        <f>F41/$F$59</f>
        <v>0.01873443388948888</v>
      </c>
      <c r="H41" s="13"/>
      <c r="I41" s="14">
        <f>B41/6</f>
        <v>133.33333333333334</v>
      </c>
      <c r="J41" s="14" t="e">
        <f>+D41/6</f>
        <v>#N/A</v>
      </c>
      <c r="K41" s="14">
        <f>+F41/6</f>
        <v>850</v>
      </c>
    </row>
    <row r="42" spans="1:11" ht="18.75" customHeight="1">
      <c r="A42" s="7" t="s">
        <v>44</v>
      </c>
      <c r="B42" s="17">
        <f>'5 shows+SO $20+Season $140'!B91</f>
        <v>0</v>
      </c>
      <c r="C42" s="16">
        <f>B42/$B$59</f>
        <v>0</v>
      </c>
      <c r="D42" s="17" t="e">
        <f>#N/A</f>
        <v>#N/A</v>
      </c>
      <c r="E42" s="16" t="e">
        <f>D42/$D$59</f>
        <v>#N/A</v>
      </c>
      <c r="F42" s="17">
        <f>+'Tickets at 130 show 135 xmas'!X91</f>
        <v>6000</v>
      </c>
      <c r="G42" s="16">
        <f>F42/$F$59</f>
        <v>0.022040510458222213</v>
      </c>
      <c r="H42" s="13"/>
      <c r="I42" s="17">
        <f>B42/6</f>
        <v>0</v>
      </c>
      <c r="J42" s="17" t="e">
        <f>+D42/6</f>
        <v>#N/A</v>
      </c>
      <c r="K42" s="17">
        <f>+F42/6</f>
        <v>1000</v>
      </c>
    </row>
    <row r="43" spans="1:11" ht="18.75" customHeight="1">
      <c r="A43" s="29" t="s">
        <v>45</v>
      </c>
      <c r="B43" s="30">
        <f>SUM(B39:B42)</f>
        <v>8325</v>
      </c>
      <c r="C43" s="12">
        <f>B43/$B$59</f>
        <v>0.037051254235025116</v>
      </c>
      <c r="D43" s="13" t="e">
        <f>SUM(D39:D42)</f>
        <v>#N/A</v>
      </c>
      <c r="E43" s="20" t="e">
        <f>D43/$D$59</f>
        <v>#N/A</v>
      </c>
      <c r="F43" s="13">
        <f>SUM(F39:F42)</f>
        <v>27600</v>
      </c>
      <c r="G43" s="12">
        <f>F43/$F$59</f>
        <v>0.10138634810782218</v>
      </c>
      <c r="H43" s="13"/>
      <c r="I43" s="14">
        <f>SUM(I39:I42)</f>
        <v>1387.5</v>
      </c>
      <c r="J43" s="14" t="e">
        <f>SUM(J39:J42)</f>
        <v>#N/A</v>
      </c>
      <c r="K43" s="14">
        <f>SUM(K39:K42)</f>
        <v>4600</v>
      </c>
    </row>
    <row r="44" spans="1:11" ht="11.25" customHeight="1">
      <c r="A44" s="7"/>
      <c r="B44" s="14"/>
      <c r="C44" s="14"/>
      <c r="D44" s="14"/>
      <c r="E44" s="14"/>
      <c r="F44" s="14"/>
      <c r="G44" s="14"/>
      <c r="H44" s="13"/>
      <c r="I44" s="14"/>
      <c r="J44" s="14"/>
      <c r="K44" s="14"/>
    </row>
    <row r="45" spans="1:11" ht="16.5" customHeight="1">
      <c r="A45" s="7" t="s">
        <v>46</v>
      </c>
      <c r="B45" s="14">
        <f>'5 shows+SO $20+Season $140'!B94</f>
        <v>21600</v>
      </c>
      <c r="C45" s="12">
        <f>B45/$B$59</f>
        <v>0.09613298396114625</v>
      </c>
      <c r="D45" s="14" t="e">
        <f>#N/A</f>
        <v>#N/A</v>
      </c>
      <c r="E45" s="12" t="e">
        <f>D45/$D$59</f>
        <v>#N/A</v>
      </c>
      <c r="F45" s="14">
        <f>+'Tickets at 130 show 135 xmas'!X94</f>
        <v>25100</v>
      </c>
      <c r="G45" s="12">
        <f>F45/$F$59</f>
        <v>0.09220280208356292</v>
      </c>
      <c r="H45" s="13"/>
      <c r="I45" s="14">
        <f>B45/6</f>
        <v>3600</v>
      </c>
      <c r="J45" s="14" t="e">
        <f>+D45/6</f>
        <v>#N/A</v>
      </c>
      <c r="K45" s="14">
        <f>+F45/6</f>
        <v>4183.333333333333</v>
      </c>
    </row>
    <row r="46" spans="1:11" ht="16.5" customHeight="1">
      <c r="A46" s="7" t="s">
        <v>47</v>
      </c>
      <c r="B46" s="17">
        <f>'5 shows+SO $20+Season $140'!B84+'5 shows+SO $20+Season $140'!B85+'5 shows+SO $20+Season $140'!B86+'5 shows+SO $20+Season $140'!B89+'5 shows+SO $20+Season $140'!B92+'5 shows+SO $20+Season $140'!B93+'5 shows+SO $20+Season $140'!B95+'5 shows+SO $20+Season $140'!B96+'5 shows+SO $20+Season $140'!B97</f>
        <v>6850</v>
      </c>
      <c r="C46" s="16">
        <f>B46/$B$59</f>
        <v>0.030486617598789435</v>
      </c>
      <c r="D46" s="17" t="e">
        <f>#N/A</f>
        <v>#N/A</v>
      </c>
      <c r="E46" s="16" t="e">
        <f>D46/$D$59</f>
        <v>#N/A</v>
      </c>
      <c r="F46" s="17">
        <f>'Tickets at 130 show 135 xmas'!X84+'Tickets at 130 show 135 xmas'!X85+'Tickets at 130 show 135 xmas'!X86+'Tickets at 130 show 135 xmas'!X89+'Tickets at 130 show 135 xmas'!X92+'Tickets at 130 show 135 xmas'!X93+'Tickets at 130 show 135 xmas'!X95+'Tickets at 130 show 135 xmas'!X96+'Tickets at 130 show 135 xmas'!X97</f>
        <v>17250</v>
      </c>
      <c r="G46" s="16">
        <f>F46/$F$59</f>
        <v>0.06336646756738885</v>
      </c>
      <c r="H46" s="13"/>
      <c r="I46" s="17">
        <f>B46/6</f>
        <v>1141.6666666666667</v>
      </c>
      <c r="J46" s="17" t="e">
        <f>+D46/6</f>
        <v>#N/A</v>
      </c>
      <c r="K46" s="14">
        <f>+F46/6</f>
        <v>2875</v>
      </c>
    </row>
    <row r="47" spans="1:11" ht="16.5" customHeight="1">
      <c r="A47" s="7" t="s">
        <v>48</v>
      </c>
      <c r="B47" s="14">
        <f>SUM(B43:B46)</f>
        <v>36775</v>
      </c>
      <c r="C47" s="12">
        <f>B47/$B$59</f>
        <v>0.1636708557949608</v>
      </c>
      <c r="D47" s="14" t="e">
        <f>SUM(D43:D46)</f>
        <v>#N/A</v>
      </c>
      <c r="E47" s="12" t="e">
        <f>D47/$D$59</f>
        <v>#N/A</v>
      </c>
      <c r="F47" s="14">
        <f>SUM(F43:F46)</f>
        <v>69950</v>
      </c>
      <c r="G47" s="12">
        <f>F47/$F$59</f>
        <v>0.25695561775877396</v>
      </c>
      <c r="H47" s="13"/>
      <c r="I47" s="14">
        <f>SUM(I43:I46)</f>
        <v>6129.166666666667</v>
      </c>
      <c r="J47" s="14" t="e">
        <f>SUM(J43:J46)</f>
        <v>#N/A</v>
      </c>
      <c r="K47" s="14">
        <f>SUM(K43:K46)</f>
        <v>11658.333333333332</v>
      </c>
    </row>
    <row r="48" spans="1:11" ht="8.25" customHeight="1">
      <c r="A48" s="7"/>
      <c r="B48" s="14"/>
      <c r="C48" s="14"/>
      <c r="D48" s="14"/>
      <c r="E48" s="14"/>
      <c r="F48" s="14"/>
      <c r="G48" s="14"/>
      <c r="H48" s="13"/>
      <c r="I48" s="14"/>
      <c r="J48" s="14"/>
      <c r="K48" s="14"/>
    </row>
    <row r="49" spans="1:11" ht="16.5" customHeight="1">
      <c r="A49" s="7" t="s">
        <v>49</v>
      </c>
      <c r="B49" s="14"/>
      <c r="C49" s="14"/>
      <c r="D49" s="14"/>
      <c r="E49" s="14"/>
      <c r="F49" s="14">
        <v>8</v>
      </c>
      <c r="G49" s="14">
        <v>8</v>
      </c>
      <c r="H49" s="13"/>
      <c r="I49" s="14"/>
      <c r="J49" s="14"/>
      <c r="K49" s="14"/>
    </row>
    <row r="50" spans="1:11" ht="16.5" customHeight="1">
      <c r="A50" s="7" t="s">
        <v>50</v>
      </c>
      <c r="B50" s="14">
        <f>+'5 shows+SO $20+Season $140'!B104</f>
        <v>46993.75000000001</v>
      </c>
      <c r="C50" s="12">
        <f>B50/$B$59</f>
        <v>0.20915043588074617</v>
      </c>
      <c r="D50" s="14" t="e">
        <f>#N/A</f>
        <v>#N/A</v>
      </c>
      <c r="E50" s="12" t="e">
        <f>D50/$D$59</f>
        <v>#N/A</v>
      </c>
      <c r="F50" s="14">
        <f>'Tickets at 130 show 135 xmas'!X105</f>
        <v>45835.00000000001</v>
      </c>
      <c r="G50" s="12">
        <f>F50/$F$59</f>
        <v>0.16837113280876922</v>
      </c>
      <c r="H50" s="13"/>
      <c r="I50" s="14">
        <f>B50/6</f>
        <v>7832.291666666668</v>
      </c>
      <c r="J50" s="14" t="e">
        <f>+D50/6</f>
        <v>#N/A</v>
      </c>
      <c r="K50" s="14">
        <f>+F50/6</f>
        <v>7639.166666666668</v>
      </c>
    </row>
    <row r="51" spans="1:11" ht="16.5" customHeight="1">
      <c r="A51" s="7" t="s">
        <v>51</v>
      </c>
      <c r="B51" s="14">
        <f>+'5 shows+SO $20+Season $140'!B105</f>
        <v>600</v>
      </c>
      <c r="C51" s="12">
        <f>B51/$B$59</f>
        <v>0.002670360665587396</v>
      </c>
      <c r="D51" s="14"/>
      <c r="E51" s="12"/>
      <c r="F51" s="14"/>
      <c r="G51" s="12"/>
      <c r="H51" s="13"/>
      <c r="I51" s="14">
        <f>B51/6</f>
        <v>100</v>
      </c>
      <c r="J51" s="14"/>
      <c r="K51" s="14"/>
    </row>
    <row r="52" spans="1:11" ht="16.5" customHeight="1">
      <c r="A52" s="22" t="s">
        <v>52</v>
      </c>
      <c r="B52" s="32">
        <f>+'5 shows+SO $20+Season $140'!B110</f>
        <v>21000</v>
      </c>
      <c r="C52" s="12">
        <f>B52/$B$59</f>
        <v>0.09346262329555885</v>
      </c>
      <c r="D52" s="14" t="e">
        <f>#N/A</f>
        <v>#N/A</v>
      </c>
      <c r="E52" s="12" t="e">
        <f>D52/$D$59</f>
        <v>#N/A</v>
      </c>
      <c r="F52" s="14">
        <f>+'Tickets at 130 show 135 xmas'!X110</f>
        <v>21000</v>
      </c>
      <c r="G52" s="12">
        <f>F52/$F$59</f>
        <v>0.07714178660377774</v>
      </c>
      <c r="H52" s="13"/>
      <c r="I52" s="14">
        <f>B52/6</f>
        <v>3500</v>
      </c>
      <c r="J52" s="14" t="e">
        <f>+D52/6</f>
        <v>#N/A</v>
      </c>
      <c r="K52" s="14">
        <f>+F52/6</f>
        <v>3500</v>
      </c>
    </row>
    <row r="53" spans="1:11" ht="16.5" customHeight="1">
      <c r="A53" s="22" t="s">
        <v>53</v>
      </c>
      <c r="B53" s="32">
        <f>'5 shows+SO $20+Season $140'!B111</f>
        <v>22200</v>
      </c>
      <c r="C53" s="12">
        <f>B53/$B$59</f>
        <v>0.09880334462673365</v>
      </c>
      <c r="D53" s="14" t="e">
        <f>#N/A</f>
        <v>#N/A</v>
      </c>
      <c r="E53" s="12" t="e">
        <f>D53/$D$59</f>
        <v>#N/A</v>
      </c>
      <c r="F53" s="14">
        <f>+'Tickets at 130 show 135 xmas'!X111</f>
        <v>22200</v>
      </c>
      <c r="G53" s="12">
        <f>F53/$F$59</f>
        <v>0.08154988869542218</v>
      </c>
      <c r="H53" s="13"/>
      <c r="I53" s="14">
        <f>B53/6</f>
        <v>3700</v>
      </c>
      <c r="J53" s="14" t="e">
        <f>+D53/6</f>
        <v>#N/A</v>
      </c>
      <c r="K53" s="14">
        <f>+F53/6</f>
        <v>3700</v>
      </c>
    </row>
    <row r="54" spans="1:11" ht="16.5" customHeight="1">
      <c r="A54" s="7" t="s">
        <v>54</v>
      </c>
      <c r="B54" s="14">
        <f>'5 shows+SO $20+Season $140'!B107</f>
        <v>3600</v>
      </c>
      <c r="C54" s="12">
        <f>B54/$B$59</f>
        <v>0.016022163993524376</v>
      </c>
      <c r="D54" s="14" t="e">
        <f>#N/A</f>
        <v>#N/A</v>
      </c>
      <c r="E54" s="12" t="e">
        <f>D54/$D$59</f>
        <v>#N/A</v>
      </c>
      <c r="F54" s="14">
        <f>+'Tickets at 130 show 135 xmas'!X107</f>
        <v>6300</v>
      </c>
      <c r="G54" s="12">
        <f>F54/$F$59</f>
        <v>0.023142535981133323</v>
      </c>
      <c r="H54" s="13"/>
      <c r="I54" s="14">
        <f>B54/6</f>
        <v>600</v>
      </c>
      <c r="J54" s="14" t="e">
        <f>+D54/6</f>
        <v>#N/A</v>
      </c>
      <c r="K54" s="14">
        <f>+F54/6</f>
        <v>1050</v>
      </c>
    </row>
    <row r="55" spans="1:11" ht="16.5" customHeight="1">
      <c r="A55" s="7" t="s">
        <v>55</v>
      </c>
      <c r="B55" s="19">
        <f>'5 shows+SO $20+Season $140'!B106+'5 shows+SO $20+Season $140'!B108</f>
        <v>7700</v>
      </c>
      <c r="C55" s="12">
        <f>B55/$B$59</f>
        <v>0.03426962854170491</v>
      </c>
      <c r="D55" s="19" t="e">
        <f>#N/A</f>
        <v>#N/A</v>
      </c>
      <c r="E55" s="12" t="e">
        <f>D55/$D$59</f>
        <v>#N/A</v>
      </c>
      <c r="F55" s="19">
        <f>'Tickets at 130 show 135 xmas'!X106+'Tickets at 130 show 135 xmas'!X108</f>
        <v>13386</v>
      </c>
      <c r="G55" s="12">
        <f>F55/$F$59</f>
        <v>0.04917237883229376</v>
      </c>
      <c r="H55" s="13"/>
      <c r="I55" s="14">
        <f>B55/6</f>
        <v>1283.3333333333333</v>
      </c>
      <c r="J55" s="14" t="e">
        <f>+D55/6</f>
        <v>#N/A</v>
      </c>
      <c r="K55" s="14">
        <f>+F55/6</f>
        <v>2231</v>
      </c>
    </row>
    <row r="56" spans="1:11" ht="16.5" customHeight="1">
      <c r="A56" s="7" t="s">
        <v>56</v>
      </c>
      <c r="B56" s="17">
        <f>+'5 shows+SO $20+Season $140'!B109</f>
        <v>5000</v>
      </c>
      <c r="C56" s="16">
        <f>B56/$B$59</f>
        <v>0.022253005546561632</v>
      </c>
      <c r="D56" s="17" t="e">
        <f>#N/A</f>
        <v>#N/A</v>
      </c>
      <c r="E56" s="16" t="e">
        <f>D56/$D$59</f>
        <v>#N/A</v>
      </c>
      <c r="F56" s="17">
        <f>+'Tickets at 130 show 135 xmas'!X109</f>
        <v>6250</v>
      </c>
      <c r="G56" s="16">
        <f>F56/$F$59</f>
        <v>0.022958865060648138</v>
      </c>
      <c r="H56" s="13"/>
      <c r="I56" s="17">
        <f>B56/6</f>
        <v>833.3333333333334</v>
      </c>
      <c r="J56" s="17" t="e">
        <f>+D56/6</f>
        <v>#N/A</v>
      </c>
      <c r="K56" s="17">
        <f>+F56/6</f>
        <v>1041.6666666666667</v>
      </c>
    </row>
    <row r="57" spans="1:11" ht="12.75">
      <c r="A57" s="21" t="s">
        <v>57</v>
      </c>
      <c r="B57" s="13">
        <f>SUM(B50:B56)</f>
        <v>107093.75</v>
      </c>
      <c r="C57" s="20">
        <f>B57/B59</f>
        <v>0.47663156255041694</v>
      </c>
      <c r="D57" s="13" t="e">
        <f>SUM(D50:D56)</f>
        <v>#N/A</v>
      </c>
      <c r="E57" s="20" t="e">
        <f>D57/$D$59</f>
        <v>#N/A</v>
      </c>
      <c r="F57" s="13">
        <f>SUM(F50:F56)</f>
        <v>114971</v>
      </c>
      <c r="G57" s="20">
        <f>F57/$F$59</f>
        <v>0.4223365879820443</v>
      </c>
      <c r="H57" s="13"/>
      <c r="I57" s="14">
        <f>SUM(I50:I56)</f>
        <v>17848.958333333336</v>
      </c>
      <c r="J57" s="14" t="e">
        <f>SUM(J50:J56)</f>
        <v>#N/A</v>
      </c>
      <c r="K57" s="14">
        <f>SUM(K50:K56)</f>
        <v>19161.833333333336</v>
      </c>
    </row>
    <row r="58" spans="1:11" ht="6.75" customHeight="1">
      <c r="A58" s="7"/>
      <c r="B58" s="14"/>
      <c r="C58" s="14"/>
      <c r="D58" s="14"/>
      <c r="E58" s="14"/>
      <c r="F58" s="14"/>
      <c r="G58" s="14"/>
      <c r="H58" s="13"/>
      <c r="I58" s="14"/>
      <c r="J58" s="14"/>
      <c r="K58" s="14"/>
    </row>
    <row r="59" spans="1:11" ht="12.75">
      <c r="A59" s="7" t="s">
        <v>58</v>
      </c>
      <c r="B59" s="26">
        <f>B33+B35+B36+B47+B57</f>
        <v>224688.75</v>
      </c>
      <c r="C59" s="27">
        <f>C33+C35+C36+C47+C57</f>
        <v>1</v>
      </c>
      <c r="D59" s="26" t="e">
        <f>D33+D35+D36+D47+D57</f>
        <v>#N/A</v>
      </c>
      <c r="E59" s="27" t="e">
        <f>E33+E35+E36+E47+E57</f>
        <v>#N/A</v>
      </c>
      <c r="F59" s="26">
        <f>F33+F35+F36+F47+F57</f>
        <v>272226</v>
      </c>
      <c r="G59" s="12">
        <f>F59/$F$59</f>
        <v>1</v>
      </c>
      <c r="H59" s="13"/>
      <c r="I59" s="26">
        <f>I33+I35+I36+I47+I57</f>
        <v>37448.125</v>
      </c>
      <c r="J59" s="26" t="e">
        <f>J33+J35+J36+J47+J57</f>
        <v>#N/A</v>
      </c>
      <c r="K59" s="26">
        <f>K33+K35+K36+K47+K57</f>
        <v>45371</v>
      </c>
    </row>
    <row r="60" spans="1:11" ht="12.75">
      <c r="A60" s="7"/>
      <c r="B60" s="14"/>
      <c r="C60" s="14"/>
      <c r="D60" s="14"/>
      <c r="E60" s="14"/>
      <c r="F60" s="14"/>
      <c r="G60" s="14"/>
      <c r="H60" s="13"/>
      <c r="I60" s="14"/>
      <c r="J60" s="14"/>
      <c r="K60" s="14"/>
    </row>
    <row r="61" spans="1:11" ht="18" customHeight="1">
      <c r="A61" s="7" t="s">
        <v>59</v>
      </c>
      <c r="B61" s="33" t="e">
        <f>+B22-B59</f>
        <v>#N/A</v>
      </c>
      <c r="C61" s="34"/>
      <c r="D61" s="33" t="e">
        <f>+D22-D59</f>
        <v>#N/A</v>
      </c>
      <c r="E61" s="34"/>
      <c r="F61" s="33">
        <f>+F22-F59</f>
        <v>-24020</v>
      </c>
      <c r="G61" s="35"/>
      <c r="H61" s="36"/>
      <c r="I61" s="33" t="e">
        <f>+I22-I59</f>
        <v>#N/A</v>
      </c>
      <c r="J61" s="33" t="e">
        <f>+J22-J59</f>
        <v>#N/A</v>
      </c>
      <c r="K61" s="33">
        <f>+K22-K59</f>
        <v>-3269.9999999999927</v>
      </c>
    </row>
    <row r="62" spans="1:11" ht="12.75">
      <c r="A62" s="3"/>
      <c r="B62" s="3"/>
      <c r="C62" s="3"/>
      <c r="D62" s="3"/>
      <c r="E62" s="3"/>
      <c r="F62" s="3"/>
      <c r="G62" s="3"/>
      <c r="H62" s="37"/>
      <c r="I62" s="3"/>
      <c r="J62" s="3"/>
      <c r="K62" s="3"/>
    </row>
    <row r="63" ht="12.75">
      <c r="H63" s="38"/>
    </row>
    <row r="64" ht="12.75">
      <c r="H64" s="38"/>
    </row>
    <row r="65" ht="12.75">
      <c r="H65" s="38"/>
    </row>
    <row r="66" ht="12.75">
      <c r="H66" s="38"/>
    </row>
    <row r="67" ht="12.75">
      <c r="H67" s="38"/>
    </row>
    <row r="68" ht="12.75">
      <c r="H68" s="38"/>
    </row>
    <row r="69" ht="12.75">
      <c r="H69" s="38"/>
    </row>
    <row r="70" ht="12.75">
      <c r="H70" s="38"/>
    </row>
    <row r="71" ht="12.75">
      <c r="H71" s="38"/>
    </row>
    <row r="72" ht="12.75">
      <c r="H72" s="38"/>
    </row>
    <row r="73" ht="12.75">
      <c r="H73" s="38"/>
    </row>
    <row r="74" ht="12.75">
      <c r="H74" s="38"/>
    </row>
    <row r="75" ht="12.75">
      <c r="H75" s="38"/>
    </row>
    <row r="76" ht="12.75">
      <c r="H76" s="38"/>
    </row>
    <row r="77" ht="12.75">
      <c r="H77" s="38"/>
    </row>
    <row r="78" ht="12.75">
      <c r="H78" s="38"/>
    </row>
    <row r="79" ht="12.75">
      <c r="H79" s="38"/>
    </row>
    <row r="80" ht="12.75">
      <c r="H80" s="38"/>
    </row>
    <row r="81" ht="12.75">
      <c r="H81" s="38"/>
    </row>
  </sheetData>
  <sheetProtection selectLockedCells="1" selectUnlockedCells="1"/>
  <printOptions/>
  <pageMargins left="0.75" right="0.75" top="1" bottom="1" header="0.5118055555555555" footer="0.5118055555555555"/>
  <pageSetup fitToHeight="1" fitToWidth="1"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Z143"/>
  <sheetViews>
    <sheetView view="pageBreakPreview" zoomScale="90" zoomScaleSheetLayoutView="90" workbookViewId="0" topLeftCell="A88">
      <pane xSplit="1" topLeftCell="C88" activePane="topRight" state="frozen"/>
      <selection pane="topLeft" activeCell="A88" sqref="A88"/>
      <selection pane="topRight" activeCell="A121" sqref="A121"/>
    </sheetView>
  </sheetViews>
  <sheetFormatPr defaultColWidth="9.140625" defaultRowHeight="12.75"/>
  <cols>
    <col min="1" max="1" width="28.57421875" style="1" customWidth="1"/>
    <col min="2" max="3" width="10.28125" style="1" customWidth="1"/>
    <col min="4" max="5" width="11.140625" style="1" customWidth="1"/>
    <col min="6" max="11" width="10.28125" style="1" customWidth="1"/>
    <col min="12" max="23" width="8.8515625" style="1" customWidth="1"/>
    <col min="24" max="24" width="13.00390625" style="1" customWidth="1"/>
    <col min="25" max="25" width="17.00390625" style="1" customWidth="1"/>
    <col min="26" max="16384" width="8.7109375" style="1" customWidth="1"/>
  </cols>
  <sheetData>
    <row r="2" ht="12.75">
      <c r="A2" s="131" t="s">
        <v>277</v>
      </c>
    </row>
    <row r="3" ht="12.75">
      <c r="A3" s="39" t="s">
        <v>278</v>
      </c>
    </row>
    <row r="4" ht="12.75">
      <c r="A4" s="39" t="s">
        <v>279</v>
      </c>
    </row>
    <row r="5" spans="1:11" ht="15.75">
      <c r="A5" s="39"/>
      <c r="B5" s="40"/>
      <c r="C5" s="40" t="s">
        <v>62</v>
      </c>
      <c r="D5" s="40" t="s">
        <v>63</v>
      </c>
      <c r="E5" s="40" t="s">
        <v>64</v>
      </c>
      <c r="F5" s="42" t="s">
        <v>65</v>
      </c>
      <c r="G5" s="42" t="s">
        <v>65</v>
      </c>
      <c r="H5" s="43" t="s">
        <v>66</v>
      </c>
      <c r="I5" s="42" t="s">
        <v>65</v>
      </c>
      <c r="J5" s="42" t="s">
        <v>65</v>
      </c>
      <c r="K5" s="42" t="s">
        <v>65</v>
      </c>
    </row>
    <row r="6" spans="1:11" s="47" customFormat="1" ht="12">
      <c r="A6" s="47" t="s">
        <v>68</v>
      </c>
      <c r="F6" s="47">
        <f>11*130</f>
        <v>1430</v>
      </c>
      <c r="G6" s="47">
        <f>11*130</f>
        <v>1430</v>
      </c>
      <c r="H6" s="45">
        <f>12*135</f>
        <v>1620</v>
      </c>
      <c r="I6" s="47">
        <f>11*130</f>
        <v>1430</v>
      </c>
      <c r="J6" s="47">
        <f>11*130</f>
        <v>1430</v>
      </c>
      <c r="K6" s="47">
        <f>11*130</f>
        <v>1430</v>
      </c>
    </row>
    <row r="7" spans="1:11" s="47" customFormat="1" ht="12">
      <c r="A7" s="47" t="s">
        <v>246</v>
      </c>
      <c r="F7" s="47">
        <v>130</v>
      </c>
      <c r="G7" s="47">
        <v>130</v>
      </c>
      <c r="H7" s="47">
        <v>130</v>
      </c>
      <c r="I7" s="47">
        <v>130</v>
      </c>
      <c r="J7" s="47">
        <v>130</v>
      </c>
      <c r="K7" s="47">
        <v>130</v>
      </c>
    </row>
    <row r="8" spans="1:11" s="47" customFormat="1" ht="12">
      <c r="A8" s="47" t="s">
        <v>71</v>
      </c>
      <c r="F8" s="47">
        <v>28</v>
      </c>
      <c r="G8" s="47">
        <v>28</v>
      </c>
      <c r="H8" s="47">
        <v>28</v>
      </c>
      <c r="I8" s="47">
        <v>28</v>
      </c>
      <c r="J8" s="47">
        <v>28</v>
      </c>
      <c r="K8" s="47">
        <v>28</v>
      </c>
    </row>
    <row r="9" spans="1:11" s="47" customFormat="1" ht="12">
      <c r="A9" s="47" t="s">
        <v>72</v>
      </c>
      <c r="F9" s="47">
        <v>23</v>
      </c>
      <c r="G9" s="47">
        <v>23</v>
      </c>
      <c r="H9" s="47">
        <v>23</v>
      </c>
      <c r="I9" s="47">
        <v>23</v>
      </c>
      <c r="J9" s="47">
        <v>23</v>
      </c>
      <c r="K9" s="47">
        <v>23</v>
      </c>
    </row>
    <row r="10" spans="1:11" s="47" customFormat="1" ht="12">
      <c r="A10" s="47" t="s">
        <v>247</v>
      </c>
      <c r="F10" s="47">
        <v>15</v>
      </c>
      <c r="G10" s="47">
        <v>15</v>
      </c>
      <c r="H10" s="47">
        <v>15</v>
      </c>
      <c r="I10" s="47">
        <v>15</v>
      </c>
      <c r="J10" s="47">
        <v>15</v>
      </c>
      <c r="K10" s="47">
        <v>15</v>
      </c>
    </row>
    <row r="11" spans="1:11" s="47" customFormat="1" ht="12">
      <c r="A11" s="45" t="s">
        <v>75</v>
      </c>
      <c r="B11" s="45"/>
      <c r="C11" s="45"/>
      <c r="D11" s="45"/>
      <c r="E11" s="45"/>
      <c r="F11" s="45">
        <v>15</v>
      </c>
      <c r="G11" s="45">
        <v>15</v>
      </c>
      <c r="H11" s="45">
        <v>15</v>
      </c>
      <c r="I11" s="45">
        <v>15</v>
      </c>
      <c r="J11" s="45">
        <v>15</v>
      </c>
      <c r="K11" s="45">
        <v>15</v>
      </c>
    </row>
    <row r="12" s="47" customFormat="1" ht="12.75">
      <c r="H12" s="45"/>
    </row>
    <row r="13" spans="1:11" s="47" customFormat="1" ht="12.75">
      <c r="A13" s="47" t="s">
        <v>248</v>
      </c>
      <c r="F13" s="47">
        <v>400</v>
      </c>
      <c r="G13" s="47">
        <v>400</v>
      </c>
      <c r="H13" s="47">
        <v>400</v>
      </c>
      <c r="I13" s="47">
        <v>400</v>
      </c>
      <c r="J13" s="47">
        <v>400</v>
      </c>
      <c r="K13" s="47">
        <v>400</v>
      </c>
    </row>
    <row r="14" spans="1:11" s="47" customFormat="1" ht="12.75">
      <c r="A14" s="47" t="s">
        <v>249</v>
      </c>
      <c r="F14" s="132">
        <f>+F6-F13-F17-F16-F15</f>
        <v>730</v>
      </c>
      <c r="G14" s="132">
        <f>+G6-G13-G17-G16-G15</f>
        <v>730</v>
      </c>
      <c r="H14" s="132">
        <f>+H6-H13-H17-H16-H15</f>
        <v>920</v>
      </c>
      <c r="I14" s="132">
        <f>+I6-I13-I17-I16-I15</f>
        <v>730</v>
      </c>
      <c r="J14" s="132">
        <f>+J6-J13-J17-J16-J15</f>
        <v>730</v>
      </c>
      <c r="K14" s="132">
        <f>+K6-K13-K17-K16-K15</f>
        <v>730</v>
      </c>
    </row>
    <row r="15" spans="1:11" s="47" customFormat="1" ht="12.75">
      <c r="A15" s="47" t="s">
        <v>78</v>
      </c>
      <c r="F15" s="47">
        <v>100</v>
      </c>
      <c r="G15" s="47">
        <v>100</v>
      </c>
      <c r="H15" s="45">
        <v>100</v>
      </c>
      <c r="I15" s="47">
        <v>100</v>
      </c>
      <c r="J15" s="47">
        <v>100</v>
      </c>
      <c r="K15" s="47">
        <v>100</v>
      </c>
    </row>
    <row r="16" spans="1:11" s="47" customFormat="1" ht="12.75">
      <c r="A16" s="47" t="s">
        <v>79</v>
      </c>
      <c r="F16" s="47">
        <v>200</v>
      </c>
      <c r="G16" s="47">
        <v>200</v>
      </c>
      <c r="H16" s="45">
        <v>200</v>
      </c>
      <c r="I16" s="47">
        <v>200</v>
      </c>
      <c r="J16" s="47">
        <v>200</v>
      </c>
      <c r="K16" s="47">
        <v>200</v>
      </c>
    </row>
    <row r="17" spans="1:11" s="47" customFormat="1" ht="12.75">
      <c r="A17" s="47" t="s">
        <v>80</v>
      </c>
      <c r="F17" s="47">
        <v>0</v>
      </c>
      <c r="G17" s="47">
        <v>0</v>
      </c>
      <c r="H17" s="45"/>
      <c r="I17" s="47">
        <v>0</v>
      </c>
      <c r="J17" s="47">
        <v>0</v>
      </c>
      <c r="K17" s="47">
        <v>0</v>
      </c>
    </row>
    <row r="18" s="47" customFormat="1" ht="12.75"/>
    <row r="19" spans="3:24" s="49" customFormat="1" ht="12.75">
      <c r="C19" s="49" t="s">
        <v>280</v>
      </c>
      <c r="D19" s="49" t="s">
        <v>281</v>
      </c>
      <c r="E19" s="49" t="s">
        <v>282</v>
      </c>
      <c r="F19" s="49" t="s">
        <v>283</v>
      </c>
      <c r="G19" s="51" t="s">
        <v>284</v>
      </c>
      <c r="H19" s="49" t="s">
        <v>285</v>
      </c>
      <c r="I19" s="49" t="s">
        <v>286</v>
      </c>
      <c r="J19" s="49" t="s">
        <v>287</v>
      </c>
      <c r="K19" s="49" t="s">
        <v>288</v>
      </c>
      <c r="L19" s="49" t="s">
        <v>90</v>
      </c>
      <c r="M19" s="49" t="s">
        <v>91</v>
      </c>
      <c r="N19" s="49" t="s">
        <v>92</v>
      </c>
      <c r="O19" s="49" t="s">
        <v>93</v>
      </c>
      <c r="P19" s="49" t="s">
        <v>94</v>
      </c>
      <c r="Q19" s="49" t="s">
        <v>95</v>
      </c>
      <c r="R19" s="49" t="s">
        <v>96</v>
      </c>
      <c r="S19" s="49" t="s">
        <v>97</v>
      </c>
      <c r="T19" s="49" t="s">
        <v>98</v>
      </c>
      <c r="U19" s="49" t="s">
        <v>99</v>
      </c>
      <c r="V19" s="49" t="s">
        <v>100</v>
      </c>
      <c r="W19" s="49" t="s">
        <v>101</v>
      </c>
      <c r="X19" s="49" t="s">
        <v>102</v>
      </c>
    </row>
    <row r="20" ht="12.75">
      <c r="F20" s="125"/>
    </row>
    <row r="21" spans="1:3" ht="12.75">
      <c r="A21" s="44" t="s">
        <v>103</v>
      </c>
      <c r="C21" s="1" t="s">
        <v>289</v>
      </c>
    </row>
    <row r="22" ht="12.75">
      <c r="C22" s="1" t="s">
        <v>290</v>
      </c>
    </row>
    <row r="23" spans="1:25" ht="12.75">
      <c r="A23" s="1" t="s">
        <v>291</v>
      </c>
      <c r="B23" s="52">
        <f>SUM(C23:W23)</f>
        <v>5000</v>
      </c>
      <c r="C23" s="52"/>
      <c r="D23" s="52"/>
      <c r="E23" s="52"/>
      <c r="F23" s="53">
        <v>833</v>
      </c>
      <c r="G23" s="53">
        <v>833</v>
      </c>
      <c r="H23" s="53">
        <v>835</v>
      </c>
      <c r="I23" s="53">
        <v>833</v>
      </c>
      <c r="J23" s="53">
        <v>833</v>
      </c>
      <c r="K23" s="53">
        <v>833</v>
      </c>
      <c r="L23" s="54">
        <v>0</v>
      </c>
      <c r="M23" s="54">
        <v>0</v>
      </c>
      <c r="N23" s="54">
        <v>0</v>
      </c>
      <c r="O23" s="54">
        <v>0</v>
      </c>
      <c r="P23" s="54">
        <v>0</v>
      </c>
      <c r="Q23" s="54">
        <v>0</v>
      </c>
      <c r="R23" s="54"/>
      <c r="S23" s="54"/>
      <c r="T23" s="54"/>
      <c r="U23" s="54"/>
      <c r="V23" s="54"/>
      <c r="W23" s="54"/>
      <c r="X23" s="54">
        <f>SUM(F23:W23)</f>
        <v>5000</v>
      </c>
      <c r="Y23" s="1" t="s">
        <v>105</v>
      </c>
    </row>
    <row r="24" spans="1:24" ht="12.75">
      <c r="A24" s="1" t="s">
        <v>106</v>
      </c>
      <c r="B24" s="52">
        <f>SUM(C24:W24)</f>
        <v>0</v>
      </c>
      <c r="C24" s="52"/>
      <c r="D24" s="52"/>
      <c r="E24" s="52"/>
      <c r="F24" s="53"/>
      <c r="G24" s="53"/>
      <c r="H24" s="53"/>
      <c r="I24" s="53"/>
      <c r="J24" s="53"/>
      <c r="K24" s="53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>
        <f>SUM(F24:W24)</f>
        <v>0</v>
      </c>
    </row>
    <row r="25" spans="1:24" ht="12.75">
      <c r="A25" s="1" t="s">
        <v>107</v>
      </c>
      <c r="B25" s="52">
        <f>SUM(C25:W25)</f>
        <v>25200</v>
      </c>
      <c r="C25" s="52"/>
      <c r="D25" s="52"/>
      <c r="E25" s="52"/>
      <c r="F25" s="53">
        <v>4200</v>
      </c>
      <c r="G25" s="53">
        <v>4200</v>
      </c>
      <c r="H25" s="53">
        <v>4200</v>
      </c>
      <c r="I25" s="53">
        <v>4200</v>
      </c>
      <c r="J25" s="53">
        <v>4200</v>
      </c>
      <c r="K25" s="53">
        <v>4200</v>
      </c>
      <c r="L25" s="54">
        <v>0</v>
      </c>
      <c r="M25" s="54">
        <v>0</v>
      </c>
      <c r="N25" s="54">
        <v>0</v>
      </c>
      <c r="O25" s="54">
        <v>0</v>
      </c>
      <c r="P25" s="54">
        <v>0</v>
      </c>
      <c r="Q25" s="54">
        <v>0</v>
      </c>
      <c r="R25" s="54"/>
      <c r="S25" s="54"/>
      <c r="T25" s="54"/>
      <c r="U25" s="54"/>
      <c r="V25" s="54"/>
      <c r="W25" s="54"/>
      <c r="X25" s="54">
        <f>SUM(F25:W25)</f>
        <v>25200</v>
      </c>
    </row>
    <row r="26" spans="1:25" ht="12.75">
      <c r="A26" s="1" t="s">
        <v>14</v>
      </c>
      <c r="B26" s="52">
        <f>SUM(C26:W26)</f>
        <v>0</v>
      </c>
      <c r="C26" s="52"/>
      <c r="D26" s="52"/>
      <c r="E26" s="52"/>
      <c r="F26" s="53"/>
      <c r="G26" s="53"/>
      <c r="H26" s="53"/>
      <c r="I26" s="53"/>
      <c r="J26" s="53"/>
      <c r="K26" s="53"/>
      <c r="L26" s="54">
        <v>0</v>
      </c>
      <c r="M26" s="54">
        <v>0</v>
      </c>
      <c r="N26" s="54">
        <v>0</v>
      </c>
      <c r="O26" s="54">
        <v>0</v>
      </c>
      <c r="P26" s="54">
        <v>0</v>
      </c>
      <c r="Q26" s="54">
        <v>0</v>
      </c>
      <c r="R26" s="54"/>
      <c r="S26" s="54"/>
      <c r="T26" s="54"/>
      <c r="U26" s="54"/>
      <c r="V26" s="54"/>
      <c r="W26" s="54"/>
      <c r="X26" s="54">
        <f>SUM(F26:W26)</f>
        <v>0</v>
      </c>
      <c r="Y26" s="1" t="s">
        <v>108</v>
      </c>
    </row>
    <row r="27" spans="1:25" ht="12.75">
      <c r="A27" s="1" t="s">
        <v>16</v>
      </c>
      <c r="B27" s="52">
        <f>SUM(C27:W27)</f>
        <v>6000</v>
      </c>
      <c r="C27" s="52"/>
      <c r="D27" s="52"/>
      <c r="E27" s="52"/>
      <c r="F27" s="53">
        <v>1000</v>
      </c>
      <c r="G27" s="53">
        <v>1000</v>
      </c>
      <c r="H27" s="53">
        <v>1000</v>
      </c>
      <c r="I27" s="53">
        <v>1000</v>
      </c>
      <c r="J27" s="53">
        <v>1000</v>
      </c>
      <c r="K27" s="53">
        <v>1000</v>
      </c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>
        <f>SUM(F27:W27)</f>
        <v>6000</v>
      </c>
      <c r="Y27" s="1" t="s">
        <v>108</v>
      </c>
    </row>
    <row r="28" spans="1:25" ht="12.75">
      <c r="A28" s="1" t="s">
        <v>17</v>
      </c>
      <c r="B28" s="52">
        <f>SUM(C28:W28)</f>
        <v>3000</v>
      </c>
      <c r="C28" s="52"/>
      <c r="D28" s="52"/>
      <c r="E28" s="52"/>
      <c r="F28" s="53">
        <v>500</v>
      </c>
      <c r="G28" s="53">
        <v>500</v>
      </c>
      <c r="H28" s="53">
        <v>500</v>
      </c>
      <c r="I28" s="53">
        <v>500</v>
      </c>
      <c r="J28" s="53">
        <v>500</v>
      </c>
      <c r="K28" s="53">
        <v>500</v>
      </c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>
        <f>SUM(F28:W28)</f>
        <v>3000</v>
      </c>
      <c r="Y28" s="1" t="s">
        <v>110</v>
      </c>
    </row>
    <row r="29" spans="1:25" ht="12.75">
      <c r="A29" s="1" t="s">
        <v>292</v>
      </c>
      <c r="B29" s="52">
        <f>SUM(C29:W29)</f>
        <v>7066</v>
      </c>
      <c r="C29" s="52"/>
      <c r="D29" s="52"/>
      <c r="E29" s="52"/>
      <c r="F29" s="53"/>
      <c r="G29" s="53"/>
      <c r="H29" s="53"/>
      <c r="I29" s="53"/>
      <c r="J29" s="53"/>
      <c r="K29" s="53"/>
      <c r="L29" s="54"/>
      <c r="M29" s="54"/>
      <c r="N29" s="54"/>
      <c r="O29" s="54">
        <f>200*5</f>
        <v>1000</v>
      </c>
      <c r="P29" s="54"/>
      <c r="Q29" s="54">
        <v>6066</v>
      </c>
      <c r="R29" s="54"/>
      <c r="S29" s="54"/>
      <c r="T29" s="54"/>
      <c r="U29" s="54"/>
      <c r="V29" s="54"/>
      <c r="W29" s="54">
        <v>0</v>
      </c>
      <c r="X29" s="54">
        <f>SUM(F29:W29)</f>
        <v>7066</v>
      </c>
      <c r="Y29" s="1" t="s">
        <v>110</v>
      </c>
    </row>
    <row r="30" spans="1:25" ht="12.75">
      <c r="A30" s="1" t="s">
        <v>253</v>
      </c>
      <c r="B30" s="52">
        <f>SUM(C30:W30)</f>
        <v>0</v>
      </c>
      <c r="C30" s="52"/>
      <c r="D30" s="52"/>
      <c r="E30" s="52"/>
      <c r="F30" s="53">
        <v>0</v>
      </c>
      <c r="G30" s="53">
        <v>0</v>
      </c>
      <c r="H30" s="53">
        <v>0</v>
      </c>
      <c r="I30" s="53">
        <v>0</v>
      </c>
      <c r="J30" s="53">
        <v>0</v>
      </c>
      <c r="K30" s="53">
        <v>0</v>
      </c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>
        <f>SUM(F30:W30)</f>
        <v>0</v>
      </c>
      <c r="Y30" s="1" t="s">
        <v>110</v>
      </c>
    </row>
    <row r="31" spans="2:24" ht="12.75"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>
        <f>SUM(F31:W31)</f>
        <v>0</v>
      </c>
    </row>
    <row r="32" spans="1:24" ht="12.75">
      <c r="A32" s="1" t="s">
        <v>22</v>
      </c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>
        <f>SUM(F32:W32)</f>
        <v>0</v>
      </c>
    </row>
    <row r="33" spans="1:25" ht="12.75">
      <c r="A33" s="1" t="s">
        <v>254</v>
      </c>
      <c r="B33" s="52">
        <f>SUM(C33:W33)</f>
        <v>52000.000000000015</v>
      </c>
      <c r="C33" s="54"/>
      <c r="D33" s="54"/>
      <c r="E33" s="54"/>
      <c r="F33" s="58">
        <f>+F7/6*F13</f>
        <v>8666.666666666668</v>
      </c>
      <c r="G33" s="58">
        <f>+G7/6*G13</f>
        <v>8666.666666666668</v>
      </c>
      <c r="H33" s="58">
        <f>+H7/6*H13</f>
        <v>8666.666666666668</v>
      </c>
      <c r="I33" s="58">
        <f>+I7/6*I13</f>
        <v>8666.666666666668</v>
      </c>
      <c r="J33" s="58">
        <f>+J7/6*J13</f>
        <v>8666.666666666668</v>
      </c>
      <c r="K33" s="58">
        <f>+K7/6*K13</f>
        <v>8666.666666666668</v>
      </c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>
        <f>SUM(F33:W33)</f>
        <v>52000.000000000015</v>
      </c>
      <c r="Y33" s="1" t="s">
        <v>118</v>
      </c>
    </row>
    <row r="34" spans="1:25" ht="12.75">
      <c r="A34" s="1" t="s">
        <v>255</v>
      </c>
      <c r="B34" s="52">
        <f>SUM(C34:W34)</f>
        <v>127960</v>
      </c>
      <c r="C34" s="54"/>
      <c r="D34" s="54"/>
      <c r="E34" s="54"/>
      <c r="F34" s="58">
        <f>+F14*F8</f>
        <v>20440</v>
      </c>
      <c r="G34" s="58">
        <f>+G14*G8</f>
        <v>20440</v>
      </c>
      <c r="H34" s="58">
        <f>+H14*H8</f>
        <v>25760</v>
      </c>
      <c r="I34" s="58">
        <f>+I14*I8</f>
        <v>20440</v>
      </c>
      <c r="J34" s="58">
        <f>+J14*J8</f>
        <v>20440</v>
      </c>
      <c r="K34" s="58">
        <f>+K14*K8</f>
        <v>20440</v>
      </c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>
        <f>SUM(F34:W34)</f>
        <v>127960</v>
      </c>
      <c r="Y34" s="1" t="s">
        <v>118</v>
      </c>
    </row>
    <row r="35" spans="1:25" ht="12.75">
      <c r="A35" s="1" t="s">
        <v>256</v>
      </c>
      <c r="B35" s="52">
        <f>SUM(C35:W35)</f>
        <v>13800</v>
      </c>
      <c r="C35" s="54"/>
      <c r="D35" s="54"/>
      <c r="E35" s="54"/>
      <c r="F35" s="58">
        <f>+F15*F9</f>
        <v>2300</v>
      </c>
      <c r="G35" s="58">
        <f>+G15*G9</f>
        <v>2300</v>
      </c>
      <c r="H35" s="58">
        <f>+H15*H9</f>
        <v>2300</v>
      </c>
      <c r="I35" s="58">
        <f>+I15*I9</f>
        <v>2300</v>
      </c>
      <c r="J35" s="58">
        <f>+J15*J9</f>
        <v>2300</v>
      </c>
      <c r="K35" s="58">
        <f>+K15*K9</f>
        <v>2300</v>
      </c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>
        <f>SUM(F35:W35)</f>
        <v>13800</v>
      </c>
      <c r="Y35" s="1" t="s">
        <v>118</v>
      </c>
    </row>
    <row r="36" spans="1:26" ht="12.75">
      <c r="A36" s="59" t="s">
        <v>257</v>
      </c>
      <c r="B36" s="52">
        <f>SUM(C36:W36)</f>
        <v>18000</v>
      </c>
      <c r="C36" s="54"/>
      <c r="D36" s="54"/>
      <c r="E36" s="54"/>
      <c r="F36" s="60">
        <f>+F11*F16</f>
        <v>3000</v>
      </c>
      <c r="G36" s="60">
        <f>+G11*G16</f>
        <v>3000</v>
      </c>
      <c r="H36" s="60">
        <f>+H11*H16</f>
        <v>3000</v>
      </c>
      <c r="I36" s="60">
        <f>+I11*I16</f>
        <v>3000</v>
      </c>
      <c r="J36" s="60">
        <f>+J11*J16</f>
        <v>3000</v>
      </c>
      <c r="K36" s="60">
        <f>+K11*K16</f>
        <v>3000</v>
      </c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54">
        <f>SUM(F36:W36)</f>
        <v>18000</v>
      </c>
      <c r="Y36" s="1" t="s">
        <v>118</v>
      </c>
      <c r="Z36" s="1">
        <f>+X36/13</f>
        <v>1384.6153846153845</v>
      </c>
    </row>
    <row r="37" spans="1:25" ht="12.75">
      <c r="A37" s="1" t="s">
        <v>293</v>
      </c>
      <c r="B37" s="52">
        <f>SUM(C37:W37)</f>
        <v>0</v>
      </c>
      <c r="C37" s="54"/>
      <c r="D37" s="54"/>
      <c r="E37" s="54"/>
      <c r="F37" s="60">
        <f>+F17*F10</f>
        <v>0</v>
      </c>
      <c r="G37" s="60">
        <f>+G17*G10</f>
        <v>0</v>
      </c>
      <c r="H37" s="60">
        <f>+H17*H10</f>
        <v>0</v>
      </c>
      <c r="I37" s="60">
        <f>+I17*I10</f>
        <v>0</v>
      </c>
      <c r="J37" s="60">
        <f>+J17*J10</f>
        <v>0</v>
      </c>
      <c r="K37" s="60">
        <f>+K17*K10</f>
        <v>0</v>
      </c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54">
        <f>SUM(F37:W37)</f>
        <v>0</v>
      </c>
      <c r="Y37" s="1" t="s">
        <v>118</v>
      </c>
    </row>
    <row r="38" spans="1:25" ht="12.75">
      <c r="A38" s="128" t="s">
        <v>24</v>
      </c>
      <c r="B38" s="52">
        <f>SUM(C38:W38)</f>
        <v>5000</v>
      </c>
      <c r="C38" s="54"/>
      <c r="D38" s="129">
        <v>5000</v>
      </c>
      <c r="E38" s="129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>
        <f>SUM(C38:W38)</f>
        <v>5000</v>
      </c>
      <c r="Y38" s="1" t="s">
        <v>118</v>
      </c>
    </row>
    <row r="39" spans="1:25" ht="12.75">
      <c r="A39" s="1" t="s">
        <v>275</v>
      </c>
      <c r="B39" s="52">
        <f>SUM(C39:W39)</f>
        <v>2500</v>
      </c>
      <c r="C39" s="54"/>
      <c r="D39" s="54"/>
      <c r="E39" s="54"/>
      <c r="F39" s="6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>
        <v>2500</v>
      </c>
      <c r="R39" s="54"/>
      <c r="S39" s="54"/>
      <c r="T39" s="54"/>
      <c r="U39" s="54"/>
      <c r="V39" s="54"/>
      <c r="W39" s="54"/>
      <c r="X39" s="54">
        <f>SUM(F39:W39)</f>
        <v>2500</v>
      </c>
      <c r="Y39" s="1" t="s">
        <v>126</v>
      </c>
    </row>
    <row r="40" spans="1:25" ht="12.75">
      <c r="A40" s="1" t="s">
        <v>127</v>
      </c>
      <c r="B40" s="52">
        <f>SUM(C40:W40)</f>
        <v>0</v>
      </c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>
        <f>SUM(F40:W40)</f>
        <v>0</v>
      </c>
      <c r="Y40" s="1" t="s">
        <v>126</v>
      </c>
    </row>
    <row r="41" spans="1:25" ht="12.75">
      <c r="A41" s="65" t="s">
        <v>128</v>
      </c>
      <c r="B41" s="52">
        <f>SUM(C41:W41)</f>
        <v>7000</v>
      </c>
      <c r="C41" s="66">
        <v>7000</v>
      </c>
      <c r="D41" s="67"/>
      <c r="E41" s="67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>
        <f>SUM(C41:W41)</f>
        <v>7000</v>
      </c>
      <c r="Y41" s="1" t="s">
        <v>129</v>
      </c>
    </row>
    <row r="42" spans="1:25" ht="12.75">
      <c r="A42" s="69" t="s">
        <v>294</v>
      </c>
      <c r="B42" s="52">
        <f>SUM(C42:W42)</f>
        <v>0</v>
      </c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>
        <f>SUM(F42:W42)</f>
        <v>0</v>
      </c>
      <c r="Y42" s="1" t="s">
        <v>129</v>
      </c>
    </row>
    <row r="43" spans="1:24" ht="12.75">
      <c r="A43" s="69" t="s">
        <v>295</v>
      </c>
      <c r="B43" s="52">
        <f>SUM(C43:W43)</f>
        <v>0</v>
      </c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>
        <f>SUM(F43:W43)</f>
        <v>0</v>
      </c>
    </row>
    <row r="44" spans="2:24" ht="12.75"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>
        <f>SUM(F44:W44)</f>
        <v>0</v>
      </c>
    </row>
    <row r="45" spans="1:24" s="73" customFormat="1" ht="12.75">
      <c r="A45" s="71" t="s">
        <v>132</v>
      </c>
      <c r="B45" s="72">
        <f>SUM(B23:B44)</f>
        <v>272526</v>
      </c>
      <c r="C45" s="72">
        <f>SUM(C23:C44)</f>
        <v>7000</v>
      </c>
      <c r="D45" s="72">
        <f>SUM(D23:D44)</f>
        <v>5000</v>
      </c>
      <c r="E45" s="72">
        <f>SUM(E23:E44)</f>
        <v>0</v>
      </c>
      <c r="F45" s="72">
        <f>SUM(F23:F44)</f>
        <v>40939.66666666667</v>
      </c>
      <c r="G45" s="72">
        <f>SUM(G23:G44)</f>
        <v>40939.66666666667</v>
      </c>
      <c r="H45" s="72">
        <f>SUM(H23:H44)</f>
        <v>46261.66666666667</v>
      </c>
      <c r="I45" s="72">
        <f>SUM(I23:I44)</f>
        <v>40939.66666666667</v>
      </c>
      <c r="J45" s="72">
        <f>SUM(J23:J44)</f>
        <v>40939.66666666667</v>
      </c>
      <c r="K45" s="72">
        <f>SUM(K23:K44)</f>
        <v>40939.66666666667</v>
      </c>
      <c r="L45" s="72">
        <f>SUM(L23:L44)</f>
        <v>0</v>
      </c>
      <c r="M45" s="72">
        <f>SUM(M23:M44)</f>
        <v>0</v>
      </c>
      <c r="N45" s="72">
        <f>SUM(N23:N44)</f>
        <v>0</v>
      </c>
      <c r="O45" s="72">
        <f>SUM(O23:O44)</f>
        <v>1000</v>
      </c>
      <c r="P45" s="72">
        <f>SUM(P23:P44)</f>
        <v>0</v>
      </c>
      <c r="Q45" s="72">
        <f>SUM(Q23:Q44)</f>
        <v>8566</v>
      </c>
      <c r="R45" s="72">
        <f>SUM(R23:R44)</f>
        <v>0</v>
      </c>
      <c r="S45" s="72">
        <f>SUM(S23:S44)</f>
        <v>0</v>
      </c>
      <c r="T45" s="72">
        <f>SUM(T23:T44)</f>
        <v>0</v>
      </c>
      <c r="U45" s="72">
        <f>SUM(U23:U44)</f>
        <v>0</v>
      </c>
      <c r="V45" s="72">
        <f>SUM(V23:V44)</f>
        <v>0</v>
      </c>
      <c r="W45" s="72">
        <f>SUM(W23:W44)</f>
        <v>0</v>
      </c>
      <c r="X45" s="72">
        <f>SUM(C45:W45)</f>
        <v>272526.00000000006</v>
      </c>
    </row>
    <row r="46" spans="2:24" ht="12.75">
      <c r="B46" s="54"/>
      <c r="C46" s="54" t="s">
        <v>133</v>
      </c>
      <c r="D46" s="54" t="s">
        <v>63</v>
      </c>
      <c r="E46" s="54"/>
      <c r="F46" s="54" t="s">
        <v>134</v>
      </c>
      <c r="G46" s="54" t="s">
        <v>135</v>
      </c>
      <c r="H46" s="74" t="s">
        <v>136</v>
      </c>
      <c r="I46" s="74" t="s">
        <v>137</v>
      </c>
      <c r="J46" s="133" t="s">
        <v>296</v>
      </c>
      <c r="K46" s="78" t="s">
        <v>226</v>
      </c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</row>
    <row r="47" spans="2:24" ht="12.75">
      <c r="B47" s="54"/>
      <c r="C47" s="76" t="s">
        <v>139</v>
      </c>
      <c r="D47" s="76"/>
      <c r="E47" s="76"/>
      <c r="F47" s="77">
        <v>4</v>
      </c>
      <c r="G47" s="77">
        <v>4</v>
      </c>
      <c r="H47" s="77">
        <v>4</v>
      </c>
      <c r="I47" s="77">
        <v>4</v>
      </c>
      <c r="J47" s="77">
        <v>0</v>
      </c>
      <c r="K47" s="77">
        <v>4</v>
      </c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</row>
    <row r="48" spans="1:24" ht="12.75">
      <c r="A48" s="44" t="s">
        <v>140</v>
      </c>
      <c r="B48" s="54"/>
      <c r="C48" s="54" t="s">
        <v>141</v>
      </c>
      <c r="D48" s="54"/>
      <c r="E48" s="54"/>
      <c r="F48" s="77">
        <v>11</v>
      </c>
      <c r="G48" s="77">
        <v>11</v>
      </c>
      <c r="H48" s="77">
        <v>12</v>
      </c>
      <c r="I48" s="77">
        <v>11</v>
      </c>
      <c r="J48" s="77">
        <v>11</v>
      </c>
      <c r="K48" s="77">
        <v>11</v>
      </c>
      <c r="L48" s="77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</row>
    <row r="49" spans="2:24" ht="12.75">
      <c r="B49" s="54"/>
      <c r="C49" s="54"/>
      <c r="D49" s="54"/>
      <c r="E49" s="54"/>
      <c r="F49" s="54" t="s">
        <v>65</v>
      </c>
      <c r="G49" s="54" t="s">
        <v>65</v>
      </c>
      <c r="H49" s="78" t="s">
        <v>66</v>
      </c>
      <c r="I49" s="54" t="s">
        <v>65</v>
      </c>
      <c r="J49" s="54" t="s">
        <v>65</v>
      </c>
      <c r="K49" s="54" t="s">
        <v>65</v>
      </c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</row>
    <row r="50" spans="1:24" ht="12.75">
      <c r="A50" s="44" t="s">
        <v>142</v>
      </c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</row>
    <row r="51" spans="1:25" ht="12.75">
      <c r="A51" s="1" t="s">
        <v>30</v>
      </c>
      <c r="B51" s="52">
        <f>SUM(C51:W51)</f>
        <v>5000</v>
      </c>
      <c r="C51" s="54">
        <v>1500</v>
      </c>
      <c r="D51" s="54">
        <v>500</v>
      </c>
      <c r="E51" s="54"/>
      <c r="F51" s="54">
        <v>500</v>
      </c>
      <c r="G51" s="54">
        <v>500</v>
      </c>
      <c r="H51" s="54">
        <v>500</v>
      </c>
      <c r="I51" s="54">
        <v>500</v>
      </c>
      <c r="J51" s="54">
        <v>500</v>
      </c>
      <c r="K51" s="54">
        <v>500</v>
      </c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>
        <f>SUM(C51:W51)</f>
        <v>5000</v>
      </c>
      <c r="Y51" s="1" t="s">
        <v>143</v>
      </c>
    </row>
    <row r="52" spans="1:25" ht="12.75">
      <c r="A52" s="1" t="s">
        <v>31</v>
      </c>
      <c r="B52" s="52">
        <f>SUM(C52:W52)</f>
        <v>6500</v>
      </c>
      <c r="C52" s="54">
        <v>500</v>
      </c>
      <c r="D52" s="54">
        <v>1000</v>
      </c>
      <c r="E52" s="54"/>
      <c r="F52" s="54">
        <v>1000</v>
      </c>
      <c r="G52" s="54">
        <v>1000</v>
      </c>
      <c r="H52" s="54">
        <v>1000</v>
      </c>
      <c r="I52" s="54">
        <v>1000</v>
      </c>
      <c r="J52" s="134"/>
      <c r="K52" s="54">
        <v>1000</v>
      </c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>
        <f>SUM(C52:W52)</f>
        <v>6500</v>
      </c>
      <c r="Y52" s="1" t="s">
        <v>143</v>
      </c>
    </row>
    <row r="53" spans="1:25" ht="12.75">
      <c r="A53" s="1" t="s">
        <v>144</v>
      </c>
      <c r="B53" s="52">
        <f>SUM(C53:W53)</f>
        <v>15850</v>
      </c>
      <c r="C53" s="54">
        <v>700</v>
      </c>
      <c r="D53" s="54">
        <v>700</v>
      </c>
      <c r="E53" s="54"/>
      <c r="F53" s="54">
        <f>(F47*F48*50)+(F47*3*25)+350</f>
        <v>2850</v>
      </c>
      <c r="G53" s="54">
        <f>(G47*G48*50)+(G47*3*25)+350</f>
        <v>2850</v>
      </c>
      <c r="H53" s="54">
        <f>(H47*H48*50)+(H47*3*25)+350</f>
        <v>3050</v>
      </c>
      <c r="I53" s="54">
        <f>(I47*I48*50)+(I47*3*25)+350</f>
        <v>2850</v>
      </c>
      <c r="J53" s="134"/>
      <c r="K53" s="54">
        <f>(K47*K48*50)+(K47*3*25)+350</f>
        <v>2850</v>
      </c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>
        <f>SUM(C53:W53)</f>
        <v>15850</v>
      </c>
      <c r="Y53" s="1" t="s">
        <v>143</v>
      </c>
    </row>
    <row r="54" spans="1:25" ht="12.75">
      <c r="A54" s="1" t="s">
        <v>33</v>
      </c>
      <c r="B54" s="52">
        <f>SUM(C54:W54)</f>
        <v>4800</v>
      </c>
      <c r="C54" s="54"/>
      <c r="D54" s="54">
        <v>250</v>
      </c>
      <c r="E54" s="54"/>
      <c r="F54" s="135">
        <f>(F48+4)*5*10</f>
        <v>750</v>
      </c>
      <c r="G54" s="135">
        <f>(G48+4)*5*10</f>
        <v>750</v>
      </c>
      <c r="H54" s="135">
        <f>(H48+4)*5*10</f>
        <v>800</v>
      </c>
      <c r="I54" s="135">
        <f>(I48+4)*5*10</f>
        <v>750</v>
      </c>
      <c r="J54" s="135">
        <f>(J48+4)*5*10</f>
        <v>750</v>
      </c>
      <c r="K54" s="135">
        <f>(K48+4)*5*10</f>
        <v>750</v>
      </c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>
        <f>SUM(C54:W54)</f>
        <v>4800</v>
      </c>
      <c r="Y54" s="1" t="s">
        <v>145</v>
      </c>
    </row>
    <row r="55" spans="1:25" ht="12.75">
      <c r="A55" s="1" t="s">
        <v>34</v>
      </c>
      <c r="B55" s="52">
        <f>SUM(C55:W55)</f>
        <v>5450</v>
      </c>
      <c r="C55" s="54"/>
      <c r="D55" s="54">
        <v>250</v>
      </c>
      <c r="E55" s="54"/>
      <c r="F55" s="54">
        <f>((F48+3)*4*10)+300</f>
        <v>860</v>
      </c>
      <c r="G55" s="54">
        <f>((G48+3)*4*10)+300</f>
        <v>860</v>
      </c>
      <c r="H55" s="54">
        <f>((H48+3)*4*10)+300</f>
        <v>900</v>
      </c>
      <c r="I55" s="54">
        <f>((I48+3)*4*10)+300</f>
        <v>860</v>
      </c>
      <c r="J55" s="54">
        <f>((J48+3)*4*10)+300</f>
        <v>860</v>
      </c>
      <c r="K55" s="54">
        <f>((K48+3)*4*10)+300</f>
        <v>860</v>
      </c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>
        <f>SUM(C55:W55)</f>
        <v>5450</v>
      </c>
      <c r="Y55" s="1" t="s">
        <v>145</v>
      </c>
    </row>
    <row r="56" spans="1:25" ht="12.75">
      <c r="A56" s="1" t="s">
        <v>260</v>
      </c>
      <c r="B56" s="52">
        <f>SUM(C56:W56)</f>
        <v>2350</v>
      </c>
      <c r="C56" s="54"/>
      <c r="D56" s="54">
        <v>250</v>
      </c>
      <c r="E56" s="54"/>
      <c r="F56" s="54">
        <v>350</v>
      </c>
      <c r="G56" s="54">
        <v>350</v>
      </c>
      <c r="H56" s="54">
        <v>350</v>
      </c>
      <c r="I56" s="54">
        <v>350</v>
      </c>
      <c r="J56" s="54">
        <v>350</v>
      </c>
      <c r="K56" s="54">
        <v>350</v>
      </c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>
        <f>SUM(C56:W56)</f>
        <v>2350</v>
      </c>
      <c r="Y56" s="1" t="s">
        <v>145</v>
      </c>
    </row>
    <row r="57" spans="1:25" ht="12.75">
      <c r="A57" s="1" t="s">
        <v>147</v>
      </c>
      <c r="B57" s="52">
        <f>SUM(C57:W57)</f>
        <v>2350</v>
      </c>
      <c r="C57" s="54"/>
      <c r="D57" s="54">
        <v>250</v>
      </c>
      <c r="E57" s="54"/>
      <c r="F57" s="54">
        <v>350</v>
      </c>
      <c r="G57" s="54">
        <v>350</v>
      </c>
      <c r="H57" s="54">
        <v>350</v>
      </c>
      <c r="I57" s="54">
        <v>350</v>
      </c>
      <c r="J57" s="54">
        <v>350</v>
      </c>
      <c r="K57" s="54">
        <v>350</v>
      </c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>
        <f>SUM(C57:W57)</f>
        <v>2350</v>
      </c>
      <c r="Y57" s="1" t="s">
        <v>145</v>
      </c>
    </row>
    <row r="58" spans="1:24" ht="12.75">
      <c r="A58" s="1" t="s">
        <v>261</v>
      </c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>
        <f>SUM(C58:W58)</f>
        <v>0</v>
      </c>
    </row>
    <row r="59" spans="1:25" ht="12.75">
      <c r="A59" s="40" t="s">
        <v>297</v>
      </c>
      <c r="B59" s="52">
        <f>SUM(C59:W59)</f>
        <v>1500</v>
      </c>
      <c r="C59" s="54">
        <v>1500</v>
      </c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>
        <f>SUM(C59:W59)</f>
        <v>1500</v>
      </c>
      <c r="Y59" s="1" t="s">
        <v>145</v>
      </c>
    </row>
    <row r="60" spans="1:25" ht="12.75">
      <c r="A60" s="1" t="s">
        <v>150</v>
      </c>
      <c r="B60" s="52">
        <f>SUM(C60:W60)</f>
        <v>1500</v>
      </c>
      <c r="C60" s="54">
        <v>1000</v>
      </c>
      <c r="D60" s="54">
        <v>500</v>
      </c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>
        <f>SUM(C60:W60)</f>
        <v>1500</v>
      </c>
      <c r="Y60" s="1" t="s">
        <v>143</v>
      </c>
    </row>
    <row r="61" spans="1:25" ht="12.75">
      <c r="A61" s="1" t="s">
        <v>151</v>
      </c>
      <c r="B61" s="52">
        <f>SUM(C61:W61)</f>
        <v>3000</v>
      </c>
      <c r="C61" s="54"/>
      <c r="D61" s="54"/>
      <c r="E61" s="54"/>
      <c r="F61" s="54">
        <v>500</v>
      </c>
      <c r="G61" s="54">
        <v>500</v>
      </c>
      <c r="H61" s="54">
        <v>500</v>
      </c>
      <c r="I61" s="54">
        <v>500</v>
      </c>
      <c r="J61" s="54">
        <v>500</v>
      </c>
      <c r="K61" s="54">
        <v>500</v>
      </c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>
        <f>SUM(C61:W61)</f>
        <v>3000</v>
      </c>
      <c r="Y61" s="1" t="s">
        <v>145</v>
      </c>
    </row>
    <row r="62" spans="1:25" ht="12.75">
      <c r="A62" s="1" t="s">
        <v>152</v>
      </c>
      <c r="B62" s="52">
        <f>SUM(C62:W62)</f>
        <v>500</v>
      </c>
      <c r="C62" s="54">
        <v>500</v>
      </c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>
        <f>SUM(C62:W62)</f>
        <v>500</v>
      </c>
      <c r="Y62" s="1" t="s">
        <v>145</v>
      </c>
    </row>
    <row r="63" spans="2:24" ht="12.75">
      <c r="B63" s="54"/>
      <c r="C63" s="54"/>
      <c r="D63" s="67"/>
      <c r="E63" s="67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</row>
    <row r="64" spans="1:24" ht="12.75">
      <c r="A64" s="79" t="s">
        <v>153</v>
      </c>
      <c r="B64" s="80">
        <f>SUM(B51:B62)</f>
        <v>48800</v>
      </c>
      <c r="C64" s="80">
        <f>SUM(C51:C62)</f>
        <v>5700</v>
      </c>
      <c r="D64" s="80">
        <f>SUM(D51:D63)</f>
        <v>3700</v>
      </c>
      <c r="E64" s="80">
        <f>SUM(E51:E63)</f>
        <v>0</v>
      </c>
      <c r="F64" s="80">
        <f>SUM(F51:F62)</f>
        <v>7160</v>
      </c>
      <c r="G64" s="80">
        <f>SUM(G51:G62)</f>
        <v>7160</v>
      </c>
      <c r="H64" s="80">
        <f>SUM(H51:H62)</f>
        <v>7450</v>
      </c>
      <c r="I64" s="80">
        <f>SUM(I51:I62)</f>
        <v>7160</v>
      </c>
      <c r="J64" s="80">
        <f>SUM(J51:J62)</f>
        <v>3310</v>
      </c>
      <c r="K64" s="80">
        <f>SUM(K51:K62)</f>
        <v>7160</v>
      </c>
      <c r="L64" s="80">
        <f>SUM(L51:L62)</f>
        <v>0</v>
      </c>
      <c r="M64" s="80">
        <f>SUM(M51:M62)</f>
        <v>0</v>
      </c>
      <c r="N64" s="80">
        <f>SUM(N51:N62)</f>
        <v>0</v>
      </c>
      <c r="O64" s="80">
        <f>SUM(O51:O62)</f>
        <v>0</v>
      </c>
      <c r="P64" s="80">
        <f>SUM(P51:P62)</f>
        <v>0</v>
      </c>
      <c r="Q64" s="80">
        <f>SUM(Q51:Q62)</f>
        <v>0</v>
      </c>
      <c r="R64" s="80">
        <f>SUM(R51:R62)</f>
        <v>0</v>
      </c>
      <c r="S64" s="80">
        <f>SUM(S51:S62)</f>
        <v>0</v>
      </c>
      <c r="T64" s="80">
        <f>SUM(T51:T62)</f>
        <v>0</v>
      </c>
      <c r="U64" s="80">
        <f>SUM(U51:U62)</f>
        <v>0</v>
      </c>
      <c r="V64" s="80">
        <f>SUM(V51:V62)</f>
        <v>0</v>
      </c>
      <c r="W64" s="80">
        <f>SUM(W51:W62)</f>
        <v>0</v>
      </c>
      <c r="X64" s="80">
        <f>SUM(X51:X62)</f>
        <v>48800</v>
      </c>
    </row>
    <row r="65" spans="2:24" ht="12.75"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</row>
    <row r="66" spans="2:24" ht="12.75"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</row>
    <row r="67" spans="1:24" ht="12.75">
      <c r="A67" s="44" t="s">
        <v>154</v>
      </c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</row>
    <row r="68" spans="1:24" ht="12.75">
      <c r="A68" s="1" t="s">
        <v>262</v>
      </c>
      <c r="B68" s="52">
        <f>SUM(C68:W68)</f>
        <v>5025</v>
      </c>
      <c r="C68" s="54"/>
      <c r="D68" s="54"/>
      <c r="E68" s="54"/>
      <c r="F68" s="54">
        <f>(5*F48*15)</f>
        <v>825</v>
      </c>
      <c r="G68" s="54">
        <f>(5*G48*15)</f>
        <v>825</v>
      </c>
      <c r="H68" s="54">
        <f>(5*H48*15)</f>
        <v>900</v>
      </c>
      <c r="I68" s="54">
        <f>(5*I48*15)</f>
        <v>825</v>
      </c>
      <c r="J68" s="54">
        <f>(5*J48*15)</f>
        <v>825</v>
      </c>
      <c r="K68" s="54">
        <f>(5*K48*15)</f>
        <v>825</v>
      </c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>
        <f>SUM(C68:W68)</f>
        <v>5025</v>
      </c>
    </row>
    <row r="69" spans="1:24" ht="12.75">
      <c r="A69" s="1" t="s">
        <v>263</v>
      </c>
      <c r="B69" s="52">
        <f>SUM(C69:W69)</f>
        <v>3350</v>
      </c>
      <c r="C69" s="54"/>
      <c r="D69" s="54"/>
      <c r="E69" s="54"/>
      <c r="F69" s="54">
        <f>(5*F48*10)</f>
        <v>550</v>
      </c>
      <c r="G69" s="54">
        <f>(5*G48*10)</f>
        <v>550</v>
      </c>
      <c r="H69" s="54">
        <f>(5*H48*10)</f>
        <v>600</v>
      </c>
      <c r="I69" s="54">
        <f>(5*I48*10)</f>
        <v>550</v>
      </c>
      <c r="J69" s="54">
        <f>(5*J48*10)</f>
        <v>550</v>
      </c>
      <c r="K69" s="54">
        <f>(5*K48*10)</f>
        <v>550</v>
      </c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>
        <f>SUM(C69:W69)</f>
        <v>3350</v>
      </c>
    </row>
    <row r="70" spans="1:24" ht="12.75">
      <c r="A70" s="59" t="s">
        <v>264</v>
      </c>
      <c r="B70" s="135"/>
      <c r="C70" s="135"/>
      <c r="D70" s="135"/>
      <c r="E70" s="135"/>
      <c r="F70" s="135">
        <v>0</v>
      </c>
      <c r="G70" s="135">
        <v>0</v>
      </c>
      <c r="H70" s="135">
        <v>0</v>
      </c>
      <c r="I70" s="135">
        <v>0</v>
      </c>
      <c r="J70" s="135">
        <v>0</v>
      </c>
      <c r="K70" s="135">
        <v>0</v>
      </c>
      <c r="L70" s="135"/>
      <c r="M70" s="135"/>
      <c r="N70" s="135"/>
      <c r="O70" s="135"/>
      <c r="P70" s="135"/>
      <c r="Q70" s="135"/>
      <c r="R70" s="135"/>
      <c r="S70" s="135"/>
      <c r="T70" s="135"/>
      <c r="U70" s="135"/>
      <c r="V70" s="135"/>
      <c r="W70" s="135"/>
      <c r="X70" s="135">
        <f>SUM(C70:W70)</f>
        <v>0</v>
      </c>
    </row>
    <row r="71" spans="1:24" ht="12.75">
      <c r="A71" s="1" t="s">
        <v>159</v>
      </c>
      <c r="B71" s="52">
        <f>SUM(C71:W71)</f>
        <v>1200</v>
      </c>
      <c r="C71" s="54"/>
      <c r="D71" s="54"/>
      <c r="E71" s="54"/>
      <c r="F71" s="54">
        <v>200</v>
      </c>
      <c r="G71" s="54">
        <v>200</v>
      </c>
      <c r="H71" s="54">
        <v>200</v>
      </c>
      <c r="I71" s="54">
        <v>200</v>
      </c>
      <c r="J71" s="54">
        <v>200</v>
      </c>
      <c r="K71" s="54">
        <v>200</v>
      </c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>
        <f>SUM(C71:W71)</f>
        <v>1200</v>
      </c>
    </row>
    <row r="72" spans="2:24" ht="12.75"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</row>
    <row r="73" spans="1:24" ht="12.75">
      <c r="A73" s="79" t="s">
        <v>160</v>
      </c>
      <c r="B73" s="80">
        <f>SUM(B68:B71)</f>
        <v>9575</v>
      </c>
      <c r="C73" s="80">
        <f>SUM(C68:C71)</f>
        <v>0</v>
      </c>
      <c r="D73" s="80">
        <f>SUM(D68:D71)</f>
        <v>0</v>
      </c>
      <c r="E73" s="80">
        <f>SUM(E68:E71)</f>
        <v>0</v>
      </c>
      <c r="F73" s="80">
        <f>SUM(F68:F71)</f>
        <v>1575</v>
      </c>
      <c r="G73" s="80">
        <f>SUM(G68:G71)</f>
        <v>1575</v>
      </c>
      <c r="H73" s="80">
        <f>SUM(H68:H71)</f>
        <v>1700</v>
      </c>
      <c r="I73" s="80">
        <f>SUM(I68:I71)</f>
        <v>1575</v>
      </c>
      <c r="J73" s="80">
        <f>SUM(J68:J71)</f>
        <v>1575</v>
      </c>
      <c r="K73" s="80">
        <f>SUM(K68:K71)</f>
        <v>1575</v>
      </c>
      <c r="L73" s="80">
        <f>SUM(L68:L71)</f>
        <v>0</v>
      </c>
      <c r="M73" s="80">
        <f>SUM(M68:M71)</f>
        <v>0</v>
      </c>
      <c r="N73" s="80">
        <f>SUM(N68:N71)</f>
        <v>0</v>
      </c>
      <c r="O73" s="80">
        <f>SUM(O68:O71)</f>
        <v>0</v>
      </c>
      <c r="P73" s="80">
        <f>SUM(P68:P71)</f>
        <v>0</v>
      </c>
      <c r="Q73" s="80">
        <f>SUM(Q68:Q71)</f>
        <v>0</v>
      </c>
      <c r="R73" s="80">
        <f>SUM(R68:R71)</f>
        <v>0</v>
      </c>
      <c r="S73" s="80">
        <f>SUM(S68:S71)</f>
        <v>0</v>
      </c>
      <c r="T73" s="80">
        <f>SUM(T68:T71)</f>
        <v>0</v>
      </c>
      <c r="U73" s="80">
        <f>SUM(U68:U71)</f>
        <v>0</v>
      </c>
      <c r="V73" s="80">
        <f>SUM(V68:V71)</f>
        <v>0</v>
      </c>
      <c r="W73" s="80">
        <f>SUM(W68:W71)</f>
        <v>0</v>
      </c>
      <c r="X73" s="80">
        <f>SUM(X68:X71)</f>
        <v>9575</v>
      </c>
    </row>
    <row r="74" spans="2:24" ht="12.75"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</row>
    <row r="75" spans="2:24" ht="12.75"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</row>
    <row r="76" spans="1:24" ht="12.75">
      <c r="A76" s="44" t="s">
        <v>161</v>
      </c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</row>
    <row r="77" spans="1:25" ht="12.75">
      <c r="A77" s="1" t="s">
        <v>162</v>
      </c>
      <c r="B77" s="52">
        <f>SUM(C77:W77)</f>
        <v>28030</v>
      </c>
      <c r="C77" s="54">
        <v>150</v>
      </c>
      <c r="D77" s="54"/>
      <c r="E77" s="54"/>
      <c r="F77" s="54">
        <f>+(+F13+F14)*5*0.8</f>
        <v>4520</v>
      </c>
      <c r="G77" s="54">
        <f>+(+G13+G14)*5*0.8</f>
        <v>4520</v>
      </c>
      <c r="H77" s="54">
        <f>+(+H13+H14)*5*0.8</f>
        <v>5280</v>
      </c>
      <c r="I77" s="54">
        <f>+(+I13+I14)*5*0.8</f>
        <v>4520</v>
      </c>
      <c r="J77" s="54">
        <f>+(+J13+J14)*5*0.8</f>
        <v>4520</v>
      </c>
      <c r="K77" s="54">
        <f>+(+K13+K14)*5*0.8</f>
        <v>4520</v>
      </c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>
        <f>SUM(C77:W77)</f>
        <v>28030</v>
      </c>
      <c r="Y77" s="1" t="s">
        <v>47</v>
      </c>
    </row>
    <row r="78" spans="1:25" ht="12.75">
      <c r="A78" s="1" t="s">
        <v>298</v>
      </c>
      <c r="B78" s="52">
        <f>SUM(C78:W78)</f>
        <v>900</v>
      </c>
      <c r="C78" s="54"/>
      <c r="D78" s="54"/>
      <c r="E78" s="54"/>
      <c r="F78" s="54">
        <v>150</v>
      </c>
      <c r="G78" s="54">
        <v>150</v>
      </c>
      <c r="H78" s="54">
        <v>150</v>
      </c>
      <c r="I78" s="54">
        <v>150</v>
      </c>
      <c r="J78" s="54">
        <v>150</v>
      </c>
      <c r="K78" s="54">
        <v>150</v>
      </c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>
        <f>SUM(C78:W78)</f>
        <v>900</v>
      </c>
      <c r="Y78" s="1" t="s">
        <v>47</v>
      </c>
    </row>
    <row r="79" spans="2:24" ht="12.75"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</row>
    <row r="80" spans="1:24" ht="12.75">
      <c r="A80" s="79" t="s">
        <v>164</v>
      </c>
      <c r="B80" s="80">
        <f>SUM(B77:B78)</f>
        <v>28930</v>
      </c>
      <c r="C80" s="80">
        <f>SUM(C77:C78)</f>
        <v>150</v>
      </c>
      <c r="D80" s="80">
        <f>SUM(D77:D78)</f>
        <v>0</v>
      </c>
      <c r="E80" s="80">
        <f>SUM(E77:E78)</f>
        <v>0</v>
      </c>
      <c r="F80" s="80">
        <f>SUM(F77:F78)</f>
        <v>4670</v>
      </c>
      <c r="G80" s="80">
        <f>SUM(G77:G78)</f>
        <v>4670</v>
      </c>
      <c r="H80" s="80">
        <f>SUM(H77:H78)</f>
        <v>5430</v>
      </c>
      <c r="I80" s="80">
        <f>SUM(I77:I78)</f>
        <v>4670</v>
      </c>
      <c r="J80" s="80">
        <f>SUM(J77:J78)</f>
        <v>4670</v>
      </c>
      <c r="K80" s="80">
        <f>SUM(K77:K78)</f>
        <v>4670</v>
      </c>
      <c r="L80" s="80">
        <f>SUM(L77:L78)</f>
        <v>0</v>
      </c>
      <c r="M80" s="80">
        <f>SUM(M77:M78)</f>
        <v>0</v>
      </c>
      <c r="N80" s="80">
        <f>SUM(N77:N78)</f>
        <v>0</v>
      </c>
      <c r="O80" s="80">
        <f>SUM(O77:O78)</f>
        <v>0</v>
      </c>
      <c r="P80" s="80">
        <f>SUM(P77:P78)</f>
        <v>0</v>
      </c>
      <c r="Q80" s="80">
        <f>SUM(Q77:Q78)</f>
        <v>0</v>
      </c>
      <c r="R80" s="80">
        <f>SUM(R77:R78)</f>
        <v>0</v>
      </c>
      <c r="S80" s="80">
        <f>SUM(S77:S78)</f>
        <v>0</v>
      </c>
      <c r="T80" s="80">
        <f>SUM(T77:T78)</f>
        <v>0</v>
      </c>
      <c r="U80" s="80">
        <f>SUM(U77:U78)</f>
        <v>0</v>
      </c>
      <c r="V80" s="80">
        <f>SUM(V77:V78)</f>
        <v>0</v>
      </c>
      <c r="W80" s="80">
        <f>SUM(W77:W78)</f>
        <v>0</v>
      </c>
      <c r="X80" s="80">
        <f>SUM(X77:X78)</f>
        <v>28930</v>
      </c>
    </row>
    <row r="81" spans="2:24" ht="12.75">
      <c r="B81" s="54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</row>
    <row r="82" spans="2:24" ht="12.75">
      <c r="B82" s="54"/>
      <c r="C82" s="54"/>
      <c r="D82" s="54" t="s">
        <v>63</v>
      </c>
      <c r="E82" s="54"/>
      <c r="F82" s="54" t="s">
        <v>134</v>
      </c>
      <c r="G82" s="54" t="s">
        <v>135</v>
      </c>
      <c r="H82" s="54" t="s">
        <v>166</v>
      </c>
      <c r="I82" s="54" t="s">
        <v>299</v>
      </c>
      <c r="J82" s="136" t="s">
        <v>167</v>
      </c>
      <c r="K82" s="78" t="s">
        <v>226</v>
      </c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</row>
    <row r="83" spans="1:24" ht="12.75">
      <c r="A83" s="44" t="s">
        <v>165</v>
      </c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</row>
    <row r="84" spans="1:25" ht="12.75">
      <c r="A84" s="1" t="s">
        <v>168</v>
      </c>
      <c r="B84" s="52">
        <f>SUM(C84:W84)</f>
        <v>2350</v>
      </c>
      <c r="C84" s="54">
        <v>100</v>
      </c>
      <c r="D84" s="54">
        <v>150</v>
      </c>
      <c r="E84" s="54"/>
      <c r="F84" s="52">
        <v>350</v>
      </c>
      <c r="G84" s="52">
        <v>350</v>
      </c>
      <c r="H84" s="52">
        <v>350</v>
      </c>
      <c r="I84" s="52">
        <v>350</v>
      </c>
      <c r="J84" s="52">
        <v>350</v>
      </c>
      <c r="K84" s="52">
        <v>350</v>
      </c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>
        <f>SUM(C84:W84)</f>
        <v>2350</v>
      </c>
      <c r="Y84" s="1" t="s">
        <v>169</v>
      </c>
    </row>
    <row r="85" spans="1:25" ht="12.75">
      <c r="A85" s="1" t="s">
        <v>170</v>
      </c>
      <c r="B85" s="52">
        <f>SUM(C85:W85)</f>
        <v>3250</v>
      </c>
      <c r="C85" s="54">
        <v>100</v>
      </c>
      <c r="D85" s="54">
        <v>150</v>
      </c>
      <c r="E85" s="54"/>
      <c r="F85" s="54">
        <v>500</v>
      </c>
      <c r="G85" s="54">
        <v>500</v>
      </c>
      <c r="H85" s="54">
        <v>500</v>
      </c>
      <c r="I85" s="54">
        <v>500</v>
      </c>
      <c r="J85" s="54">
        <v>500</v>
      </c>
      <c r="K85" s="54">
        <v>500</v>
      </c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>
        <f>SUM(C85:W85)</f>
        <v>3250</v>
      </c>
      <c r="Y85" s="1" t="s">
        <v>169</v>
      </c>
    </row>
    <row r="86" spans="1:25" ht="12.75">
      <c r="A86" s="1" t="s">
        <v>171</v>
      </c>
      <c r="B86" s="52">
        <f>SUM(C86:W86)</f>
        <v>3650</v>
      </c>
      <c r="C86" s="54"/>
      <c r="D86" s="54">
        <v>150</v>
      </c>
      <c r="E86" s="54"/>
      <c r="F86" s="54">
        <v>500</v>
      </c>
      <c r="G86" s="54">
        <v>500</v>
      </c>
      <c r="H86" s="54">
        <v>500</v>
      </c>
      <c r="I86" s="54">
        <v>1000</v>
      </c>
      <c r="J86" s="54">
        <v>500</v>
      </c>
      <c r="K86" s="54">
        <v>500</v>
      </c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>
        <f>SUM(C86:W86)</f>
        <v>3650</v>
      </c>
      <c r="Y86" s="1" t="s">
        <v>169</v>
      </c>
    </row>
    <row r="87" spans="1:25" ht="12.75">
      <c r="A87" s="1" t="s">
        <v>41</v>
      </c>
      <c r="B87" s="52">
        <f>SUM(C87:W87)</f>
        <v>12000</v>
      </c>
      <c r="C87" s="54"/>
      <c r="D87" s="54"/>
      <c r="E87" s="54"/>
      <c r="F87" s="54">
        <v>2000</v>
      </c>
      <c r="G87" s="54">
        <v>2000</v>
      </c>
      <c r="H87" s="54">
        <v>2000</v>
      </c>
      <c r="I87" s="54">
        <v>2000</v>
      </c>
      <c r="J87" s="54">
        <v>2000</v>
      </c>
      <c r="K87" s="54">
        <v>2000</v>
      </c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>
        <f>SUM(C87:W87)</f>
        <v>12000</v>
      </c>
      <c r="Y87" s="1" t="s">
        <v>172</v>
      </c>
    </row>
    <row r="88" spans="1:25" ht="12.75">
      <c r="A88" s="1" t="s">
        <v>300</v>
      </c>
      <c r="B88" s="52">
        <f>SUM(C88:W88)</f>
        <v>4500</v>
      </c>
      <c r="C88" s="54"/>
      <c r="D88" s="54"/>
      <c r="E88" s="54"/>
      <c r="F88" s="54">
        <v>750</v>
      </c>
      <c r="G88" s="54">
        <v>750</v>
      </c>
      <c r="H88" s="54">
        <v>750</v>
      </c>
      <c r="I88" s="54">
        <v>750</v>
      </c>
      <c r="J88" s="54">
        <v>750</v>
      </c>
      <c r="K88" s="54">
        <v>750</v>
      </c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>
        <f>SUM(C88:W88)</f>
        <v>4500</v>
      </c>
      <c r="Y88" s="1" t="s">
        <v>172</v>
      </c>
    </row>
    <row r="89" spans="1:25" ht="12.75">
      <c r="A89" s="1" t="s">
        <v>174</v>
      </c>
      <c r="B89" s="52">
        <f>SUM(C89:W89)</f>
        <v>2400</v>
      </c>
      <c r="C89" s="54"/>
      <c r="D89" s="54"/>
      <c r="E89" s="54"/>
      <c r="F89" s="54">
        <v>400</v>
      </c>
      <c r="G89" s="54">
        <v>400</v>
      </c>
      <c r="H89" s="54">
        <v>400</v>
      </c>
      <c r="I89" s="54">
        <v>400</v>
      </c>
      <c r="J89" s="54">
        <v>400</v>
      </c>
      <c r="K89" s="54">
        <v>400</v>
      </c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>
        <f>SUM(C89:W89)</f>
        <v>2400</v>
      </c>
      <c r="Y89" s="1" t="s">
        <v>175</v>
      </c>
    </row>
    <row r="90" spans="1:25" ht="12.75">
      <c r="A90" s="1" t="s">
        <v>43</v>
      </c>
      <c r="B90" s="52">
        <f>SUM(C90:W90)</f>
        <v>5100</v>
      </c>
      <c r="C90" s="54"/>
      <c r="D90" s="54"/>
      <c r="E90" s="54"/>
      <c r="F90" s="54">
        <v>850</v>
      </c>
      <c r="G90" s="54">
        <v>850</v>
      </c>
      <c r="H90" s="54">
        <v>850</v>
      </c>
      <c r="I90" s="54">
        <v>850</v>
      </c>
      <c r="J90" s="54">
        <v>850</v>
      </c>
      <c r="K90" s="54">
        <v>850</v>
      </c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>
        <f>SUM(C90:W90)</f>
        <v>5100</v>
      </c>
      <c r="Y90" s="1" t="s">
        <v>172</v>
      </c>
    </row>
    <row r="91" spans="1:25" ht="12.75">
      <c r="A91" s="1" t="s">
        <v>44</v>
      </c>
      <c r="B91" s="52">
        <f>SUM(C91:W91)</f>
        <v>6000</v>
      </c>
      <c r="C91" s="54"/>
      <c r="D91" s="54"/>
      <c r="E91" s="54"/>
      <c r="F91" s="54">
        <v>1000</v>
      </c>
      <c r="G91" s="54">
        <v>1000</v>
      </c>
      <c r="H91" s="54">
        <v>1000</v>
      </c>
      <c r="I91" s="54">
        <v>1000</v>
      </c>
      <c r="J91" s="54">
        <v>1000</v>
      </c>
      <c r="K91" s="54">
        <v>1000</v>
      </c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>
        <f>SUM(C91:W91)</f>
        <v>6000</v>
      </c>
      <c r="Y91" s="1" t="s">
        <v>172</v>
      </c>
    </row>
    <row r="92" spans="1:25" ht="12.75">
      <c r="A92" s="1" t="s">
        <v>176</v>
      </c>
      <c r="B92" s="52">
        <f>SUM(C92:W92)</f>
        <v>600</v>
      </c>
      <c r="C92" s="54"/>
      <c r="D92" s="54"/>
      <c r="E92" s="54"/>
      <c r="F92" s="54">
        <v>100</v>
      </c>
      <c r="G92" s="54">
        <v>100</v>
      </c>
      <c r="H92" s="54">
        <v>100</v>
      </c>
      <c r="I92" s="54">
        <v>100</v>
      </c>
      <c r="J92" s="54">
        <v>100</v>
      </c>
      <c r="K92" s="54">
        <v>100</v>
      </c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>
        <f>SUM(C92:W92)</f>
        <v>600</v>
      </c>
      <c r="Y92" s="1" t="s">
        <v>47</v>
      </c>
    </row>
    <row r="93" spans="1:25" ht="12.75">
      <c r="A93" s="1" t="s">
        <v>276</v>
      </c>
      <c r="B93" s="52">
        <f>SUM(C93:W93)</f>
        <v>3250</v>
      </c>
      <c r="C93" s="54"/>
      <c r="D93" s="54">
        <v>250</v>
      </c>
      <c r="E93" s="54"/>
      <c r="F93" s="54">
        <v>500</v>
      </c>
      <c r="G93" s="54">
        <v>500</v>
      </c>
      <c r="H93" s="54">
        <v>500</v>
      </c>
      <c r="I93" s="54">
        <v>500</v>
      </c>
      <c r="J93" s="54">
        <v>500</v>
      </c>
      <c r="K93" s="54">
        <v>500</v>
      </c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>
        <f>SUM(C93:W93)</f>
        <v>3250</v>
      </c>
      <c r="Y93" s="1" t="s">
        <v>178</v>
      </c>
    </row>
    <row r="94" spans="1:25" ht="12.75">
      <c r="A94" s="1" t="s">
        <v>179</v>
      </c>
      <c r="B94" s="52">
        <f>SUM(C94:W94)</f>
        <v>25100</v>
      </c>
      <c r="C94" s="54"/>
      <c r="D94" s="54"/>
      <c r="E94" s="54"/>
      <c r="F94" s="54">
        <v>4300</v>
      </c>
      <c r="G94" s="54">
        <v>4300</v>
      </c>
      <c r="H94" s="54">
        <v>5500</v>
      </c>
      <c r="I94" s="54">
        <v>4600</v>
      </c>
      <c r="J94" s="54">
        <v>1600</v>
      </c>
      <c r="K94" s="54">
        <v>4800</v>
      </c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>
        <f>SUM(C94:W94)</f>
        <v>25100</v>
      </c>
      <c r="Y94" s="1" t="s">
        <v>47</v>
      </c>
    </row>
    <row r="95" spans="1:25" ht="12.75">
      <c r="A95" s="1" t="s">
        <v>180</v>
      </c>
      <c r="B95" s="52">
        <f>SUM(C95:W95)</f>
        <v>1450</v>
      </c>
      <c r="C95" s="54">
        <v>400</v>
      </c>
      <c r="D95" s="54">
        <v>600</v>
      </c>
      <c r="E95" s="54"/>
      <c r="F95" s="54">
        <v>75</v>
      </c>
      <c r="G95" s="54">
        <v>75</v>
      </c>
      <c r="H95" s="54">
        <v>75</v>
      </c>
      <c r="I95" s="54">
        <v>75</v>
      </c>
      <c r="J95" s="54">
        <v>75</v>
      </c>
      <c r="K95" s="54">
        <v>75</v>
      </c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>
        <f>SUM(C95:W95)</f>
        <v>1450</v>
      </c>
      <c r="Y95" s="1" t="s">
        <v>47</v>
      </c>
    </row>
    <row r="96" spans="1:24" ht="12.75">
      <c r="A96" s="1" t="s">
        <v>181</v>
      </c>
      <c r="B96" s="54"/>
      <c r="C96" s="54"/>
      <c r="D96" s="54"/>
      <c r="E96" s="54"/>
      <c r="F96" s="54"/>
      <c r="G96" s="54"/>
      <c r="H96" s="54"/>
      <c r="I96" s="54"/>
      <c r="J96" s="54"/>
      <c r="K96" s="54"/>
      <c r="L96" s="54"/>
      <c r="M96" s="54"/>
      <c r="N96" s="54"/>
      <c r="O96" s="54"/>
      <c r="P96" s="54"/>
      <c r="Q96" s="54"/>
      <c r="R96" s="54"/>
      <c r="S96" s="54"/>
      <c r="T96" s="54"/>
      <c r="U96" s="54"/>
      <c r="V96" s="54"/>
      <c r="W96" s="54"/>
      <c r="X96" s="54">
        <f>SUM(C96:W96)</f>
        <v>0</v>
      </c>
    </row>
    <row r="97" spans="1:25" ht="12.75">
      <c r="A97" s="1" t="s">
        <v>301</v>
      </c>
      <c r="B97" s="52">
        <f>SUM(C97:W97)</f>
        <v>300</v>
      </c>
      <c r="C97" s="54">
        <f>30*10</f>
        <v>300</v>
      </c>
      <c r="D97" s="54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>
        <f>SUM(C97:W97)</f>
        <v>300</v>
      </c>
      <c r="Y97" s="1" t="s">
        <v>47</v>
      </c>
    </row>
    <row r="98" spans="2:24" ht="12.75">
      <c r="B98" s="54"/>
      <c r="C98" s="54"/>
      <c r="D98" s="54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</row>
    <row r="99" spans="1:24" ht="12.75">
      <c r="A99" s="79" t="s">
        <v>183</v>
      </c>
      <c r="B99" s="80">
        <f>SUM(B84:B97)</f>
        <v>69950</v>
      </c>
      <c r="C99" s="80">
        <f>SUM(C84:C97)</f>
        <v>900</v>
      </c>
      <c r="D99" s="80">
        <f>SUM(D84:D97)</f>
        <v>1300</v>
      </c>
      <c r="E99" s="80">
        <f>SUM(E84:E97)</f>
        <v>0</v>
      </c>
      <c r="F99" s="80">
        <f>SUM(F84:F97)</f>
        <v>11325</v>
      </c>
      <c r="G99" s="80">
        <f>SUM(G84:G97)</f>
        <v>11325</v>
      </c>
      <c r="H99" s="80">
        <f>SUM(H84:H97)</f>
        <v>12525</v>
      </c>
      <c r="I99" s="80">
        <f>SUM(I84:I97)</f>
        <v>12125</v>
      </c>
      <c r="J99" s="80">
        <f>SUM(J84:J97)</f>
        <v>8625</v>
      </c>
      <c r="K99" s="80">
        <f>SUM(K84:K97)</f>
        <v>11825</v>
      </c>
      <c r="L99" s="80">
        <f>SUM(L84:L97)</f>
        <v>0</v>
      </c>
      <c r="M99" s="80">
        <f>SUM(M84:M97)</f>
        <v>0</v>
      </c>
      <c r="N99" s="80">
        <f>SUM(N84:N97)</f>
        <v>0</v>
      </c>
      <c r="O99" s="80">
        <f>SUM(O84:O97)</f>
        <v>0</v>
      </c>
      <c r="P99" s="80">
        <f>SUM(P84:P97)</f>
        <v>0</v>
      </c>
      <c r="Q99" s="80">
        <f>SUM(Q84:Q97)</f>
        <v>0</v>
      </c>
      <c r="R99" s="80">
        <f>SUM(R84:R97)</f>
        <v>0</v>
      </c>
      <c r="S99" s="80">
        <f>SUM(S84:S97)</f>
        <v>0</v>
      </c>
      <c r="T99" s="80">
        <f>SUM(T84:T97)</f>
        <v>0</v>
      </c>
      <c r="U99" s="80">
        <f>SUM(U84:U97)</f>
        <v>0</v>
      </c>
      <c r="V99" s="80">
        <f>SUM(V84:V97)</f>
        <v>0</v>
      </c>
      <c r="W99" s="80">
        <f>SUM(W84:W97)</f>
        <v>0</v>
      </c>
      <c r="X99" s="80">
        <f>SUM(X84:X97)</f>
        <v>69950</v>
      </c>
    </row>
    <row r="100" spans="1:24" ht="12.75">
      <c r="A100" s="83"/>
      <c r="B100" s="61"/>
      <c r="C100" s="61"/>
      <c r="D100" s="61"/>
      <c r="E100" s="61"/>
      <c r="F100" s="61"/>
      <c r="G100" s="61"/>
      <c r="H100" s="61"/>
      <c r="I100" s="61"/>
      <c r="J100" s="61"/>
      <c r="K100" s="61"/>
      <c r="L100" s="61"/>
      <c r="M100" s="61"/>
      <c r="N100" s="61"/>
      <c r="O100" s="61"/>
      <c r="P100" s="61"/>
      <c r="Q100" s="61"/>
      <c r="R100" s="61"/>
      <c r="S100" s="61"/>
      <c r="T100" s="61"/>
      <c r="U100" s="61"/>
      <c r="V100" s="61"/>
      <c r="W100" s="61"/>
      <c r="X100" s="61"/>
    </row>
    <row r="101" spans="1:24" ht="12.75">
      <c r="A101" s="1" t="s">
        <v>184</v>
      </c>
      <c r="B101" s="52">
        <f>SUM(C101:W101)</f>
        <v>0</v>
      </c>
      <c r="C101" s="54"/>
      <c r="D101" s="54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>
        <f>SUM(C101:W101)</f>
        <v>0</v>
      </c>
    </row>
    <row r="102" spans="1:25" ht="12.75">
      <c r="A102" s="1" t="s">
        <v>185</v>
      </c>
      <c r="B102" s="52">
        <f>SUM(C102:W102)</f>
        <v>0</v>
      </c>
      <c r="C102" s="54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>
        <f>SUM(C102:W102)</f>
        <v>0</v>
      </c>
      <c r="Y102" s="1" t="s">
        <v>186</v>
      </c>
    </row>
    <row r="103" spans="1:25" ht="12.75">
      <c r="A103" s="1" t="s">
        <v>187</v>
      </c>
      <c r="B103" s="52">
        <f>SUM(C103:W103)</f>
        <v>0</v>
      </c>
      <c r="C103" s="54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>
        <f>SUM(C103:W103)</f>
        <v>0</v>
      </c>
      <c r="Y103" s="1" t="s">
        <v>186</v>
      </c>
    </row>
    <row r="104" spans="1:25" ht="12.75">
      <c r="A104" s="1" t="s">
        <v>188</v>
      </c>
      <c r="B104" s="52">
        <f>SUM(C104:W104)</f>
        <v>0</v>
      </c>
      <c r="C104" s="54"/>
      <c r="D104" s="54"/>
      <c r="E104" s="54"/>
      <c r="F104" s="54"/>
      <c r="G104" s="54"/>
      <c r="H104" s="54"/>
      <c r="I104" s="54"/>
      <c r="J104" s="54"/>
      <c r="K104" s="54"/>
      <c r="L104" s="54"/>
      <c r="M104" s="54"/>
      <c r="N104" s="54"/>
      <c r="O104" s="54"/>
      <c r="P104" s="54"/>
      <c r="Q104" s="54"/>
      <c r="R104" s="54"/>
      <c r="S104" s="54"/>
      <c r="T104" s="54"/>
      <c r="U104" s="54"/>
      <c r="V104" s="54"/>
      <c r="W104" s="54"/>
      <c r="X104" s="54">
        <f>SUM(C104:W104)</f>
        <v>0</v>
      </c>
      <c r="Y104" s="1" t="s">
        <v>186</v>
      </c>
    </row>
    <row r="105" spans="1:25" ht="12.75">
      <c r="A105" s="1" t="s">
        <v>186</v>
      </c>
      <c r="B105" s="52">
        <f>SUM(C105:W105)</f>
        <v>45835.00000000001</v>
      </c>
      <c r="C105" s="54"/>
      <c r="D105" s="54"/>
      <c r="E105" s="54"/>
      <c r="F105" s="54"/>
      <c r="G105" s="54"/>
      <c r="H105" s="54"/>
      <c r="I105" s="54"/>
      <c r="J105" s="54"/>
      <c r="K105" s="54"/>
      <c r="L105" s="54">
        <f>(44500/12)*1.03</f>
        <v>3819.5833333333335</v>
      </c>
      <c r="M105" s="54">
        <f>(44500/12)*1.03</f>
        <v>3819.5833333333335</v>
      </c>
      <c r="N105" s="54">
        <f>(44500/12)*1.03</f>
        <v>3819.5833333333335</v>
      </c>
      <c r="O105" s="54">
        <f>(44500/12)*1.03</f>
        <v>3819.5833333333335</v>
      </c>
      <c r="P105" s="54">
        <f>(44500/12)*1.03</f>
        <v>3819.5833333333335</v>
      </c>
      <c r="Q105" s="54">
        <f>(44500/12)*1.03</f>
        <v>3819.5833333333335</v>
      </c>
      <c r="R105" s="54">
        <f>(44500/12)*1.03</f>
        <v>3819.5833333333335</v>
      </c>
      <c r="S105" s="54">
        <f>(44500/12)*1.03</f>
        <v>3819.5833333333335</v>
      </c>
      <c r="T105" s="54">
        <f>(44500/12)*1.03</f>
        <v>3819.5833333333335</v>
      </c>
      <c r="U105" s="54">
        <f>(44500/12)*1.03</f>
        <v>3819.5833333333335</v>
      </c>
      <c r="V105" s="54">
        <f>(44500/12)*1.03</f>
        <v>3819.5833333333335</v>
      </c>
      <c r="W105" s="54">
        <f>(44500/12)*1.03</f>
        <v>3819.5833333333335</v>
      </c>
      <c r="X105" s="54">
        <f>SUM(C105:W105)</f>
        <v>45835.00000000001</v>
      </c>
      <c r="Y105" s="1" t="s">
        <v>186</v>
      </c>
    </row>
    <row r="106" spans="1:25" ht="12.75">
      <c r="A106" s="1" t="s">
        <v>265</v>
      </c>
      <c r="B106" s="52">
        <f>SUM(C106:W106)</f>
        <v>4386</v>
      </c>
      <c r="C106" s="54"/>
      <c r="D106" s="54"/>
      <c r="E106" s="54"/>
      <c r="F106" s="54">
        <v>731</v>
      </c>
      <c r="G106" s="54">
        <v>731</v>
      </c>
      <c r="H106" s="54">
        <v>731</v>
      </c>
      <c r="I106" s="54">
        <v>731</v>
      </c>
      <c r="J106" s="54">
        <v>731</v>
      </c>
      <c r="K106" s="54">
        <v>731</v>
      </c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>
        <f>SUM(C106:W106)</f>
        <v>4386</v>
      </c>
      <c r="Y106" s="1" t="s">
        <v>190</v>
      </c>
    </row>
    <row r="107" spans="1:26" ht="12.75">
      <c r="A107" s="59" t="s">
        <v>54</v>
      </c>
      <c r="B107" s="52">
        <f>SUM(C107:W107)</f>
        <v>6300</v>
      </c>
      <c r="C107" s="135"/>
      <c r="D107" s="135"/>
      <c r="E107" s="135"/>
      <c r="F107" s="135"/>
      <c r="G107" s="135"/>
      <c r="H107" s="135"/>
      <c r="I107" s="135"/>
      <c r="J107" s="135"/>
      <c r="K107" s="135"/>
      <c r="L107" s="97">
        <v>525</v>
      </c>
      <c r="M107" s="97">
        <v>525</v>
      </c>
      <c r="N107" s="97">
        <v>525</v>
      </c>
      <c r="O107" s="97">
        <v>525</v>
      </c>
      <c r="P107" s="97">
        <v>525</v>
      </c>
      <c r="Q107" s="97">
        <v>525</v>
      </c>
      <c r="R107" s="97">
        <v>525</v>
      </c>
      <c r="S107" s="97">
        <v>525</v>
      </c>
      <c r="T107" s="97">
        <v>525</v>
      </c>
      <c r="U107" s="97">
        <v>525</v>
      </c>
      <c r="V107" s="97">
        <v>525</v>
      </c>
      <c r="W107" s="97">
        <v>525</v>
      </c>
      <c r="X107" s="135">
        <f>SUM(C107:W107)</f>
        <v>6300</v>
      </c>
      <c r="Y107" s="59" t="s">
        <v>190</v>
      </c>
      <c r="Z107" s="40"/>
    </row>
    <row r="108" spans="1:25" ht="12.75">
      <c r="A108" s="1" t="s">
        <v>192</v>
      </c>
      <c r="B108" s="52">
        <f>SUM(C108:W108)</f>
        <v>9000</v>
      </c>
      <c r="C108" s="54"/>
      <c r="D108" s="54"/>
      <c r="E108" s="54"/>
      <c r="F108" s="54"/>
      <c r="G108" s="54"/>
      <c r="H108" s="54"/>
      <c r="I108" s="54"/>
      <c r="J108" s="54"/>
      <c r="K108" s="54"/>
      <c r="L108" s="54">
        <v>750</v>
      </c>
      <c r="M108" s="54">
        <v>750</v>
      </c>
      <c r="N108" s="54">
        <v>750</v>
      </c>
      <c r="O108" s="54">
        <v>750</v>
      </c>
      <c r="P108" s="54">
        <v>750</v>
      </c>
      <c r="Q108" s="54">
        <v>750</v>
      </c>
      <c r="R108" s="54">
        <v>750</v>
      </c>
      <c r="S108" s="54">
        <v>750</v>
      </c>
      <c r="T108" s="54">
        <v>750</v>
      </c>
      <c r="U108" s="54">
        <v>750</v>
      </c>
      <c r="V108" s="54">
        <v>750</v>
      </c>
      <c r="W108" s="54">
        <v>750</v>
      </c>
      <c r="X108" s="54">
        <f>SUM(C108:W108)</f>
        <v>9000</v>
      </c>
      <c r="Y108" s="1" t="s">
        <v>190</v>
      </c>
    </row>
    <row r="109" spans="1:25" ht="12.75">
      <c r="A109" s="40" t="s">
        <v>302</v>
      </c>
      <c r="B109" s="52">
        <f>SUM(C109:W109)</f>
        <v>6250</v>
      </c>
      <c r="C109" s="54">
        <v>250</v>
      </c>
      <c r="D109" s="54"/>
      <c r="E109" s="54"/>
      <c r="F109" s="54"/>
      <c r="G109" s="54"/>
      <c r="H109" s="54"/>
      <c r="I109" s="54"/>
      <c r="J109" s="54"/>
      <c r="K109" s="54"/>
      <c r="L109" s="54">
        <v>500</v>
      </c>
      <c r="M109" s="54">
        <v>500</v>
      </c>
      <c r="N109" s="54">
        <v>500</v>
      </c>
      <c r="O109" s="54">
        <v>500</v>
      </c>
      <c r="P109" s="54">
        <v>500</v>
      </c>
      <c r="Q109" s="54">
        <v>500</v>
      </c>
      <c r="R109" s="54">
        <v>500</v>
      </c>
      <c r="S109" s="54">
        <v>500</v>
      </c>
      <c r="T109" s="54">
        <v>500</v>
      </c>
      <c r="U109" s="54">
        <v>500</v>
      </c>
      <c r="V109" s="54">
        <v>500</v>
      </c>
      <c r="W109" s="54">
        <v>500</v>
      </c>
      <c r="X109" s="54">
        <f>SUM(C109:W109)</f>
        <v>6250</v>
      </c>
      <c r="Y109" s="1" t="s">
        <v>190</v>
      </c>
    </row>
    <row r="110" spans="1:25" ht="12.75">
      <c r="A110" s="40" t="s">
        <v>194</v>
      </c>
      <c r="B110" s="52">
        <f>SUM(C110:W110)</f>
        <v>21000</v>
      </c>
      <c r="C110" s="54"/>
      <c r="D110" s="54"/>
      <c r="E110" s="54"/>
      <c r="F110" s="54"/>
      <c r="G110" s="54"/>
      <c r="H110" s="54"/>
      <c r="I110" s="54"/>
      <c r="J110" s="54"/>
      <c r="K110" s="54"/>
      <c r="L110" s="54">
        <v>1750</v>
      </c>
      <c r="M110" s="54">
        <v>1750</v>
      </c>
      <c r="N110" s="54">
        <v>1750</v>
      </c>
      <c r="O110" s="54">
        <v>1750</v>
      </c>
      <c r="P110" s="54">
        <v>1750</v>
      </c>
      <c r="Q110" s="54">
        <v>1750</v>
      </c>
      <c r="R110" s="54">
        <v>1750</v>
      </c>
      <c r="S110" s="54">
        <v>1750</v>
      </c>
      <c r="T110" s="54">
        <v>1750</v>
      </c>
      <c r="U110" s="54">
        <v>1750</v>
      </c>
      <c r="V110" s="54">
        <v>1750</v>
      </c>
      <c r="W110" s="54">
        <v>1750</v>
      </c>
      <c r="X110" s="54">
        <f>SUM(C110:W110)</f>
        <v>21000</v>
      </c>
      <c r="Y110" s="1" t="s">
        <v>190</v>
      </c>
    </row>
    <row r="111" spans="1:25" ht="12.75">
      <c r="A111" s="1" t="s">
        <v>195</v>
      </c>
      <c r="B111" s="52">
        <f>SUM(C111:W111)</f>
        <v>22200</v>
      </c>
      <c r="C111" s="54"/>
      <c r="D111" s="54"/>
      <c r="E111" s="54"/>
      <c r="F111" s="54"/>
      <c r="G111" s="54"/>
      <c r="H111" s="54"/>
      <c r="I111" s="54"/>
      <c r="J111" s="54"/>
      <c r="K111" s="54"/>
      <c r="L111" s="54">
        <v>1850</v>
      </c>
      <c r="M111" s="54">
        <v>1850</v>
      </c>
      <c r="N111" s="54">
        <v>1850</v>
      </c>
      <c r="O111" s="54">
        <v>1850</v>
      </c>
      <c r="P111" s="54">
        <v>1850</v>
      </c>
      <c r="Q111" s="54">
        <v>1850</v>
      </c>
      <c r="R111" s="54">
        <v>1850</v>
      </c>
      <c r="S111" s="54">
        <v>1850</v>
      </c>
      <c r="T111" s="54">
        <v>1850</v>
      </c>
      <c r="U111" s="54">
        <v>1850</v>
      </c>
      <c r="V111" s="54">
        <v>1850</v>
      </c>
      <c r="W111" s="54">
        <v>1850</v>
      </c>
      <c r="X111" s="54">
        <f>SUM(C111:W111)</f>
        <v>22200</v>
      </c>
      <c r="Y111" s="1" t="s">
        <v>196</v>
      </c>
    </row>
    <row r="112" spans="1:24" ht="12.75">
      <c r="A112" s="79" t="s">
        <v>197</v>
      </c>
      <c r="B112" s="80">
        <f>SUM(B101:B111)</f>
        <v>114971</v>
      </c>
      <c r="C112" s="80">
        <f>SUM(C101:C111)</f>
        <v>250</v>
      </c>
      <c r="D112" s="80">
        <f>SUM(D101:D111)</f>
        <v>0</v>
      </c>
      <c r="E112" s="80">
        <f>SUM(E101:E111)</f>
        <v>0</v>
      </c>
      <c r="F112" s="80">
        <f>SUM(F101:F111)</f>
        <v>731</v>
      </c>
      <c r="G112" s="80">
        <f>SUM(G101:G111)</f>
        <v>731</v>
      </c>
      <c r="H112" s="80">
        <f>SUM(H101:H111)</f>
        <v>731</v>
      </c>
      <c r="I112" s="80">
        <f>SUM(I101:I111)</f>
        <v>731</v>
      </c>
      <c r="J112" s="80">
        <f>SUM(J101:J111)</f>
        <v>731</v>
      </c>
      <c r="K112" s="80">
        <f>SUM(K101:K111)</f>
        <v>731</v>
      </c>
      <c r="L112" s="80">
        <f>SUM(L101:L111)</f>
        <v>9194.583333333334</v>
      </c>
      <c r="M112" s="80">
        <f>SUM(M101:M111)</f>
        <v>9194.583333333334</v>
      </c>
      <c r="N112" s="80">
        <f>SUM(N101:N111)</f>
        <v>9194.583333333334</v>
      </c>
      <c r="O112" s="80">
        <f>SUM(O101:O111)</f>
        <v>9194.583333333334</v>
      </c>
      <c r="P112" s="80">
        <f>SUM(P101:P111)</f>
        <v>9194.583333333334</v>
      </c>
      <c r="Q112" s="80">
        <f>SUM(Q101:Q111)</f>
        <v>9194.583333333334</v>
      </c>
      <c r="R112" s="80">
        <f>SUM(R101:R111)</f>
        <v>9194.583333333334</v>
      </c>
      <c r="S112" s="80">
        <f>SUM(S101:S111)</f>
        <v>9194.583333333334</v>
      </c>
      <c r="T112" s="80">
        <f>SUM(T101:T111)</f>
        <v>9194.583333333334</v>
      </c>
      <c r="U112" s="80">
        <f>SUM(U101:U111)</f>
        <v>9194.583333333334</v>
      </c>
      <c r="V112" s="80">
        <f>SUM(V101:V111)</f>
        <v>9194.583333333334</v>
      </c>
      <c r="W112" s="80">
        <f>SUM(W101:W111)</f>
        <v>9194.583333333334</v>
      </c>
      <c r="X112" s="80">
        <f>SUM(C112:W112)</f>
        <v>114970.99999999999</v>
      </c>
    </row>
    <row r="113" spans="1:24" ht="12.75">
      <c r="A113" s="83"/>
      <c r="B113" s="61"/>
      <c r="C113" s="61"/>
      <c r="D113" s="61"/>
      <c r="E113" s="61"/>
      <c r="F113" s="61"/>
      <c r="G113" s="61"/>
      <c r="H113" s="61"/>
      <c r="I113" s="61"/>
      <c r="J113" s="61"/>
      <c r="K113" s="61"/>
      <c r="L113" s="61"/>
      <c r="M113" s="61"/>
      <c r="N113" s="61"/>
      <c r="O113" s="61"/>
      <c r="P113" s="61"/>
      <c r="Q113" s="61"/>
      <c r="R113" s="61"/>
      <c r="S113" s="61"/>
      <c r="T113" s="61"/>
      <c r="U113" s="61"/>
      <c r="V113" s="61"/>
      <c r="W113" s="61"/>
      <c r="X113" s="61"/>
    </row>
    <row r="114" spans="2:24" ht="12.75">
      <c r="B114" s="54"/>
      <c r="C114" s="54"/>
      <c r="D114" s="54"/>
      <c r="E114" s="54"/>
      <c r="F114" s="54"/>
      <c r="G114" s="54"/>
      <c r="H114" s="54"/>
      <c r="I114" s="54"/>
      <c r="J114" s="54"/>
      <c r="K114" s="54"/>
      <c r="L114" s="54"/>
      <c r="M114" s="54"/>
      <c r="N114" s="54"/>
      <c r="O114" s="54"/>
      <c r="P114" s="54"/>
      <c r="Q114" s="54"/>
      <c r="R114" s="54"/>
      <c r="S114" s="54"/>
      <c r="T114" s="54"/>
      <c r="U114" s="54"/>
      <c r="V114" s="54"/>
      <c r="W114" s="54"/>
      <c r="X114" s="54"/>
    </row>
    <row r="115" spans="1:25" s="88" customFormat="1" ht="12.75">
      <c r="A115" s="85" t="s">
        <v>198</v>
      </c>
      <c r="B115" s="86">
        <f>B64+B73+B80+B99+B112</f>
        <v>272226</v>
      </c>
      <c r="C115" s="86">
        <f>C64+C73+C80+C99+C112</f>
        <v>7000</v>
      </c>
      <c r="D115" s="86">
        <f>D64+D73+D80+D99+D112</f>
        <v>5000</v>
      </c>
      <c r="E115" s="86">
        <f>E64+E73+E80+E99+E112</f>
        <v>0</v>
      </c>
      <c r="F115" s="86">
        <f>F64+F73+F80+F99+F112</f>
        <v>25461</v>
      </c>
      <c r="G115" s="86">
        <f>G64+G73+G80+G99+G112</f>
        <v>25461</v>
      </c>
      <c r="H115" s="86">
        <f>H64+H73+H80+H99+H112</f>
        <v>27836</v>
      </c>
      <c r="I115" s="86">
        <f>I64+I73+I80+I99+I112</f>
        <v>26261</v>
      </c>
      <c r="J115" s="86">
        <f>J64+J73+J80+J99+J112</f>
        <v>18911</v>
      </c>
      <c r="K115" s="86">
        <f>K64+K73+K80+K99+K112</f>
        <v>25961</v>
      </c>
      <c r="L115" s="86">
        <f>L64+L73+L80+L99+L112</f>
        <v>9194.583333333334</v>
      </c>
      <c r="M115" s="86">
        <f>M64+M73+M80+M99+M112</f>
        <v>9194.583333333334</v>
      </c>
      <c r="N115" s="86">
        <f>N64+N73+N80+N99+N112</f>
        <v>9194.583333333334</v>
      </c>
      <c r="O115" s="86">
        <f>O64+O73+O80+O99+O112</f>
        <v>9194.583333333334</v>
      </c>
      <c r="P115" s="86">
        <f>P64+P73+P80+P99+P112</f>
        <v>9194.583333333334</v>
      </c>
      <c r="Q115" s="86">
        <f>Q64+Q73+Q80+Q99+Q112</f>
        <v>9194.583333333334</v>
      </c>
      <c r="R115" s="86">
        <f>R64+R73+R80+R99+R112</f>
        <v>9194.583333333334</v>
      </c>
      <c r="S115" s="86">
        <f>S64+S73+S80+S99+S112</f>
        <v>9194.583333333334</v>
      </c>
      <c r="T115" s="86">
        <f>T64+T73+T80+T99+T112</f>
        <v>9194.583333333334</v>
      </c>
      <c r="U115" s="86">
        <f>U64+U73+U80+U99+U112</f>
        <v>9194.583333333334</v>
      </c>
      <c r="V115" s="86">
        <f>V64+V73+V80+V99+V112</f>
        <v>9194.583333333334</v>
      </c>
      <c r="W115" s="86">
        <f>W64+W73+W80+W99+W112</f>
        <v>9194.583333333334</v>
      </c>
      <c r="X115" s="86">
        <f>X64+X73+X80+X99+X112</f>
        <v>272226</v>
      </c>
      <c r="Y115" s="87">
        <f>+X45-X64-X73-X80-X99-X112</f>
        <v>300.00000000007276</v>
      </c>
    </row>
    <row r="116" spans="2:24" ht="12.75">
      <c r="B116" s="54"/>
      <c r="C116" s="54"/>
      <c r="D116" s="54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54"/>
    </row>
    <row r="117" spans="1:24" s="91" customFormat="1" ht="12.75">
      <c r="A117" s="89" t="s">
        <v>199</v>
      </c>
      <c r="B117" s="90">
        <f>B45-B115</f>
        <v>300</v>
      </c>
      <c r="C117" s="90">
        <f>C45-C115</f>
        <v>0</v>
      </c>
      <c r="D117" s="90">
        <f>D45-D115</f>
        <v>0</v>
      </c>
      <c r="E117" s="90">
        <f>E45-E115</f>
        <v>0</v>
      </c>
      <c r="F117" s="90">
        <f>F45-F115</f>
        <v>15478.666666666672</v>
      </c>
      <c r="G117" s="90">
        <f>G45-G115</f>
        <v>15478.666666666672</v>
      </c>
      <c r="H117" s="90">
        <f>H45-H115</f>
        <v>18425.66666666667</v>
      </c>
      <c r="I117" s="90">
        <f>I45-I115</f>
        <v>14678.666666666672</v>
      </c>
      <c r="J117" s="90">
        <f>J45-J115</f>
        <v>22028.66666666667</v>
      </c>
      <c r="K117" s="90">
        <f>K45-K115</f>
        <v>14978.666666666672</v>
      </c>
      <c r="L117" s="90">
        <f>L45-L115</f>
        <v>-9194.583333333334</v>
      </c>
      <c r="M117" s="90">
        <f>M45-M115</f>
        <v>-9194.583333333334</v>
      </c>
      <c r="N117" s="90">
        <f>N45-N115</f>
        <v>-9194.583333333334</v>
      </c>
      <c r="O117" s="90">
        <f>O45-O115</f>
        <v>-8194.583333333334</v>
      </c>
      <c r="P117" s="90">
        <f>P45-P115</f>
        <v>-9194.583333333334</v>
      </c>
      <c r="Q117" s="90">
        <f>Q45-Q115</f>
        <v>-628.5833333333339</v>
      </c>
      <c r="R117" s="90">
        <f>R45-R115</f>
        <v>-9194.583333333334</v>
      </c>
      <c r="S117" s="90">
        <f>S45-S115</f>
        <v>-9194.583333333334</v>
      </c>
      <c r="T117" s="90">
        <f>T45-T115</f>
        <v>-9194.583333333334</v>
      </c>
      <c r="U117" s="90">
        <f>U45-U115</f>
        <v>-9194.583333333334</v>
      </c>
      <c r="V117" s="90">
        <f>V45-V115</f>
        <v>-9194.583333333334</v>
      </c>
      <c r="W117" s="90">
        <f>W45-W115</f>
        <v>-9194.583333333334</v>
      </c>
      <c r="X117" s="90">
        <f>X45-X115</f>
        <v>300.0000000000582</v>
      </c>
    </row>
    <row r="118" spans="2:24" ht="12.75">
      <c r="B118" s="54"/>
      <c r="C118" s="54"/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</row>
    <row r="119" spans="2:24" ht="12.75">
      <c r="B119" s="54"/>
      <c r="C119" s="54"/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54"/>
    </row>
    <row r="120" spans="2:24" ht="12.75">
      <c r="B120" s="54"/>
      <c r="C120" s="54"/>
      <c r="D120" s="54"/>
      <c r="E120" s="54"/>
      <c r="F120" s="54"/>
      <c r="G120" s="54"/>
      <c r="H120" s="54"/>
      <c r="I120" s="54"/>
      <c r="J120" s="54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54"/>
    </row>
    <row r="121" spans="2:24" ht="12.75">
      <c r="B121" s="54"/>
      <c r="C121" s="54"/>
      <c r="D121" s="54"/>
      <c r="E121" s="54"/>
      <c r="F121" s="54"/>
      <c r="G121" s="54"/>
      <c r="H121" s="54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54"/>
      <c r="T121" s="54"/>
      <c r="U121" s="54"/>
      <c r="V121" s="54"/>
      <c r="W121" s="54"/>
      <c r="X121" s="54"/>
    </row>
    <row r="122" spans="2:12" ht="12.75">
      <c r="B122" s="54"/>
      <c r="C122" s="54"/>
      <c r="D122" s="54"/>
      <c r="E122" s="54"/>
      <c r="F122" s="54"/>
      <c r="G122" s="54"/>
      <c r="H122" s="54"/>
      <c r="I122" s="54"/>
      <c r="J122" s="54"/>
      <c r="K122" s="54"/>
      <c r="L122" s="54"/>
    </row>
    <row r="123" spans="2:12" ht="12.75">
      <c r="B123" s="54"/>
      <c r="C123" s="54"/>
      <c r="D123" s="54"/>
      <c r="E123" s="54"/>
      <c r="F123" s="54"/>
      <c r="G123" s="54"/>
      <c r="H123" s="54"/>
      <c r="I123" s="54"/>
      <c r="J123" s="54"/>
      <c r="K123" s="54"/>
      <c r="L123" s="54"/>
    </row>
    <row r="124" spans="2:12" ht="12.75">
      <c r="B124" s="54"/>
      <c r="C124" s="54"/>
      <c r="D124" s="54"/>
      <c r="E124" s="54"/>
      <c r="F124" s="54"/>
      <c r="G124" s="54"/>
      <c r="H124" s="54"/>
      <c r="I124" s="54"/>
      <c r="J124" s="54"/>
      <c r="K124" s="54"/>
      <c r="L124" s="54"/>
    </row>
    <row r="125" spans="2:12" ht="12.75">
      <c r="B125" s="54"/>
      <c r="C125" s="54"/>
      <c r="D125" s="54"/>
      <c r="E125" s="54"/>
      <c r="F125" s="54"/>
      <c r="G125" s="54"/>
      <c r="H125" s="54"/>
      <c r="I125" s="54"/>
      <c r="J125" s="54"/>
      <c r="K125" s="54"/>
      <c r="L125" s="54"/>
    </row>
    <row r="126" spans="2:12" ht="12.75">
      <c r="B126" s="54"/>
      <c r="C126" s="54"/>
      <c r="D126" s="54"/>
      <c r="E126" s="54"/>
      <c r="F126" s="54"/>
      <c r="G126" s="54"/>
      <c r="H126" s="54"/>
      <c r="I126" s="54"/>
      <c r="J126" s="54"/>
      <c r="K126" s="54"/>
      <c r="L126" s="54"/>
    </row>
    <row r="127" spans="2:12" ht="12.75">
      <c r="B127" s="54"/>
      <c r="C127" s="54"/>
      <c r="D127" s="54"/>
      <c r="E127" s="54"/>
      <c r="F127" s="54"/>
      <c r="G127" s="54"/>
      <c r="H127" s="54"/>
      <c r="I127" s="54"/>
      <c r="J127" s="54"/>
      <c r="K127" s="54"/>
      <c r="L127" s="54"/>
    </row>
    <row r="128" spans="2:12" ht="12.75">
      <c r="B128" s="54"/>
      <c r="C128" s="54"/>
      <c r="D128" s="54"/>
      <c r="E128" s="54"/>
      <c r="F128" s="54"/>
      <c r="G128" s="54"/>
      <c r="H128" s="54"/>
      <c r="I128" s="54"/>
      <c r="J128" s="54"/>
      <c r="K128" s="54"/>
      <c r="L128" s="54"/>
    </row>
    <row r="129" spans="2:12" ht="12.75">
      <c r="B129" s="54"/>
      <c r="C129" s="54"/>
      <c r="D129" s="54"/>
      <c r="E129" s="54"/>
      <c r="F129" s="54"/>
      <c r="G129" s="54"/>
      <c r="H129" s="54"/>
      <c r="I129" s="54"/>
      <c r="J129" s="54"/>
      <c r="K129" s="54"/>
      <c r="L129" s="54"/>
    </row>
    <row r="130" spans="2:12" ht="12.75">
      <c r="B130" s="54"/>
      <c r="C130" s="54"/>
      <c r="D130" s="54"/>
      <c r="E130" s="54"/>
      <c r="F130" s="54"/>
      <c r="G130" s="54"/>
      <c r="H130" s="54"/>
      <c r="I130" s="54"/>
      <c r="J130" s="54"/>
      <c r="K130" s="54"/>
      <c r="L130" s="54"/>
    </row>
    <row r="131" spans="2:12" ht="12.75">
      <c r="B131" s="54"/>
      <c r="C131" s="54"/>
      <c r="D131" s="54"/>
      <c r="E131" s="54"/>
      <c r="F131" s="54"/>
      <c r="G131" s="54"/>
      <c r="H131" s="54"/>
      <c r="I131" s="54"/>
      <c r="J131" s="54"/>
      <c r="K131" s="54"/>
      <c r="L131" s="54"/>
    </row>
    <row r="132" spans="2:12" ht="12.75">
      <c r="B132" s="54"/>
      <c r="C132" s="54"/>
      <c r="D132" s="54"/>
      <c r="E132" s="54"/>
      <c r="F132" s="54"/>
      <c r="G132" s="54"/>
      <c r="H132" s="54"/>
      <c r="I132" s="54"/>
      <c r="J132" s="54"/>
      <c r="K132" s="54"/>
      <c r="L132" s="54"/>
    </row>
    <row r="133" spans="2:12" ht="12.75">
      <c r="B133" s="54"/>
      <c r="C133" s="54"/>
      <c r="D133" s="54"/>
      <c r="E133" s="54"/>
      <c r="F133" s="54"/>
      <c r="G133" s="54"/>
      <c r="H133" s="54"/>
      <c r="I133" s="54"/>
      <c r="J133" s="54"/>
      <c r="K133" s="54"/>
      <c r="L133" s="54"/>
    </row>
    <row r="134" spans="2:12" ht="12.75">
      <c r="B134" s="54"/>
      <c r="C134" s="54"/>
      <c r="D134" s="54"/>
      <c r="E134" s="54"/>
      <c r="F134" s="54"/>
      <c r="G134" s="54"/>
      <c r="H134" s="54"/>
      <c r="I134" s="54"/>
      <c r="J134" s="54"/>
      <c r="K134" s="54"/>
      <c r="L134" s="54"/>
    </row>
    <row r="135" spans="2:12" ht="12.75">
      <c r="B135" s="54"/>
      <c r="C135" s="54"/>
      <c r="D135" s="54"/>
      <c r="E135" s="54"/>
      <c r="F135" s="54"/>
      <c r="G135" s="54"/>
      <c r="H135" s="54"/>
      <c r="I135" s="54"/>
      <c r="J135" s="54"/>
      <c r="K135" s="54"/>
      <c r="L135" s="54"/>
    </row>
    <row r="136" spans="2:12" ht="12.75">
      <c r="B136" s="54"/>
      <c r="C136" s="54"/>
      <c r="D136" s="54"/>
      <c r="E136" s="54"/>
      <c r="F136" s="54"/>
      <c r="G136" s="54"/>
      <c r="H136" s="54"/>
      <c r="I136" s="54"/>
      <c r="J136" s="54"/>
      <c r="K136" s="54"/>
      <c r="L136" s="54"/>
    </row>
    <row r="137" spans="2:12" ht="12.75">
      <c r="B137" s="54"/>
      <c r="C137" s="54"/>
      <c r="D137" s="54"/>
      <c r="E137" s="54"/>
      <c r="F137" s="54"/>
      <c r="G137" s="54"/>
      <c r="H137" s="54"/>
      <c r="I137" s="54"/>
      <c r="J137" s="54"/>
      <c r="K137" s="54"/>
      <c r="L137" s="54"/>
    </row>
    <row r="138" spans="2:12" ht="12.75">
      <c r="B138" s="54"/>
      <c r="C138" s="54"/>
      <c r="D138" s="54"/>
      <c r="E138" s="54"/>
      <c r="F138" s="54"/>
      <c r="G138" s="54"/>
      <c r="H138" s="54"/>
      <c r="I138" s="54"/>
      <c r="J138" s="54"/>
      <c r="K138" s="54"/>
      <c r="L138" s="54"/>
    </row>
    <row r="139" spans="2:12" ht="12.75">
      <c r="B139" s="54"/>
      <c r="C139" s="54"/>
      <c r="D139" s="54"/>
      <c r="E139" s="54"/>
      <c r="F139" s="54"/>
      <c r="G139" s="54"/>
      <c r="H139" s="54"/>
      <c r="I139" s="54"/>
      <c r="J139" s="54"/>
      <c r="K139" s="54"/>
      <c r="L139" s="54"/>
    </row>
    <row r="140" spans="2:12" ht="12.75">
      <c r="B140" s="54"/>
      <c r="C140" s="54"/>
      <c r="D140" s="54"/>
      <c r="E140" s="54"/>
      <c r="F140" s="54"/>
      <c r="G140" s="54"/>
      <c r="H140" s="54"/>
      <c r="I140" s="54"/>
      <c r="J140" s="54"/>
      <c r="K140" s="54"/>
      <c r="L140" s="54"/>
    </row>
    <row r="141" spans="2:12" ht="12.75">
      <c r="B141" s="54"/>
      <c r="C141" s="54"/>
      <c r="D141" s="54"/>
      <c r="E141" s="54"/>
      <c r="F141" s="54"/>
      <c r="G141" s="54"/>
      <c r="H141" s="54"/>
      <c r="I141" s="54"/>
      <c r="J141" s="54"/>
      <c r="K141" s="54"/>
      <c r="L141" s="54"/>
    </row>
    <row r="142" spans="2:12" ht="12.75">
      <c r="B142" s="54"/>
      <c r="C142" s="54"/>
      <c r="D142" s="54"/>
      <c r="E142" s="54"/>
      <c r="F142" s="54"/>
      <c r="G142" s="54"/>
      <c r="H142" s="54"/>
      <c r="I142" s="54"/>
      <c r="J142" s="54"/>
      <c r="K142" s="54"/>
      <c r="L142" s="54"/>
    </row>
    <row r="143" spans="2:12" ht="12.75">
      <c r="B143" s="54"/>
      <c r="C143" s="54"/>
      <c r="D143" s="54"/>
      <c r="E143" s="54"/>
      <c r="F143" s="54"/>
      <c r="G143" s="54"/>
      <c r="H143" s="54"/>
      <c r="I143" s="54"/>
      <c r="J143" s="54"/>
      <c r="K143" s="54"/>
      <c r="L143" s="54"/>
    </row>
  </sheetData>
  <sheetProtection selectLockedCells="1" selectUnlockedCells="1"/>
  <printOptions/>
  <pageMargins left="0.1701388888888889" right="0.1701388888888889" top="0.2798611111111111" bottom="0.3" header="0.5118055555555555" footer="0.5118055555555555"/>
  <pageSetup horizontalDpi="300" verticalDpi="300" orientation="landscape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42"/>
  <sheetViews>
    <sheetView view="pageBreakPreview" zoomScale="90" zoomScaleNormal="130" zoomScaleSheetLayoutView="90" workbookViewId="0" topLeftCell="A1">
      <selection activeCell="A4" sqref="A4"/>
    </sheetView>
  </sheetViews>
  <sheetFormatPr defaultColWidth="9.140625" defaultRowHeight="12.75"/>
  <cols>
    <col min="1" max="1" width="29.140625" style="1" customWidth="1"/>
    <col min="2" max="2" width="9.8515625" style="1" customWidth="1"/>
    <col min="3" max="3" width="10.57421875" style="1" customWidth="1"/>
    <col min="4" max="4" width="11.57421875" style="1" customWidth="1"/>
    <col min="5" max="5" width="8.421875" style="1" customWidth="1"/>
    <col min="6" max="6" width="10.00390625" style="1" customWidth="1"/>
    <col min="7" max="7" width="10.28125" style="1" customWidth="1"/>
    <col min="8" max="8" width="10.57421875" style="1" customWidth="1"/>
    <col min="9" max="10" width="10.00390625" style="1" customWidth="1"/>
    <col min="11" max="12" width="8.421875" style="1" customWidth="1"/>
    <col min="13" max="13" width="9.421875" style="1" customWidth="1"/>
    <col min="14" max="22" width="8.421875" style="1" customWidth="1"/>
    <col min="23" max="23" width="13.00390625" style="1" customWidth="1"/>
    <col min="24" max="24" width="17.00390625" style="1" customWidth="1"/>
    <col min="25" max="16384" width="8.7109375" style="1" customWidth="1"/>
  </cols>
  <sheetData>
    <row r="1" ht="12.75">
      <c r="A1" s="39" t="s">
        <v>60</v>
      </c>
    </row>
    <row r="2" ht="12.75">
      <c r="A2" s="39" t="s">
        <v>61</v>
      </c>
    </row>
    <row r="3" spans="1:11" ht="15.75">
      <c r="A3" s="39"/>
      <c r="B3" s="40"/>
      <c r="C3" s="40" t="s">
        <v>62</v>
      </c>
      <c r="D3" s="41" t="s">
        <v>63</v>
      </c>
      <c r="E3" s="40" t="s">
        <v>64</v>
      </c>
      <c r="F3" s="42" t="s">
        <v>65</v>
      </c>
      <c r="G3" s="42" t="s">
        <v>65</v>
      </c>
      <c r="H3" s="43" t="s">
        <v>66</v>
      </c>
      <c r="I3" s="42" t="s">
        <v>65</v>
      </c>
      <c r="J3" s="42" t="s">
        <v>65</v>
      </c>
      <c r="K3" s="44" t="s">
        <v>67</v>
      </c>
    </row>
    <row r="4" spans="1:11" s="47" customFormat="1" ht="12">
      <c r="A4" s="45" t="s">
        <v>68</v>
      </c>
      <c r="B4" s="45"/>
      <c r="C4" s="45"/>
      <c r="D4" s="45"/>
      <c r="E4" s="45"/>
      <c r="F4" s="45">
        <v>1100</v>
      </c>
      <c r="G4" s="45">
        <v>1000</v>
      </c>
      <c r="H4" s="45">
        <f>12*115</f>
        <v>1380</v>
      </c>
      <c r="I4" s="45">
        <v>1250</v>
      </c>
      <c r="J4" s="45">
        <v>1300</v>
      </c>
      <c r="K4" s="46">
        <f>SUM(F4:J4)</f>
        <v>6030</v>
      </c>
    </row>
    <row r="5" spans="1:11" s="47" customFormat="1" ht="12">
      <c r="A5" s="47" t="s">
        <v>69</v>
      </c>
      <c r="F5" s="47">
        <v>140</v>
      </c>
      <c r="G5" s="47">
        <v>140</v>
      </c>
      <c r="H5" s="47">
        <v>140</v>
      </c>
      <c r="I5" s="47">
        <v>140</v>
      </c>
      <c r="J5" s="47">
        <v>140</v>
      </c>
      <c r="K5" s="46">
        <f>SUM(F5:J5)</f>
        <v>700</v>
      </c>
    </row>
    <row r="6" spans="1:11" s="47" customFormat="1" ht="12">
      <c r="A6" s="47" t="s">
        <v>70</v>
      </c>
      <c r="F6" s="47">
        <v>85</v>
      </c>
      <c r="G6" s="47">
        <v>85</v>
      </c>
      <c r="H6" s="47">
        <v>85</v>
      </c>
      <c r="I6" s="47">
        <v>85</v>
      </c>
      <c r="J6" s="47">
        <v>85</v>
      </c>
      <c r="K6" s="46">
        <f>SUM(F6:J6)</f>
        <v>425</v>
      </c>
    </row>
    <row r="7" spans="1:11" s="47" customFormat="1" ht="12">
      <c r="A7" s="47" t="s">
        <v>71</v>
      </c>
      <c r="F7" s="47">
        <v>30</v>
      </c>
      <c r="G7" s="47">
        <v>30</v>
      </c>
      <c r="H7" s="47">
        <v>32</v>
      </c>
      <c r="I7" s="47">
        <v>30</v>
      </c>
      <c r="J7" s="47">
        <v>30</v>
      </c>
      <c r="K7" s="46">
        <f>SUM(F7:J7)</f>
        <v>152</v>
      </c>
    </row>
    <row r="8" spans="1:11" s="47" customFormat="1" ht="12">
      <c r="A8" s="47" t="s">
        <v>72</v>
      </c>
      <c r="F8" s="47">
        <v>25</v>
      </c>
      <c r="G8" s="47">
        <v>25</v>
      </c>
      <c r="H8" s="47">
        <v>25</v>
      </c>
      <c r="I8" s="47">
        <v>25</v>
      </c>
      <c r="J8" s="47">
        <v>25</v>
      </c>
      <c r="K8" s="46">
        <f>SUM(F8:J8)</f>
        <v>125</v>
      </c>
    </row>
    <row r="9" spans="1:11" s="47" customFormat="1" ht="12.75">
      <c r="A9" s="47" t="s">
        <v>73</v>
      </c>
      <c r="F9" s="48">
        <v>15</v>
      </c>
      <c r="G9" s="48">
        <v>15</v>
      </c>
      <c r="H9" s="48">
        <v>15</v>
      </c>
      <c r="I9" s="48">
        <v>15</v>
      </c>
      <c r="J9" s="48">
        <v>15</v>
      </c>
      <c r="K9" s="46">
        <f>SUM(F9:J9)</f>
        <v>75</v>
      </c>
    </row>
    <row r="10" spans="1:11" s="47" customFormat="1" ht="12.75">
      <c r="A10" s="47" t="s">
        <v>74</v>
      </c>
      <c r="F10" s="48">
        <v>20</v>
      </c>
      <c r="G10" s="48">
        <v>20</v>
      </c>
      <c r="H10" s="48">
        <v>20</v>
      </c>
      <c r="I10" s="48">
        <v>20</v>
      </c>
      <c r="J10" s="48">
        <v>20</v>
      </c>
      <c r="K10" s="46">
        <f>SUM(F10:J10)</f>
        <v>100</v>
      </c>
    </row>
    <row r="11" spans="1:11" s="47" customFormat="1" ht="12.75">
      <c r="A11" s="45" t="s">
        <v>75</v>
      </c>
      <c r="B11" s="45"/>
      <c r="C11" s="45"/>
      <c r="D11" s="45"/>
      <c r="E11" s="45"/>
      <c r="F11" s="45">
        <v>20</v>
      </c>
      <c r="G11" s="45">
        <v>20</v>
      </c>
      <c r="H11" s="45">
        <v>20</v>
      </c>
      <c r="I11" s="45">
        <v>20</v>
      </c>
      <c r="J11" s="45">
        <v>20</v>
      </c>
      <c r="K11" s="46">
        <f>SUM(F11:J11)</f>
        <v>100</v>
      </c>
    </row>
    <row r="12" s="47" customFormat="1" ht="12.75">
      <c r="H12" s="48"/>
    </row>
    <row r="13" spans="1:10" s="47" customFormat="1" ht="12.75">
      <c r="A13" s="47" t="s">
        <v>76</v>
      </c>
      <c r="F13" s="47">
        <v>415</v>
      </c>
      <c r="G13" s="47">
        <v>415</v>
      </c>
      <c r="H13" s="47">
        <v>415</v>
      </c>
      <c r="I13" s="47">
        <v>415</v>
      </c>
      <c r="J13" s="47">
        <v>415</v>
      </c>
    </row>
    <row r="14" spans="1:10" s="47" customFormat="1" ht="12.75">
      <c r="A14" s="47" t="s">
        <v>70</v>
      </c>
      <c r="F14" s="47">
        <v>30</v>
      </c>
      <c r="G14" s="47">
        <v>30</v>
      </c>
      <c r="H14" s="47">
        <v>30</v>
      </c>
      <c r="I14" s="47">
        <v>30</v>
      </c>
      <c r="J14" s="47">
        <v>30</v>
      </c>
    </row>
    <row r="15" spans="1:10" s="47" customFormat="1" ht="12.75">
      <c r="A15" s="47" t="s">
        <v>77</v>
      </c>
      <c r="F15" s="48">
        <v>500</v>
      </c>
      <c r="G15" s="48">
        <v>500</v>
      </c>
      <c r="H15" s="48">
        <v>700</v>
      </c>
      <c r="I15" s="48">
        <f>+I4-I13-I18-I17-I16</f>
        <v>727</v>
      </c>
      <c r="J15" s="48">
        <f>+J4-J13-J18-J17-J16</f>
        <v>740</v>
      </c>
    </row>
    <row r="16" spans="1:10" s="47" customFormat="1" ht="12.75">
      <c r="A16" s="47" t="s">
        <v>78</v>
      </c>
      <c r="F16" s="47">
        <v>50</v>
      </c>
      <c r="G16" s="47">
        <v>50</v>
      </c>
      <c r="H16" s="48">
        <v>75</v>
      </c>
      <c r="I16" s="47">
        <v>50</v>
      </c>
      <c r="J16" s="47">
        <v>50</v>
      </c>
    </row>
    <row r="17" spans="1:10" s="47" customFormat="1" ht="12.75">
      <c r="A17" s="47" t="s">
        <v>79</v>
      </c>
      <c r="F17" s="47">
        <v>50</v>
      </c>
      <c r="G17" s="47">
        <v>50</v>
      </c>
      <c r="H17" s="48">
        <v>50</v>
      </c>
      <c r="I17" s="47">
        <v>50</v>
      </c>
      <c r="J17" s="47">
        <v>50</v>
      </c>
    </row>
    <row r="18" spans="1:10" s="47" customFormat="1" ht="12.75">
      <c r="A18" s="47" t="s">
        <v>80</v>
      </c>
      <c r="F18" s="47">
        <v>12</v>
      </c>
      <c r="G18" s="47">
        <v>15</v>
      </c>
      <c r="H18" s="48">
        <v>40</v>
      </c>
      <c r="I18" s="47">
        <v>8</v>
      </c>
      <c r="J18" s="47">
        <v>45</v>
      </c>
    </row>
    <row r="19" spans="1:10" s="47" customFormat="1" ht="12.75">
      <c r="A19" s="47" t="s">
        <v>81</v>
      </c>
      <c r="F19" s="47">
        <v>3</v>
      </c>
      <c r="G19" s="47">
        <v>8</v>
      </c>
      <c r="H19" s="47">
        <v>15</v>
      </c>
      <c r="I19" s="47">
        <v>4</v>
      </c>
      <c r="J19" s="47">
        <v>12</v>
      </c>
    </row>
    <row r="20" spans="3:23" s="49" customFormat="1" ht="57" customHeight="1">
      <c r="C20" s="49" t="s">
        <v>82</v>
      </c>
      <c r="D20" s="50" t="s">
        <v>83</v>
      </c>
      <c r="E20" s="51" t="s">
        <v>84</v>
      </c>
      <c r="F20" s="51" t="s">
        <v>85</v>
      </c>
      <c r="G20" s="51" t="s">
        <v>86</v>
      </c>
      <c r="H20" s="51" t="s">
        <v>87</v>
      </c>
      <c r="I20" s="51" t="s">
        <v>88</v>
      </c>
      <c r="J20" s="51" t="s">
        <v>89</v>
      </c>
      <c r="K20" s="49" t="s">
        <v>90</v>
      </c>
      <c r="L20" s="49" t="s">
        <v>91</v>
      </c>
      <c r="M20" s="49" t="s">
        <v>92</v>
      </c>
      <c r="N20" s="49" t="s">
        <v>93</v>
      </c>
      <c r="O20" s="49" t="s">
        <v>94</v>
      </c>
      <c r="P20" s="49" t="s">
        <v>95</v>
      </c>
      <c r="Q20" s="49" t="s">
        <v>96</v>
      </c>
      <c r="R20" s="49" t="s">
        <v>97</v>
      </c>
      <c r="S20" s="49" t="s">
        <v>98</v>
      </c>
      <c r="T20" s="49" t="s">
        <v>99</v>
      </c>
      <c r="U20" s="49" t="s">
        <v>100</v>
      </c>
      <c r="V20" s="49" t="s">
        <v>101</v>
      </c>
      <c r="W20" s="49" t="s">
        <v>102</v>
      </c>
    </row>
    <row r="21" ht="12.75">
      <c r="A21" s="44" t="s">
        <v>103</v>
      </c>
    </row>
    <row r="22" ht="12.75"/>
    <row r="23" spans="1:24" ht="12.75">
      <c r="A23" s="40" t="s">
        <v>104</v>
      </c>
      <c r="B23" s="52">
        <f>SUM(C23:V23)</f>
        <v>4400</v>
      </c>
      <c r="C23" s="52"/>
      <c r="D23" s="52"/>
      <c r="E23" s="52"/>
      <c r="F23" s="53">
        <v>880</v>
      </c>
      <c r="G23" s="53">
        <v>880</v>
      </c>
      <c r="H23" s="53">
        <v>880</v>
      </c>
      <c r="I23" s="53">
        <v>880</v>
      </c>
      <c r="J23" s="53">
        <v>880</v>
      </c>
      <c r="K23" s="54">
        <v>0</v>
      </c>
      <c r="L23" s="54">
        <v>0</v>
      </c>
      <c r="M23" s="54">
        <v>0</v>
      </c>
      <c r="N23" s="54">
        <v>0</v>
      </c>
      <c r="O23" s="54">
        <v>0</v>
      </c>
      <c r="P23" s="54">
        <v>0</v>
      </c>
      <c r="Q23" s="54"/>
      <c r="R23" s="54"/>
      <c r="S23" s="54"/>
      <c r="T23" s="54"/>
      <c r="U23" s="54"/>
      <c r="V23" s="54"/>
      <c r="W23" s="54">
        <f>SUM(C23:V23)</f>
        <v>4400</v>
      </c>
      <c r="X23" s="1" t="s">
        <v>105</v>
      </c>
    </row>
    <row r="24" spans="1:23" ht="12.75">
      <c r="A24" s="1" t="s">
        <v>106</v>
      </c>
      <c r="B24" s="52">
        <f>SUM(C24:V24)</f>
        <v>0</v>
      </c>
      <c r="C24" s="52"/>
      <c r="D24" s="52"/>
      <c r="E24" s="52"/>
      <c r="F24" s="53"/>
      <c r="G24" s="53"/>
      <c r="H24" s="53"/>
      <c r="I24" s="53"/>
      <c r="J24" s="53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>
        <f>SUM(C24:V24)</f>
        <v>0</v>
      </c>
    </row>
    <row r="25" spans="1:23" ht="12.75">
      <c r="A25" s="1" t="s">
        <v>107</v>
      </c>
      <c r="B25" s="52">
        <f>SUM(C25:V25)</f>
        <v>7000</v>
      </c>
      <c r="C25" s="52"/>
      <c r="D25" s="52"/>
      <c r="E25" s="52"/>
      <c r="F25" s="53">
        <v>1400</v>
      </c>
      <c r="G25" s="53">
        <v>1400</v>
      </c>
      <c r="H25" s="53">
        <v>1400</v>
      </c>
      <c r="I25" s="53">
        <v>1400</v>
      </c>
      <c r="J25" s="53">
        <v>1400</v>
      </c>
      <c r="K25" s="54">
        <v>0</v>
      </c>
      <c r="L25" s="54">
        <v>0</v>
      </c>
      <c r="M25" s="54">
        <v>0</v>
      </c>
      <c r="N25" s="54">
        <v>0</v>
      </c>
      <c r="O25" s="54">
        <v>0</v>
      </c>
      <c r="P25" s="54">
        <v>0</v>
      </c>
      <c r="Q25" s="54"/>
      <c r="R25" s="54"/>
      <c r="S25" s="54"/>
      <c r="T25" s="54"/>
      <c r="U25" s="54"/>
      <c r="V25" s="54"/>
      <c r="W25" s="54">
        <f>SUM(C25:V25)</f>
        <v>7000</v>
      </c>
    </row>
    <row r="26" spans="1:24" ht="12.75">
      <c r="A26" s="1" t="s">
        <v>14</v>
      </c>
      <c r="B26" s="52">
        <f>SUM(C26:V26)</f>
        <v>0</v>
      </c>
      <c r="C26" s="52"/>
      <c r="D26" s="52"/>
      <c r="E26" s="52"/>
      <c r="F26" s="53"/>
      <c r="G26" s="53"/>
      <c r="H26" s="53"/>
      <c r="I26" s="53"/>
      <c r="J26" s="53"/>
      <c r="K26" s="54">
        <v>0</v>
      </c>
      <c r="L26" s="54">
        <v>0</v>
      </c>
      <c r="M26" s="54">
        <v>0</v>
      </c>
      <c r="N26" s="54">
        <v>0</v>
      </c>
      <c r="O26" s="54">
        <v>0</v>
      </c>
      <c r="P26" s="54">
        <v>0</v>
      </c>
      <c r="Q26" s="54"/>
      <c r="R26" s="54"/>
      <c r="S26" s="54"/>
      <c r="T26" s="54"/>
      <c r="U26" s="54"/>
      <c r="V26" s="54"/>
      <c r="W26" s="54">
        <f>SUM(C26:V26)</f>
        <v>0</v>
      </c>
      <c r="X26" s="1" t="s">
        <v>108</v>
      </c>
    </row>
    <row r="27" spans="1:24" ht="12.75">
      <c r="A27" s="1" t="s">
        <v>109</v>
      </c>
      <c r="B27" s="52">
        <f>SUM(C27:V27)</f>
        <v>5000</v>
      </c>
      <c r="C27" s="52"/>
      <c r="D27" s="52"/>
      <c r="E27" s="52"/>
      <c r="F27" s="53">
        <v>1000</v>
      </c>
      <c r="G27" s="53">
        <v>1000</v>
      </c>
      <c r="H27" s="53">
        <v>1000</v>
      </c>
      <c r="I27" s="53">
        <v>1000</v>
      </c>
      <c r="J27" s="53">
        <v>1000</v>
      </c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>
        <f>SUM(C27:V27)</f>
        <v>5000</v>
      </c>
      <c r="X27" s="1" t="s">
        <v>108</v>
      </c>
    </row>
    <row r="28" spans="1:24" ht="12.75">
      <c r="A28" s="1" t="s">
        <v>17</v>
      </c>
      <c r="B28" s="55">
        <f>B29+B30+B32</f>
        <v>4250</v>
      </c>
      <c r="C28" s="52"/>
      <c r="D28" s="52"/>
      <c r="E28" s="52"/>
      <c r="F28" s="53">
        <v>0</v>
      </c>
      <c r="G28" s="53">
        <v>0</v>
      </c>
      <c r="H28" s="53">
        <v>0</v>
      </c>
      <c r="I28" s="53">
        <v>0</v>
      </c>
      <c r="J28" s="53">
        <v>0</v>
      </c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>
        <v>4250</v>
      </c>
      <c r="X28" s="1" t="s">
        <v>110</v>
      </c>
    </row>
    <row r="29" spans="1:23" ht="12.75">
      <c r="A29" s="56" t="s">
        <v>111</v>
      </c>
      <c r="B29" s="52">
        <f>SUM(C29:V29)</f>
        <v>1250</v>
      </c>
      <c r="C29" s="52"/>
      <c r="D29" s="52"/>
      <c r="E29" s="52"/>
      <c r="F29" s="53">
        <v>250</v>
      </c>
      <c r="G29" s="53">
        <v>250</v>
      </c>
      <c r="H29" s="53">
        <v>250</v>
      </c>
      <c r="I29" s="53">
        <v>250</v>
      </c>
      <c r="J29" s="53">
        <v>250</v>
      </c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>
        <f>SUM(C29:V29)</f>
        <v>1250</v>
      </c>
    </row>
    <row r="30" spans="1:23" ht="12.75">
      <c r="A30" s="56" t="s">
        <v>112</v>
      </c>
      <c r="B30" s="52">
        <f>SUM(C30:V30)</f>
        <v>2500</v>
      </c>
      <c r="C30" s="52"/>
      <c r="D30" s="52"/>
      <c r="E30" s="52"/>
      <c r="F30" s="53">
        <v>500</v>
      </c>
      <c r="G30" s="53">
        <v>500</v>
      </c>
      <c r="H30" s="53">
        <v>500</v>
      </c>
      <c r="I30" s="53">
        <v>500</v>
      </c>
      <c r="J30" s="53">
        <v>500</v>
      </c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>
        <f>SUM(C30:V30)</f>
        <v>2500</v>
      </c>
    </row>
    <row r="31" spans="1:23" ht="12.75">
      <c r="A31" s="56" t="s">
        <v>113</v>
      </c>
      <c r="B31" s="52">
        <f>F31+G31+H31+I31+J31</f>
        <v>3750</v>
      </c>
      <c r="C31" s="52"/>
      <c r="D31" s="52"/>
      <c r="E31" s="52"/>
      <c r="F31" s="53">
        <v>750</v>
      </c>
      <c r="G31" s="53">
        <v>750</v>
      </c>
      <c r="H31" s="53">
        <v>750</v>
      </c>
      <c r="I31" s="53">
        <v>750</v>
      </c>
      <c r="J31" s="53">
        <v>750</v>
      </c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>
        <v>3750</v>
      </c>
    </row>
    <row r="32" spans="1:23" ht="12.75">
      <c r="A32" s="56" t="s">
        <v>114</v>
      </c>
      <c r="B32" s="52">
        <f>SUM(C32:V32)</f>
        <v>500</v>
      </c>
      <c r="C32" s="52"/>
      <c r="D32" s="52"/>
      <c r="E32" s="52"/>
      <c r="F32" s="53">
        <v>100</v>
      </c>
      <c r="G32" s="53">
        <v>100</v>
      </c>
      <c r="H32" s="53">
        <v>100</v>
      </c>
      <c r="I32" s="53">
        <v>100</v>
      </c>
      <c r="J32" s="53">
        <v>100</v>
      </c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>
        <f>SUM(C32:V32)</f>
        <v>500</v>
      </c>
    </row>
    <row r="33" spans="1:23" ht="12.75">
      <c r="A33" s="1" t="s">
        <v>115</v>
      </c>
      <c r="B33" s="52">
        <v>3000</v>
      </c>
      <c r="C33" s="52"/>
      <c r="D33" s="52"/>
      <c r="E33" s="52"/>
      <c r="F33" s="53">
        <v>0</v>
      </c>
      <c r="G33" s="53">
        <v>0</v>
      </c>
      <c r="H33" s="53">
        <v>0</v>
      </c>
      <c r="I33" s="53">
        <v>0</v>
      </c>
      <c r="J33" s="53">
        <v>0</v>
      </c>
      <c r="K33" s="54"/>
      <c r="L33" s="54"/>
      <c r="M33" s="54"/>
      <c r="N33" s="54">
        <v>0</v>
      </c>
      <c r="O33" s="54"/>
      <c r="P33" s="54">
        <v>0</v>
      </c>
      <c r="Q33" s="54"/>
      <c r="R33" s="54"/>
      <c r="S33" s="54"/>
      <c r="T33" s="54"/>
      <c r="U33" s="54"/>
      <c r="V33" s="54">
        <v>0</v>
      </c>
      <c r="W33" s="54">
        <v>3000</v>
      </c>
    </row>
    <row r="34" spans="1:24" ht="12.75">
      <c r="A34" s="1" t="s">
        <v>116</v>
      </c>
      <c r="B34" s="52">
        <f>SUM(C34:V34)</f>
        <v>6639</v>
      </c>
      <c r="C34" s="52"/>
      <c r="D34" s="52"/>
      <c r="E34" s="52"/>
      <c r="F34" s="53">
        <v>0</v>
      </c>
      <c r="G34" s="53">
        <v>0</v>
      </c>
      <c r="H34" s="53">
        <v>0</v>
      </c>
      <c r="I34" s="53">
        <v>0</v>
      </c>
      <c r="J34" s="53">
        <v>0</v>
      </c>
      <c r="K34" s="54">
        <v>0</v>
      </c>
      <c r="L34" s="54">
        <v>0</v>
      </c>
      <c r="M34" s="54">
        <v>0</v>
      </c>
      <c r="N34" s="54">
        <v>0</v>
      </c>
      <c r="O34" s="57">
        <v>800</v>
      </c>
      <c r="P34" s="57">
        <v>1100</v>
      </c>
      <c r="Q34" s="57">
        <v>1100</v>
      </c>
      <c r="R34" s="57">
        <v>2000</v>
      </c>
      <c r="S34" s="57">
        <v>1000</v>
      </c>
      <c r="T34" s="57">
        <v>0</v>
      </c>
      <c r="U34" s="57">
        <f>1000-225-144+8</f>
        <v>639</v>
      </c>
      <c r="V34" s="54">
        <v>0</v>
      </c>
      <c r="W34" s="54">
        <f>SUM(C34:V34)</f>
        <v>6639</v>
      </c>
      <c r="X34" s="1" t="s">
        <v>110</v>
      </c>
    </row>
    <row r="35" spans="2:23" ht="12.75"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>
        <f>SUM(C35:V35)</f>
        <v>0</v>
      </c>
    </row>
    <row r="36" spans="1:23" ht="12.75">
      <c r="A36" s="1" t="s">
        <v>22</v>
      </c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>
        <f>SUM(C36:V36)</f>
        <v>0</v>
      </c>
    </row>
    <row r="37" spans="1:24" ht="12.75">
      <c r="A37" s="40" t="s">
        <v>117</v>
      </c>
      <c r="B37" s="52">
        <f>SUM(C37:V37)</f>
        <v>58100</v>
      </c>
      <c r="C37" s="54"/>
      <c r="D37" s="54"/>
      <c r="E37" s="54"/>
      <c r="F37" s="58">
        <f>+F5/5*F13</f>
        <v>11620</v>
      </c>
      <c r="G37" s="58">
        <f>+G5/5*G13</f>
        <v>11620</v>
      </c>
      <c r="H37" s="58">
        <f>+H5/5*H13</f>
        <v>11620</v>
      </c>
      <c r="I37" s="58">
        <f>+I5/5*I13</f>
        <v>11620</v>
      </c>
      <c r="J37" s="58">
        <f>+J5/5*J13</f>
        <v>11620</v>
      </c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>
        <f>SUM(C37:V37)</f>
        <v>58100</v>
      </c>
      <c r="X37" s="1" t="s">
        <v>118</v>
      </c>
    </row>
    <row r="38" spans="1:23" ht="12.75">
      <c r="A38" s="40" t="s">
        <v>119</v>
      </c>
      <c r="B38" s="52">
        <f>SUM(C38:V38)</f>
        <v>2550</v>
      </c>
      <c r="C38" s="54"/>
      <c r="D38" s="54"/>
      <c r="E38" s="54"/>
      <c r="F38" s="58">
        <f>+F6/5*F14</f>
        <v>510</v>
      </c>
      <c r="G38" s="58">
        <f>+G6/5*G14</f>
        <v>510</v>
      </c>
      <c r="H38" s="58">
        <f>+H6/5*H14</f>
        <v>510</v>
      </c>
      <c r="I38" s="58">
        <f>+I6/5*I14</f>
        <v>510</v>
      </c>
      <c r="J38" s="58">
        <f>+J6/5*J14</f>
        <v>510</v>
      </c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</row>
    <row r="39" spans="1:24" ht="12.75">
      <c r="A39" s="40" t="s">
        <v>120</v>
      </c>
      <c r="B39" s="52">
        <f>SUM(C39:V39)</f>
        <v>96410</v>
      </c>
      <c r="C39" s="54"/>
      <c r="D39" s="54"/>
      <c r="E39" s="54"/>
      <c r="F39" s="58">
        <f>+F15*F7</f>
        <v>15000</v>
      </c>
      <c r="G39" s="58">
        <f>+G15*G7</f>
        <v>15000</v>
      </c>
      <c r="H39" s="58">
        <f>+H15*H7</f>
        <v>22400</v>
      </c>
      <c r="I39" s="58">
        <f>+I15*I7</f>
        <v>21810</v>
      </c>
      <c r="J39" s="58">
        <f>+J15*J7</f>
        <v>22200</v>
      </c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>
        <f>SUM(C39:V39)</f>
        <v>96410</v>
      </c>
      <c r="X39" s="1" t="s">
        <v>118</v>
      </c>
    </row>
    <row r="40" spans="1:24" ht="12.75">
      <c r="A40" s="1" t="s">
        <v>121</v>
      </c>
      <c r="B40" s="52">
        <f>SUM(C40:V40)</f>
        <v>6875</v>
      </c>
      <c r="C40" s="54"/>
      <c r="D40" s="54"/>
      <c r="E40" s="54"/>
      <c r="F40" s="58">
        <f>+F16*F8</f>
        <v>1250</v>
      </c>
      <c r="G40" s="58">
        <f>+G16*G8</f>
        <v>1250</v>
      </c>
      <c r="H40" s="58">
        <f>+H16*H8</f>
        <v>1875</v>
      </c>
      <c r="I40" s="58">
        <f>+I16*I8</f>
        <v>1250</v>
      </c>
      <c r="J40" s="58">
        <f>+J16*J8</f>
        <v>1250</v>
      </c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>
        <f>SUM(C40:V40)</f>
        <v>6875</v>
      </c>
      <c r="X40" s="1" t="s">
        <v>118</v>
      </c>
    </row>
    <row r="41" spans="1:25" ht="12.75">
      <c r="A41" s="59" t="s">
        <v>122</v>
      </c>
      <c r="B41" s="52">
        <f>SUM(C41:V41)</f>
        <v>5000</v>
      </c>
      <c r="C41" s="54"/>
      <c r="D41" s="54"/>
      <c r="E41" s="54"/>
      <c r="F41" s="60">
        <f>+F11*F17</f>
        <v>1000</v>
      </c>
      <c r="G41" s="60">
        <f>+G11*G17</f>
        <v>1000</v>
      </c>
      <c r="H41" s="60">
        <f>+H11*H17</f>
        <v>1000</v>
      </c>
      <c r="I41" s="60">
        <f>+I11*I17</f>
        <v>1000</v>
      </c>
      <c r="J41" s="60">
        <f>+J11*J17</f>
        <v>1000</v>
      </c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54">
        <f>SUM(C41:V41)</f>
        <v>5000</v>
      </c>
      <c r="X41" s="1" t="s">
        <v>118</v>
      </c>
      <c r="Y41" s="1">
        <f>+W41/13</f>
        <v>384.61538461538464</v>
      </c>
    </row>
    <row r="42" spans="1:24" ht="12.75">
      <c r="A42" s="62" t="s">
        <v>123</v>
      </c>
      <c r="B42" s="52">
        <f>SUM(C42:V42)</f>
        <v>630</v>
      </c>
      <c r="C42" s="54"/>
      <c r="D42" s="54"/>
      <c r="E42" s="54"/>
      <c r="F42" s="63">
        <f>+F19*F9</f>
        <v>45</v>
      </c>
      <c r="G42" s="63">
        <f>+G19*G9</f>
        <v>120</v>
      </c>
      <c r="H42" s="63">
        <f>+H19*H9</f>
        <v>225</v>
      </c>
      <c r="I42" s="63">
        <f>+I19*I9</f>
        <v>60</v>
      </c>
      <c r="J42" s="63">
        <f>+J19*J9</f>
        <v>180</v>
      </c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54">
        <f>SUM(C42:V42)</f>
        <v>630</v>
      </c>
      <c r="X42" s="1" t="s">
        <v>118</v>
      </c>
    </row>
    <row r="43" spans="1:23" ht="12.75">
      <c r="A43" s="62" t="s">
        <v>124</v>
      </c>
      <c r="B43" s="52">
        <f>SUM(C43:V43)</f>
        <v>2400</v>
      </c>
      <c r="C43" s="54"/>
      <c r="D43" s="54"/>
      <c r="E43" s="54"/>
      <c r="F43" s="63">
        <f>+F18*F10</f>
        <v>240</v>
      </c>
      <c r="G43" s="63">
        <f>+G18*G10</f>
        <v>300</v>
      </c>
      <c r="H43" s="63">
        <f>+H18*H10</f>
        <v>800</v>
      </c>
      <c r="I43" s="63">
        <f>+I18*I10</f>
        <v>160</v>
      </c>
      <c r="J43" s="63">
        <f>+J18*J10</f>
        <v>900</v>
      </c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54"/>
    </row>
    <row r="44" spans="1:24" ht="12.75">
      <c r="A44" s="40" t="s">
        <v>125</v>
      </c>
      <c r="B44" s="52">
        <f>SUM(C44:V44)</f>
        <v>10000</v>
      </c>
      <c r="C44" s="54"/>
      <c r="D44" s="54"/>
      <c r="E44" s="54"/>
      <c r="F44" s="64"/>
      <c r="G44" s="54"/>
      <c r="H44" s="54"/>
      <c r="I44" s="54"/>
      <c r="J44" s="54"/>
      <c r="K44" s="54">
        <v>500</v>
      </c>
      <c r="L44" s="54">
        <v>500</v>
      </c>
      <c r="M44" s="54">
        <v>2000</v>
      </c>
      <c r="N44" s="54">
        <v>500</v>
      </c>
      <c r="O44" s="54">
        <v>500</v>
      </c>
      <c r="P44" s="54">
        <v>500</v>
      </c>
      <c r="Q44" s="54">
        <v>500</v>
      </c>
      <c r="R44" s="54">
        <v>500</v>
      </c>
      <c r="S44" s="54">
        <v>1000</v>
      </c>
      <c r="T44" s="54">
        <v>2000</v>
      </c>
      <c r="U44" s="54">
        <v>1000</v>
      </c>
      <c r="V44" s="54">
        <v>500</v>
      </c>
      <c r="W44" s="54">
        <f>SUM(C44:V44)</f>
        <v>10000</v>
      </c>
      <c r="X44" s="1" t="s">
        <v>126</v>
      </c>
    </row>
    <row r="45" spans="1:24" ht="12.75">
      <c r="A45" s="1" t="s">
        <v>127</v>
      </c>
      <c r="B45" s="52">
        <f>SUM(C45:V45)</f>
        <v>0</v>
      </c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>
        <f>SUM(C45:V45)</f>
        <v>0</v>
      </c>
      <c r="X45" s="1" t="s">
        <v>126</v>
      </c>
    </row>
    <row r="46" spans="1:24" ht="12.75">
      <c r="A46" s="65" t="s">
        <v>128</v>
      </c>
      <c r="B46" s="52">
        <f>SUM(C46:V46)</f>
        <v>2500</v>
      </c>
      <c r="C46" s="66">
        <f>2250+250</f>
        <v>2500</v>
      </c>
      <c r="D46" s="67"/>
      <c r="E46" s="67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>
        <f>SUM(C46:V46)</f>
        <v>2500</v>
      </c>
      <c r="X46" s="1" t="s">
        <v>129</v>
      </c>
    </row>
    <row r="47" spans="1:24" ht="12.75">
      <c r="A47" s="68" t="s">
        <v>130</v>
      </c>
      <c r="B47" s="52">
        <f>SUM(C47:V47)</f>
        <v>2100</v>
      </c>
      <c r="C47" s="54"/>
      <c r="D47" s="54"/>
      <c r="E47" s="57">
        <f>700*3</f>
        <v>2100</v>
      </c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>
        <f>SUM(C47:V47)</f>
        <v>2100</v>
      </c>
      <c r="X47" s="1" t="s">
        <v>129</v>
      </c>
    </row>
    <row r="48" spans="1:23" ht="12.75">
      <c r="A48" s="69" t="s">
        <v>131</v>
      </c>
      <c r="B48" s="52">
        <f>SUM(C48:V48)</f>
        <v>0</v>
      </c>
      <c r="C48" s="54"/>
      <c r="D48" s="54"/>
      <c r="E48" s="70">
        <v>0</v>
      </c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>
        <f>SUM(C48:V48)</f>
        <v>0</v>
      </c>
    </row>
    <row r="49" spans="2:23" ht="12.75"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>
        <f>SUM(C49:V49)</f>
        <v>0</v>
      </c>
    </row>
    <row r="50" spans="1:23" s="73" customFormat="1" ht="12.75">
      <c r="A50" s="71" t="s">
        <v>132</v>
      </c>
      <c r="B50" s="72">
        <f>SUM(B23:B49)</f>
        <v>224854</v>
      </c>
      <c r="C50" s="72">
        <f>SUM(C23:C49)</f>
        <v>2500</v>
      </c>
      <c r="D50" s="72">
        <f>SUM(D23:D49)</f>
        <v>0</v>
      </c>
      <c r="E50" s="72">
        <f>SUM(E23:E49)</f>
        <v>2100</v>
      </c>
      <c r="F50" s="72">
        <f>SUM(F23:F49)</f>
        <v>34545</v>
      </c>
      <c r="G50" s="72">
        <f>SUM(G23:G49)</f>
        <v>34680</v>
      </c>
      <c r="H50" s="72">
        <f>SUM(H23:H49)</f>
        <v>43310</v>
      </c>
      <c r="I50" s="72">
        <f>SUM(I23:I49)</f>
        <v>41290</v>
      </c>
      <c r="J50" s="72">
        <f>SUM(J23:J49)</f>
        <v>42540</v>
      </c>
      <c r="K50" s="72">
        <f>SUM(K23:K49)</f>
        <v>500</v>
      </c>
      <c r="L50" s="72">
        <f>SUM(L23:L49)</f>
        <v>500</v>
      </c>
      <c r="M50" s="72">
        <f>SUM(M23:M49)</f>
        <v>2000</v>
      </c>
      <c r="N50" s="72">
        <f>SUM(N23:N49)</f>
        <v>500</v>
      </c>
      <c r="O50" s="72">
        <f>SUM(O23:O49)</f>
        <v>1300</v>
      </c>
      <c r="P50" s="72">
        <f>SUM(P23:P49)</f>
        <v>1600</v>
      </c>
      <c r="Q50" s="72">
        <f>SUM(Q23:Q49)</f>
        <v>1600</v>
      </c>
      <c r="R50" s="72">
        <f>SUM(R23:R49)</f>
        <v>2500</v>
      </c>
      <c r="S50" s="72">
        <f>SUM(S23:S49)</f>
        <v>2000</v>
      </c>
      <c r="T50" s="72">
        <f>SUM(T23:T49)</f>
        <v>2000</v>
      </c>
      <c r="U50" s="72">
        <f>SUM(U23:U49)</f>
        <v>1639</v>
      </c>
      <c r="V50" s="72">
        <f>SUM(V23:V49)</f>
        <v>500</v>
      </c>
      <c r="W50" s="72">
        <f>SUM(C50:V50)</f>
        <v>217604</v>
      </c>
    </row>
    <row r="51" spans="2:23" ht="12.75">
      <c r="B51" s="54"/>
      <c r="C51" s="54" t="s">
        <v>133</v>
      </c>
      <c r="D51" s="54" t="s">
        <v>63</v>
      </c>
      <c r="E51" s="40" t="s">
        <v>64</v>
      </c>
      <c r="F51" s="54" t="s">
        <v>134</v>
      </c>
      <c r="G51" s="54" t="s">
        <v>135</v>
      </c>
      <c r="H51" s="74" t="s">
        <v>136</v>
      </c>
      <c r="I51" s="74" t="s">
        <v>137</v>
      </c>
      <c r="J51" s="75" t="s">
        <v>138</v>
      </c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</row>
    <row r="52" spans="2:23" ht="12.75">
      <c r="B52" s="54"/>
      <c r="C52" s="76" t="s">
        <v>139</v>
      </c>
      <c r="D52" s="76"/>
      <c r="E52" s="76"/>
      <c r="F52" s="77">
        <v>0</v>
      </c>
      <c r="G52" s="77">
        <v>4</v>
      </c>
      <c r="H52" s="77">
        <v>4</v>
      </c>
      <c r="I52" s="77">
        <v>4</v>
      </c>
      <c r="J52" s="77">
        <v>4</v>
      </c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</row>
    <row r="53" spans="1:23" ht="12.75">
      <c r="A53" s="44" t="s">
        <v>140</v>
      </c>
      <c r="B53" s="54"/>
      <c r="C53" s="54" t="s">
        <v>141</v>
      </c>
      <c r="D53" s="54"/>
      <c r="E53" s="54"/>
      <c r="F53" s="77">
        <v>11</v>
      </c>
      <c r="G53" s="77">
        <v>11</v>
      </c>
      <c r="H53" s="77">
        <v>12</v>
      </c>
      <c r="I53" s="77">
        <v>11</v>
      </c>
      <c r="J53" s="77">
        <v>11</v>
      </c>
      <c r="K53" s="77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</row>
    <row r="54" spans="2:23" ht="12.75">
      <c r="B54" s="54"/>
      <c r="C54" s="54"/>
      <c r="D54" s="54"/>
      <c r="E54" s="54"/>
      <c r="F54" s="54" t="s">
        <v>65</v>
      </c>
      <c r="G54" s="54" t="s">
        <v>65</v>
      </c>
      <c r="H54" s="78" t="s">
        <v>66</v>
      </c>
      <c r="I54" s="54" t="s">
        <v>65</v>
      </c>
      <c r="J54" s="54" t="s">
        <v>65</v>
      </c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</row>
    <row r="55" spans="1:23" ht="12.75">
      <c r="A55" s="44" t="s">
        <v>142</v>
      </c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</row>
    <row r="56" spans="1:24" ht="12.75">
      <c r="A56" s="1" t="s">
        <v>30</v>
      </c>
      <c r="B56" s="52">
        <f>SUM(C56:V56)</f>
        <v>5000</v>
      </c>
      <c r="C56" s="54">
        <v>0</v>
      </c>
      <c r="D56" s="54">
        <v>0</v>
      </c>
      <c r="E56" s="54"/>
      <c r="F56" s="54">
        <v>1000</v>
      </c>
      <c r="G56" s="54">
        <v>1000</v>
      </c>
      <c r="H56" s="54">
        <v>1000</v>
      </c>
      <c r="I56" s="54">
        <v>1000</v>
      </c>
      <c r="J56" s="54">
        <v>1000</v>
      </c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>
        <f>SUM(C56:V56)</f>
        <v>5000</v>
      </c>
      <c r="X56" s="1" t="s">
        <v>143</v>
      </c>
    </row>
    <row r="57" spans="1:24" ht="12.75">
      <c r="A57" s="1" t="s">
        <v>31</v>
      </c>
      <c r="B57" s="52">
        <f>SUM(C57:V57)</f>
        <v>4000</v>
      </c>
      <c r="C57" s="54">
        <v>0</v>
      </c>
      <c r="D57" s="54"/>
      <c r="E57" s="54"/>
      <c r="F57" s="54"/>
      <c r="G57" s="54">
        <v>1000</v>
      </c>
      <c r="H57" s="54">
        <v>1000</v>
      </c>
      <c r="I57" s="54">
        <v>1000</v>
      </c>
      <c r="J57" s="54">
        <v>1000</v>
      </c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>
        <f>SUM(C57:V57)</f>
        <v>4000</v>
      </c>
      <c r="X57" s="1" t="s">
        <v>143</v>
      </c>
    </row>
    <row r="58" spans="1:24" ht="12.75">
      <c r="A58" s="1" t="s">
        <v>144</v>
      </c>
      <c r="B58" s="52">
        <f>SUM(C58:V58)</f>
        <v>14550</v>
      </c>
      <c r="C58" s="54">
        <v>0</v>
      </c>
      <c r="D58" s="54">
        <v>0</v>
      </c>
      <c r="E58" s="54">
        <f>750*3</f>
        <v>2250</v>
      </c>
      <c r="F58" s="54"/>
      <c r="G58" s="54">
        <f>(G52*G53*55)+(G52*3*25)+300</f>
        <v>3020</v>
      </c>
      <c r="H58" s="54">
        <f>(H52*H53*55)+(H52*3*25)+300</f>
        <v>3240</v>
      </c>
      <c r="I58" s="54">
        <f>(I52*I53*55)+(I52*3*25)+300</f>
        <v>3020</v>
      </c>
      <c r="J58" s="54">
        <f>(J52*J53*55)+(J52*3*25)+300</f>
        <v>3020</v>
      </c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>
        <f>SUM(C58:V58)</f>
        <v>14550</v>
      </c>
      <c r="X58" s="1" t="s">
        <v>143</v>
      </c>
    </row>
    <row r="59" spans="1:24" ht="12.75">
      <c r="A59" s="1" t="s">
        <v>33</v>
      </c>
      <c r="B59" s="52">
        <f>SUM(C59:V59)</f>
        <v>4100</v>
      </c>
      <c r="C59" s="54"/>
      <c r="D59" s="54">
        <v>0</v>
      </c>
      <c r="E59" s="54">
        <f>100*3</f>
        <v>300</v>
      </c>
      <c r="F59" s="67">
        <f>(F53+4)*5*10</f>
        <v>750</v>
      </c>
      <c r="G59" s="67">
        <f>(G53+4)*5*10</f>
        <v>750</v>
      </c>
      <c r="H59" s="67">
        <f>(H53+4)*5*10</f>
        <v>800</v>
      </c>
      <c r="I59" s="67">
        <f>(I53+4)*5*10</f>
        <v>750</v>
      </c>
      <c r="J59" s="67">
        <f>(J53+4)*5*10</f>
        <v>750</v>
      </c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>
        <f>SUM(C59:V59)</f>
        <v>4100</v>
      </c>
      <c r="X59" s="1" t="s">
        <v>145</v>
      </c>
    </row>
    <row r="60" spans="1:24" ht="12.75">
      <c r="A60" s="1" t="s">
        <v>34</v>
      </c>
      <c r="B60" s="52">
        <f>SUM(C60:V60)</f>
        <v>3970</v>
      </c>
      <c r="C60" s="54"/>
      <c r="D60" s="54">
        <v>0</v>
      </c>
      <c r="E60" s="54"/>
      <c r="F60" s="54">
        <v>780</v>
      </c>
      <c r="G60" s="54">
        <v>780</v>
      </c>
      <c r="H60" s="54">
        <v>850</v>
      </c>
      <c r="I60" s="54">
        <v>780</v>
      </c>
      <c r="J60" s="54">
        <v>780</v>
      </c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>
        <f>SUM(C60:V60)</f>
        <v>3970</v>
      </c>
      <c r="X60" s="1" t="s">
        <v>145</v>
      </c>
    </row>
    <row r="61" spans="1:24" ht="12.75">
      <c r="A61" s="40" t="s">
        <v>146</v>
      </c>
      <c r="B61" s="52">
        <f>SUM(C61:V61)</f>
        <v>2000</v>
      </c>
      <c r="C61" s="54"/>
      <c r="D61" s="54"/>
      <c r="E61" s="54"/>
      <c r="F61" s="54">
        <v>400</v>
      </c>
      <c r="G61" s="54">
        <v>400</v>
      </c>
      <c r="H61" s="54">
        <v>400</v>
      </c>
      <c r="I61" s="54">
        <v>400</v>
      </c>
      <c r="J61" s="54">
        <v>400</v>
      </c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>
        <f>SUM(C61:V61)</f>
        <v>2000</v>
      </c>
      <c r="X61" s="1" t="s">
        <v>145</v>
      </c>
    </row>
    <row r="62" spans="1:24" ht="12.75">
      <c r="A62" s="1" t="s">
        <v>147</v>
      </c>
      <c r="B62" s="52">
        <f>SUM(C62:V62)</f>
        <v>2000</v>
      </c>
      <c r="C62" s="54"/>
      <c r="D62" s="54"/>
      <c r="E62" s="54"/>
      <c r="F62" s="54">
        <v>400</v>
      </c>
      <c r="G62" s="54">
        <v>400</v>
      </c>
      <c r="H62" s="54">
        <v>400</v>
      </c>
      <c r="I62" s="54">
        <v>400</v>
      </c>
      <c r="J62" s="54">
        <v>400</v>
      </c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>
        <f>SUM(C62:V62)</f>
        <v>2000</v>
      </c>
      <c r="X62" s="1" t="s">
        <v>145</v>
      </c>
    </row>
    <row r="63" spans="1:23" ht="12.75">
      <c r="A63" s="40" t="s">
        <v>148</v>
      </c>
      <c r="B63" s="52">
        <f>SUM(C63:V63)</f>
        <v>2000</v>
      </c>
      <c r="C63" s="54"/>
      <c r="D63" s="54">
        <v>0</v>
      </c>
      <c r="E63" s="54"/>
      <c r="F63" s="54">
        <v>400</v>
      </c>
      <c r="G63" s="54">
        <v>400</v>
      </c>
      <c r="H63" s="54">
        <v>400</v>
      </c>
      <c r="I63" s="54">
        <v>400</v>
      </c>
      <c r="J63" s="54">
        <v>400</v>
      </c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>
        <f>SUM(C63:V63)</f>
        <v>2000</v>
      </c>
    </row>
    <row r="64" spans="1:24" ht="12.75">
      <c r="A64" s="40" t="s">
        <v>149</v>
      </c>
      <c r="B64" s="52">
        <f>SUM(C64:V64)</f>
        <v>500</v>
      </c>
      <c r="C64" s="67">
        <v>500</v>
      </c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>
        <f>SUM(C64:V64)</f>
        <v>500</v>
      </c>
      <c r="X64" s="1" t="s">
        <v>145</v>
      </c>
    </row>
    <row r="65" spans="1:24" ht="12.75">
      <c r="A65" s="1" t="s">
        <v>150</v>
      </c>
      <c r="B65" s="52">
        <f>SUM(C65:V65)</f>
        <v>1200</v>
      </c>
      <c r="C65" s="54">
        <v>0</v>
      </c>
      <c r="D65" s="54"/>
      <c r="E65" s="54"/>
      <c r="F65" s="54"/>
      <c r="G65" s="54">
        <v>300</v>
      </c>
      <c r="H65" s="54">
        <v>300</v>
      </c>
      <c r="I65" s="54">
        <v>300</v>
      </c>
      <c r="J65" s="54">
        <v>300</v>
      </c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>
        <f>SUM(C65:V65)</f>
        <v>1200</v>
      </c>
      <c r="X65" s="1" t="s">
        <v>143</v>
      </c>
    </row>
    <row r="66" spans="1:24" ht="12.75">
      <c r="A66" s="1" t="s">
        <v>151</v>
      </c>
      <c r="B66" s="52">
        <f>SUM(C66:V66)</f>
        <v>2500</v>
      </c>
      <c r="C66" s="54"/>
      <c r="D66" s="54"/>
      <c r="E66" s="54"/>
      <c r="F66" s="54">
        <v>500</v>
      </c>
      <c r="G66" s="54">
        <v>500</v>
      </c>
      <c r="H66" s="54">
        <v>500</v>
      </c>
      <c r="I66" s="54">
        <v>500</v>
      </c>
      <c r="J66" s="54">
        <v>500</v>
      </c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>
        <f>SUM(C66:V66)</f>
        <v>2500</v>
      </c>
      <c r="X66" s="1" t="s">
        <v>145</v>
      </c>
    </row>
    <row r="67" spans="1:24" ht="12.75">
      <c r="A67" s="1" t="s">
        <v>152</v>
      </c>
      <c r="B67" s="52">
        <f>SUM(C67:V67)</f>
        <v>2000</v>
      </c>
      <c r="C67" s="67">
        <v>2000</v>
      </c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>
        <f>SUM(C67:V67)</f>
        <v>2000</v>
      </c>
      <c r="X67" s="1" t="s">
        <v>145</v>
      </c>
    </row>
    <row r="68" spans="1:23" ht="12.75">
      <c r="A68" s="79" t="s">
        <v>153</v>
      </c>
      <c r="B68" s="80">
        <f>SUM(B56:B67)</f>
        <v>43820</v>
      </c>
      <c r="C68" s="80">
        <f>SUM(C56:C67)</f>
        <v>2500</v>
      </c>
      <c r="D68" s="80">
        <f>SUM(D56:D67)</f>
        <v>0</v>
      </c>
      <c r="E68" s="80">
        <f>SUM(E56:E67)</f>
        <v>2550</v>
      </c>
      <c r="F68" s="80">
        <f>SUM(F56:F67)</f>
        <v>4230</v>
      </c>
      <c r="G68" s="80">
        <f>SUM(G56:G67)</f>
        <v>8550</v>
      </c>
      <c r="H68" s="80">
        <f>SUM(H56:H67)</f>
        <v>8890</v>
      </c>
      <c r="I68" s="80">
        <f>SUM(I56:I67)</f>
        <v>8550</v>
      </c>
      <c r="J68" s="80">
        <f>SUM(J56:J67)</f>
        <v>8550</v>
      </c>
      <c r="K68" s="80">
        <f>SUM(K56:K67)</f>
        <v>0</v>
      </c>
      <c r="L68" s="80">
        <f>SUM(L56:L67)</f>
        <v>0</v>
      </c>
      <c r="M68" s="80">
        <f>SUM(M56:M67)</f>
        <v>0</v>
      </c>
      <c r="N68" s="80">
        <f>SUM(N56:N67)</f>
        <v>0</v>
      </c>
      <c r="O68" s="80">
        <f>SUM(O56:O67)</f>
        <v>0</v>
      </c>
      <c r="P68" s="80">
        <f>SUM(P56:P67)</f>
        <v>0</v>
      </c>
      <c r="Q68" s="80">
        <f>SUM(Q56:Q67)</f>
        <v>0</v>
      </c>
      <c r="R68" s="80">
        <f>SUM(R56:R67)</f>
        <v>0</v>
      </c>
      <c r="S68" s="80">
        <f>SUM(S56:S67)</f>
        <v>0</v>
      </c>
      <c r="T68" s="80">
        <f>SUM(T56:T67)</f>
        <v>0</v>
      </c>
      <c r="U68" s="80">
        <f>SUM(U56:U67)</f>
        <v>0</v>
      </c>
      <c r="V68" s="80">
        <f>SUM(V56:V67)</f>
        <v>0</v>
      </c>
      <c r="W68" s="80">
        <f>SUM(W56:W67)</f>
        <v>43820</v>
      </c>
    </row>
    <row r="69" spans="2:23" ht="12.75"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</row>
    <row r="70" spans="1:23" ht="12.75">
      <c r="A70" s="44" t="s">
        <v>154</v>
      </c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</row>
    <row r="71" spans="1:23" ht="12.75">
      <c r="A71" s="40" t="s">
        <v>155</v>
      </c>
      <c r="B71" s="52">
        <f>SUM(C71:V71)</f>
        <v>3920</v>
      </c>
      <c r="C71" s="54"/>
      <c r="D71" s="54"/>
      <c r="E71" s="54"/>
      <c r="F71" s="54">
        <f>70*11</f>
        <v>770</v>
      </c>
      <c r="G71" s="54">
        <f>14*5*11</f>
        <v>770</v>
      </c>
      <c r="H71" s="54">
        <f>70*12</f>
        <v>840</v>
      </c>
      <c r="I71" s="54">
        <v>770</v>
      </c>
      <c r="J71" s="54">
        <v>770</v>
      </c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>
        <f>SUM(C71:V71)</f>
        <v>3920</v>
      </c>
    </row>
    <row r="72" spans="1:23" ht="12.75">
      <c r="A72" s="40" t="s">
        <v>156</v>
      </c>
      <c r="B72" s="52">
        <f>SUM(C72:V72)</f>
        <v>2520</v>
      </c>
      <c r="C72" s="54"/>
      <c r="D72" s="54"/>
      <c r="E72" s="54"/>
      <c r="F72" s="54">
        <f>45*11</f>
        <v>495</v>
      </c>
      <c r="G72" s="54">
        <f>45*11</f>
        <v>495</v>
      </c>
      <c r="H72" s="54">
        <f>45*12</f>
        <v>540</v>
      </c>
      <c r="I72" s="54">
        <f>45*11</f>
        <v>495</v>
      </c>
      <c r="J72" s="54">
        <f>45*11</f>
        <v>495</v>
      </c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>
        <f>SUM(C72:V72)</f>
        <v>2520</v>
      </c>
    </row>
    <row r="73" spans="1:23" s="38" customFormat="1" ht="12.75">
      <c r="A73" s="81" t="s">
        <v>157</v>
      </c>
      <c r="B73" s="52">
        <f>SUM(C73:V73)</f>
        <v>2200</v>
      </c>
      <c r="C73" s="67"/>
      <c r="D73" s="67"/>
      <c r="E73" s="67"/>
      <c r="F73" s="67">
        <f>40*11</f>
        <v>440</v>
      </c>
      <c r="G73" s="67">
        <v>440</v>
      </c>
      <c r="H73" s="67">
        <v>440</v>
      </c>
      <c r="I73" s="67">
        <v>440</v>
      </c>
      <c r="J73" s="67">
        <v>440</v>
      </c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  <c r="V73" s="67"/>
      <c r="W73" s="67">
        <f>SUM(C73:V73)</f>
        <v>2200</v>
      </c>
    </row>
    <row r="74" spans="1:23" s="38" customFormat="1" ht="12.75">
      <c r="A74" s="81" t="s">
        <v>158</v>
      </c>
      <c r="B74" s="52">
        <f>SUM(C74:V74)</f>
        <v>1200</v>
      </c>
      <c r="C74" s="67"/>
      <c r="D74" s="67"/>
      <c r="E74" s="67"/>
      <c r="F74" s="67"/>
      <c r="G74" s="67"/>
      <c r="H74" s="67"/>
      <c r="I74" s="67"/>
      <c r="J74" s="67"/>
      <c r="K74" s="67">
        <f>15*4</f>
        <v>60</v>
      </c>
      <c r="L74" s="67">
        <f>15*4</f>
        <v>60</v>
      </c>
      <c r="M74" s="67">
        <f>15*16</f>
        <v>240</v>
      </c>
      <c r="N74" s="67">
        <f>15*4</f>
        <v>60</v>
      </c>
      <c r="O74" s="67">
        <f>15*4</f>
        <v>60</v>
      </c>
      <c r="P74" s="67">
        <f>15*4</f>
        <v>60</v>
      </c>
      <c r="Q74" s="67">
        <f>15*4</f>
        <v>60</v>
      </c>
      <c r="R74" s="67">
        <f>15*4</f>
        <v>60</v>
      </c>
      <c r="S74" s="67">
        <f>15*8</f>
        <v>120</v>
      </c>
      <c r="T74" s="67">
        <f>15*16</f>
        <v>240</v>
      </c>
      <c r="U74" s="67">
        <f>15*8</f>
        <v>120</v>
      </c>
      <c r="V74" s="67">
        <f>15*4</f>
        <v>60</v>
      </c>
      <c r="W74" s="67">
        <f>SUM(K74:V74)</f>
        <v>1200</v>
      </c>
    </row>
    <row r="75" spans="1:23" s="38" customFormat="1" ht="12.75">
      <c r="A75" s="38" t="s">
        <v>159</v>
      </c>
      <c r="B75" s="52">
        <f>SUM(C75:V75)</f>
        <v>200</v>
      </c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>
        <v>200</v>
      </c>
      <c r="U75" s="67"/>
      <c r="V75" s="67"/>
      <c r="W75" s="67">
        <f>SUM(C75:V75)</f>
        <v>200</v>
      </c>
    </row>
    <row r="76" spans="1:23" ht="12.75">
      <c r="A76" s="79" t="s">
        <v>160</v>
      </c>
      <c r="B76" s="80">
        <f>SUM(B71:B75)</f>
        <v>10040</v>
      </c>
      <c r="C76" s="80">
        <f>SUM(C71:C75)</f>
        <v>0</v>
      </c>
      <c r="D76" s="80">
        <f>SUM(D71:D75)</f>
        <v>0</v>
      </c>
      <c r="E76" s="80">
        <f>SUM(E71:E75)</f>
        <v>0</v>
      </c>
      <c r="F76" s="80">
        <f>SUM(F71:F75)</f>
        <v>1705</v>
      </c>
      <c r="G76" s="80">
        <f>SUM(G71:G75)</f>
        <v>1705</v>
      </c>
      <c r="H76" s="80">
        <f>SUM(H71:H75)</f>
        <v>1820</v>
      </c>
      <c r="I76" s="80">
        <f>SUM(I71:I75)</f>
        <v>1705</v>
      </c>
      <c r="J76" s="80">
        <f>SUM(J71:J75)</f>
        <v>1705</v>
      </c>
      <c r="K76" s="80">
        <f>SUM(K71:K75)</f>
        <v>60</v>
      </c>
      <c r="L76" s="80">
        <f>SUM(L71:L75)</f>
        <v>60</v>
      </c>
      <c r="M76" s="80">
        <f>SUM(M71:M75)</f>
        <v>240</v>
      </c>
      <c r="N76" s="80">
        <f>SUM(N71:N75)</f>
        <v>60</v>
      </c>
      <c r="O76" s="80">
        <f>SUM(O71:O75)</f>
        <v>60</v>
      </c>
      <c r="P76" s="80">
        <f>SUM(P71:P75)</f>
        <v>60</v>
      </c>
      <c r="Q76" s="80">
        <f>SUM(Q71:Q75)</f>
        <v>60</v>
      </c>
      <c r="R76" s="80">
        <f>SUM(R71:R75)</f>
        <v>60</v>
      </c>
      <c r="S76" s="80">
        <f>SUM(S71:S75)</f>
        <v>120</v>
      </c>
      <c r="T76" s="80">
        <f>SUM(T71:T75)</f>
        <v>440</v>
      </c>
      <c r="U76" s="80">
        <f>SUM(U71:U75)</f>
        <v>120</v>
      </c>
      <c r="V76" s="80">
        <f>SUM(V71:V75)</f>
        <v>60</v>
      </c>
      <c r="W76" s="80">
        <f>SUM(W71:W75)</f>
        <v>10040</v>
      </c>
    </row>
    <row r="77" spans="2:23" ht="12.75"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</row>
    <row r="78" spans="1:23" ht="12.75">
      <c r="A78" s="44" t="s">
        <v>161</v>
      </c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</row>
    <row r="79" spans="1:24" ht="12.75">
      <c r="A79" s="1" t="s">
        <v>162</v>
      </c>
      <c r="B79" s="52">
        <f>SUM(C79:V79)</f>
        <v>26460</v>
      </c>
      <c r="C79" s="54">
        <v>250</v>
      </c>
      <c r="D79" s="54">
        <v>0</v>
      </c>
      <c r="E79" s="54">
        <v>0</v>
      </c>
      <c r="F79" s="54">
        <f>+(+F13+F15)*5*1</f>
        <v>4575</v>
      </c>
      <c r="G79" s="54">
        <f>+(+G13+G15)*5*1</f>
        <v>4575</v>
      </c>
      <c r="H79" s="54">
        <f>+(+H13+H15)*5*1</f>
        <v>5575</v>
      </c>
      <c r="I79" s="54">
        <f>+(+I13+I15)*5*1</f>
        <v>5710</v>
      </c>
      <c r="J79" s="54">
        <f>+(+J13+J15)*5*1</f>
        <v>5775</v>
      </c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>
        <f>SUM(C79:V79)</f>
        <v>26460</v>
      </c>
      <c r="X79" s="1" t="s">
        <v>47</v>
      </c>
    </row>
    <row r="80" spans="1:24" ht="12.75">
      <c r="A80" s="1" t="s">
        <v>163</v>
      </c>
      <c r="B80" s="52">
        <f>SUM(C80:V80)</f>
        <v>500</v>
      </c>
      <c r="C80" s="54"/>
      <c r="D80" s="54"/>
      <c r="E80" s="54"/>
      <c r="F80" s="54">
        <v>100</v>
      </c>
      <c r="G80" s="54">
        <v>100</v>
      </c>
      <c r="H80" s="54">
        <v>100</v>
      </c>
      <c r="I80" s="54">
        <v>100</v>
      </c>
      <c r="J80" s="54">
        <v>100</v>
      </c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>
        <f>SUM(C80:V80)</f>
        <v>500</v>
      </c>
      <c r="X80" s="1" t="s">
        <v>47</v>
      </c>
    </row>
    <row r="81" spans="1:23" ht="12.75">
      <c r="A81" s="79" t="s">
        <v>164</v>
      </c>
      <c r="B81" s="80">
        <f>SUM(B79:B80)</f>
        <v>26960</v>
      </c>
      <c r="C81" s="80">
        <f>SUM(C79:C80)</f>
        <v>250</v>
      </c>
      <c r="D81" s="80">
        <f>SUM(D79:D80)</f>
        <v>0</v>
      </c>
      <c r="E81" s="80">
        <f>SUM(E79:E80)</f>
        <v>0</v>
      </c>
      <c r="F81" s="80">
        <f>SUM(F79:F80)</f>
        <v>4675</v>
      </c>
      <c r="G81" s="80">
        <f>SUM(G79:G80)</f>
        <v>4675</v>
      </c>
      <c r="H81" s="80">
        <f>SUM(H79:H80)</f>
        <v>5675</v>
      </c>
      <c r="I81" s="80">
        <f>SUM(I79:I80)</f>
        <v>5810</v>
      </c>
      <c r="J81" s="80">
        <f>SUM(J79:J80)</f>
        <v>5875</v>
      </c>
      <c r="K81" s="80">
        <f>SUM(K79:K80)</f>
        <v>0</v>
      </c>
      <c r="L81" s="80">
        <f>SUM(L79:L80)</f>
        <v>0</v>
      </c>
      <c r="M81" s="80">
        <f>SUM(M79:M80)</f>
        <v>0</v>
      </c>
      <c r="N81" s="80">
        <f>SUM(N79:N80)</f>
        <v>0</v>
      </c>
      <c r="O81" s="80">
        <f>SUM(O79:O80)</f>
        <v>0</v>
      </c>
      <c r="P81" s="80">
        <f>SUM(P79:P80)</f>
        <v>0</v>
      </c>
      <c r="Q81" s="80">
        <f>SUM(Q79:Q80)</f>
        <v>0</v>
      </c>
      <c r="R81" s="80">
        <f>SUM(R79:R80)</f>
        <v>0</v>
      </c>
      <c r="S81" s="80">
        <f>SUM(S79:S80)</f>
        <v>0</v>
      </c>
      <c r="T81" s="80">
        <f>SUM(T79:T80)</f>
        <v>0</v>
      </c>
      <c r="U81" s="80">
        <f>SUM(U79:U80)</f>
        <v>0</v>
      </c>
      <c r="V81" s="80">
        <f>SUM(V79:V80)</f>
        <v>0</v>
      </c>
      <c r="W81" s="80">
        <f>SUM(W79:W80)</f>
        <v>26960</v>
      </c>
    </row>
    <row r="82" spans="2:23" ht="12.75"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</row>
    <row r="83" spans="1:23" ht="12.75">
      <c r="A83" s="44" t="s">
        <v>165</v>
      </c>
      <c r="B83" s="54"/>
      <c r="C83" s="54" t="s">
        <v>133</v>
      </c>
      <c r="D83" s="54" t="s">
        <v>63</v>
      </c>
      <c r="E83" s="40" t="s">
        <v>64</v>
      </c>
      <c r="F83" s="54" t="s">
        <v>134</v>
      </c>
      <c r="G83" s="54" t="s">
        <v>135</v>
      </c>
      <c r="H83" s="54" t="s">
        <v>166</v>
      </c>
      <c r="I83" s="54" t="s">
        <v>137</v>
      </c>
      <c r="J83" s="82" t="s">
        <v>167</v>
      </c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</row>
    <row r="84" spans="1:24" ht="12.75">
      <c r="A84" s="1" t="s">
        <v>168</v>
      </c>
      <c r="B84" s="52">
        <f>SUM(C84:V84)</f>
        <v>1350</v>
      </c>
      <c r="C84" s="54"/>
      <c r="D84" s="54"/>
      <c r="E84" s="54"/>
      <c r="F84" s="52">
        <v>250</v>
      </c>
      <c r="G84" s="52">
        <v>250</v>
      </c>
      <c r="H84" s="52">
        <v>350</v>
      </c>
      <c r="I84" s="52">
        <v>250</v>
      </c>
      <c r="J84" s="52">
        <v>250</v>
      </c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>
        <f>SUM(C84:V84)</f>
        <v>1350</v>
      </c>
      <c r="X84" s="1" t="s">
        <v>169</v>
      </c>
    </row>
    <row r="85" spans="1:24" ht="12.75">
      <c r="A85" s="1" t="s">
        <v>170</v>
      </c>
      <c r="B85" s="52">
        <f>SUM(C85:V85)</f>
        <v>750</v>
      </c>
      <c r="C85" s="54"/>
      <c r="D85" s="54">
        <v>0</v>
      </c>
      <c r="E85" s="54"/>
      <c r="F85" s="54">
        <v>150</v>
      </c>
      <c r="G85" s="54">
        <v>150</v>
      </c>
      <c r="H85" s="54">
        <v>150</v>
      </c>
      <c r="I85" s="54">
        <v>150</v>
      </c>
      <c r="J85" s="54">
        <v>150</v>
      </c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>
        <f>SUM(C85:V85)</f>
        <v>750</v>
      </c>
      <c r="X85" s="1" t="s">
        <v>169</v>
      </c>
    </row>
    <row r="86" spans="1:24" ht="12.75">
      <c r="A86" s="1" t="s">
        <v>171</v>
      </c>
      <c r="B86" s="52">
        <f>SUM(C86:V86)</f>
        <v>2500</v>
      </c>
      <c r="C86" s="54"/>
      <c r="D86" s="54"/>
      <c r="E86" s="54"/>
      <c r="F86" s="54">
        <v>500</v>
      </c>
      <c r="G86" s="54">
        <v>500</v>
      </c>
      <c r="H86" s="54">
        <v>500</v>
      </c>
      <c r="I86" s="54">
        <v>500</v>
      </c>
      <c r="J86" s="54">
        <v>500</v>
      </c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>
        <f>SUM(C86:V86)</f>
        <v>2500</v>
      </c>
      <c r="X86" s="1" t="s">
        <v>169</v>
      </c>
    </row>
    <row r="87" spans="1:24" ht="12.75">
      <c r="A87" s="1" t="s">
        <v>41</v>
      </c>
      <c r="B87" s="52">
        <f>SUM(C87:V87)</f>
        <v>6125</v>
      </c>
      <c r="C87" s="54"/>
      <c r="D87" s="54">
        <v>0</v>
      </c>
      <c r="E87" s="54">
        <v>125</v>
      </c>
      <c r="F87" s="54">
        <v>1200</v>
      </c>
      <c r="G87" s="54">
        <v>1200</v>
      </c>
      <c r="H87" s="54">
        <v>1200</v>
      </c>
      <c r="I87" s="54">
        <v>1200</v>
      </c>
      <c r="J87" s="54">
        <v>1200</v>
      </c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>
        <f>SUM(C87:V87)</f>
        <v>6125</v>
      </c>
      <c r="X87" s="1" t="s">
        <v>172</v>
      </c>
    </row>
    <row r="88" spans="1:24" ht="12.75">
      <c r="A88" s="40" t="s">
        <v>173</v>
      </c>
      <c r="B88" s="52">
        <f>SUM(C88:V88)</f>
        <v>1400</v>
      </c>
      <c r="C88" s="54"/>
      <c r="D88" s="54"/>
      <c r="E88" s="54"/>
      <c r="F88" s="54">
        <v>0</v>
      </c>
      <c r="G88" s="54">
        <v>0</v>
      </c>
      <c r="H88" s="54">
        <v>0</v>
      </c>
      <c r="I88" s="54">
        <v>0</v>
      </c>
      <c r="J88" s="54">
        <v>0</v>
      </c>
      <c r="K88" s="54"/>
      <c r="L88" s="54"/>
      <c r="M88" s="54"/>
      <c r="N88" s="54"/>
      <c r="O88" s="54"/>
      <c r="P88" s="54"/>
      <c r="Q88" s="54"/>
      <c r="R88" s="54">
        <v>700</v>
      </c>
      <c r="S88" s="54"/>
      <c r="T88" s="54">
        <v>700</v>
      </c>
      <c r="U88" s="54"/>
      <c r="V88" s="54"/>
      <c r="W88" s="54">
        <f>SUM(C88:V88)</f>
        <v>1400</v>
      </c>
      <c r="X88" s="1" t="s">
        <v>172</v>
      </c>
    </row>
    <row r="89" spans="1:24" ht="12.75">
      <c r="A89" s="1" t="s">
        <v>174</v>
      </c>
      <c r="B89" s="52">
        <f>SUM(C89:V89)</f>
        <v>0</v>
      </c>
      <c r="C89" s="54"/>
      <c r="D89" s="54"/>
      <c r="E89" s="54"/>
      <c r="F89" s="54">
        <v>0</v>
      </c>
      <c r="G89" s="54">
        <v>0</v>
      </c>
      <c r="H89" s="54">
        <v>0</v>
      </c>
      <c r="I89" s="54">
        <v>0</v>
      </c>
      <c r="J89" s="54">
        <v>0</v>
      </c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>
        <f>SUM(C89:V89)</f>
        <v>0</v>
      </c>
      <c r="X89" s="1" t="s">
        <v>175</v>
      </c>
    </row>
    <row r="90" spans="1:24" ht="12.75">
      <c r="A90" s="1" t="s">
        <v>43</v>
      </c>
      <c r="B90" s="52">
        <f>SUM(C90:V90)</f>
        <v>800</v>
      </c>
      <c r="C90" s="54"/>
      <c r="D90" s="54"/>
      <c r="E90" s="54"/>
      <c r="F90" s="54">
        <v>0</v>
      </c>
      <c r="G90" s="54">
        <v>0</v>
      </c>
      <c r="H90" s="54">
        <v>0</v>
      </c>
      <c r="I90" s="54">
        <v>0</v>
      </c>
      <c r="J90" s="54">
        <v>0</v>
      </c>
      <c r="K90" s="54"/>
      <c r="L90" s="54"/>
      <c r="M90" s="54"/>
      <c r="N90" s="54"/>
      <c r="O90" s="54"/>
      <c r="P90" s="54"/>
      <c r="Q90" s="54"/>
      <c r="R90" s="54">
        <v>400</v>
      </c>
      <c r="S90" s="54"/>
      <c r="T90" s="54">
        <v>400</v>
      </c>
      <c r="U90" s="54"/>
      <c r="V90" s="54"/>
      <c r="W90" s="54">
        <f>SUM(C90:V90)</f>
        <v>800</v>
      </c>
      <c r="X90" s="1" t="s">
        <v>172</v>
      </c>
    </row>
    <row r="91" spans="1:23" ht="12.75">
      <c r="A91" s="1" t="s">
        <v>44</v>
      </c>
      <c r="B91" s="52">
        <f>SUM(C91:V91)</f>
        <v>0</v>
      </c>
      <c r="C91" s="54"/>
      <c r="D91" s="54">
        <v>0</v>
      </c>
      <c r="E91" s="54"/>
      <c r="F91" s="54">
        <v>0</v>
      </c>
      <c r="G91" s="54">
        <v>0</v>
      </c>
      <c r="H91" s="54">
        <v>0</v>
      </c>
      <c r="I91" s="54">
        <v>0</v>
      </c>
      <c r="J91" s="54">
        <v>0</v>
      </c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>
        <f>SUM(C91:V91)</f>
        <v>0</v>
      </c>
    </row>
    <row r="92" spans="1:24" ht="12.75">
      <c r="A92" s="1" t="s">
        <v>176</v>
      </c>
      <c r="B92" s="52">
        <f>SUM(C92:V92)</f>
        <v>250</v>
      </c>
      <c r="C92" s="54"/>
      <c r="D92" s="54"/>
      <c r="E92" s="54"/>
      <c r="F92" s="54">
        <v>50</v>
      </c>
      <c r="G92" s="54">
        <v>50</v>
      </c>
      <c r="H92" s="54">
        <v>50</v>
      </c>
      <c r="I92" s="54">
        <v>50</v>
      </c>
      <c r="J92" s="54">
        <v>50</v>
      </c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>
        <f>SUM(C92:V92)</f>
        <v>250</v>
      </c>
      <c r="X92" s="1" t="s">
        <v>47</v>
      </c>
    </row>
    <row r="93" spans="1:24" ht="12.75">
      <c r="A93" s="1" t="s">
        <v>177</v>
      </c>
      <c r="B93" s="52">
        <f>SUM(C93:V93)</f>
        <v>1250</v>
      </c>
      <c r="C93" s="54"/>
      <c r="D93" s="54"/>
      <c r="E93" s="54"/>
      <c r="F93" s="54">
        <v>250</v>
      </c>
      <c r="G93" s="54">
        <v>250</v>
      </c>
      <c r="H93" s="54">
        <v>250</v>
      </c>
      <c r="I93" s="54">
        <v>250</v>
      </c>
      <c r="J93" s="54">
        <v>250</v>
      </c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>
        <f>SUM(C93:V93)</f>
        <v>1250</v>
      </c>
      <c r="X93" s="1" t="s">
        <v>178</v>
      </c>
    </row>
    <row r="94" spans="1:24" ht="12.75">
      <c r="A94" s="1" t="s">
        <v>179</v>
      </c>
      <c r="B94" s="52">
        <f>SUM(C94:V94)</f>
        <v>21600</v>
      </c>
      <c r="C94" s="54"/>
      <c r="D94" s="54"/>
      <c r="E94" s="54"/>
      <c r="F94" s="78">
        <v>3000</v>
      </c>
      <c r="G94" s="54">
        <v>4600</v>
      </c>
      <c r="H94" s="54">
        <v>5000</v>
      </c>
      <c r="I94" s="54">
        <v>4500</v>
      </c>
      <c r="J94" s="54">
        <v>4500</v>
      </c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>
        <f>SUM(C94:V94)</f>
        <v>21600</v>
      </c>
      <c r="X94" s="1" t="s">
        <v>47</v>
      </c>
    </row>
    <row r="95" spans="1:24" ht="12.75">
      <c r="A95" s="1" t="s">
        <v>180</v>
      </c>
      <c r="B95" s="52">
        <f>SUM(C95:V95)</f>
        <v>500</v>
      </c>
      <c r="C95" s="54"/>
      <c r="D95" s="54"/>
      <c r="E95" s="54">
        <v>0</v>
      </c>
      <c r="F95" s="54">
        <v>100</v>
      </c>
      <c r="G95" s="54">
        <v>100</v>
      </c>
      <c r="H95" s="54">
        <v>100</v>
      </c>
      <c r="I95" s="54">
        <v>100</v>
      </c>
      <c r="J95" s="54">
        <v>100</v>
      </c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>
        <f>SUM(C95:V95)</f>
        <v>500</v>
      </c>
      <c r="X95" s="1" t="s">
        <v>47</v>
      </c>
    </row>
    <row r="96" spans="1:23" ht="12.75">
      <c r="A96" s="1" t="s">
        <v>181</v>
      </c>
      <c r="B96" s="54"/>
      <c r="C96" s="54"/>
      <c r="D96" s="54"/>
      <c r="E96" s="54"/>
      <c r="F96" s="54"/>
      <c r="G96" s="54"/>
      <c r="H96" s="54"/>
      <c r="I96" s="54"/>
      <c r="J96" s="54"/>
      <c r="K96" s="54"/>
      <c r="L96" s="54"/>
      <c r="M96" s="54"/>
      <c r="N96" s="54"/>
      <c r="O96" s="54"/>
      <c r="P96" s="54"/>
      <c r="Q96" s="54"/>
      <c r="R96" s="54"/>
      <c r="S96" s="54"/>
      <c r="T96" s="54"/>
      <c r="U96" s="54"/>
      <c r="V96" s="54"/>
      <c r="W96" s="54">
        <f>SUM(C96:V96)</f>
        <v>0</v>
      </c>
    </row>
    <row r="97" spans="1:24" ht="12.75">
      <c r="A97" s="40" t="s">
        <v>182</v>
      </c>
      <c r="B97" s="52">
        <f>SUM(C97:V97)</f>
        <v>250</v>
      </c>
      <c r="C97" s="54">
        <v>250</v>
      </c>
      <c r="D97" s="54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4">
        <f>SUM(C97:V97)</f>
        <v>250</v>
      </c>
      <c r="X97" s="1" t="s">
        <v>47</v>
      </c>
    </row>
    <row r="98" spans="1:23" ht="12.75">
      <c r="A98" s="79" t="s">
        <v>183</v>
      </c>
      <c r="B98" s="80">
        <f>SUM(B84:B97)</f>
        <v>36775</v>
      </c>
      <c r="C98" s="80">
        <f>SUM(C84:C97)</f>
        <v>250</v>
      </c>
      <c r="D98" s="80">
        <f>SUM(D84:D97)</f>
        <v>0</v>
      </c>
      <c r="E98" s="80">
        <f>SUM(E84:E97)</f>
        <v>125</v>
      </c>
      <c r="F98" s="80">
        <f>SUM(F84:F97)</f>
        <v>5500</v>
      </c>
      <c r="G98" s="80">
        <f>SUM(G84:G97)</f>
        <v>7100</v>
      </c>
      <c r="H98" s="80">
        <f>SUM(H84:H97)</f>
        <v>7600</v>
      </c>
      <c r="I98" s="80">
        <f>SUM(I84:I97)</f>
        <v>7000</v>
      </c>
      <c r="J98" s="80">
        <f>SUM(J84:J97)</f>
        <v>7000</v>
      </c>
      <c r="K98" s="80">
        <f>SUM(K84:K97)</f>
        <v>0</v>
      </c>
      <c r="L98" s="80">
        <f>SUM(L84:L97)</f>
        <v>0</v>
      </c>
      <c r="M98" s="80">
        <f>SUM(M84:M97)</f>
        <v>0</v>
      </c>
      <c r="N98" s="80">
        <f>SUM(N84:N97)</f>
        <v>0</v>
      </c>
      <c r="O98" s="80">
        <f>SUM(O84:O97)</f>
        <v>0</v>
      </c>
      <c r="P98" s="80">
        <f>SUM(P84:P97)</f>
        <v>0</v>
      </c>
      <c r="Q98" s="80">
        <f>SUM(Q84:Q97)</f>
        <v>0</v>
      </c>
      <c r="R98" s="80">
        <f>SUM(R84:R97)</f>
        <v>1100</v>
      </c>
      <c r="S98" s="80">
        <f>SUM(S84:S97)</f>
        <v>0</v>
      </c>
      <c r="T98" s="80">
        <f>SUM(T84:T97)</f>
        <v>1100</v>
      </c>
      <c r="U98" s="80">
        <f>SUM(U84:U97)</f>
        <v>0</v>
      </c>
      <c r="V98" s="80">
        <f>SUM(V84:V97)</f>
        <v>0</v>
      </c>
      <c r="W98" s="80">
        <f>SUM(W84:W97)</f>
        <v>36775</v>
      </c>
    </row>
    <row r="99" spans="1:23" ht="12.75">
      <c r="A99" s="83"/>
      <c r="B99" s="61"/>
      <c r="C99" s="61"/>
      <c r="D99" s="61"/>
      <c r="E99" s="61"/>
      <c r="F99" s="61"/>
      <c r="G99" s="61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</row>
    <row r="100" spans="1:23" ht="12.75">
      <c r="A100" s="1" t="s">
        <v>184</v>
      </c>
      <c r="B100" s="52">
        <f>SUM(C100:V100)</f>
        <v>0</v>
      </c>
      <c r="C100" s="54"/>
      <c r="D100" s="54"/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4"/>
      <c r="V100" s="54"/>
      <c r="W100" s="54">
        <f>SUM(C100:V100)</f>
        <v>0</v>
      </c>
    </row>
    <row r="101" spans="1:24" ht="12.75">
      <c r="A101" s="1" t="s">
        <v>185</v>
      </c>
      <c r="B101" s="52">
        <f>SUM(C101:V101)</f>
        <v>0</v>
      </c>
      <c r="C101" s="54"/>
      <c r="D101" s="54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54"/>
      <c r="W101" s="54">
        <f>SUM(C101:V101)</f>
        <v>0</v>
      </c>
      <c r="X101" s="1" t="s">
        <v>186</v>
      </c>
    </row>
    <row r="102" spans="1:24" ht="12.75">
      <c r="A102" s="1" t="s">
        <v>187</v>
      </c>
      <c r="B102" s="52">
        <f>SUM(C102:V102)</f>
        <v>0</v>
      </c>
      <c r="C102" s="54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>
        <f>SUM(C102:V102)</f>
        <v>0</v>
      </c>
      <c r="X102" s="1" t="s">
        <v>186</v>
      </c>
    </row>
    <row r="103" spans="1:24" ht="12.75">
      <c r="A103" s="1" t="s">
        <v>188</v>
      </c>
      <c r="B103" s="52">
        <f>SUM(C103:V103)</f>
        <v>0</v>
      </c>
      <c r="C103" s="54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>
        <f>SUM(C103:V103)</f>
        <v>0</v>
      </c>
      <c r="X103" s="1" t="s">
        <v>186</v>
      </c>
    </row>
    <row r="104" spans="1:24" ht="12.75">
      <c r="A104" s="1" t="s">
        <v>186</v>
      </c>
      <c r="B104" s="52">
        <f>SUM(C104:V104)</f>
        <v>46993.75000000001</v>
      </c>
      <c r="C104" s="54"/>
      <c r="D104" s="54"/>
      <c r="E104" s="54"/>
      <c r="F104" s="54"/>
      <c r="G104" s="54"/>
      <c r="H104" s="54"/>
      <c r="I104" s="54"/>
      <c r="J104" s="54"/>
      <c r="K104" s="54">
        <f>(45625/12)*1.03</f>
        <v>3916.1458333333335</v>
      </c>
      <c r="L104" s="54">
        <f>(45625/12)*1.03</f>
        <v>3916.1458333333335</v>
      </c>
      <c r="M104" s="54">
        <f>(45625/12)*1.03</f>
        <v>3916.1458333333335</v>
      </c>
      <c r="N104" s="54">
        <f>(45625/12)*1.03</f>
        <v>3916.1458333333335</v>
      </c>
      <c r="O104" s="54">
        <f>(45625/12)*1.03</f>
        <v>3916.1458333333335</v>
      </c>
      <c r="P104" s="54">
        <f>(45625/12)*1.03</f>
        <v>3916.1458333333335</v>
      </c>
      <c r="Q104" s="54">
        <f>(45625/12)*1.03</f>
        <v>3916.1458333333335</v>
      </c>
      <c r="R104" s="54">
        <f>(45625/12)*1.03</f>
        <v>3916.1458333333335</v>
      </c>
      <c r="S104" s="54">
        <f>(45625/12)*1.03</f>
        <v>3916.1458333333335</v>
      </c>
      <c r="T104" s="54">
        <f>(45625/12)*1.03</f>
        <v>3916.1458333333335</v>
      </c>
      <c r="U104" s="54">
        <f>(45625/12)*1.03</f>
        <v>3916.1458333333335</v>
      </c>
      <c r="V104" s="54">
        <f>(45625/12)*1.03</f>
        <v>3916.1458333333335</v>
      </c>
      <c r="W104" s="54">
        <f>SUM(C104:V104)</f>
        <v>46993.75000000001</v>
      </c>
      <c r="X104" s="1" t="s">
        <v>186</v>
      </c>
    </row>
    <row r="105" spans="1:24" ht="25.5">
      <c r="A105" s="84" t="s">
        <v>189</v>
      </c>
      <c r="B105" s="52">
        <f>SUM(C105:V105)</f>
        <v>600</v>
      </c>
      <c r="C105" s="54"/>
      <c r="D105" s="54"/>
      <c r="E105" s="54"/>
      <c r="F105" s="54"/>
      <c r="G105" s="54"/>
      <c r="H105" s="54"/>
      <c r="I105" s="54"/>
      <c r="J105" s="54"/>
      <c r="K105" s="54">
        <v>160</v>
      </c>
      <c r="L105" s="54">
        <v>120</v>
      </c>
      <c r="M105" s="54">
        <v>40</v>
      </c>
      <c r="N105" s="54">
        <v>40</v>
      </c>
      <c r="O105" s="54">
        <v>40</v>
      </c>
      <c r="P105" s="54">
        <v>40</v>
      </c>
      <c r="Q105" s="54">
        <v>40</v>
      </c>
      <c r="R105" s="54">
        <v>40</v>
      </c>
      <c r="S105" s="54">
        <v>40</v>
      </c>
      <c r="T105" s="54">
        <v>0</v>
      </c>
      <c r="U105" s="54">
        <v>40</v>
      </c>
      <c r="V105" s="54">
        <v>0</v>
      </c>
      <c r="W105" s="54">
        <f>SUM(C105:V105)</f>
        <v>600</v>
      </c>
      <c r="X105" s="1" t="s">
        <v>190</v>
      </c>
    </row>
    <row r="106" spans="1:24" ht="12.75">
      <c r="A106" s="81" t="s">
        <v>191</v>
      </c>
      <c r="B106" s="52">
        <f>SUM(C106:V106)</f>
        <v>1500</v>
      </c>
      <c r="C106" s="54"/>
      <c r="D106" s="54"/>
      <c r="E106" s="54">
        <v>125</v>
      </c>
      <c r="F106" s="54">
        <v>275</v>
      </c>
      <c r="G106" s="54">
        <v>275</v>
      </c>
      <c r="H106" s="54">
        <v>275</v>
      </c>
      <c r="I106" s="54">
        <v>275</v>
      </c>
      <c r="J106" s="54">
        <v>275</v>
      </c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>
        <f>SUM(C106:V106)</f>
        <v>1500</v>
      </c>
      <c r="X106" s="1" t="s">
        <v>190</v>
      </c>
    </row>
    <row r="107" spans="1:25" ht="12.75">
      <c r="A107" s="81" t="s">
        <v>54</v>
      </c>
      <c r="B107" s="52">
        <f>SUM(C107:V107)</f>
        <v>3600</v>
      </c>
      <c r="C107" s="67"/>
      <c r="D107" s="67"/>
      <c r="E107" s="67"/>
      <c r="F107" s="67"/>
      <c r="G107" s="67"/>
      <c r="H107" s="67"/>
      <c r="I107" s="67"/>
      <c r="J107" s="67"/>
      <c r="K107" s="52">
        <v>300</v>
      </c>
      <c r="L107" s="52">
        <v>300</v>
      </c>
      <c r="M107" s="52">
        <v>300</v>
      </c>
      <c r="N107" s="52">
        <v>300</v>
      </c>
      <c r="O107" s="52">
        <v>300</v>
      </c>
      <c r="P107" s="52">
        <v>300</v>
      </c>
      <c r="Q107" s="52">
        <v>300</v>
      </c>
      <c r="R107" s="52">
        <v>300</v>
      </c>
      <c r="S107" s="52">
        <v>300</v>
      </c>
      <c r="T107" s="52">
        <v>300</v>
      </c>
      <c r="U107" s="52">
        <v>300</v>
      </c>
      <c r="V107" s="52">
        <v>300</v>
      </c>
      <c r="W107" s="67">
        <f>SUM(C107:V107)</f>
        <v>3600</v>
      </c>
      <c r="X107" s="81" t="s">
        <v>190</v>
      </c>
      <c r="Y107" s="40"/>
    </row>
    <row r="108" spans="1:24" ht="12.75">
      <c r="A108" s="62" t="s">
        <v>192</v>
      </c>
      <c r="B108" s="52">
        <f>SUM(C108:V108)</f>
        <v>6200</v>
      </c>
      <c r="C108" s="54"/>
      <c r="D108" s="54"/>
      <c r="E108" s="54">
        <v>200</v>
      </c>
      <c r="F108" s="54"/>
      <c r="G108" s="54"/>
      <c r="H108" s="54"/>
      <c r="I108" s="54"/>
      <c r="J108" s="54"/>
      <c r="K108" s="54">
        <v>600</v>
      </c>
      <c r="L108" s="54">
        <v>600</v>
      </c>
      <c r="M108" s="54">
        <v>600</v>
      </c>
      <c r="N108" s="54">
        <v>600</v>
      </c>
      <c r="O108" s="54">
        <v>600</v>
      </c>
      <c r="P108" s="54">
        <v>600</v>
      </c>
      <c r="Q108" s="54">
        <v>0</v>
      </c>
      <c r="R108" s="54">
        <v>600</v>
      </c>
      <c r="S108" s="54">
        <v>600</v>
      </c>
      <c r="T108" s="54">
        <v>0</v>
      </c>
      <c r="U108" s="54">
        <v>600</v>
      </c>
      <c r="V108" s="54">
        <v>600</v>
      </c>
      <c r="W108" s="54">
        <f>SUM(C108:V108)</f>
        <v>6200</v>
      </c>
      <c r="X108" s="1" t="s">
        <v>190</v>
      </c>
    </row>
    <row r="109" spans="1:24" ht="12.75">
      <c r="A109" s="40" t="s">
        <v>193</v>
      </c>
      <c r="B109" s="52">
        <f>SUM(C109:V109)</f>
        <v>5000</v>
      </c>
      <c r="C109" s="54"/>
      <c r="D109" s="54"/>
      <c r="E109" s="54"/>
      <c r="F109" s="54"/>
      <c r="G109" s="54"/>
      <c r="H109" s="54"/>
      <c r="I109" s="54"/>
      <c r="J109" s="54"/>
      <c r="K109" s="54">
        <v>0</v>
      </c>
      <c r="L109" s="54">
        <v>100</v>
      </c>
      <c r="M109" s="54">
        <v>4800</v>
      </c>
      <c r="N109" s="54">
        <v>0</v>
      </c>
      <c r="O109" s="54">
        <v>0</v>
      </c>
      <c r="P109" s="54">
        <v>0</v>
      </c>
      <c r="Q109" s="54">
        <v>0</v>
      </c>
      <c r="R109" s="54">
        <v>0</v>
      </c>
      <c r="S109" s="54">
        <v>0</v>
      </c>
      <c r="T109" s="54">
        <v>100</v>
      </c>
      <c r="U109" s="54">
        <v>0</v>
      </c>
      <c r="V109" s="54">
        <v>0</v>
      </c>
      <c r="W109" s="54">
        <f>SUM(C109:V109)</f>
        <v>5000</v>
      </c>
      <c r="X109" s="1" t="s">
        <v>190</v>
      </c>
    </row>
    <row r="110" spans="1:24" ht="12.75">
      <c r="A110" s="40" t="s">
        <v>194</v>
      </c>
      <c r="B110" s="52">
        <f>SUM(C110:V110)</f>
        <v>21000</v>
      </c>
      <c r="C110" s="54"/>
      <c r="D110" s="54"/>
      <c r="E110" s="54"/>
      <c r="F110" s="54"/>
      <c r="G110" s="54"/>
      <c r="H110" s="54"/>
      <c r="I110" s="54"/>
      <c r="J110" s="54"/>
      <c r="K110" s="54">
        <v>1750</v>
      </c>
      <c r="L110" s="54">
        <v>1750</v>
      </c>
      <c r="M110" s="54">
        <v>1750</v>
      </c>
      <c r="N110" s="54">
        <v>1750</v>
      </c>
      <c r="O110" s="54">
        <v>1750</v>
      </c>
      <c r="P110" s="54">
        <v>1750</v>
      </c>
      <c r="Q110" s="54">
        <v>1750</v>
      </c>
      <c r="R110" s="54">
        <v>1750</v>
      </c>
      <c r="S110" s="54">
        <v>1750</v>
      </c>
      <c r="T110" s="54">
        <v>1750</v>
      </c>
      <c r="U110" s="54">
        <v>1750</v>
      </c>
      <c r="V110" s="54">
        <v>1750</v>
      </c>
      <c r="W110" s="54">
        <f>SUM(C110:V110)</f>
        <v>21000</v>
      </c>
      <c r="X110" s="1" t="s">
        <v>190</v>
      </c>
    </row>
    <row r="111" spans="1:24" ht="12.75">
      <c r="A111" s="1" t="s">
        <v>195</v>
      </c>
      <c r="B111" s="52">
        <f>SUM(C111:V111)</f>
        <v>22200</v>
      </c>
      <c r="C111" s="54"/>
      <c r="D111" s="54"/>
      <c r="E111" s="54"/>
      <c r="F111" s="54"/>
      <c r="G111" s="54"/>
      <c r="H111" s="54"/>
      <c r="I111" s="54"/>
      <c r="J111" s="54"/>
      <c r="K111" s="54">
        <v>1850</v>
      </c>
      <c r="L111" s="54">
        <v>1850</v>
      </c>
      <c r="M111" s="54">
        <v>1850</v>
      </c>
      <c r="N111" s="54">
        <v>1850</v>
      </c>
      <c r="O111" s="54">
        <v>1850</v>
      </c>
      <c r="P111" s="54">
        <v>1850</v>
      </c>
      <c r="Q111" s="54">
        <v>1850</v>
      </c>
      <c r="R111" s="54">
        <v>1850</v>
      </c>
      <c r="S111" s="54">
        <v>1850</v>
      </c>
      <c r="T111" s="54">
        <v>1850</v>
      </c>
      <c r="U111" s="54">
        <v>1850</v>
      </c>
      <c r="V111" s="54">
        <v>1850</v>
      </c>
      <c r="W111" s="54">
        <f>SUM(C111:V111)</f>
        <v>22200</v>
      </c>
      <c r="X111" s="1" t="s">
        <v>196</v>
      </c>
    </row>
    <row r="112" spans="1:23" ht="12.75">
      <c r="A112" s="79" t="s">
        <v>197</v>
      </c>
      <c r="B112" s="80">
        <f>SUM(B100:B111)</f>
        <v>107093.75</v>
      </c>
      <c r="C112" s="80">
        <f>SUM(C100:C111)</f>
        <v>0</v>
      </c>
      <c r="D112" s="80">
        <f>SUM(D100:D111)</f>
        <v>0</v>
      </c>
      <c r="E112" s="80">
        <f>SUM(E100:E111)</f>
        <v>325</v>
      </c>
      <c r="F112" s="80">
        <f>SUM(F100:F111)</f>
        <v>275</v>
      </c>
      <c r="G112" s="80">
        <f>SUM(G100:G111)</f>
        <v>275</v>
      </c>
      <c r="H112" s="80">
        <f>SUM(H100:H111)</f>
        <v>275</v>
      </c>
      <c r="I112" s="80">
        <f>SUM(I100:I111)</f>
        <v>275</v>
      </c>
      <c r="J112" s="80">
        <f>SUM(J100:J111)</f>
        <v>275</v>
      </c>
      <c r="K112" s="80">
        <f>SUM(K100:K111)</f>
        <v>8576.145833333334</v>
      </c>
      <c r="L112" s="80">
        <f>SUM(L100:L111)</f>
        <v>8636.145833333334</v>
      </c>
      <c r="M112" s="80">
        <f>SUM(M100:M111)</f>
        <v>13256.145833333334</v>
      </c>
      <c r="N112" s="80">
        <f>SUM(N100:N111)</f>
        <v>8456.145833333334</v>
      </c>
      <c r="O112" s="80">
        <f>SUM(O100:O111)</f>
        <v>8456.145833333334</v>
      </c>
      <c r="P112" s="80">
        <f>SUM(P100:P111)</f>
        <v>8456.145833333334</v>
      </c>
      <c r="Q112" s="80">
        <f>SUM(Q100:Q111)</f>
        <v>7856.145833333334</v>
      </c>
      <c r="R112" s="80">
        <f>SUM(R100:R111)</f>
        <v>8456.145833333334</v>
      </c>
      <c r="S112" s="80">
        <f>SUM(S100:S111)</f>
        <v>8456.145833333334</v>
      </c>
      <c r="T112" s="80">
        <f>SUM(T100:T111)</f>
        <v>7916.145833333334</v>
      </c>
      <c r="U112" s="80">
        <f>SUM(U100:U111)</f>
        <v>8456.145833333334</v>
      </c>
      <c r="V112" s="80">
        <f>SUM(V100:V111)</f>
        <v>8416.145833333334</v>
      </c>
      <c r="W112" s="80">
        <f>SUM(C112:V112)</f>
        <v>107093.74999999999</v>
      </c>
    </row>
    <row r="113" spans="2:23" ht="12.75">
      <c r="B113" s="54"/>
      <c r="C113" s="54"/>
      <c r="D113" s="54"/>
      <c r="E113" s="54"/>
      <c r="F113" s="54"/>
      <c r="G113" s="54"/>
      <c r="H113" s="54"/>
      <c r="I113" s="54"/>
      <c r="J113" s="54"/>
      <c r="K113" s="54"/>
      <c r="L113" s="54"/>
      <c r="M113" s="54"/>
      <c r="N113" s="54"/>
      <c r="O113" s="54"/>
      <c r="P113" s="54"/>
      <c r="Q113" s="54"/>
      <c r="R113" s="54"/>
      <c r="S113" s="54"/>
      <c r="T113" s="54"/>
      <c r="U113" s="54"/>
      <c r="V113" s="54"/>
      <c r="W113" s="54"/>
    </row>
    <row r="114" spans="1:24" s="88" customFormat="1" ht="12.75">
      <c r="A114" s="85" t="s">
        <v>198</v>
      </c>
      <c r="B114" s="86">
        <f>B68+B76+B81+B98+B112</f>
        <v>224688.75</v>
      </c>
      <c r="C114" s="86">
        <f>C68+C76+C81+C98+C112</f>
        <v>3000</v>
      </c>
      <c r="D114" s="86">
        <f>D68+D76+D81+D98+D112</f>
        <v>0</v>
      </c>
      <c r="E114" s="86">
        <f>E68+E76+E81+E98+E112</f>
        <v>3000</v>
      </c>
      <c r="F114" s="86">
        <f>F68+F76+F81+F98+F112</f>
        <v>16385</v>
      </c>
      <c r="G114" s="86">
        <f>G68+G76+G81+G98+G112</f>
        <v>22305</v>
      </c>
      <c r="H114" s="86">
        <f>H68+H76+H81+H98+H112</f>
        <v>24260</v>
      </c>
      <c r="I114" s="86">
        <f>I68+I76+I81+I98+I112</f>
        <v>23340</v>
      </c>
      <c r="J114" s="86">
        <f>J68+J76+J81+J98+J112</f>
        <v>23405</v>
      </c>
      <c r="K114" s="86">
        <f>K68+K76+K81+K98+K112</f>
        <v>8636.145833333334</v>
      </c>
      <c r="L114" s="86">
        <f>L68+L76+L81+L98+L112</f>
        <v>8696.145833333334</v>
      </c>
      <c r="M114" s="86">
        <f>M68+M76+M81+M98+M112</f>
        <v>13496.145833333334</v>
      </c>
      <c r="N114" s="86">
        <f>N68+N76+N81+N98+N112</f>
        <v>8516.145833333334</v>
      </c>
      <c r="O114" s="86">
        <f>O68+O76+O81+O98+O112</f>
        <v>8516.145833333334</v>
      </c>
      <c r="P114" s="86">
        <f>P68+P76+P81+P98+P112</f>
        <v>8516.145833333334</v>
      </c>
      <c r="Q114" s="86">
        <f>Q68+Q76+Q81+Q98+Q112</f>
        <v>7916.145833333334</v>
      </c>
      <c r="R114" s="86">
        <f>R68+R76+R81+R98+R112</f>
        <v>9616.145833333334</v>
      </c>
      <c r="S114" s="86">
        <f>S68+S76+S81+S98+S112</f>
        <v>8576.145833333334</v>
      </c>
      <c r="T114" s="86">
        <f>T68+T76+T81+T98+T112</f>
        <v>9456.145833333334</v>
      </c>
      <c r="U114" s="86">
        <f>U68+U76+U81+U98+U112</f>
        <v>8576.145833333334</v>
      </c>
      <c r="V114" s="86">
        <f>V68+V76+V81+V98+V112</f>
        <v>8476.145833333334</v>
      </c>
      <c r="W114" s="86">
        <f>W68+W76+W81+W98+W112</f>
        <v>224688.75</v>
      </c>
      <c r="X114" s="87">
        <f>+W50-W68-W76-W81-W98-W112</f>
        <v>-7084.749999999985</v>
      </c>
    </row>
    <row r="115" spans="2:23" ht="12.75">
      <c r="B115" s="54"/>
      <c r="C115" s="54"/>
      <c r="D115" s="54"/>
      <c r="E115" s="54"/>
      <c r="F115" s="54"/>
      <c r="G115" s="54"/>
      <c r="H115" s="54"/>
      <c r="I115" s="54"/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54"/>
      <c r="V115" s="54"/>
      <c r="W115" s="54"/>
    </row>
    <row r="116" spans="1:23" s="91" customFormat="1" ht="12.75">
      <c r="A116" s="89" t="s">
        <v>199</v>
      </c>
      <c r="B116" s="90">
        <f>B50-B114</f>
        <v>165.25</v>
      </c>
      <c r="C116" s="90">
        <f>C50-C114</f>
        <v>-500</v>
      </c>
      <c r="D116" s="90">
        <f>D50-D114</f>
        <v>0</v>
      </c>
      <c r="E116" s="90">
        <f>E50-E114</f>
        <v>-900</v>
      </c>
      <c r="F116" s="90">
        <f>F50-F114</f>
        <v>18160</v>
      </c>
      <c r="G116" s="90">
        <f>G50-G114</f>
        <v>12375</v>
      </c>
      <c r="H116" s="90">
        <f>H50-H114</f>
        <v>19050</v>
      </c>
      <c r="I116" s="90">
        <f>I50-I114</f>
        <v>17950</v>
      </c>
      <c r="J116" s="90">
        <f>J50-J114</f>
        <v>19135</v>
      </c>
      <c r="K116" s="90">
        <f>K50-K114</f>
        <v>-8136.145833333334</v>
      </c>
      <c r="L116" s="90">
        <f>L50-L114</f>
        <v>-8196.145833333334</v>
      </c>
      <c r="M116" s="90">
        <f>M50-M114</f>
        <v>-11496.145833333334</v>
      </c>
      <c r="N116" s="90">
        <f>N50-N114</f>
        <v>-8016.145833333334</v>
      </c>
      <c r="O116" s="90">
        <f>O50-O114</f>
        <v>-7216.145833333334</v>
      </c>
      <c r="P116" s="90">
        <f>P50-P114</f>
        <v>-6916.145833333334</v>
      </c>
      <c r="Q116" s="90">
        <f>Q50-Q114</f>
        <v>-6316.145833333334</v>
      </c>
      <c r="R116" s="90">
        <f>R50-R114</f>
        <v>-7116.145833333334</v>
      </c>
      <c r="S116" s="90">
        <f>S50-S114</f>
        <v>-6576.145833333334</v>
      </c>
      <c r="T116" s="90">
        <f>T50-T114</f>
        <v>-7456.145833333334</v>
      </c>
      <c r="U116" s="90">
        <f>U50-U114</f>
        <v>-6937.145833333334</v>
      </c>
      <c r="V116" s="90">
        <f>V50-V114</f>
        <v>-7976.145833333334</v>
      </c>
      <c r="W116" s="90">
        <f>W50-W114</f>
        <v>-7084.75</v>
      </c>
    </row>
    <row r="117" spans="2:23" ht="12.75">
      <c r="B117" s="54"/>
      <c r="C117" s="54"/>
      <c r="D117" s="54"/>
      <c r="E117" s="54"/>
      <c r="F117" s="54"/>
      <c r="G117" s="54"/>
      <c r="H117" s="54"/>
      <c r="I117" s="54"/>
      <c r="J117" s="54"/>
      <c r="K117" s="54"/>
      <c r="L117" s="54"/>
      <c r="M117" s="54"/>
      <c r="N117" s="54"/>
      <c r="O117" s="54"/>
      <c r="P117" s="54"/>
      <c r="Q117" s="54"/>
      <c r="R117" s="54"/>
      <c r="S117" s="54"/>
      <c r="T117" s="54"/>
      <c r="U117" s="54"/>
      <c r="V117" s="54"/>
      <c r="W117" s="54"/>
    </row>
    <row r="118" spans="2:23" ht="12.75">
      <c r="B118" s="54"/>
      <c r="C118" s="54"/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54"/>
      <c r="V118" s="54"/>
      <c r="W118" s="54"/>
    </row>
    <row r="119" spans="2:23" ht="12.75">
      <c r="B119" s="54"/>
      <c r="C119" s="54"/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54"/>
      <c r="V119" s="54"/>
      <c r="W119" s="54"/>
    </row>
    <row r="120" spans="2:23" ht="12.75">
      <c r="B120" s="54"/>
      <c r="C120" s="54"/>
      <c r="D120" s="54"/>
      <c r="E120" s="54"/>
      <c r="F120" s="54"/>
      <c r="G120" s="54"/>
      <c r="H120" s="54"/>
      <c r="I120" s="54"/>
      <c r="J120" s="54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54"/>
      <c r="V120" s="54"/>
      <c r="W120" s="54"/>
    </row>
    <row r="121" spans="2:11" ht="12.75">
      <c r="B121" s="54"/>
      <c r="C121" s="54"/>
      <c r="D121" s="54"/>
      <c r="E121" s="54"/>
      <c r="F121" s="54"/>
      <c r="G121" s="54"/>
      <c r="H121" s="54"/>
      <c r="I121" s="54"/>
      <c r="J121" s="54"/>
      <c r="K121" s="54"/>
    </row>
    <row r="122" spans="2:11" ht="12.75">
      <c r="B122" s="54"/>
      <c r="C122" s="54"/>
      <c r="D122" s="54"/>
      <c r="E122" s="54"/>
      <c r="F122" s="54"/>
      <c r="G122" s="54"/>
      <c r="H122" s="54"/>
      <c r="I122" s="54"/>
      <c r="J122" s="54"/>
      <c r="K122" s="54"/>
    </row>
    <row r="123" spans="2:11" ht="12.75">
      <c r="B123" s="54"/>
      <c r="C123" s="54"/>
      <c r="D123" s="54"/>
      <c r="E123" s="54"/>
      <c r="F123" s="54"/>
      <c r="G123" s="54"/>
      <c r="H123" s="54"/>
      <c r="I123" s="54"/>
      <c r="J123" s="54"/>
      <c r="K123" s="54"/>
    </row>
    <row r="124" spans="2:11" ht="12.75">
      <c r="B124" s="54"/>
      <c r="C124" s="54"/>
      <c r="D124" s="54"/>
      <c r="E124" s="54"/>
      <c r="F124" s="54"/>
      <c r="G124" s="54"/>
      <c r="H124" s="54"/>
      <c r="I124" s="54"/>
      <c r="J124" s="54"/>
      <c r="K124" s="54"/>
    </row>
    <row r="125" spans="2:11" ht="12.75">
      <c r="B125" s="54"/>
      <c r="C125" s="54"/>
      <c r="D125" s="54"/>
      <c r="E125" s="54"/>
      <c r="F125" s="54"/>
      <c r="G125" s="54"/>
      <c r="H125" s="54"/>
      <c r="I125" s="54"/>
      <c r="J125" s="54"/>
      <c r="K125" s="54"/>
    </row>
    <row r="126" spans="2:11" ht="12.75">
      <c r="B126" s="54"/>
      <c r="C126" s="54"/>
      <c r="D126" s="54"/>
      <c r="E126" s="54"/>
      <c r="F126" s="54"/>
      <c r="G126" s="54"/>
      <c r="H126" s="54"/>
      <c r="I126" s="54"/>
      <c r="J126" s="54"/>
      <c r="K126" s="54"/>
    </row>
    <row r="127" spans="2:11" ht="12.75">
      <c r="B127" s="54"/>
      <c r="C127" s="54"/>
      <c r="D127" s="54"/>
      <c r="E127" s="54"/>
      <c r="F127" s="54"/>
      <c r="G127" s="54"/>
      <c r="H127" s="54"/>
      <c r="I127" s="54"/>
      <c r="J127" s="54"/>
      <c r="K127" s="54"/>
    </row>
    <row r="128" spans="2:11" ht="12.75">
      <c r="B128" s="54"/>
      <c r="C128" s="54"/>
      <c r="D128" s="54"/>
      <c r="E128" s="54"/>
      <c r="F128" s="54"/>
      <c r="G128" s="54"/>
      <c r="H128" s="54"/>
      <c r="I128" s="54"/>
      <c r="J128" s="54"/>
      <c r="K128" s="54"/>
    </row>
    <row r="129" spans="2:11" ht="12.75">
      <c r="B129" s="54"/>
      <c r="C129" s="54"/>
      <c r="D129" s="54"/>
      <c r="E129" s="54"/>
      <c r="F129" s="54"/>
      <c r="G129" s="54"/>
      <c r="H129" s="54"/>
      <c r="I129" s="54"/>
      <c r="J129" s="54"/>
      <c r="K129" s="54"/>
    </row>
    <row r="130" spans="2:11" ht="12.75">
      <c r="B130" s="54"/>
      <c r="C130" s="54"/>
      <c r="D130" s="54"/>
      <c r="E130" s="54"/>
      <c r="F130" s="54"/>
      <c r="G130" s="54"/>
      <c r="H130" s="54"/>
      <c r="I130" s="54"/>
      <c r="J130" s="54"/>
      <c r="K130" s="54"/>
    </row>
    <row r="131" spans="2:11" ht="12.75">
      <c r="B131" s="54"/>
      <c r="C131" s="54"/>
      <c r="D131" s="54"/>
      <c r="E131" s="54"/>
      <c r="F131" s="54"/>
      <c r="G131" s="54"/>
      <c r="H131" s="54"/>
      <c r="I131" s="54"/>
      <c r="J131" s="54"/>
      <c r="K131" s="54"/>
    </row>
    <row r="132" spans="2:11" ht="12.75">
      <c r="B132" s="54"/>
      <c r="C132" s="54"/>
      <c r="D132" s="54"/>
      <c r="E132" s="54"/>
      <c r="F132" s="54"/>
      <c r="G132" s="54"/>
      <c r="H132" s="54"/>
      <c r="I132" s="54"/>
      <c r="J132" s="54"/>
      <c r="K132" s="54"/>
    </row>
    <row r="133" spans="2:11" ht="12.75">
      <c r="B133" s="54"/>
      <c r="C133" s="54"/>
      <c r="D133" s="54"/>
      <c r="E133" s="54"/>
      <c r="F133" s="54"/>
      <c r="G133" s="54"/>
      <c r="H133" s="54"/>
      <c r="I133" s="54"/>
      <c r="J133" s="54"/>
      <c r="K133" s="54"/>
    </row>
    <row r="134" spans="2:11" ht="12.75">
      <c r="B134" s="54"/>
      <c r="C134" s="54"/>
      <c r="D134" s="54"/>
      <c r="E134" s="54"/>
      <c r="F134" s="54"/>
      <c r="G134" s="54"/>
      <c r="H134" s="54"/>
      <c r="I134" s="54"/>
      <c r="J134" s="54"/>
      <c r="K134" s="54"/>
    </row>
    <row r="135" spans="2:11" ht="12.75">
      <c r="B135" s="54"/>
      <c r="C135" s="54"/>
      <c r="D135" s="54"/>
      <c r="E135" s="54"/>
      <c r="F135" s="54"/>
      <c r="G135" s="54"/>
      <c r="H135" s="54"/>
      <c r="I135" s="54"/>
      <c r="J135" s="54"/>
      <c r="K135" s="54"/>
    </row>
    <row r="136" spans="2:11" ht="12.75">
      <c r="B136" s="54"/>
      <c r="C136" s="54"/>
      <c r="D136" s="54"/>
      <c r="E136" s="54"/>
      <c r="F136" s="54"/>
      <c r="G136" s="54"/>
      <c r="H136" s="54"/>
      <c r="I136" s="54"/>
      <c r="J136" s="54"/>
      <c r="K136" s="54"/>
    </row>
    <row r="137" spans="2:11" ht="12.75">
      <c r="B137" s="54"/>
      <c r="C137" s="54"/>
      <c r="D137" s="54"/>
      <c r="E137" s="54"/>
      <c r="F137" s="54"/>
      <c r="G137" s="54"/>
      <c r="H137" s="54"/>
      <c r="I137" s="54"/>
      <c r="J137" s="54"/>
      <c r="K137" s="54"/>
    </row>
    <row r="138" spans="2:11" ht="12.75">
      <c r="B138" s="54"/>
      <c r="C138" s="54"/>
      <c r="D138" s="54"/>
      <c r="E138" s="54"/>
      <c r="F138" s="54"/>
      <c r="G138" s="54"/>
      <c r="H138" s="54"/>
      <c r="I138" s="54"/>
      <c r="J138" s="54"/>
      <c r="K138" s="54"/>
    </row>
    <row r="139" spans="2:11" ht="12.75">
      <c r="B139" s="54"/>
      <c r="C139" s="54"/>
      <c r="D139" s="54"/>
      <c r="E139" s="54"/>
      <c r="F139" s="54"/>
      <c r="G139" s="54"/>
      <c r="H139" s="54"/>
      <c r="I139" s="54"/>
      <c r="J139" s="54"/>
      <c r="K139" s="54"/>
    </row>
    <row r="140" spans="2:11" ht="12.75">
      <c r="B140" s="54"/>
      <c r="C140" s="54"/>
      <c r="D140" s="54"/>
      <c r="E140" s="54"/>
      <c r="F140" s="54"/>
      <c r="G140" s="54"/>
      <c r="H140" s="54"/>
      <c r="I140" s="54"/>
      <c r="J140" s="54"/>
      <c r="K140" s="54"/>
    </row>
    <row r="141" spans="2:11" ht="12.75">
      <c r="B141" s="54"/>
      <c r="C141" s="54"/>
      <c r="D141" s="54"/>
      <c r="E141" s="54"/>
      <c r="F141" s="54"/>
      <c r="G141" s="54"/>
      <c r="H141" s="54"/>
      <c r="I141" s="54"/>
      <c r="J141" s="54"/>
      <c r="K141" s="54"/>
    </row>
    <row r="142" spans="2:11" ht="12.75">
      <c r="B142" s="54"/>
      <c r="C142" s="54"/>
      <c r="D142" s="54"/>
      <c r="E142" s="54"/>
      <c r="F142" s="54"/>
      <c r="G142" s="54"/>
      <c r="H142" s="54"/>
      <c r="I142" s="54"/>
      <c r="J142" s="54"/>
      <c r="K142" s="54"/>
    </row>
  </sheetData>
  <sheetProtection selectLockedCells="1" selectUnlockedCells="1"/>
  <printOptions/>
  <pageMargins left="0.1701388888888889" right="0.1701388888888889" top="0.2798611111111111" bottom="0.05" header="0.5118055555555555" footer="0.5118055555555555"/>
  <pageSetup horizontalDpi="300" verticalDpi="300" orientation="landscape" paperSize="3"/>
  <rowBreaks count="2" manualBreakCount="2">
    <brk id="50" max="255" man="1"/>
    <brk id="81" max="255" man="1"/>
  </row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4"/>
  <sheetViews>
    <sheetView tabSelected="1" view="pageBreakPreview" zoomScale="90" zoomScaleSheetLayoutView="90" workbookViewId="0" topLeftCell="A45">
      <selection activeCell="A1" sqref="A1"/>
    </sheetView>
  </sheetViews>
  <sheetFormatPr defaultColWidth="9.140625" defaultRowHeight="12.75"/>
  <cols>
    <col min="1" max="1" width="23.00390625" style="81" customWidth="1"/>
    <col min="2" max="2" width="12.140625" style="81" customWidth="1"/>
    <col min="3" max="3" width="11.28125" style="81" customWidth="1"/>
    <col min="4" max="4" width="10.7109375" style="81" customWidth="1"/>
    <col min="5" max="5" width="11.140625" style="81" customWidth="1"/>
    <col min="6" max="6" width="11.00390625" style="81" customWidth="1"/>
    <col min="7" max="7" width="11.140625" style="81" customWidth="1"/>
    <col min="8" max="9" width="11.00390625" style="81" customWidth="1"/>
    <col min="10" max="10" width="12.57421875" style="81" customWidth="1"/>
    <col min="11" max="16384" width="9.140625" style="81" customWidth="1"/>
  </cols>
  <sheetData>
    <row r="1" spans="1:10" ht="12.75">
      <c r="A1" s="92" t="s">
        <v>60</v>
      </c>
      <c r="J1"/>
    </row>
    <row r="2" spans="1:10" ht="12.75">
      <c r="A2" s="92" t="s">
        <v>200</v>
      </c>
      <c r="J2"/>
    </row>
    <row r="3" spans="1:10" ht="12.75">
      <c r="A3" s="92"/>
      <c r="C3" s="93" t="s">
        <v>201</v>
      </c>
      <c r="D3" s="81" t="s">
        <v>202</v>
      </c>
      <c r="E3" s="93" t="s">
        <v>203</v>
      </c>
      <c r="F3" s="93" t="s">
        <v>201</v>
      </c>
      <c r="G3" s="93" t="s">
        <v>65</v>
      </c>
      <c r="H3" s="93" t="s">
        <v>65</v>
      </c>
      <c r="J3"/>
    </row>
    <row r="4" spans="1:10" ht="12.75">
      <c r="A4" s="92"/>
      <c r="C4" s="93"/>
      <c r="E4" s="93"/>
      <c r="F4" s="93"/>
      <c r="G4" s="93"/>
      <c r="H4" s="93"/>
      <c r="J4"/>
    </row>
    <row r="5" spans="1:10" s="48" customFormat="1" ht="12.75">
      <c r="A5" s="94" t="s">
        <v>68</v>
      </c>
      <c r="B5" s="48">
        <f>SUM(C5:G5)</f>
        <v>4200</v>
      </c>
      <c r="C5" s="48">
        <f>75*11</f>
        <v>825</v>
      </c>
      <c r="D5" s="48">
        <f>75*11</f>
        <v>825</v>
      </c>
      <c r="E5" s="48">
        <f>75*12</f>
        <v>900</v>
      </c>
      <c r="F5" s="48">
        <f>75*11</f>
        <v>825</v>
      </c>
      <c r="G5" s="48">
        <f>75*11</f>
        <v>825</v>
      </c>
      <c r="H5" s="48">
        <f>75*11</f>
        <v>825</v>
      </c>
      <c r="J5"/>
    </row>
    <row r="6" s="48" customFormat="1" ht="12.75">
      <c r="J6"/>
    </row>
    <row r="7" spans="1:10" s="48" customFormat="1" ht="12.75" hidden="1">
      <c r="A7" s="48" t="s">
        <v>70</v>
      </c>
      <c r="B7" s="48">
        <f>SUM(C7:G7)</f>
        <v>0</v>
      </c>
      <c r="J7"/>
    </row>
    <row r="8" spans="1:10" s="48" customFormat="1" ht="12.75" hidden="1">
      <c r="A8" s="48" t="s">
        <v>71</v>
      </c>
      <c r="B8" s="48">
        <f>SUM(C8:G8)</f>
        <v>0</v>
      </c>
      <c r="J8"/>
    </row>
    <row r="9" spans="1:10" s="48" customFormat="1" ht="12.75" hidden="1">
      <c r="A9" s="48" t="s">
        <v>72</v>
      </c>
      <c r="B9" s="48">
        <f>SUM(C9:G9)</f>
        <v>0</v>
      </c>
      <c r="J9"/>
    </row>
    <row r="10" spans="1:10" s="48" customFormat="1" ht="12.75" hidden="1">
      <c r="A10" s="48" t="s">
        <v>73</v>
      </c>
      <c r="B10" s="48">
        <f>SUM(C10:G10)</f>
        <v>0</v>
      </c>
      <c r="J10"/>
    </row>
    <row r="11" spans="1:10" s="48" customFormat="1" ht="12.75" hidden="1">
      <c r="A11" s="48" t="s">
        <v>74</v>
      </c>
      <c r="B11" s="48">
        <f>SUM(C11:G11)</f>
        <v>0</v>
      </c>
      <c r="J11"/>
    </row>
    <row r="12" spans="1:10" s="48" customFormat="1" ht="12.75" hidden="1">
      <c r="A12" s="48" t="s">
        <v>75</v>
      </c>
      <c r="B12" s="48">
        <f>SUM(C12:G12)</f>
        <v>0</v>
      </c>
      <c r="J12"/>
    </row>
    <row r="13" spans="2:10" s="48" customFormat="1" ht="12.75" hidden="1">
      <c r="B13" s="48">
        <f>SUM(B5:B12)</f>
        <v>4200</v>
      </c>
      <c r="J13"/>
    </row>
    <row r="14" spans="1:10" s="48" customFormat="1" ht="12.75" hidden="1">
      <c r="A14" s="48" t="s">
        <v>76</v>
      </c>
      <c r="J14"/>
    </row>
    <row r="15" spans="1:10" s="48" customFormat="1" ht="12.75" hidden="1">
      <c r="A15" s="48" t="s">
        <v>70</v>
      </c>
      <c r="J15"/>
    </row>
    <row r="16" spans="1:10" s="48" customFormat="1" ht="12.75" hidden="1">
      <c r="A16" s="48" t="s">
        <v>77</v>
      </c>
      <c r="J16"/>
    </row>
    <row r="17" spans="1:10" s="48" customFormat="1" ht="12.75" hidden="1">
      <c r="A17" s="48" t="s">
        <v>78</v>
      </c>
      <c r="J17"/>
    </row>
    <row r="18" spans="1:10" s="48" customFormat="1" ht="12.75" hidden="1">
      <c r="A18" s="48" t="s">
        <v>79</v>
      </c>
      <c r="J18"/>
    </row>
    <row r="19" spans="1:10" s="48" customFormat="1" ht="12.75" hidden="1">
      <c r="A19" s="48" t="s">
        <v>80</v>
      </c>
      <c r="J19"/>
    </row>
    <row r="20" spans="1:10" s="48" customFormat="1" ht="12.75" hidden="1">
      <c r="A20" s="48" t="s">
        <v>81</v>
      </c>
      <c r="J20"/>
    </row>
    <row r="21" spans="3:10" s="95" customFormat="1" ht="12.75">
      <c r="C21" s="95" t="s">
        <v>204</v>
      </c>
      <c r="D21" s="95" t="s">
        <v>205</v>
      </c>
      <c r="E21" s="95" t="s">
        <v>206</v>
      </c>
      <c r="F21" s="95" t="s">
        <v>207</v>
      </c>
      <c r="G21" s="95" t="s">
        <v>208</v>
      </c>
      <c r="H21" s="95" t="s">
        <v>209</v>
      </c>
      <c r="I21" s="95" t="s">
        <v>102</v>
      </c>
      <c r="J21"/>
    </row>
    <row r="22" spans="1:10" ht="12.75">
      <c r="A22" s="96" t="s">
        <v>103</v>
      </c>
      <c r="J22"/>
    </row>
    <row r="23" spans="1:10" ht="12.75">
      <c r="A23" s="48" t="s">
        <v>210</v>
      </c>
      <c r="J23"/>
    </row>
    <row r="24" spans="1:10" ht="12.75">
      <c r="A24" s="59" t="s">
        <v>104</v>
      </c>
      <c r="B24" s="97">
        <f>+6800+1500</f>
        <v>8300</v>
      </c>
      <c r="C24" s="97">
        <f>+8300/6</f>
        <v>1383.3333333333333</v>
      </c>
      <c r="D24" s="97">
        <f>+8300/6</f>
        <v>1383.3333333333333</v>
      </c>
      <c r="E24" s="97">
        <f>+8300/6</f>
        <v>1383.3333333333333</v>
      </c>
      <c r="F24" s="97">
        <f>+8300/6</f>
        <v>1383.3333333333333</v>
      </c>
      <c r="G24" s="97">
        <f>+8300/6</f>
        <v>1383.3333333333333</v>
      </c>
      <c r="H24" s="97">
        <f>+8300/6</f>
        <v>1383.3333333333333</v>
      </c>
      <c r="I24" s="98">
        <f>SUM(C24:H24)</f>
        <v>8300</v>
      </c>
      <c r="J24"/>
    </row>
    <row r="25" spans="1:10" ht="12.75">
      <c r="A25" s="81" t="s">
        <v>106</v>
      </c>
      <c r="B25" s="52">
        <f>+I25</f>
        <v>0</v>
      </c>
      <c r="C25" s="52"/>
      <c r="D25" s="52"/>
      <c r="E25" s="52"/>
      <c r="F25" s="52"/>
      <c r="G25" s="52"/>
      <c r="H25" s="52"/>
      <c r="I25" s="98">
        <f>SUM(C25:H25)</f>
        <v>0</v>
      </c>
      <c r="J25"/>
    </row>
    <row r="26" spans="1:10" ht="12.75">
      <c r="A26" s="81" t="s">
        <v>107</v>
      </c>
      <c r="B26" s="52">
        <f>+I26</f>
        <v>0</v>
      </c>
      <c r="C26" s="52"/>
      <c r="D26" s="52"/>
      <c r="E26" s="52"/>
      <c r="F26" s="52"/>
      <c r="G26" s="52"/>
      <c r="H26" s="52"/>
      <c r="I26" s="98">
        <f>SUM(C26:H26)</f>
        <v>0</v>
      </c>
      <c r="J26"/>
    </row>
    <row r="27" spans="1:10" ht="12.75">
      <c r="A27" s="81" t="s">
        <v>14</v>
      </c>
      <c r="B27" s="52">
        <f>+I27</f>
        <v>0</v>
      </c>
      <c r="C27" s="52"/>
      <c r="D27" s="52"/>
      <c r="E27" s="52"/>
      <c r="F27" s="52"/>
      <c r="G27" s="52"/>
      <c r="H27" s="52"/>
      <c r="I27" s="98">
        <f>SUM(C27:H27)</f>
        <v>0</v>
      </c>
      <c r="J27"/>
    </row>
    <row r="28" spans="1:10" ht="12.75">
      <c r="A28" s="81" t="s">
        <v>211</v>
      </c>
      <c r="B28" s="52">
        <f>+I28</f>
        <v>2496.666666666667</v>
      </c>
      <c r="C28" s="52">
        <v>416.666666666667</v>
      </c>
      <c r="D28" s="52">
        <v>416</v>
      </c>
      <c r="E28" s="52">
        <v>416</v>
      </c>
      <c r="F28" s="52">
        <v>416</v>
      </c>
      <c r="G28" s="52">
        <v>416</v>
      </c>
      <c r="H28" s="52">
        <v>416</v>
      </c>
      <c r="I28" s="98">
        <f>SUM(C28:H28)</f>
        <v>2496.666666666667</v>
      </c>
      <c r="J28"/>
    </row>
    <row r="29" spans="1:10" ht="12.75">
      <c r="A29" s="81" t="s">
        <v>17</v>
      </c>
      <c r="B29" s="52">
        <f>+I29</f>
        <v>2700</v>
      </c>
      <c r="C29" s="52">
        <v>450</v>
      </c>
      <c r="D29" s="52">
        <v>450</v>
      </c>
      <c r="E29" s="52">
        <v>450</v>
      </c>
      <c r="F29" s="52">
        <v>450</v>
      </c>
      <c r="G29" s="52">
        <v>450</v>
      </c>
      <c r="H29" s="52">
        <v>450</v>
      </c>
      <c r="I29" s="98">
        <f>SUM(C29:H29)</f>
        <v>2700</v>
      </c>
      <c r="J29"/>
    </row>
    <row r="30" spans="1:10" ht="12.75">
      <c r="A30" s="99" t="s">
        <v>111</v>
      </c>
      <c r="B30" s="97">
        <f>+I30</f>
        <v>0</v>
      </c>
      <c r="C30" s="97">
        <v>0</v>
      </c>
      <c r="D30" s="97">
        <v>0</v>
      </c>
      <c r="E30" s="97">
        <v>0</v>
      </c>
      <c r="F30" s="97">
        <v>0</v>
      </c>
      <c r="G30" s="97">
        <v>0</v>
      </c>
      <c r="H30" s="97">
        <v>0</v>
      </c>
      <c r="I30" s="98">
        <f>SUM(C30:H30)</f>
        <v>0</v>
      </c>
      <c r="J30"/>
    </row>
    <row r="31" spans="1:10" ht="12.75">
      <c r="A31" s="100" t="s">
        <v>212</v>
      </c>
      <c r="B31" s="52">
        <f>+I31</f>
        <v>0</v>
      </c>
      <c r="C31" s="52"/>
      <c r="D31" s="52"/>
      <c r="E31" s="52"/>
      <c r="F31" s="52"/>
      <c r="G31" s="52"/>
      <c r="H31" s="52"/>
      <c r="I31" s="98">
        <f>SUM(C31:H31)</f>
        <v>0</v>
      </c>
      <c r="J31"/>
    </row>
    <row r="32" spans="1:10" ht="12.75">
      <c r="A32" s="100" t="s">
        <v>213</v>
      </c>
      <c r="B32" s="52">
        <f>+I32</f>
        <v>0</v>
      </c>
      <c r="C32" s="52"/>
      <c r="D32" s="52"/>
      <c r="E32" s="52"/>
      <c r="F32" s="52"/>
      <c r="G32" s="52"/>
      <c r="H32" s="52"/>
      <c r="I32" s="98">
        <f>SUM(C32:H32)</f>
        <v>0</v>
      </c>
      <c r="J32"/>
    </row>
    <row r="33" spans="1:10" ht="12.75">
      <c r="A33" s="99" t="s">
        <v>114</v>
      </c>
      <c r="B33" s="97">
        <f>+I33</f>
        <v>0</v>
      </c>
      <c r="C33" s="97">
        <v>0</v>
      </c>
      <c r="D33" s="97">
        <v>0</v>
      </c>
      <c r="E33" s="97">
        <v>0</v>
      </c>
      <c r="F33" s="97">
        <v>0</v>
      </c>
      <c r="G33" s="97">
        <v>0</v>
      </c>
      <c r="H33" s="97">
        <v>0</v>
      </c>
      <c r="I33" s="98">
        <f>SUM(C33:H33)</f>
        <v>0</v>
      </c>
      <c r="J33"/>
    </row>
    <row r="34" spans="1:10" ht="12.75">
      <c r="A34" s="81" t="s">
        <v>115</v>
      </c>
      <c r="B34" s="52">
        <f>+I34</f>
        <v>0</v>
      </c>
      <c r="C34" s="52">
        <v>0</v>
      </c>
      <c r="D34" s="52"/>
      <c r="E34" s="52">
        <v>0</v>
      </c>
      <c r="F34" s="52">
        <v>0</v>
      </c>
      <c r="G34" s="52">
        <v>0</v>
      </c>
      <c r="H34" s="52">
        <v>0</v>
      </c>
      <c r="I34" s="98">
        <f>SUM(C34:H34)</f>
        <v>0</v>
      </c>
      <c r="J34"/>
    </row>
    <row r="35" spans="1:10" ht="12.75">
      <c r="A35" s="81" t="s">
        <v>214</v>
      </c>
      <c r="B35" s="52">
        <f>+I35</f>
        <v>1200</v>
      </c>
      <c r="C35" s="52">
        <v>200</v>
      </c>
      <c r="D35" s="52">
        <v>200</v>
      </c>
      <c r="E35" s="52">
        <v>200</v>
      </c>
      <c r="F35" s="52">
        <v>200</v>
      </c>
      <c r="G35" s="52">
        <v>200</v>
      </c>
      <c r="H35" s="52">
        <v>200</v>
      </c>
      <c r="I35" s="98">
        <f>SUM(C35:H35)</f>
        <v>1200</v>
      </c>
      <c r="J35"/>
    </row>
    <row r="36" spans="1:10" ht="12.75">
      <c r="A36" s="101" t="s">
        <v>215</v>
      </c>
      <c r="B36" s="52">
        <f>+I36</f>
        <v>0</v>
      </c>
      <c r="C36" s="98"/>
      <c r="D36" s="98"/>
      <c r="E36" s="98"/>
      <c r="F36" s="98"/>
      <c r="G36" s="98"/>
      <c r="H36" s="98"/>
      <c r="I36" s="98">
        <f>SUM(C36:H36)</f>
        <v>0</v>
      </c>
      <c r="J36"/>
    </row>
    <row r="37" spans="1:10" ht="12.75">
      <c r="A37" s="81" t="s">
        <v>22</v>
      </c>
      <c r="B37" s="52">
        <f>+I37</f>
        <v>0</v>
      </c>
      <c r="C37" s="98"/>
      <c r="D37" s="98"/>
      <c r="E37" s="98"/>
      <c r="F37" s="98"/>
      <c r="G37" s="98"/>
      <c r="H37" s="98"/>
      <c r="I37" s="98">
        <f>SUM(C37:H37)</f>
        <v>0</v>
      </c>
      <c r="J37"/>
    </row>
    <row r="38" spans="1:10" ht="12.75">
      <c r="A38" s="81" t="s">
        <v>117</v>
      </c>
      <c r="B38" s="52">
        <f>+I38</f>
        <v>0</v>
      </c>
      <c r="C38" s="98">
        <f>+C6/6*C14</f>
        <v>0</v>
      </c>
      <c r="D38" s="98">
        <f>+D6/6*D14</f>
        <v>0</v>
      </c>
      <c r="E38" s="98">
        <f>+E6/6*E14</f>
        <v>0</v>
      </c>
      <c r="F38" s="98">
        <f>+F6/6*F14</f>
        <v>0</v>
      </c>
      <c r="G38" s="98">
        <f>+G6/6*G14</f>
        <v>0</v>
      </c>
      <c r="H38" s="98">
        <f>+H6/6*H14</f>
        <v>0</v>
      </c>
      <c r="I38" s="98">
        <f>SUM(C38:H38)</f>
        <v>0</v>
      </c>
      <c r="J38"/>
    </row>
    <row r="39" spans="1:10" ht="12.75">
      <c r="A39" s="81" t="s">
        <v>119</v>
      </c>
      <c r="B39" s="52">
        <f>+I39</f>
        <v>0</v>
      </c>
      <c r="C39" s="98"/>
      <c r="D39" s="98"/>
      <c r="E39" s="98"/>
      <c r="F39" s="98"/>
      <c r="G39" s="98"/>
      <c r="H39" s="98"/>
      <c r="I39" s="98">
        <f>SUM(C39:H39)</f>
        <v>0</v>
      </c>
      <c r="J39"/>
    </row>
    <row r="40" spans="1:10" ht="12.75">
      <c r="A40" s="81" t="s">
        <v>120</v>
      </c>
      <c r="B40" s="52">
        <f>+I40</f>
        <v>110250</v>
      </c>
      <c r="C40" s="98">
        <f>8*75*30</f>
        <v>18000</v>
      </c>
      <c r="D40" s="98">
        <f>8*75*30</f>
        <v>18000</v>
      </c>
      <c r="E40" s="98">
        <f>9*75*30</f>
        <v>20250</v>
      </c>
      <c r="F40" s="98">
        <f>8*75*30</f>
        <v>18000</v>
      </c>
      <c r="G40" s="98">
        <f>8*75*30</f>
        <v>18000</v>
      </c>
      <c r="H40" s="98">
        <f>8*75*30</f>
        <v>18000</v>
      </c>
      <c r="I40" s="98">
        <f>SUM(C40:H40)</f>
        <v>110250</v>
      </c>
      <c r="J40"/>
    </row>
    <row r="41" spans="1:10" ht="12.75">
      <c r="A41" s="81" t="s">
        <v>121</v>
      </c>
      <c r="B41" s="52">
        <f>+I41</f>
        <v>27000</v>
      </c>
      <c r="C41" s="98">
        <f>3*75*20</f>
        <v>4500</v>
      </c>
      <c r="D41" s="98">
        <f>3*75*20</f>
        <v>4500</v>
      </c>
      <c r="E41" s="98">
        <f>3*75*20</f>
        <v>4500</v>
      </c>
      <c r="F41" s="98">
        <f>3*75*20</f>
        <v>4500</v>
      </c>
      <c r="G41" s="98">
        <f>3*75*20</f>
        <v>4500</v>
      </c>
      <c r="H41" s="98">
        <f>3*75*20</f>
        <v>4500</v>
      </c>
      <c r="I41" s="98">
        <f>SUM(C41:H41)</f>
        <v>27000</v>
      </c>
      <c r="J41"/>
    </row>
    <row r="42" spans="1:10" ht="12.75">
      <c r="A42" s="81" t="s">
        <v>122</v>
      </c>
      <c r="B42" s="52">
        <f>+I42</f>
        <v>0</v>
      </c>
      <c r="C42" s="102">
        <f>+C12*C18</f>
        <v>0</v>
      </c>
      <c r="D42" s="102">
        <f>+D12*D18</f>
        <v>0</v>
      </c>
      <c r="E42" s="102">
        <f>+E12*E18</f>
        <v>0</v>
      </c>
      <c r="F42" s="102">
        <f>+F12*F18</f>
        <v>0</v>
      </c>
      <c r="G42" s="102">
        <f>+G12*G18</f>
        <v>0</v>
      </c>
      <c r="H42" s="102">
        <f>+H12*H18</f>
        <v>0</v>
      </c>
      <c r="I42" s="98">
        <f>SUM(C42:H42)</f>
        <v>0</v>
      </c>
      <c r="J42"/>
    </row>
    <row r="43" spans="1:10" ht="12.75">
      <c r="A43" s="81" t="s">
        <v>123</v>
      </c>
      <c r="B43" s="52">
        <f>+I43</f>
        <v>0</v>
      </c>
      <c r="C43" s="102"/>
      <c r="D43" s="102"/>
      <c r="E43" s="102"/>
      <c r="F43" s="102"/>
      <c r="G43" s="102"/>
      <c r="H43" s="102"/>
      <c r="I43" s="98">
        <f>SUM(C43:H43)</f>
        <v>0</v>
      </c>
      <c r="J43"/>
    </row>
    <row r="44" spans="1:10" ht="12.75">
      <c r="A44" s="81" t="s">
        <v>124</v>
      </c>
      <c r="B44" s="52">
        <f>+I44</f>
        <v>0</v>
      </c>
      <c r="C44" s="102"/>
      <c r="D44" s="102"/>
      <c r="E44" s="102"/>
      <c r="F44" s="102"/>
      <c r="G44" s="102"/>
      <c r="H44" s="102"/>
      <c r="I44" s="98">
        <f>SUM(C44:H44)</f>
        <v>0</v>
      </c>
      <c r="J44"/>
    </row>
    <row r="45" spans="1:10" ht="12.75">
      <c r="A45" s="81" t="s">
        <v>125</v>
      </c>
      <c r="B45" s="52">
        <f>+I45</f>
        <v>0</v>
      </c>
      <c r="C45" s="98"/>
      <c r="D45" s="103"/>
      <c r="E45" s="98"/>
      <c r="F45" s="98"/>
      <c r="G45" s="98"/>
      <c r="H45" s="98"/>
      <c r="I45" s="98">
        <f>SUM(C45:H45)</f>
        <v>0</v>
      </c>
      <c r="J45"/>
    </row>
    <row r="46" spans="1:10" ht="12.75">
      <c r="A46" s="59" t="s">
        <v>127</v>
      </c>
      <c r="B46" s="97">
        <f>+I46</f>
        <v>15000</v>
      </c>
      <c r="C46" s="104">
        <f>+15000/6</f>
        <v>2500</v>
      </c>
      <c r="D46" s="104">
        <f>+15000/6</f>
        <v>2500</v>
      </c>
      <c r="E46" s="104">
        <f>+15000/6</f>
        <v>2500</v>
      </c>
      <c r="F46" s="104">
        <f>+15000/6</f>
        <v>2500</v>
      </c>
      <c r="G46" s="104">
        <f>+15000/6</f>
        <v>2500</v>
      </c>
      <c r="H46" s="104">
        <f>+15000/6</f>
        <v>2500</v>
      </c>
      <c r="I46" s="98">
        <f>SUM(C46:H46)</f>
        <v>15000</v>
      </c>
      <c r="J46"/>
    </row>
    <row r="47" spans="1:10" ht="12.75">
      <c r="A47" s="84" t="s">
        <v>128</v>
      </c>
      <c r="B47" s="52"/>
      <c r="C47"/>
      <c r="D47"/>
      <c r="E47"/>
      <c r="F47"/>
      <c r="G47"/>
      <c r="H47"/>
      <c r="I47" s="98"/>
      <c r="J47"/>
    </row>
    <row r="48" spans="2:10" ht="12.75">
      <c r="B48" s="52">
        <f>+I48</f>
        <v>0</v>
      </c>
      <c r="C48" s="98"/>
      <c r="D48" s="98"/>
      <c r="E48" s="98"/>
      <c r="F48" s="98"/>
      <c r="G48" s="98"/>
      <c r="H48" s="98"/>
      <c r="I48" s="98">
        <f>SUM(C48:H48)</f>
        <v>0</v>
      </c>
      <c r="J48"/>
    </row>
    <row r="49" spans="2:10" ht="12.75">
      <c r="B49" s="52">
        <f>+I49</f>
        <v>0</v>
      </c>
      <c r="C49" s="98"/>
      <c r="D49" s="98">
        <v>0</v>
      </c>
      <c r="E49" s="98"/>
      <c r="F49" s="98"/>
      <c r="G49" s="98"/>
      <c r="H49" s="98"/>
      <c r="I49" s="98">
        <f>SUM(C49:H49)</f>
        <v>0</v>
      </c>
      <c r="J49"/>
    </row>
    <row r="50" spans="1:10" ht="12.75">
      <c r="A50" s="101" t="s">
        <v>215</v>
      </c>
      <c r="B50" s="98"/>
      <c r="C50" s="98"/>
      <c r="D50" s="98"/>
      <c r="E50" s="98"/>
      <c r="F50" s="98"/>
      <c r="G50" s="98"/>
      <c r="H50" s="98"/>
      <c r="I50" s="98">
        <f>SUM(C50:H50)</f>
        <v>0</v>
      </c>
      <c r="J50"/>
    </row>
    <row r="51" spans="1:10" s="96" customFormat="1" ht="12.75">
      <c r="A51" s="105" t="s">
        <v>132</v>
      </c>
      <c r="B51" s="106">
        <f>SUM(B24:B50)</f>
        <v>166946.6666666667</v>
      </c>
      <c r="C51" s="106">
        <f>SUM(C24:C50)</f>
        <v>27450</v>
      </c>
      <c r="D51" s="106">
        <f>SUM(D24:D50)</f>
        <v>27449.333333333332</v>
      </c>
      <c r="E51" s="106">
        <f>SUM(E24:E50)</f>
        <v>29699.333333333332</v>
      </c>
      <c r="F51" s="106">
        <f>SUM(F24:F50)</f>
        <v>27449.333333333332</v>
      </c>
      <c r="G51" s="106">
        <f>SUM(G24:G50)</f>
        <v>27449.333333333332</v>
      </c>
      <c r="H51" s="106">
        <f>SUM(H24:H50)</f>
        <v>27449.333333333332</v>
      </c>
      <c r="I51" s="106">
        <f>SUM(I24:I50)</f>
        <v>166946.6666666667</v>
      </c>
      <c r="J51"/>
    </row>
    <row r="52" spans="2:10" ht="12.75">
      <c r="B52" s="98"/>
      <c r="C52" s="75" t="s">
        <v>137</v>
      </c>
      <c r="D52" s="81" t="s">
        <v>216</v>
      </c>
      <c r="E52" s="98" t="s">
        <v>217</v>
      </c>
      <c r="F52" s="75" t="s">
        <v>137</v>
      </c>
      <c r="G52" s="75" t="s">
        <v>167</v>
      </c>
      <c r="H52" s="75" t="s">
        <v>218</v>
      </c>
      <c r="I52" s="98"/>
      <c r="J52"/>
    </row>
    <row r="53" spans="2:10" ht="12.75">
      <c r="B53" s="98"/>
      <c r="C53" s="77">
        <v>4</v>
      </c>
      <c r="D53" s="107"/>
      <c r="E53" s="77">
        <v>4</v>
      </c>
      <c r="F53" s="77">
        <v>4</v>
      </c>
      <c r="G53" s="77">
        <v>4</v>
      </c>
      <c r="H53" s="77">
        <v>4</v>
      </c>
      <c r="I53" s="98"/>
      <c r="J53"/>
    </row>
    <row r="54" spans="1:10" ht="12.75">
      <c r="A54" s="96" t="s">
        <v>140</v>
      </c>
      <c r="B54" s="98"/>
      <c r="C54" s="77">
        <v>11</v>
      </c>
      <c r="D54" s="98">
        <v>11</v>
      </c>
      <c r="E54" s="77">
        <v>12</v>
      </c>
      <c r="F54" s="77">
        <v>11</v>
      </c>
      <c r="G54" s="77">
        <v>11</v>
      </c>
      <c r="H54" s="77">
        <v>11</v>
      </c>
      <c r="I54" s="98"/>
      <c r="J54"/>
    </row>
    <row r="55" spans="2:10" ht="12.75">
      <c r="B55" s="98"/>
      <c r="C55" s="98" t="s">
        <v>201</v>
      </c>
      <c r="D55" s="98" t="s">
        <v>65</v>
      </c>
      <c r="E55" s="98" t="s">
        <v>203</v>
      </c>
      <c r="F55" s="98" t="s">
        <v>201</v>
      </c>
      <c r="G55" s="98" t="s">
        <v>65</v>
      </c>
      <c r="H55" s="98" t="s">
        <v>65</v>
      </c>
      <c r="I55" s="98"/>
      <c r="J55"/>
    </row>
    <row r="56" spans="1:10" ht="12.75">
      <c r="A56" s="96" t="s">
        <v>142</v>
      </c>
      <c r="B56" s="98"/>
      <c r="C56" s="98"/>
      <c r="D56" s="98"/>
      <c r="E56" s="98"/>
      <c r="F56" s="98"/>
      <c r="G56" s="98"/>
      <c r="H56" s="98"/>
      <c r="I56" s="98"/>
      <c r="J56"/>
    </row>
    <row r="57" spans="1:10" ht="12.75">
      <c r="A57" s="59" t="s">
        <v>219</v>
      </c>
      <c r="B57" s="97">
        <f>+I57</f>
        <v>6000</v>
      </c>
      <c r="C57" s="108">
        <v>1000</v>
      </c>
      <c r="D57" s="108">
        <v>1000</v>
      </c>
      <c r="E57" s="108">
        <v>1000</v>
      </c>
      <c r="F57" s="108">
        <v>1000</v>
      </c>
      <c r="G57" s="108">
        <v>1000</v>
      </c>
      <c r="H57" s="108">
        <v>1000</v>
      </c>
      <c r="I57" s="108">
        <f>SUM(C57:H57)</f>
        <v>6000</v>
      </c>
      <c r="J57"/>
    </row>
    <row r="58" spans="1:10" ht="12.75">
      <c r="A58" s="59" t="s">
        <v>30</v>
      </c>
      <c r="B58" s="97">
        <f>+I58</f>
        <v>6000</v>
      </c>
      <c r="C58" s="108">
        <v>1000</v>
      </c>
      <c r="D58" s="108">
        <v>1000</v>
      </c>
      <c r="E58" s="108">
        <v>1000</v>
      </c>
      <c r="F58" s="108">
        <v>1000</v>
      </c>
      <c r="G58" s="108">
        <v>1000</v>
      </c>
      <c r="H58" s="108">
        <v>1000</v>
      </c>
      <c r="I58" s="108">
        <f>SUM(C58:H58)</f>
        <v>6000</v>
      </c>
      <c r="J58"/>
    </row>
    <row r="59" spans="1:10" ht="12.75">
      <c r="A59" s="59" t="s">
        <v>31</v>
      </c>
      <c r="B59" s="97">
        <f>+I59</f>
        <v>5000</v>
      </c>
      <c r="C59" s="108">
        <v>1000</v>
      </c>
      <c r="D59" s="108"/>
      <c r="E59" s="108">
        <v>1000</v>
      </c>
      <c r="F59" s="108">
        <v>1000</v>
      </c>
      <c r="G59" s="108">
        <v>1000</v>
      </c>
      <c r="H59" s="108">
        <v>1000</v>
      </c>
      <c r="I59" s="108">
        <f>SUM(C59:H59)</f>
        <v>5000</v>
      </c>
      <c r="J59"/>
    </row>
    <row r="60" spans="1:10" ht="12.75">
      <c r="A60" s="59" t="s">
        <v>220</v>
      </c>
      <c r="B60" s="97">
        <f>+I60</f>
        <v>15000</v>
      </c>
      <c r="C60" s="108">
        <v>3000</v>
      </c>
      <c r="D60" s="108">
        <v>0</v>
      </c>
      <c r="E60" s="108">
        <v>3000</v>
      </c>
      <c r="F60" s="108">
        <v>3000</v>
      </c>
      <c r="G60" s="108">
        <v>3000</v>
      </c>
      <c r="H60" s="108">
        <v>3000</v>
      </c>
      <c r="I60" s="108">
        <f>SUM(C60:H60)</f>
        <v>15000</v>
      </c>
      <c r="J60"/>
    </row>
    <row r="61" spans="1:10" ht="12.75">
      <c r="A61" s="59" t="s">
        <v>33</v>
      </c>
      <c r="B61" s="97">
        <f>+I61</f>
        <v>4550</v>
      </c>
      <c r="C61" s="108">
        <f>(C54+4)*5*10</f>
        <v>750</v>
      </c>
      <c r="D61" s="108">
        <v>750</v>
      </c>
      <c r="E61" s="108">
        <f>(E54+4)*5*10</f>
        <v>800</v>
      </c>
      <c r="F61" s="108">
        <f>(F54+4)*5*10</f>
        <v>750</v>
      </c>
      <c r="G61" s="108">
        <f>(G54+4)*5*10</f>
        <v>750</v>
      </c>
      <c r="H61" s="108">
        <f>(H54+4)*5*10</f>
        <v>750</v>
      </c>
      <c r="I61" s="108">
        <f>SUM(C61:H61)</f>
        <v>4550</v>
      </c>
      <c r="J61"/>
    </row>
    <row r="62" spans="1:10" ht="12.75">
      <c r="A62" s="59" t="s">
        <v>34</v>
      </c>
      <c r="B62" s="97">
        <f>+I62</f>
        <v>4500</v>
      </c>
      <c r="C62" s="108">
        <v>750</v>
      </c>
      <c r="D62" s="108">
        <v>750</v>
      </c>
      <c r="E62" s="108">
        <v>750</v>
      </c>
      <c r="F62" s="108">
        <v>750</v>
      </c>
      <c r="G62" s="108">
        <v>750</v>
      </c>
      <c r="H62" s="108">
        <v>750</v>
      </c>
      <c r="I62" s="108">
        <f>SUM(C62:H62)</f>
        <v>4500</v>
      </c>
      <c r="J62"/>
    </row>
    <row r="63" spans="1:10" ht="12.75">
      <c r="A63" s="59" t="s">
        <v>146</v>
      </c>
      <c r="B63" s="97">
        <f>+I63</f>
        <v>2700</v>
      </c>
      <c r="C63" s="108">
        <v>450</v>
      </c>
      <c r="D63" s="108">
        <v>450</v>
      </c>
      <c r="E63" s="108">
        <v>450</v>
      </c>
      <c r="F63" s="108">
        <v>450</v>
      </c>
      <c r="G63" s="108">
        <v>450</v>
      </c>
      <c r="H63" s="108">
        <v>450</v>
      </c>
      <c r="I63" s="108">
        <f>SUM(C63:H63)</f>
        <v>2700</v>
      </c>
      <c r="J63"/>
    </row>
    <row r="64" spans="1:10" ht="12.75">
      <c r="A64" s="59" t="s">
        <v>147</v>
      </c>
      <c r="B64" s="97">
        <f>+I64</f>
        <v>2400</v>
      </c>
      <c r="C64" s="108">
        <v>400</v>
      </c>
      <c r="D64" s="108">
        <v>400</v>
      </c>
      <c r="E64" s="108">
        <v>400</v>
      </c>
      <c r="F64" s="108">
        <v>400</v>
      </c>
      <c r="G64" s="108">
        <v>400</v>
      </c>
      <c r="H64" s="108">
        <v>400</v>
      </c>
      <c r="I64" s="108">
        <f>SUM(C64:H64)</f>
        <v>2400</v>
      </c>
      <c r="J64"/>
    </row>
    <row r="65" spans="1:10" ht="12.75">
      <c r="A65" s="59" t="s">
        <v>148</v>
      </c>
      <c r="B65" s="97">
        <f>+I65</f>
        <v>2400</v>
      </c>
      <c r="C65" s="108">
        <v>400</v>
      </c>
      <c r="D65" s="108">
        <v>400</v>
      </c>
      <c r="E65" s="108">
        <v>400</v>
      </c>
      <c r="F65" s="108">
        <v>400</v>
      </c>
      <c r="G65" s="108">
        <v>400</v>
      </c>
      <c r="H65" s="108">
        <v>400</v>
      </c>
      <c r="I65" s="108">
        <f>SUM(C65:H65)</f>
        <v>2400</v>
      </c>
      <c r="J65"/>
    </row>
    <row r="66" spans="1:10" ht="12.75">
      <c r="A66" s="81" t="s">
        <v>149</v>
      </c>
      <c r="B66" s="52">
        <f>+I66</f>
        <v>0</v>
      </c>
      <c r="C66" s="98"/>
      <c r="D66" s="98"/>
      <c r="E66" s="98"/>
      <c r="F66" s="98"/>
      <c r="G66" s="98"/>
      <c r="H66" s="98"/>
      <c r="I66" s="98">
        <f>SUM(C66:H66)</f>
        <v>0</v>
      </c>
      <c r="J66"/>
    </row>
    <row r="67" spans="1:10" ht="12.75">
      <c r="A67" s="59" t="s">
        <v>150</v>
      </c>
      <c r="B67" s="97">
        <f>+I67</f>
        <v>1750</v>
      </c>
      <c r="C67" s="108">
        <v>350</v>
      </c>
      <c r="D67" s="108"/>
      <c r="E67" s="108">
        <v>350</v>
      </c>
      <c r="F67" s="108">
        <v>350</v>
      </c>
      <c r="G67" s="108">
        <v>350</v>
      </c>
      <c r="H67" s="108">
        <v>350</v>
      </c>
      <c r="I67" s="108">
        <f>SUM(C67:H67)</f>
        <v>1750</v>
      </c>
      <c r="J67"/>
    </row>
    <row r="68" spans="1:10" ht="12.75">
      <c r="A68" s="59" t="s">
        <v>151</v>
      </c>
      <c r="B68" s="97">
        <f>+I68</f>
        <v>3600</v>
      </c>
      <c r="C68" s="108">
        <v>600</v>
      </c>
      <c r="D68" s="108">
        <v>600</v>
      </c>
      <c r="E68" s="108">
        <v>600</v>
      </c>
      <c r="F68" s="108">
        <v>600</v>
      </c>
      <c r="G68" s="108">
        <v>600</v>
      </c>
      <c r="H68" s="108">
        <v>600</v>
      </c>
      <c r="I68" s="108">
        <f>SUM(C68:H68)</f>
        <v>3600</v>
      </c>
      <c r="J68"/>
    </row>
    <row r="69" spans="1:10" ht="12.75">
      <c r="A69" s="81" t="s">
        <v>152</v>
      </c>
      <c r="B69" s="52">
        <f>+I69</f>
        <v>0</v>
      </c>
      <c r="C69" s="98"/>
      <c r="D69" s="98"/>
      <c r="E69" s="98"/>
      <c r="F69" s="98"/>
      <c r="G69" s="98"/>
      <c r="H69" s="98"/>
      <c r="I69" s="98">
        <f>SUM(C69:H69)</f>
        <v>0</v>
      </c>
      <c r="J69"/>
    </row>
    <row r="70" spans="1:10" ht="12.75">
      <c r="A70" s="109" t="s">
        <v>153</v>
      </c>
      <c r="B70" s="110">
        <f>SUM(B57:B69)</f>
        <v>53900</v>
      </c>
      <c r="C70" s="110">
        <f>SUM(C57:C69)</f>
        <v>9700</v>
      </c>
      <c r="D70" s="110">
        <f>SUM(D57:D69)</f>
        <v>5350</v>
      </c>
      <c r="E70" s="110">
        <f>SUM(E57:E69)</f>
        <v>9750</v>
      </c>
      <c r="F70" s="110">
        <f>SUM(F57:F69)</f>
        <v>9700</v>
      </c>
      <c r="G70" s="110">
        <f>SUM(G57:G69)</f>
        <v>9700</v>
      </c>
      <c r="H70" s="110">
        <f>SUM(H57:H69)</f>
        <v>9700</v>
      </c>
      <c r="I70" s="110">
        <f>SUM(I57:I69)</f>
        <v>53900</v>
      </c>
      <c r="J70"/>
    </row>
    <row r="71" spans="2:10" ht="12.75">
      <c r="B71" s="98"/>
      <c r="C71" s="98"/>
      <c r="D71" s="98"/>
      <c r="E71" s="98"/>
      <c r="F71" s="98"/>
      <c r="G71" s="98"/>
      <c r="H71" s="98"/>
      <c r="I71" s="98"/>
      <c r="J71"/>
    </row>
    <row r="72" spans="1:10" ht="12.75">
      <c r="A72" s="96" t="s">
        <v>154</v>
      </c>
      <c r="B72" s="98"/>
      <c r="C72" s="98"/>
      <c r="D72" s="98"/>
      <c r="E72" s="98"/>
      <c r="F72" s="98"/>
      <c r="G72" s="98"/>
      <c r="H72" s="98"/>
      <c r="I72" s="98"/>
      <c r="J72"/>
    </row>
    <row r="73" spans="1:10" ht="12.75">
      <c r="A73" s="59" t="s">
        <v>155</v>
      </c>
      <c r="B73" s="97">
        <f>+I73</f>
        <v>3920</v>
      </c>
      <c r="C73" s="108">
        <f>80*8</f>
        <v>640</v>
      </c>
      <c r="D73" s="108">
        <f>80*8</f>
        <v>640</v>
      </c>
      <c r="E73" s="108">
        <f>80*9</f>
        <v>720</v>
      </c>
      <c r="F73" s="108">
        <f>80*8</f>
        <v>640</v>
      </c>
      <c r="G73" s="108">
        <f>80*8</f>
        <v>640</v>
      </c>
      <c r="H73" s="108">
        <f>80*8</f>
        <v>640</v>
      </c>
      <c r="I73" s="108">
        <f>SUM(C73:H73)</f>
        <v>3920</v>
      </c>
      <c r="J73"/>
    </row>
    <row r="74" spans="1:10" ht="12.75">
      <c r="A74" s="59" t="s">
        <v>221</v>
      </c>
      <c r="B74" s="97">
        <f>+I74</f>
        <v>2450</v>
      </c>
      <c r="C74" s="108">
        <f>8*50</f>
        <v>400</v>
      </c>
      <c r="D74" s="108">
        <f>8*50</f>
        <v>400</v>
      </c>
      <c r="E74" s="108">
        <f>9*50</f>
        <v>450</v>
      </c>
      <c r="F74" s="108">
        <f>8*50</f>
        <v>400</v>
      </c>
      <c r="G74" s="108">
        <f>8*50</f>
        <v>400</v>
      </c>
      <c r="H74" s="108">
        <f>8*50</f>
        <v>400</v>
      </c>
      <c r="I74" s="108">
        <f>SUM(C74:H74)</f>
        <v>2450</v>
      </c>
      <c r="J74"/>
    </row>
    <row r="75" spans="1:10" ht="12.75">
      <c r="A75" s="59" t="s">
        <v>157</v>
      </c>
      <c r="B75" s="97">
        <f>+I75</f>
        <v>1440</v>
      </c>
      <c r="C75" s="108">
        <f>6*40</f>
        <v>240</v>
      </c>
      <c r="D75" s="108">
        <f>6*40</f>
        <v>240</v>
      </c>
      <c r="E75" s="108">
        <f>6*40</f>
        <v>240</v>
      </c>
      <c r="F75" s="108">
        <f>6*40</f>
        <v>240</v>
      </c>
      <c r="G75" s="108">
        <f>6*40</f>
        <v>240</v>
      </c>
      <c r="H75" s="108">
        <f>6*40</f>
        <v>240</v>
      </c>
      <c r="I75" s="108">
        <f>SUM(C75:H75)</f>
        <v>1440</v>
      </c>
      <c r="J75"/>
    </row>
    <row r="76" spans="1:10" ht="12.75">
      <c r="A76" s="81" t="s">
        <v>158</v>
      </c>
      <c r="B76" s="52">
        <f>+I76</f>
        <v>0</v>
      </c>
      <c r="C76" s="98"/>
      <c r="D76" s="98"/>
      <c r="E76" s="98"/>
      <c r="F76" s="98"/>
      <c r="G76" s="98"/>
      <c r="H76" s="98"/>
      <c r="I76" s="98">
        <f>SUM(C76:H76)</f>
        <v>0</v>
      </c>
      <c r="J76"/>
    </row>
    <row r="77" spans="1:10" ht="12.75">
      <c r="A77" s="59" t="s">
        <v>159</v>
      </c>
      <c r="B77" s="97">
        <f>+I77</f>
        <v>1080</v>
      </c>
      <c r="C77" s="108">
        <f>4*15*3</f>
        <v>180</v>
      </c>
      <c r="D77" s="108">
        <f>4*15*3</f>
        <v>180</v>
      </c>
      <c r="E77" s="108">
        <f>4*15*3</f>
        <v>180</v>
      </c>
      <c r="F77" s="108">
        <f>4*15*3</f>
        <v>180</v>
      </c>
      <c r="G77" s="108">
        <f>4*15*3</f>
        <v>180</v>
      </c>
      <c r="H77" s="108">
        <f>4*15*3</f>
        <v>180</v>
      </c>
      <c r="I77" s="108">
        <f>SUM(C77:H77)</f>
        <v>1080</v>
      </c>
      <c r="J77"/>
    </row>
    <row r="78" spans="1:10" ht="12.75">
      <c r="A78" s="109" t="s">
        <v>160</v>
      </c>
      <c r="B78" s="110">
        <f>SUM(B73:B77)</f>
        <v>8890</v>
      </c>
      <c r="C78" s="110">
        <f>SUM(C73:C77)</f>
        <v>1460</v>
      </c>
      <c r="D78" s="110">
        <f>SUM(D73:D77)</f>
        <v>1460</v>
      </c>
      <c r="E78" s="110">
        <f>SUM(E73:E77)</f>
        <v>1590</v>
      </c>
      <c r="F78" s="110">
        <f>SUM(F73:F77)</f>
        <v>1460</v>
      </c>
      <c r="G78" s="110">
        <f>SUM(G73:G77)</f>
        <v>1460</v>
      </c>
      <c r="H78" s="110">
        <f>SUM(H73:H77)</f>
        <v>1460</v>
      </c>
      <c r="I78" s="110">
        <f>SUM(I73:I77)</f>
        <v>8890</v>
      </c>
      <c r="J78"/>
    </row>
    <row r="79" spans="2:10" ht="12.75">
      <c r="B79" s="98"/>
      <c r="C79" s="98"/>
      <c r="D79" s="98"/>
      <c r="E79" s="98"/>
      <c r="F79" s="98"/>
      <c r="G79" s="98"/>
      <c r="H79" s="98"/>
      <c r="I79" s="98"/>
      <c r="J79"/>
    </row>
    <row r="80" spans="1:10" ht="12.75">
      <c r="A80" s="96" t="s">
        <v>161</v>
      </c>
      <c r="B80" s="98"/>
      <c r="C80" s="98"/>
      <c r="D80" s="98"/>
      <c r="E80" s="98"/>
      <c r="F80" s="98"/>
      <c r="G80" s="98"/>
      <c r="H80" s="98"/>
      <c r="I80" s="98"/>
      <c r="J80"/>
    </row>
    <row r="81" spans="1:10" ht="12.75">
      <c r="A81" s="59" t="s">
        <v>162</v>
      </c>
      <c r="B81" s="97">
        <f>+I81</f>
        <v>18375</v>
      </c>
      <c r="C81" s="108">
        <f>75*8*5</f>
        <v>3000</v>
      </c>
      <c r="D81" s="108">
        <f>75*8*5</f>
        <v>3000</v>
      </c>
      <c r="E81" s="108">
        <f>75*9*5</f>
        <v>3375</v>
      </c>
      <c r="F81" s="108">
        <f>75*8*5</f>
        <v>3000</v>
      </c>
      <c r="G81" s="108">
        <f>75*8*5</f>
        <v>3000</v>
      </c>
      <c r="H81" s="108">
        <f>75*8*5</f>
        <v>3000</v>
      </c>
      <c r="I81" s="108">
        <f>SUM(C81:H81)</f>
        <v>18375</v>
      </c>
      <c r="J81"/>
    </row>
    <row r="82" spans="1:10" ht="12.75">
      <c r="A82" s="59" t="s">
        <v>163</v>
      </c>
      <c r="B82" s="97">
        <f>+I82</f>
        <v>600</v>
      </c>
      <c r="C82" s="108">
        <v>100</v>
      </c>
      <c r="D82" s="108">
        <v>100</v>
      </c>
      <c r="E82" s="108">
        <v>100</v>
      </c>
      <c r="F82" s="108">
        <v>100</v>
      </c>
      <c r="G82" s="108">
        <v>100</v>
      </c>
      <c r="H82" s="108">
        <v>100</v>
      </c>
      <c r="I82" s="108">
        <f>SUM(C82:H82)</f>
        <v>600</v>
      </c>
      <c r="J82"/>
    </row>
    <row r="83" spans="1:10" ht="12.75">
      <c r="A83" s="109" t="s">
        <v>164</v>
      </c>
      <c r="B83" s="110">
        <f>SUM(B81:B82)</f>
        <v>18975</v>
      </c>
      <c r="C83" s="110">
        <f>SUM(C81:C82)</f>
        <v>3100</v>
      </c>
      <c r="D83" s="110">
        <f>SUM(D81:D82)</f>
        <v>3100</v>
      </c>
      <c r="E83" s="110">
        <f>SUM(E81:E82)</f>
        <v>3475</v>
      </c>
      <c r="F83" s="110">
        <f>SUM(F81:F82)</f>
        <v>3100</v>
      </c>
      <c r="G83" s="110">
        <f>SUM(G81:G82)</f>
        <v>3100</v>
      </c>
      <c r="H83" s="110">
        <f>SUM(H81:H82)</f>
        <v>3100</v>
      </c>
      <c r="I83" s="110">
        <f>SUM(I81:I82)</f>
        <v>18975</v>
      </c>
      <c r="J83"/>
    </row>
    <row r="84" spans="2:10" ht="12.75">
      <c r="B84" s="98"/>
      <c r="C84" s="98"/>
      <c r="D84" s="98"/>
      <c r="E84" s="98"/>
      <c r="F84" s="98"/>
      <c r="G84" s="98"/>
      <c r="H84" s="98"/>
      <c r="I84" s="98"/>
      <c r="J84"/>
    </row>
    <row r="85" spans="1:10" ht="12.75">
      <c r="A85" s="96" t="s">
        <v>165</v>
      </c>
      <c r="B85" s="98"/>
      <c r="C85" s="98" t="s">
        <v>222</v>
      </c>
      <c r="D85" s="81" t="s">
        <v>223</v>
      </c>
      <c r="E85" s="98" t="s">
        <v>224</v>
      </c>
      <c r="F85" s="98" t="s">
        <v>222</v>
      </c>
      <c r="G85" s="98" t="s">
        <v>225</v>
      </c>
      <c r="H85" s="82" t="s">
        <v>226</v>
      </c>
      <c r="I85" s="98"/>
      <c r="J85"/>
    </row>
    <row r="86" spans="1:10" ht="12.75">
      <c r="A86" s="111" t="s">
        <v>168</v>
      </c>
      <c r="B86" s="112">
        <f>+I86</f>
        <v>1700</v>
      </c>
      <c r="C86" s="112">
        <v>300</v>
      </c>
      <c r="D86" s="113">
        <v>200</v>
      </c>
      <c r="E86" s="112">
        <v>300</v>
      </c>
      <c r="F86" s="112">
        <v>300</v>
      </c>
      <c r="G86" s="112">
        <v>300</v>
      </c>
      <c r="H86" s="112">
        <v>300</v>
      </c>
      <c r="I86" s="113">
        <f>SUM(C86:H86)</f>
        <v>1700</v>
      </c>
      <c r="J86"/>
    </row>
    <row r="87" spans="1:10" ht="12.75">
      <c r="A87" s="59" t="s">
        <v>170</v>
      </c>
      <c r="B87" s="97">
        <f>+I87</f>
        <v>850</v>
      </c>
      <c r="C87" s="108">
        <v>150</v>
      </c>
      <c r="D87" s="108">
        <v>100</v>
      </c>
      <c r="E87" s="108">
        <v>150</v>
      </c>
      <c r="F87" s="108">
        <v>150</v>
      </c>
      <c r="G87" s="108">
        <v>150</v>
      </c>
      <c r="H87" s="108">
        <v>150</v>
      </c>
      <c r="I87" s="108">
        <f>SUM(C87:H87)</f>
        <v>850</v>
      </c>
      <c r="J87"/>
    </row>
    <row r="88" spans="1:10" ht="12.75">
      <c r="A88" s="59" t="s">
        <v>171</v>
      </c>
      <c r="B88" s="97">
        <f>+I88</f>
        <v>3000</v>
      </c>
      <c r="C88" s="108">
        <v>500</v>
      </c>
      <c r="D88" s="108">
        <v>500</v>
      </c>
      <c r="E88" s="108">
        <v>500</v>
      </c>
      <c r="F88" s="108">
        <v>500</v>
      </c>
      <c r="G88" s="108">
        <v>500</v>
      </c>
      <c r="H88" s="108">
        <v>500</v>
      </c>
      <c r="I88" s="108">
        <f>SUM(C88:H88)</f>
        <v>3000</v>
      </c>
      <c r="J88"/>
    </row>
    <row r="89" spans="1:10" ht="12.75">
      <c r="A89" s="59" t="s">
        <v>41</v>
      </c>
      <c r="B89" s="97">
        <f>+I89</f>
        <v>3600</v>
      </c>
      <c r="C89" s="108">
        <v>600</v>
      </c>
      <c r="D89" s="108">
        <v>600</v>
      </c>
      <c r="E89" s="108">
        <v>600</v>
      </c>
      <c r="F89" s="108">
        <v>600</v>
      </c>
      <c r="G89" s="108">
        <v>600</v>
      </c>
      <c r="H89" s="108">
        <v>600</v>
      </c>
      <c r="I89" s="108">
        <f>SUM(C89:H89)</f>
        <v>3600</v>
      </c>
      <c r="J89"/>
    </row>
    <row r="90" spans="1:10" ht="12.75">
      <c r="A90" s="81" t="s">
        <v>173</v>
      </c>
      <c r="B90" s="52">
        <f>+I90</f>
        <v>0</v>
      </c>
      <c r="C90" s="98">
        <v>0</v>
      </c>
      <c r="D90" s="98"/>
      <c r="E90" s="98">
        <v>0</v>
      </c>
      <c r="F90" s="98">
        <v>0</v>
      </c>
      <c r="G90" s="98">
        <v>0</v>
      </c>
      <c r="H90" s="98">
        <v>0</v>
      </c>
      <c r="I90" s="98">
        <f>SUM(C90:H90)</f>
        <v>0</v>
      </c>
      <c r="J90"/>
    </row>
    <row r="91" spans="1:10" ht="12.75">
      <c r="A91" s="81" t="s">
        <v>174</v>
      </c>
      <c r="B91" s="52">
        <f>+I91</f>
        <v>0</v>
      </c>
      <c r="C91" s="98">
        <v>0</v>
      </c>
      <c r="D91" s="98"/>
      <c r="E91" s="98">
        <v>0</v>
      </c>
      <c r="F91" s="98">
        <v>0</v>
      </c>
      <c r="G91" s="98">
        <v>0</v>
      </c>
      <c r="H91" s="98">
        <v>0</v>
      </c>
      <c r="I91" s="98">
        <f>SUM(C91:H91)</f>
        <v>0</v>
      </c>
      <c r="J91"/>
    </row>
    <row r="92" spans="1:10" ht="12.75">
      <c r="A92" s="81" t="s">
        <v>43</v>
      </c>
      <c r="B92" s="52">
        <f>+I92</f>
        <v>0</v>
      </c>
      <c r="C92" s="98">
        <v>0</v>
      </c>
      <c r="D92" s="98"/>
      <c r="E92" s="98">
        <v>0</v>
      </c>
      <c r="F92" s="98">
        <v>0</v>
      </c>
      <c r="G92" s="98">
        <v>0</v>
      </c>
      <c r="H92" s="98">
        <v>0</v>
      </c>
      <c r="I92" s="98">
        <f>SUM(C92:H92)</f>
        <v>0</v>
      </c>
      <c r="J92"/>
    </row>
    <row r="93" spans="1:10" ht="12.75">
      <c r="A93" s="81" t="s">
        <v>44</v>
      </c>
      <c r="B93" s="52">
        <f>+I93</f>
        <v>0</v>
      </c>
      <c r="C93" s="98">
        <v>0</v>
      </c>
      <c r="D93" s="98"/>
      <c r="E93" s="98">
        <v>0</v>
      </c>
      <c r="F93" s="98">
        <v>0</v>
      </c>
      <c r="G93" s="98">
        <v>0</v>
      </c>
      <c r="H93" s="98">
        <v>0</v>
      </c>
      <c r="I93" s="98">
        <f>SUM(C93:H93)</f>
        <v>0</v>
      </c>
      <c r="J93"/>
    </row>
    <row r="94" spans="1:10" ht="12.75">
      <c r="A94" s="81" t="s">
        <v>176</v>
      </c>
      <c r="B94" s="52">
        <f>+I94</f>
        <v>300</v>
      </c>
      <c r="C94" s="98">
        <v>50</v>
      </c>
      <c r="D94" s="98">
        <v>50</v>
      </c>
      <c r="E94" s="98">
        <v>50</v>
      </c>
      <c r="F94" s="98">
        <v>50</v>
      </c>
      <c r="G94" s="98">
        <v>50</v>
      </c>
      <c r="H94" s="98">
        <v>50</v>
      </c>
      <c r="I94" s="98">
        <f>SUM(C94:H94)</f>
        <v>300</v>
      </c>
      <c r="J94"/>
    </row>
    <row r="95" spans="1:10" ht="12.75">
      <c r="A95" s="59" t="s">
        <v>177</v>
      </c>
      <c r="B95" s="97">
        <f>+I95</f>
        <v>1500</v>
      </c>
      <c r="C95" s="108">
        <v>250</v>
      </c>
      <c r="D95" s="108">
        <v>250</v>
      </c>
      <c r="E95" s="108">
        <v>250</v>
      </c>
      <c r="F95" s="108">
        <v>250</v>
      </c>
      <c r="G95" s="108">
        <v>250</v>
      </c>
      <c r="H95" s="108">
        <v>250</v>
      </c>
      <c r="I95" s="108">
        <f>SUM(C95:H95)</f>
        <v>1500</v>
      </c>
      <c r="J95"/>
    </row>
    <row r="96" spans="1:10" ht="12.75">
      <c r="A96" s="59" t="s">
        <v>179</v>
      </c>
      <c r="B96" s="97">
        <f>+I96</f>
        <v>25500</v>
      </c>
      <c r="C96" s="108">
        <v>4500</v>
      </c>
      <c r="D96" s="108">
        <v>3000</v>
      </c>
      <c r="E96" s="108">
        <v>4500</v>
      </c>
      <c r="F96" s="108">
        <v>4500</v>
      </c>
      <c r="G96" s="108">
        <v>4500</v>
      </c>
      <c r="H96" s="108">
        <v>4500</v>
      </c>
      <c r="I96" s="108">
        <f>SUM(C96:H96)</f>
        <v>25500</v>
      </c>
      <c r="J96"/>
    </row>
    <row r="97" spans="1:10" ht="12.75">
      <c r="A97" s="59" t="s">
        <v>180</v>
      </c>
      <c r="B97" s="97">
        <f>+I97</f>
        <v>500</v>
      </c>
      <c r="C97" s="108">
        <v>100</v>
      </c>
      <c r="D97" s="108">
        <v>0</v>
      </c>
      <c r="E97" s="108">
        <v>100</v>
      </c>
      <c r="F97" s="108">
        <v>100</v>
      </c>
      <c r="G97" s="108">
        <v>100</v>
      </c>
      <c r="H97" s="108">
        <v>100</v>
      </c>
      <c r="I97" s="108">
        <f>SUM(C97:H97)</f>
        <v>500</v>
      </c>
      <c r="J97"/>
    </row>
    <row r="98" spans="1:10" ht="12.75">
      <c r="A98" s="81" t="s">
        <v>181</v>
      </c>
      <c r="B98" s="52">
        <f>+I98</f>
        <v>0</v>
      </c>
      <c r="C98" s="98"/>
      <c r="D98" s="98"/>
      <c r="E98" s="98"/>
      <c r="F98" s="98"/>
      <c r="G98" s="98"/>
      <c r="H98" s="98"/>
      <c r="I98" s="98">
        <f>SUM(C98:H98)</f>
        <v>0</v>
      </c>
      <c r="J98"/>
    </row>
    <row r="99" spans="1:10" ht="12.75">
      <c r="A99" s="81" t="s">
        <v>182</v>
      </c>
      <c r="B99" s="52">
        <f>+I99</f>
        <v>0</v>
      </c>
      <c r="C99" s="98"/>
      <c r="D99" s="98"/>
      <c r="E99" s="98"/>
      <c r="F99" s="98"/>
      <c r="G99" s="98"/>
      <c r="H99" s="98"/>
      <c r="I99" s="98">
        <f>SUM(C99:H99)</f>
        <v>0</v>
      </c>
      <c r="J99"/>
    </row>
    <row r="100" spans="1:10" ht="12.75">
      <c r="A100" s="109" t="s">
        <v>183</v>
      </c>
      <c r="B100" s="110">
        <f>SUM(B86:B99)</f>
        <v>36950</v>
      </c>
      <c r="C100" s="110">
        <f>SUM(C86:C99)</f>
        <v>6450</v>
      </c>
      <c r="D100" s="110">
        <f>SUM(D86:D99)</f>
        <v>4700</v>
      </c>
      <c r="E100" s="110">
        <f>SUM(E86:E99)</f>
        <v>6450</v>
      </c>
      <c r="F100" s="110">
        <f>SUM(F86:F99)</f>
        <v>6450</v>
      </c>
      <c r="G100" s="110">
        <f>SUM(G86:G99)</f>
        <v>6450</v>
      </c>
      <c r="H100" s="110">
        <f>SUM(H86:H99)</f>
        <v>6450</v>
      </c>
      <c r="I100" s="110">
        <f>SUM(I86:I99)</f>
        <v>36950</v>
      </c>
      <c r="J100"/>
    </row>
    <row r="101" spans="1:10" ht="12.75">
      <c r="A101" s="114"/>
      <c r="B101" s="102"/>
      <c r="C101" s="102"/>
      <c r="D101" s="102"/>
      <c r="E101" s="102"/>
      <c r="F101" s="102"/>
      <c r="G101" s="102"/>
      <c r="H101" s="102"/>
      <c r="I101" s="102"/>
      <c r="J101"/>
    </row>
    <row r="102" spans="1:10" ht="12.75">
      <c r="A102" s="81" t="s">
        <v>184</v>
      </c>
      <c r="B102" s="52">
        <f>+I102</f>
        <v>0</v>
      </c>
      <c r="C102" s="98"/>
      <c r="D102" s="98"/>
      <c r="E102" s="98"/>
      <c r="F102" s="98"/>
      <c r="G102" s="98"/>
      <c r="H102" s="98"/>
      <c r="I102" s="98">
        <v>0</v>
      </c>
      <c r="J102"/>
    </row>
    <row r="103" spans="1:10" ht="12.75">
      <c r="A103" s="59" t="s">
        <v>227</v>
      </c>
      <c r="B103" s="97">
        <f>+I103</f>
        <v>6000</v>
      </c>
      <c r="C103" s="108">
        <v>1000</v>
      </c>
      <c r="D103" s="108">
        <v>1000</v>
      </c>
      <c r="E103" s="108">
        <v>1000</v>
      </c>
      <c r="F103" s="108">
        <v>1000</v>
      </c>
      <c r="G103" s="108">
        <v>1000</v>
      </c>
      <c r="H103" s="108">
        <v>1000</v>
      </c>
      <c r="I103" s="98">
        <f>SUM(C103:H103)</f>
        <v>6000</v>
      </c>
      <c r="J103"/>
    </row>
    <row r="104" spans="1:10" ht="12.75">
      <c r="A104" s="81" t="s">
        <v>187</v>
      </c>
      <c r="B104" s="52">
        <f>+I104</f>
        <v>0</v>
      </c>
      <c r="C104" s="98"/>
      <c r="D104" s="98"/>
      <c r="E104" s="98"/>
      <c r="F104" s="98"/>
      <c r="G104" s="98"/>
      <c r="H104" s="98"/>
      <c r="I104" s="98">
        <v>0</v>
      </c>
      <c r="J104"/>
    </row>
    <row r="105" spans="1:10" ht="12.75">
      <c r="A105" s="81" t="s">
        <v>188</v>
      </c>
      <c r="B105" s="52">
        <f>+I105</f>
        <v>0</v>
      </c>
      <c r="C105" s="98"/>
      <c r="D105" s="98"/>
      <c r="E105" s="98"/>
      <c r="F105" s="98"/>
      <c r="G105" s="98"/>
      <c r="H105" s="98"/>
      <c r="I105" s="98">
        <v>0</v>
      </c>
      <c r="J105"/>
    </row>
    <row r="106" spans="1:10" ht="12.75">
      <c r="A106" s="81" t="s">
        <v>186</v>
      </c>
      <c r="B106" s="52">
        <f>+I106</f>
        <v>0</v>
      </c>
      <c r="C106"/>
      <c r="D106" s="98"/>
      <c r="E106" s="98"/>
      <c r="F106" s="98"/>
      <c r="G106" s="98"/>
      <c r="H106" s="98"/>
      <c r="I106" s="98">
        <v>0</v>
      </c>
      <c r="J106"/>
    </row>
    <row r="107" spans="1:10" ht="38.25">
      <c r="A107" s="84" t="s">
        <v>189</v>
      </c>
      <c r="B107" s="52">
        <f>+I107</f>
        <v>600</v>
      </c>
      <c r="C107" s="115">
        <v>100</v>
      </c>
      <c r="D107" s="115">
        <v>100</v>
      </c>
      <c r="E107" s="115">
        <v>100</v>
      </c>
      <c r="F107" s="115">
        <v>100</v>
      </c>
      <c r="G107" s="115">
        <v>100</v>
      </c>
      <c r="H107" s="115">
        <v>100</v>
      </c>
      <c r="I107" s="98">
        <f>SUM(C107:H107)</f>
        <v>600</v>
      </c>
      <c r="J107"/>
    </row>
    <row r="108" spans="1:10" ht="12.75">
      <c r="A108" s="59" t="s">
        <v>191</v>
      </c>
      <c r="B108" s="97">
        <f>+I108</f>
        <v>1650</v>
      </c>
      <c r="C108" s="116">
        <v>275</v>
      </c>
      <c r="D108" s="116">
        <v>275</v>
      </c>
      <c r="E108" s="116">
        <v>275</v>
      </c>
      <c r="F108" s="116">
        <v>275</v>
      </c>
      <c r="G108" s="116">
        <v>275</v>
      </c>
      <c r="H108" s="116">
        <v>275</v>
      </c>
      <c r="I108" s="108">
        <f>SUM(C108:H108)</f>
        <v>1650</v>
      </c>
      <c r="J108"/>
    </row>
    <row r="109" spans="1:10" ht="12.75">
      <c r="A109" s="59" t="s">
        <v>54</v>
      </c>
      <c r="B109" s="97">
        <f>+I109</f>
        <v>1600.000000000002</v>
      </c>
      <c r="C109" s="117">
        <v>266.666666666667</v>
      </c>
      <c r="D109" s="117">
        <v>266.666666666667</v>
      </c>
      <c r="E109" s="117">
        <v>266.666666666667</v>
      </c>
      <c r="F109" s="117">
        <v>266.666666666667</v>
      </c>
      <c r="G109" s="117">
        <v>266.666666666667</v>
      </c>
      <c r="H109" s="117">
        <v>266.666666666667</v>
      </c>
      <c r="I109" s="108">
        <f>SUM(C109:H109)</f>
        <v>1600.000000000002</v>
      </c>
      <c r="J109"/>
    </row>
    <row r="110" spans="1:10" ht="12.75">
      <c r="A110" s="59" t="s">
        <v>192</v>
      </c>
      <c r="B110" s="97">
        <f>+I110</f>
        <v>3996</v>
      </c>
      <c r="C110" s="116">
        <v>666</v>
      </c>
      <c r="D110" s="116">
        <v>666</v>
      </c>
      <c r="E110" s="116">
        <v>666</v>
      </c>
      <c r="F110" s="116">
        <v>666</v>
      </c>
      <c r="G110" s="116">
        <v>666</v>
      </c>
      <c r="H110" s="116">
        <v>666</v>
      </c>
      <c r="I110" s="108">
        <f>SUM(C110:H110)</f>
        <v>3996</v>
      </c>
      <c r="J110"/>
    </row>
    <row r="111" spans="1:10" ht="12.75">
      <c r="A111" s="59" t="s">
        <v>193</v>
      </c>
      <c r="B111" s="97">
        <f>+I111</f>
        <v>6000</v>
      </c>
      <c r="C111" s="116">
        <v>1000</v>
      </c>
      <c r="D111" s="116">
        <v>1000</v>
      </c>
      <c r="E111" s="116">
        <v>1000</v>
      </c>
      <c r="F111" s="116">
        <v>1000</v>
      </c>
      <c r="G111" s="116">
        <v>1000</v>
      </c>
      <c r="H111" s="116">
        <v>1000</v>
      </c>
      <c r="I111" s="108">
        <f>SUM(C111:H111)</f>
        <v>6000</v>
      </c>
      <c r="J111"/>
    </row>
    <row r="112" spans="1:10" ht="12.75">
      <c r="A112" s="59" t="s">
        <v>228</v>
      </c>
      <c r="B112" s="97">
        <f>+I112</f>
        <v>3000</v>
      </c>
      <c r="C112" s="116">
        <v>500</v>
      </c>
      <c r="D112" s="116">
        <v>500</v>
      </c>
      <c r="E112" s="116">
        <v>500</v>
      </c>
      <c r="F112" s="116">
        <v>500</v>
      </c>
      <c r="G112" s="116">
        <v>500</v>
      </c>
      <c r="H112" s="116">
        <v>500</v>
      </c>
      <c r="I112" s="108">
        <f>SUM(C112:H112)</f>
        <v>3000</v>
      </c>
      <c r="J112"/>
    </row>
    <row r="113" spans="1:10" ht="12.75">
      <c r="A113" s="59" t="s">
        <v>195</v>
      </c>
      <c r="B113" s="97">
        <f>+I113</f>
        <v>8000</v>
      </c>
      <c r="C113" s="116">
        <v>1330</v>
      </c>
      <c r="D113" s="116">
        <v>1334</v>
      </c>
      <c r="E113" s="116">
        <v>1334</v>
      </c>
      <c r="F113" s="116">
        <v>1334</v>
      </c>
      <c r="G113" s="116">
        <v>1334</v>
      </c>
      <c r="H113" s="116">
        <v>1334</v>
      </c>
      <c r="I113" s="108">
        <f>SUM(C113:H113)</f>
        <v>8000</v>
      </c>
      <c r="J113"/>
    </row>
    <row r="114" spans="1:10" ht="12.75">
      <c r="A114" s="118" t="s">
        <v>197</v>
      </c>
      <c r="B114" s="119">
        <f>SUM(B102:B113)</f>
        <v>30846</v>
      </c>
      <c r="C114" s="119">
        <f>SUM(C102:C113)</f>
        <v>5137.666666666667</v>
      </c>
      <c r="D114" s="119">
        <f>SUM(D102:D113)</f>
        <v>5141.666666666667</v>
      </c>
      <c r="E114" s="119">
        <f>SUM(E102:E113)</f>
        <v>5141.666666666667</v>
      </c>
      <c r="F114" s="119">
        <f>SUM(F102:F113)</f>
        <v>5141.666666666667</v>
      </c>
      <c r="G114" s="119">
        <f>SUM(G102:G113)</f>
        <v>5141.666666666667</v>
      </c>
      <c r="H114" s="119">
        <f>SUM(H102:H113)</f>
        <v>5141.666666666667</v>
      </c>
      <c r="I114" s="110">
        <f>SUM(I102:I113)</f>
        <v>30846</v>
      </c>
      <c r="J114"/>
    </row>
    <row r="115" spans="2:10" ht="12.75">
      <c r="B115" s="98"/>
      <c r="C115" s="98"/>
      <c r="D115" s="98"/>
      <c r="E115" s="98"/>
      <c r="F115" s="98"/>
      <c r="G115" s="98"/>
      <c r="H115" s="98"/>
      <c r="I115" s="98"/>
      <c r="J115"/>
    </row>
    <row r="116" spans="1:10" s="96" customFormat="1" ht="12.75">
      <c r="A116" s="105" t="s">
        <v>198</v>
      </c>
      <c r="B116" s="106">
        <f>B70+B78+B83+B100+B114</f>
        <v>149561</v>
      </c>
      <c r="C116" s="106">
        <f>C70+C78+C83+C100+C114</f>
        <v>25847.666666666668</v>
      </c>
      <c r="D116" s="106">
        <f>D70+D78+D83+D100+D114</f>
        <v>19751.666666666668</v>
      </c>
      <c r="E116" s="106">
        <f>E70+E78+E83+E100+E114</f>
        <v>26406.666666666668</v>
      </c>
      <c r="F116" s="106">
        <f>F70+F78+F83+F100+F114</f>
        <v>25851.666666666668</v>
      </c>
      <c r="G116" s="106">
        <f>G70+G78+G83+G100+G114</f>
        <v>25851.666666666668</v>
      </c>
      <c r="H116" s="106">
        <f>H70+H78+H83+H100+H114</f>
        <v>25851.666666666668</v>
      </c>
      <c r="I116" s="106">
        <f>I70+I78+I83+I100+I114</f>
        <v>149561</v>
      </c>
      <c r="J116"/>
    </row>
    <row r="117" spans="2:10" ht="12.75">
      <c r="B117" s="98"/>
      <c r="C117" s="98"/>
      <c r="D117" s="98"/>
      <c r="E117" s="98"/>
      <c r="F117" s="98"/>
      <c r="G117" s="98"/>
      <c r="H117" s="98"/>
      <c r="I117" s="98"/>
      <c r="J117"/>
    </row>
    <row r="118" spans="1:10" s="96" customFormat="1" ht="12.75">
      <c r="A118" s="105" t="s">
        <v>199</v>
      </c>
      <c r="B118" s="106">
        <f>+B51-B116</f>
        <v>17385.666666666686</v>
      </c>
      <c r="C118" s="106">
        <f>C51-C116</f>
        <v>1602.3333333333321</v>
      </c>
      <c r="D118" s="106">
        <f>D51-D116</f>
        <v>7697.666666666664</v>
      </c>
      <c r="E118" s="106">
        <f>E51-E116</f>
        <v>3292.6666666666642</v>
      </c>
      <c r="F118" s="106">
        <f>F51-F116</f>
        <v>1597.6666666666642</v>
      </c>
      <c r="G118" s="106">
        <f>G51-G116</f>
        <v>1597.6666666666642</v>
      </c>
      <c r="H118" s="106">
        <f>H51-H116</f>
        <v>1597.6666666666642</v>
      </c>
      <c r="I118" s="106">
        <f>I51-I116</f>
        <v>17385.666666666686</v>
      </c>
      <c r="J118"/>
    </row>
    <row r="119" spans="1:10" ht="12.75">
      <c r="A119" s="81">
        <v>98</v>
      </c>
      <c r="B119" s="98"/>
      <c r="C119" s="98"/>
      <c r="D119" s="98"/>
      <c r="E119" s="98"/>
      <c r="F119" s="98"/>
      <c r="G119" s="98"/>
      <c r="H119" s="98"/>
      <c r="I119" s="98"/>
      <c r="J119" s="98"/>
    </row>
    <row r="120" spans="1:10" ht="12.75">
      <c r="A120" s="81">
        <v>99</v>
      </c>
      <c r="C120" s="120"/>
      <c r="D120" s="98"/>
      <c r="E120" s="98"/>
      <c r="F120" s="98"/>
      <c r="G120" s="98"/>
      <c r="H120" s="98"/>
      <c r="I120" s="98"/>
      <c r="J120" s="98"/>
    </row>
    <row r="121" spans="3:10" ht="12.75">
      <c r="C121" s="98"/>
      <c r="D121" s="98"/>
      <c r="E121" s="98"/>
      <c r="F121" s="98"/>
      <c r="G121" s="98"/>
      <c r="H121" s="98"/>
      <c r="I121" s="98"/>
      <c r="J121" s="98"/>
    </row>
    <row r="122" spans="3:10" ht="12.75">
      <c r="C122" s="98"/>
      <c r="D122" s="98"/>
      <c r="E122" s="98"/>
      <c r="F122" s="98"/>
      <c r="G122" s="98"/>
      <c r="H122" s="98"/>
      <c r="I122" s="98"/>
      <c r="J122" s="98"/>
    </row>
    <row r="123" spans="3:9" ht="12.75">
      <c r="C123" s="98"/>
      <c r="D123" s="98"/>
      <c r="E123" s="98"/>
      <c r="F123" s="98"/>
      <c r="G123" s="98"/>
      <c r="H123" s="98"/>
      <c r="I123" s="98"/>
    </row>
    <row r="124" spans="3:9" ht="12.75">
      <c r="C124" s="98"/>
      <c r="D124" s="98"/>
      <c r="E124" s="98"/>
      <c r="F124" s="98"/>
      <c r="G124" s="98"/>
      <c r="H124" s="98"/>
      <c r="I124" s="98"/>
    </row>
    <row r="125" spans="3:9" ht="12.75">
      <c r="C125" s="98"/>
      <c r="D125" s="98"/>
      <c r="E125" s="98"/>
      <c r="F125" s="98"/>
      <c r="G125" s="98"/>
      <c r="H125" s="98"/>
      <c r="I125" s="98"/>
    </row>
    <row r="126" spans="3:9" ht="12.75">
      <c r="C126" s="98"/>
      <c r="D126" s="98"/>
      <c r="E126" s="98"/>
      <c r="F126" s="98"/>
      <c r="G126" s="98"/>
      <c r="H126" s="98"/>
      <c r="I126" s="98"/>
    </row>
    <row r="127" spans="3:9" ht="12.75">
      <c r="C127" s="98"/>
      <c r="D127" s="98"/>
      <c r="E127" s="98"/>
      <c r="F127" s="98"/>
      <c r="G127" s="98"/>
      <c r="H127" s="98"/>
      <c r="I127" s="98"/>
    </row>
    <row r="128" spans="3:9" ht="12.75">
      <c r="C128" s="98"/>
      <c r="D128" s="98"/>
      <c r="E128" s="98"/>
      <c r="F128" s="98"/>
      <c r="G128" s="98"/>
      <c r="H128" s="98"/>
      <c r="I128" s="98"/>
    </row>
    <row r="129" spans="3:9" ht="12.75">
      <c r="C129" s="98"/>
      <c r="D129" s="98"/>
      <c r="E129" s="98"/>
      <c r="F129" s="98"/>
      <c r="G129" s="98"/>
      <c r="H129" s="98"/>
      <c r="I129" s="98"/>
    </row>
    <row r="130" spans="3:9" ht="12.75">
      <c r="C130" s="98"/>
      <c r="D130" s="98"/>
      <c r="E130" s="98"/>
      <c r="F130" s="98"/>
      <c r="G130" s="98"/>
      <c r="H130" s="98"/>
      <c r="I130" s="98"/>
    </row>
    <row r="131" spans="3:9" ht="12.75">
      <c r="C131" s="98"/>
      <c r="D131" s="98"/>
      <c r="E131" s="98"/>
      <c r="F131" s="98"/>
      <c r="G131" s="98"/>
      <c r="H131" s="98"/>
      <c r="I131" s="98"/>
    </row>
    <row r="132" spans="3:9" ht="12.75">
      <c r="C132" s="98"/>
      <c r="D132" s="98"/>
      <c r="E132" s="98"/>
      <c r="F132" s="98"/>
      <c r="G132" s="98"/>
      <c r="H132" s="98"/>
      <c r="I132" s="98"/>
    </row>
    <row r="133" spans="3:9" ht="12.75">
      <c r="C133" s="98"/>
      <c r="D133" s="98"/>
      <c r="E133" s="98"/>
      <c r="F133" s="98"/>
      <c r="G133" s="98"/>
      <c r="H133" s="98"/>
      <c r="I133" s="98"/>
    </row>
    <row r="134" spans="3:9" ht="12.75">
      <c r="C134" s="98"/>
      <c r="D134" s="98"/>
      <c r="E134" s="98"/>
      <c r="F134" s="98"/>
      <c r="G134" s="98"/>
      <c r="H134" s="98"/>
      <c r="I134" s="98"/>
    </row>
    <row r="135" spans="3:9" ht="12.75">
      <c r="C135" s="98"/>
      <c r="D135" s="98"/>
      <c r="E135" s="98"/>
      <c r="F135" s="98"/>
      <c r="G135" s="98"/>
      <c r="H135" s="98"/>
      <c r="I135" s="98"/>
    </row>
    <row r="136" spans="3:9" ht="12.75">
      <c r="C136" s="98"/>
      <c r="D136" s="98"/>
      <c r="E136" s="98"/>
      <c r="F136" s="98"/>
      <c r="G136" s="98"/>
      <c r="H136" s="98"/>
      <c r="I136" s="98"/>
    </row>
    <row r="137" spans="3:9" ht="12.75">
      <c r="C137" s="98"/>
      <c r="D137" s="98"/>
      <c r="E137" s="98"/>
      <c r="F137" s="98"/>
      <c r="G137" s="98"/>
      <c r="H137" s="98"/>
      <c r="I137" s="98"/>
    </row>
    <row r="138" spans="3:9" ht="12.75">
      <c r="C138" s="98"/>
      <c r="D138" s="98"/>
      <c r="E138" s="98"/>
      <c r="F138" s="98"/>
      <c r="G138" s="98"/>
      <c r="H138" s="98"/>
      <c r="I138" s="98"/>
    </row>
    <row r="139" spans="3:9" ht="12.75">
      <c r="C139" s="98"/>
      <c r="D139" s="98"/>
      <c r="E139" s="98"/>
      <c r="F139" s="98"/>
      <c r="G139" s="98"/>
      <c r="H139" s="98"/>
      <c r="I139" s="98"/>
    </row>
    <row r="140" spans="3:9" ht="12.75">
      <c r="C140" s="98"/>
      <c r="D140" s="98"/>
      <c r="E140" s="98"/>
      <c r="F140" s="98"/>
      <c r="G140" s="98"/>
      <c r="H140" s="98"/>
      <c r="I140" s="98"/>
    </row>
    <row r="141" spans="3:9" ht="12.75">
      <c r="C141" s="98"/>
      <c r="D141" s="98"/>
      <c r="E141" s="98"/>
      <c r="F141" s="98"/>
      <c r="G141" s="98"/>
      <c r="H141" s="98"/>
      <c r="I141" s="98"/>
    </row>
    <row r="142" spans="3:9" ht="12.75">
      <c r="C142" s="98"/>
      <c r="D142" s="98"/>
      <c r="E142" s="98"/>
      <c r="F142" s="98"/>
      <c r="G142" s="98"/>
      <c r="H142" s="98"/>
      <c r="I142" s="98"/>
    </row>
    <row r="143" spans="3:9" ht="12.75">
      <c r="C143" s="98"/>
      <c r="D143" s="98"/>
      <c r="E143" s="98"/>
      <c r="F143" s="98"/>
      <c r="G143" s="98"/>
      <c r="H143" s="98"/>
      <c r="I143" s="98"/>
    </row>
    <row r="144" spans="3:9" ht="12.75">
      <c r="C144" s="98"/>
      <c r="D144" s="98"/>
      <c r="E144" s="98"/>
      <c r="F144" s="98"/>
      <c r="G144" s="98"/>
      <c r="H144" s="98"/>
      <c r="I144" s="98"/>
    </row>
  </sheetData>
  <sheetProtection selectLockedCells="1" selectUnlockedCells="1"/>
  <printOptions/>
  <pageMargins left="0.25" right="0.25" top="0.75" bottom="0.75" header="0.5118055555555555" footer="0.5118055555555555"/>
  <pageSetup fitToHeight="2" fitToWidth="1" horizontalDpi="300" verticalDpi="300" orientation="portrait" paperSize="3"/>
  <rowBreaks count="2" manualBreakCount="2">
    <brk id="51" max="255" man="1"/>
    <brk id="83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Y141"/>
  <sheetViews>
    <sheetView view="pageBreakPreview" zoomScale="90" zoomScaleSheetLayoutView="90" workbookViewId="0" topLeftCell="A56">
      <selection activeCell="F71" sqref="F71"/>
    </sheetView>
  </sheetViews>
  <sheetFormatPr defaultColWidth="9.140625" defaultRowHeight="12.75"/>
  <cols>
    <col min="1" max="1" width="29.140625" style="1" customWidth="1"/>
    <col min="2" max="2" width="9.8515625" style="1" customWidth="1"/>
    <col min="3" max="3" width="10.57421875" style="1" customWidth="1"/>
    <col min="4" max="4" width="0" style="1" hidden="1" customWidth="1"/>
    <col min="5" max="5" width="8.421875" style="1" customWidth="1"/>
    <col min="6" max="6" width="10.00390625" style="1" customWidth="1"/>
    <col min="7" max="7" width="10.28125" style="1" customWidth="1"/>
    <col min="8" max="8" width="10.57421875" style="1" customWidth="1"/>
    <col min="9" max="10" width="10.00390625" style="1" customWidth="1"/>
    <col min="11" max="12" width="8.421875" style="1" customWidth="1"/>
    <col min="13" max="13" width="9.421875" style="1" customWidth="1"/>
    <col min="14" max="22" width="8.421875" style="1" customWidth="1"/>
    <col min="23" max="23" width="13.00390625" style="1" customWidth="1"/>
    <col min="24" max="24" width="17.00390625" style="1" customWidth="1"/>
    <col min="25" max="16384" width="8.7109375" style="1" customWidth="1"/>
  </cols>
  <sheetData>
    <row r="1" ht="12.75">
      <c r="A1" s="39" t="s">
        <v>60</v>
      </c>
    </row>
    <row r="2" ht="12.75">
      <c r="A2" s="39" t="s">
        <v>61</v>
      </c>
    </row>
    <row r="3" spans="1:10" ht="15.75">
      <c r="A3" s="39"/>
      <c r="B3" s="40"/>
      <c r="C3" s="40" t="s">
        <v>62</v>
      </c>
      <c r="D3" s="41" t="s">
        <v>63</v>
      </c>
      <c r="E3" s="40" t="s">
        <v>64</v>
      </c>
      <c r="F3" s="42" t="s">
        <v>65</v>
      </c>
      <c r="G3" s="42" t="s">
        <v>65</v>
      </c>
      <c r="H3" s="43" t="s">
        <v>66</v>
      </c>
      <c r="I3" s="42" t="s">
        <v>65</v>
      </c>
      <c r="J3" s="42" t="s">
        <v>65</v>
      </c>
    </row>
    <row r="4" spans="1:10" s="47" customFormat="1" ht="12">
      <c r="A4" s="45" t="s">
        <v>68</v>
      </c>
      <c r="B4" s="45"/>
      <c r="C4" s="45"/>
      <c r="D4" s="45"/>
      <c r="E4" s="45"/>
      <c r="F4" s="45">
        <v>1100</v>
      </c>
      <c r="G4" s="45">
        <v>1000</v>
      </c>
      <c r="H4" s="45">
        <f>12*115</f>
        <v>1380</v>
      </c>
      <c r="I4" s="45">
        <v>1250</v>
      </c>
      <c r="J4" s="45">
        <v>1300</v>
      </c>
    </row>
    <row r="5" spans="1:10" s="47" customFormat="1" ht="12">
      <c r="A5" s="47" t="s">
        <v>229</v>
      </c>
      <c r="F5" s="47">
        <v>140</v>
      </c>
      <c r="G5" s="47">
        <v>140</v>
      </c>
      <c r="H5" s="47">
        <v>140</v>
      </c>
      <c r="I5" s="47">
        <v>140</v>
      </c>
      <c r="J5" s="47">
        <v>140</v>
      </c>
    </row>
    <row r="6" spans="1:10" s="47" customFormat="1" ht="12">
      <c r="A6" s="47" t="s">
        <v>230</v>
      </c>
      <c r="F6" s="47">
        <v>75</v>
      </c>
      <c r="G6" s="47">
        <v>75</v>
      </c>
      <c r="H6" s="47">
        <v>75</v>
      </c>
      <c r="I6" s="47">
        <v>75</v>
      </c>
      <c r="J6" s="47">
        <v>75</v>
      </c>
    </row>
    <row r="7" spans="1:10" s="47" customFormat="1" ht="12">
      <c r="A7" s="47" t="s">
        <v>71</v>
      </c>
      <c r="F7" s="47">
        <v>30</v>
      </c>
      <c r="G7" s="47">
        <v>30</v>
      </c>
      <c r="H7" s="47">
        <v>32</v>
      </c>
      <c r="I7" s="47">
        <v>30</v>
      </c>
      <c r="J7" s="47">
        <v>30</v>
      </c>
    </row>
    <row r="8" spans="1:10" s="47" customFormat="1" ht="12">
      <c r="A8" s="47" t="s">
        <v>72</v>
      </c>
      <c r="F8" s="47">
        <v>25</v>
      </c>
      <c r="G8" s="47">
        <v>25</v>
      </c>
      <c r="H8" s="47">
        <v>25</v>
      </c>
      <c r="I8" s="47">
        <v>25</v>
      </c>
      <c r="J8" s="47">
        <v>25</v>
      </c>
    </row>
    <row r="9" spans="1:10" s="47" customFormat="1" ht="12.75">
      <c r="A9" s="47" t="s">
        <v>73</v>
      </c>
      <c r="F9" s="121">
        <v>15</v>
      </c>
      <c r="G9" s="121">
        <v>15</v>
      </c>
      <c r="H9" s="121">
        <v>15</v>
      </c>
      <c r="I9" s="121">
        <v>15</v>
      </c>
      <c r="J9" s="121">
        <v>15</v>
      </c>
    </row>
    <row r="10" spans="1:10" s="47" customFormat="1" ht="12.75">
      <c r="A10" s="47" t="s">
        <v>74</v>
      </c>
      <c r="F10" s="121">
        <v>20</v>
      </c>
      <c r="G10" s="121">
        <v>20</v>
      </c>
      <c r="H10" s="121">
        <v>20</v>
      </c>
      <c r="I10" s="121">
        <v>20</v>
      </c>
      <c r="J10" s="121">
        <v>20</v>
      </c>
    </row>
    <row r="11" spans="1:10" s="47" customFormat="1" ht="12.75">
      <c r="A11" s="45" t="s">
        <v>75</v>
      </c>
      <c r="B11" s="45"/>
      <c r="C11" s="45"/>
      <c r="D11" s="45"/>
      <c r="E11" s="45"/>
      <c r="F11" s="45">
        <v>20</v>
      </c>
      <c r="G11" s="45">
        <v>20</v>
      </c>
      <c r="H11" s="45">
        <v>20</v>
      </c>
      <c r="I11" s="45">
        <v>20</v>
      </c>
      <c r="J11" s="45">
        <v>20</v>
      </c>
    </row>
    <row r="12" s="47" customFormat="1" ht="12.75">
      <c r="H12" s="48"/>
    </row>
    <row r="13" spans="1:10" s="47" customFormat="1" ht="12.75">
      <c r="A13" s="47" t="s">
        <v>231</v>
      </c>
      <c r="F13" s="47">
        <v>415</v>
      </c>
      <c r="G13" s="47">
        <v>415</v>
      </c>
      <c r="H13" s="47">
        <v>450</v>
      </c>
      <c r="I13" s="47">
        <v>415</v>
      </c>
      <c r="J13" s="47">
        <v>415</v>
      </c>
    </row>
    <row r="14" spans="1:10" s="47" customFormat="1" ht="12.75">
      <c r="A14" s="47" t="s">
        <v>230</v>
      </c>
      <c r="F14" s="47">
        <v>30</v>
      </c>
      <c r="G14" s="47">
        <v>30</v>
      </c>
      <c r="H14" s="47">
        <v>30</v>
      </c>
      <c r="I14" s="47">
        <v>30</v>
      </c>
      <c r="J14" s="47">
        <v>30</v>
      </c>
    </row>
    <row r="15" spans="1:10" s="47" customFormat="1" ht="12.75">
      <c r="A15" s="47" t="s">
        <v>77</v>
      </c>
      <c r="F15" s="48">
        <v>540</v>
      </c>
      <c r="G15" s="48">
        <f>+G4-G13-G18-G17-G16</f>
        <v>470</v>
      </c>
      <c r="H15" s="48">
        <f>+H4-H13-H18-H17-H16</f>
        <v>785</v>
      </c>
      <c r="I15" s="48">
        <f>+I4-I13-I18-I17-I16</f>
        <v>720</v>
      </c>
      <c r="J15" s="48">
        <f>+J4-J13-J18-J17-J16</f>
        <v>740</v>
      </c>
    </row>
    <row r="16" spans="1:10" s="47" customFormat="1" ht="12.75">
      <c r="A16" s="47" t="s">
        <v>78</v>
      </c>
      <c r="F16" s="47">
        <v>50</v>
      </c>
      <c r="G16" s="47">
        <v>50</v>
      </c>
      <c r="H16" s="45">
        <v>75</v>
      </c>
      <c r="I16" s="47">
        <v>50</v>
      </c>
      <c r="J16" s="47">
        <v>50</v>
      </c>
    </row>
    <row r="17" spans="1:10" s="47" customFormat="1" ht="12.75">
      <c r="A17" s="47" t="s">
        <v>79</v>
      </c>
      <c r="F17" s="47">
        <v>50</v>
      </c>
      <c r="G17" s="47">
        <v>50</v>
      </c>
      <c r="H17" s="45">
        <v>50</v>
      </c>
      <c r="I17" s="47">
        <v>50</v>
      </c>
      <c r="J17" s="47">
        <v>50</v>
      </c>
    </row>
    <row r="18" spans="1:10" s="47" customFormat="1" ht="12.75">
      <c r="A18" s="47" t="s">
        <v>80</v>
      </c>
      <c r="F18" s="47">
        <v>15</v>
      </c>
      <c r="G18" s="47">
        <v>15</v>
      </c>
      <c r="H18" s="45">
        <v>20</v>
      </c>
      <c r="I18" s="47">
        <v>15</v>
      </c>
      <c r="J18" s="122">
        <v>45</v>
      </c>
    </row>
    <row r="19" spans="6:10" s="47" customFormat="1" ht="12.75">
      <c r="F19" s="46"/>
      <c r="G19" s="46"/>
      <c r="H19" s="46"/>
      <c r="I19" s="46"/>
      <c r="J19" s="46"/>
    </row>
    <row r="20" spans="3:23" s="49" customFormat="1" ht="57" customHeight="1">
      <c r="C20" s="49" t="s">
        <v>82</v>
      </c>
      <c r="D20" s="50" t="s">
        <v>83</v>
      </c>
      <c r="E20" s="51" t="s">
        <v>84</v>
      </c>
      <c r="F20" s="51" t="s">
        <v>85</v>
      </c>
      <c r="G20" s="51" t="s">
        <v>86</v>
      </c>
      <c r="H20" s="51" t="s">
        <v>87</v>
      </c>
      <c r="I20" s="51" t="s">
        <v>88</v>
      </c>
      <c r="J20" s="51" t="s">
        <v>89</v>
      </c>
      <c r="K20" s="49" t="s">
        <v>90</v>
      </c>
      <c r="L20" s="49" t="s">
        <v>91</v>
      </c>
      <c r="M20" s="49" t="s">
        <v>92</v>
      </c>
      <c r="N20" s="49" t="s">
        <v>93</v>
      </c>
      <c r="O20" s="49" t="s">
        <v>94</v>
      </c>
      <c r="P20" s="49" t="s">
        <v>95</v>
      </c>
      <c r="Q20" s="49" t="s">
        <v>96</v>
      </c>
      <c r="R20" s="49" t="s">
        <v>97</v>
      </c>
      <c r="S20" s="49" t="s">
        <v>98</v>
      </c>
      <c r="T20" s="49" t="s">
        <v>99</v>
      </c>
      <c r="U20" s="49" t="s">
        <v>100</v>
      </c>
      <c r="V20" s="49" t="s">
        <v>101</v>
      </c>
      <c r="W20" s="49" t="s">
        <v>102</v>
      </c>
    </row>
    <row r="21" ht="12.75">
      <c r="A21" s="44" t="s">
        <v>103</v>
      </c>
    </row>
    <row r="22" ht="12.75"/>
    <row r="23" spans="1:24" ht="12.75">
      <c r="A23" s="40" t="s">
        <v>104</v>
      </c>
      <c r="B23" s="52">
        <f>SUM(C23:V23)</f>
        <v>4400</v>
      </c>
      <c r="C23" s="52"/>
      <c r="D23" s="52"/>
      <c r="E23" s="52"/>
      <c r="F23" s="53">
        <v>880</v>
      </c>
      <c r="G23" s="53">
        <v>880</v>
      </c>
      <c r="H23" s="53">
        <v>880</v>
      </c>
      <c r="I23" s="53">
        <v>880</v>
      </c>
      <c r="J23" s="53">
        <v>880</v>
      </c>
      <c r="K23" s="54">
        <v>0</v>
      </c>
      <c r="L23" s="54">
        <v>0</v>
      </c>
      <c r="M23" s="54">
        <v>0</v>
      </c>
      <c r="N23" s="54">
        <v>0</v>
      </c>
      <c r="O23" s="54">
        <v>0</v>
      </c>
      <c r="P23" s="54">
        <v>0</v>
      </c>
      <c r="Q23" s="54"/>
      <c r="R23" s="54"/>
      <c r="S23" s="54"/>
      <c r="T23" s="54"/>
      <c r="U23" s="54"/>
      <c r="V23" s="54"/>
      <c r="W23" s="54">
        <f>SUM(C23:V23)</f>
        <v>4400</v>
      </c>
      <c r="X23" s="1" t="s">
        <v>105</v>
      </c>
    </row>
    <row r="24" spans="1:23" ht="12.75">
      <c r="A24" s="1" t="s">
        <v>106</v>
      </c>
      <c r="B24" s="52">
        <f>SUM(C24:V24)</f>
        <v>0</v>
      </c>
      <c r="C24" s="52"/>
      <c r="D24" s="52"/>
      <c r="E24" s="52"/>
      <c r="F24" s="53"/>
      <c r="G24" s="53"/>
      <c r="H24" s="53"/>
      <c r="I24" s="53"/>
      <c r="J24" s="53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>
        <f>SUM(C24:V24)</f>
        <v>0</v>
      </c>
    </row>
    <row r="25" spans="1:23" ht="12.75">
      <c r="A25" s="1" t="s">
        <v>107</v>
      </c>
      <c r="B25" s="52">
        <f>SUM(C25:V25)</f>
        <v>7000</v>
      </c>
      <c r="C25" s="52"/>
      <c r="D25" s="52"/>
      <c r="E25" s="52"/>
      <c r="F25" s="53">
        <v>1400</v>
      </c>
      <c r="G25" s="53">
        <v>1400</v>
      </c>
      <c r="H25" s="53">
        <v>1400</v>
      </c>
      <c r="I25" s="53">
        <v>1400</v>
      </c>
      <c r="J25" s="53">
        <v>1400</v>
      </c>
      <c r="K25" s="54">
        <v>0</v>
      </c>
      <c r="L25" s="54">
        <v>0</v>
      </c>
      <c r="M25" s="54">
        <v>0</v>
      </c>
      <c r="N25" s="54">
        <v>0</v>
      </c>
      <c r="O25" s="54">
        <v>0</v>
      </c>
      <c r="P25" s="54">
        <v>0</v>
      </c>
      <c r="Q25" s="54"/>
      <c r="R25" s="54"/>
      <c r="S25" s="54"/>
      <c r="T25" s="54"/>
      <c r="U25" s="54"/>
      <c r="V25" s="54"/>
      <c r="W25" s="54">
        <f>SUM(C25:V25)</f>
        <v>7000</v>
      </c>
    </row>
    <row r="26" spans="1:24" ht="12.75">
      <c r="A26" s="1" t="s">
        <v>14</v>
      </c>
      <c r="B26" s="52">
        <f>SUM(C26:V26)</f>
        <v>0</v>
      </c>
      <c r="C26" s="52"/>
      <c r="D26" s="52"/>
      <c r="E26" s="52"/>
      <c r="F26" s="53"/>
      <c r="G26" s="53"/>
      <c r="H26" s="53"/>
      <c r="I26" s="53"/>
      <c r="J26" s="53"/>
      <c r="K26" s="54">
        <v>0</v>
      </c>
      <c r="L26" s="54">
        <v>0</v>
      </c>
      <c r="M26" s="54">
        <v>0</v>
      </c>
      <c r="N26" s="54">
        <v>0</v>
      </c>
      <c r="O26" s="54">
        <v>0</v>
      </c>
      <c r="P26" s="54">
        <v>0</v>
      </c>
      <c r="Q26" s="54"/>
      <c r="R26" s="54"/>
      <c r="S26" s="54"/>
      <c r="T26" s="54"/>
      <c r="U26" s="54"/>
      <c r="V26" s="54"/>
      <c r="W26" s="54">
        <f>SUM(C26:V26)</f>
        <v>0</v>
      </c>
      <c r="X26" s="1" t="s">
        <v>108</v>
      </c>
    </row>
    <row r="27" spans="1:24" ht="12.75">
      <c r="A27" s="1" t="s">
        <v>109</v>
      </c>
      <c r="B27" s="52">
        <f>SUM(C27:V27)</f>
        <v>5000</v>
      </c>
      <c r="C27" s="52"/>
      <c r="D27" s="52"/>
      <c r="E27" s="52"/>
      <c r="F27" s="53">
        <v>1000</v>
      </c>
      <c r="G27" s="53">
        <v>1000</v>
      </c>
      <c r="H27" s="53">
        <v>1000</v>
      </c>
      <c r="I27" s="53">
        <v>1000</v>
      </c>
      <c r="J27" s="53">
        <v>1000</v>
      </c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>
        <f>SUM(C27:V27)</f>
        <v>5000</v>
      </c>
      <c r="X27" s="1" t="s">
        <v>108</v>
      </c>
    </row>
    <row r="28" spans="1:24" ht="12.75">
      <c r="A28" s="1" t="s">
        <v>17</v>
      </c>
      <c r="B28" s="55">
        <f>B29+B30+B32</f>
        <v>4250</v>
      </c>
      <c r="C28" s="52"/>
      <c r="D28" s="52"/>
      <c r="E28" s="52"/>
      <c r="F28" s="53">
        <v>0</v>
      </c>
      <c r="G28" s="53">
        <v>0</v>
      </c>
      <c r="H28" s="53">
        <v>0</v>
      </c>
      <c r="I28" s="53">
        <v>0</v>
      </c>
      <c r="J28" s="53">
        <v>0</v>
      </c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>
        <v>4250</v>
      </c>
      <c r="X28" s="1" t="s">
        <v>110</v>
      </c>
    </row>
    <row r="29" spans="1:23" ht="12.75">
      <c r="A29" s="56" t="s">
        <v>111</v>
      </c>
      <c r="B29" s="52">
        <f>SUM(C29:V29)</f>
        <v>1250</v>
      </c>
      <c r="C29" s="52"/>
      <c r="D29" s="52"/>
      <c r="E29" s="52"/>
      <c r="F29" s="53">
        <v>250</v>
      </c>
      <c r="G29" s="53">
        <v>250</v>
      </c>
      <c r="H29" s="53">
        <v>250</v>
      </c>
      <c r="I29" s="53">
        <v>250</v>
      </c>
      <c r="J29" s="53">
        <v>250</v>
      </c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>
        <f>SUM(C29:V29)</f>
        <v>1250</v>
      </c>
    </row>
    <row r="30" spans="1:23" ht="12.75">
      <c r="A30" s="56" t="s">
        <v>112</v>
      </c>
      <c r="B30" s="52">
        <f>SUM(C30:V30)</f>
        <v>2500</v>
      </c>
      <c r="C30" s="52"/>
      <c r="D30" s="52"/>
      <c r="E30" s="52"/>
      <c r="F30" s="53">
        <v>500</v>
      </c>
      <c r="G30" s="53">
        <v>500</v>
      </c>
      <c r="H30" s="53">
        <v>500</v>
      </c>
      <c r="I30" s="53">
        <v>500</v>
      </c>
      <c r="J30" s="53">
        <v>500</v>
      </c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>
        <f>SUM(C30:V30)</f>
        <v>2500</v>
      </c>
    </row>
    <row r="31" spans="1:23" ht="12.75">
      <c r="A31" s="56" t="s">
        <v>232</v>
      </c>
      <c r="B31" s="52">
        <f>F31+G31+H31+I31+J31</f>
        <v>3750</v>
      </c>
      <c r="C31" s="52"/>
      <c r="D31" s="52"/>
      <c r="E31" s="52"/>
      <c r="F31" s="53">
        <v>750</v>
      </c>
      <c r="G31" s="53">
        <v>750</v>
      </c>
      <c r="H31" s="53">
        <v>750</v>
      </c>
      <c r="I31" s="53">
        <v>750</v>
      </c>
      <c r="J31" s="53">
        <v>750</v>
      </c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</row>
    <row r="32" spans="1:23" ht="12.75">
      <c r="A32" s="56" t="s">
        <v>114</v>
      </c>
      <c r="B32" s="52">
        <f>SUM(C32:V32)</f>
        <v>500</v>
      </c>
      <c r="C32" s="52"/>
      <c r="D32" s="52"/>
      <c r="E32" s="52"/>
      <c r="F32" s="53">
        <v>100</v>
      </c>
      <c r="G32" s="53">
        <v>100</v>
      </c>
      <c r="H32" s="53">
        <v>100</v>
      </c>
      <c r="I32" s="53">
        <v>100</v>
      </c>
      <c r="J32" s="53">
        <v>100</v>
      </c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>
        <f>SUM(C32:V32)</f>
        <v>500</v>
      </c>
    </row>
    <row r="33" spans="1:24" ht="12.75">
      <c r="A33" s="1" t="s">
        <v>115</v>
      </c>
      <c r="B33" s="52">
        <v>3000</v>
      </c>
      <c r="C33" s="52"/>
      <c r="D33" s="52"/>
      <c r="E33" s="52"/>
      <c r="F33" s="53">
        <v>0</v>
      </c>
      <c r="G33" s="53">
        <v>0</v>
      </c>
      <c r="H33" s="53">
        <v>0</v>
      </c>
      <c r="I33" s="53">
        <v>0</v>
      </c>
      <c r="J33" s="53">
        <v>0</v>
      </c>
      <c r="K33" s="54"/>
      <c r="L33" s="54"/>
      <c r="M33" s="54"/>
      <c r="N33" s="54">
        <v>0</v>
      </c>
      <c r="O33" s="54"/>
      <c r="P33" s="54">
        <v>0</v>
      </c>
      <c r="Q33" s="54"/>
      <c r="R33" s="54"/>
      <c r="S33" s="54"/>
      <c r="T33" s="54"/>
      <c r="U33" s="54"/>
      <c r="V33" s="54">
        <v>0</v>
      </c>
      <c r="W33" s="54">
        <v>3000</v>
      </c>
      <c r="X33" s="1" t="s">
        <v>110</v>
      </c>
    </row>
    <row r="34" spans="1:24" ht="12.75">
      <c r="A34" s="1" t="s">
        <v>116</v>
      </c>
      <c r="B34" s="52">
        <f>SUM(C34:V34)</f>
        <v>6639</v>
      </c>
      <c r="C34" s="52"/>
      <c r="D34" s="52"/>
      <c r="E34" s="52"/>
      <c r="F34" s="53">
        <v>0</v>
      </c>
      <c r="G34" s="53">
        <v>0</v>
      </c>
      <c r="H34" s="53">
        <v>0</v>
      </c>
      <c r="I34" s="53">
        <v>0</v>
      </c>
      <c r="J34" s="53">
        <v>0</v>
      </c>
      <c r="K34" s="54">
        <v>0</v>
      </c>
      <c r="L34" s="54">
        <v>0</v>
      </c>
      <c r="M34" s="54">
        <v>0</v>
      </c>
      <c r="N34" s="54">
        <v>0</v>
      </c>
      <c r="O34" s="57">
        <v>800</v>
      </c>
      <c r="P34" s="57">
        <v>1100</v>
      </c>
      <c r="Q34" s="57">
        <v>1100</v>
      </c>
      <c r="R34" s="57">
        <v>2000</v>
      </c>
      <c r="S34" s="57">
        <v>1000</v>
      </c>
      <c r="T34" s="57">
        <v>0</v>
      </c>
      <c r="U34" s="57">
        <f>1000-225-144+8</f>
        <v>639</v>
      </c>
      <c r="V34" s="54">
        <v>0</v>
      </c>
      <c r="W34" s="54">
        <f>SUM(C34:V34)</f>
        <v>6639</v>
      </c>
      <c r="X34" s="1" t="s">
        <v>110</v>
      </c>
    </row>
    <row r="35" spans="2:23" ht="12.75"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>
        <f>SUM(C35:V35)</f>
        <v>0</v>
      </c>
    </row>
    <row r="36" spans="1:23" ht="12.75">
      <c r="A36" s="1" t="s">
        <v>22</v>
      </c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>
        <f>SUM(C36:V36)</f>
        <v>0</v>
      </c>
    </row>
    <row r="37" spans="1:24" ht="12.75">
      <c r="A37" s="40" t="s">
        <v>233</v>
      </c>
      <c r="B37" s="52">
        <f>SUM(C37:V37)</f>
        <v>59080</v>
      </c>
      <c r="C37" s="54"/>
      <c r="D37" s="54"/>
      <c r="E37" s="54"/>
      <c r="F37" s="58">
        <f>+F5/5*F13</f>
        <v>11620</v>
      </c>
      <c r="G37" s="58">
        <f>+G5/5*G13</f>
        <v>11620</v>
      </c>
      <c r="H37" s="58">
        <f>+H5/5*H13</f>
        <v>12600</v>
      </c>
      <c r="I37" s="58">
        <f>+I5/5*I13</f>
        <v>11620</v>
      </c>
      <c r="J37" s="58">
        <f>+J5/5*J13</f>
        <v>11620</v>
      </c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>
        <f>SUM(C37:V37)</f>
        <v>59080</v>
      </c>
      <c r="X37" s="1" t="s">
        <v>118</v>
      </c>
    </row>
    <row r="38" spans="1:23" ht="12.75">
      <c r="A38" s="40" t="s">
        <v>119</v>
      </c>
      <c r="B38" s="52">
        <f>SUM(C38:V38)</f>
        <v>2250</v>
      </c>
      <c r="C38" s="54"/>
      <c r="D38" s="54"/>
      <c r="E38" s="54"/>
      <c r="F38" s="58">
        <f>+F6/5*F14</f>
        <v>450</v>
      </c>
      <c r="G38" s="58">
        <f>+G6/5*G14</f>
        <v>450</v>
      </c>
      <c r="H38" s="58">
        <f>+H6/5*H14</f>
        <v>450</v>
      </c>
      <c r="I38" s="58">
        <f>+I6/5*I14</f>
        <v>450</v>
      </c>
      <c r="J38" s="58">
        <f>+J6/5*J14</f>
        <v>450</v>
      </c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</row>
    <row r="39" spans="1:24" ht="12.75">
      <c r="A39" s="40" t="s">
        <v>120</v>
      </c>
      <c r="B39" s="52">
        <f>SUM(C39:V39)</f>
        <v>99220</v>
      </c>
      <c r="C39" s="54"/>
      <c r="D39" s="54"/>
      <c r="E39" s="54"/>
      <c r="F39" s="58">
        <f>+F15*F7</f>
        <v>16200</v>
      </c>
      <c r="G39" s="58">
        <f>+G15*G7</f>
        <v>14100</v>
      </c>
      <c r="H39" s="58">
        <f>+H15*H7</f>
        <v>25120</v>
      </c>
      <c r="I39" s="58">
        <f>+I15*I7</f>
        <v>21600</v>
      </c>
      <c r="J39" s="58">
        <f>+J15*J7</f>
        <v>22200</v>
      </c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>
        <f>SUM(C39:V39)</f>
        <v>99220</v>
      </c>
      <c r="X39" s="1" t="s">
        <v>118</v>
      </c>
    </row>
    <row r="40" spans="1:24" ht="12.75">
      <c r="A40" s="1" t="s">
        <v>121</v>
      </c>
      <c r="B40" s="52">
        <f>SUM(C40:V40)</f>
        <v>6875</v>
      </c>
      <c r="C40" s="54"/>
      <c r="D40" s="54"/>
      <c r="E40" s="54"/>
      <c r="F40" s="58">
        <f>+F16*F8</f>
        <v>1250</v>
      </c>
      <c r="G40" s="58">
        <f>+G16*G8</f>
        <v>1250</v>
      </c>
      <c r="H40" s="58">
        <f>+H16*H8</f>
        <v>1875</v>
      </c>
      <c r="I40" s="58">
        <f>+I16*I8</f>
        <v>1250</v>
      </c>
      <c r="J40" s="58">
        <f>+J16*J8</f>
        <v>1250</v>
      </c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>
        <f>SUM(C40:V40)</f>
        <v>6875</v>
      </c>
      <c r="X40" s="1" t="s">
        <v>118</v>
      </c>
    </row>
    <row r="41" spans="1:25" ht="12.75">
      <c r="A41" s="59" t="s">
        <v>122</v>
      </c>
      <c r="B41" s="52">
        <f>SUM(C41:V41)</f>
        <v>5000</v>
      </c>
      <c r="C41" s="54"/>
      <c r="D41" s="54"/>
      <c r="E41" s="54"/>
      <c r="F41" s="60">
        <f>+F11*F17</f>
        <v>1000</v>
      </c>
      <c r="G41" s="60">
        <f>+G11*G17</f>
        <v>1000</v>
      </c>
      <c r="H41" s="60">
        <f>+H11*H17</f>
        <v>1000</v>
      </c>
      <c r="I41" s="60">
        <f>+I11*I17</f>
        <v>1000</v>
      </c>
      <c r="J41" s="60">
        <f>+J11*J17</f>
        <v>1000</v>
      </c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54">
        <f>SUM(C41:V41)</f>
        <v>5000</v>
      </c>
      <c r="X41" s="1" t="s">
        <v>118</v>
      </c>
      <c r="Y41" s="1">
        <f>+W41/13</f>
        <v>384.61538461538464</v>
      </c>
    </row>
    <row r="42" spans="1:24" ht="12.75">
      <c r="A42" s="62" t="s">
        <v>123</v>
      </c>
      <c r="B42" s="52">
        <f>SUM(C42:V42)</f>
        <v>0</v>
      </c>
      <c r="C42" s="54"/>
      <c r="D42" s="54"/>
      <c r="E42" s="54"/>
      <c r="F42" s="62"/>
      <c r="G42" s="62"/>
      <c r="H42" s="62"/>
      <c r="I42" s="62"/>
      <c r="J42" s="62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54">
        <f>SUM(C42:V42)</f>
        <v>0</v>
      </c>
      <c r="X42" s="1" t="s">
        <v>118</v>
      </c>
    </row>
    <row r="43" spans="1:23" ht="12.75">
      <c r="A43" s="62" t="s">
        <v>124</v>
      </c>
      <c r="B43" s="52">
        <f>SUM(C43:V43)</f>
        <v>1650</v>
      </c>
      <c r="C43" s="54"/>
      <c r="D43" s="54"/>
      <c r="E43" s="54"/>
      <c r="F43" s="63">
        <f>+F18*F9</f>
        <v>225</v>
      </c>
      <c r="G43" s="63">
        <f>+G18*G9</f>
        <v>225</v>
      </c>
      <c r="H43" s="63">
        <f>+H18*H9</f>
        <v>300</v>
      </c>
      <c r="I43" s="63">
        <f>+I18*I9</f>
        <v>225</v>
      </c>
      <c r="J43" s="63">
        <f>+J18*J9</f>
        <v>675</v>
      </c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54"/>
    </row>
    <row r="44" spans="1:24" ht="12.75">
      <c r="A44" s="40" t="s">
        <v>234</v>
      </c>
      <c r="B44" s="52">
        <f>SUM(C44:V44)</f>
        <v>10000</v>
      </c>
      <c r="C44" s="54"/>
      <c r="D44" s="54"/>
      <c r="E44" s="54"/>
      <c r="F44" s="64"/>
      <c r="G44" s="54"/>
      <c r="H44" s="54"/>
      <c r="I44" s="54"/>
      <c r="J44" s="54"/>
      <c r="K44" s="54">
        <v>500</v>
      </c>
      <c r="L44" s="54">
        <v>500</v>
      </c>
      <c r="M44" s="54">
        <v>2000</v>
      </c>
      <c r="N44" s="54">
        <v>500</v>
      </c>
      <c r="O44" s="54">
        <v>500</v>
      </c>
      <c r="P44" s="54">
        <v>500</v>
      </c>
      <c r="Q44" s="54">
        <v>500</v>
      </c>
      <c r="R44" s="54">
        <v>500</v>
      </c>
      <c r="S44" s="54">
        <v>1000</v>
      </c>
      <c r="T44" s="54">
        <v>2000</v>
      </c>
      <c r="U44" s="54">
        <v>1000</v>
      </c>
      <c r="V44" s="54">
        <v>500</v>
      </c>
      <c r="W44" s="54">
        <f>SUM(C44:V44)</f>
        <v>10000</v>
      </c>
      <c r="X44" s="1" t="s">
        <v>126</v>
      </c>
    </row>
    <row r="45" spans="1:24" ht="12.75">
      <c r="A45" s="1" t="s">
        <v>127</v>
      </c>
      <c r="B45" s="52">
        <f>SUM(C45:V45)</f>
        <v>0</v>
      </c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>
        <f>SUM(C45:V45)</f>
        <v>0</v>
      </c>
      <c r="X45" s="1" t="s">
        <v>126</v>
      </c>
    </row>
    <row r="46" spans="1:24" ht="12.75">
      <c r="A46" s="65" t="s">
        <v>128</v>
      </c>
      <c r="B46" s="52">
        <f>SUM(C46:V46)</f>
        <v>2500</v>
      </c>
      <c r="C46" s="66">
        <f>2250+250</f>
        <v>2500</v>
      </c>
      <c r="D46" s="67"/>
      <c r="E46" s="67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>
        <f>SUM(C46:V46)</f>
        <v>2500</v>
      </c>
      <c r="X46" s="1" t="s">
        <v>129</v>
      </c>
    </row>
    <row r="47" spans="1:24" ht="12.75">
      <c r="A47" s="68" t="s">
        <v>235</v>
      </c>
      <c r="B47" s="52">
        <f>SUM(C47:V47)</f>
        <v>2100</v>
      </c>
      <c r="C47" s="54"/>
      <c r="D47" s="54"/>
      <c r="E47" s="57">
        <f>700*3</f>
        <v>2100</v>
      </c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>
        <f>SUM(C47:V47)</f>
        <v>2100</v>
      </c>
      <c r="X47" s="1" t="s">
        <v>129</v>
      </c>
    </row>
    <row r="48" spans="1:23" ht="12.75">
      <c r="A48" s="69" t="s">
        <v>131</v>
      </c>
      <c r="B48" s="52">
        <f>SUM(C48:V48)</f>
        <v>0</v>
      </c>
      <c r="C48" s="54"/>
      <c r="D48" s="54"/>
      <c r="E48" s="70">
        <v>0</v>
      </c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>
        <f>SUM(C48:V48)</f>
        <v>0</v>
      </c>
    </row>
    <row r="49" spans="2:23" ht="12.75"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>
        <f>SUM(C49:V49)</f>
        <v>0</v>
      </c>
    </row>
    <row r="50" spans="1:23" s="73" customFormat="1" ht="12.75">
      <c r="A50" s="71" t="s">
        <v>132</v>
      </c>
      <c r="B50" s="72">
        <f>SUM(B23:B49)</f>
        <v>226964</v>
      </c>
      <c r="C50" s="72">
        <f>SUM(C23:C49)</f>
        <v>2500</v>
      </c>
      <c r="D50" s="72">
        <f>SUM(D23:D49)</f>
        <v>0</v>
      </c>
      <c r="E50" s="72">
        <f>SUM(E23:E49)</f>
        <v>2100</v>
      </c>
      <c r="F50" s="72">
        <f>SUM(F23:F49)</f>
        <v>35625</v>
      </c>
      <c r="G50" s="72">
        <f>SUM(G23:G49)</f>
        <v>33525</v>
      </c>
      <c r="H50" s="72">
        <f>SUM(H23:H49)</f>
        <v>46225</v>
      </c>
      <c r="I50" s="72">
        <f>SUM(I23:I49)</f>
        <v>41025</v>
      </c>
      <c r="J50" s="72">
        <f>SUM(J23:J49)</f>
        <v>42075</v>
      </c>
      <c r="K50" s="72">
        <f>SUM(K23:K49)</f>
        <v>500</v>
      </c>
      <c r="L50" s="72">
        <f>SUM(L23:L49)</f>
        <v>500</v>
      </c>
      <c r="M50" s="72">
        <f>SUM(M23:M49)</f>
        <v>2000</v>
      </c>
      <c r="N50" s="72">
        <f>SUM(N23:N49)</f>
        <v>500</v>
      </c>
      <c r="O50" s="72">
        <f>SUM(O23:O49)</f>
        <v>1300</v>
      </c>
      <c r="P50" s="72">
        <f>SUM(P23:P49)</f>
        <v>1600</v>
      </c>
      <c r="Q50" s="72">
        <f>SUM(Q23:Q49)</f>
        <v>1600</v>
      </c>
      <c r="R50" s="72">
        <f>SUM(R23:R49)</f>
        <v>2500</v>
      </c>
      <c r="S50" s="72">
        <f>SUM(S23:S49)</f>
        <v>2000</v>
      </c>
      <c r="T50" s="72">
        <f>SUM(T23:T49)</f>
        <v>2000</v>
      </c>
      <c r="U50" s="72">
        <f>SUM(U23:U49)</f>
        <v>1639</v>
      </c>
      <c r="V50" s="72">
        <f>SUM(V23:V49)</f>
        <v>500</v>
      </c>
      <c r="W50" s="72">
        <f>SUM(C50:V50)</f>
        <v>219714</v>
      </c>
    </row>
    <row r="51" spans="2:23" ht="12.75">
      <c r="B51" s="54"/>
      <c r="C51" s="54" t="s">
        <v>133</v>
      </c>
      <c r="D51" s="54" t="s">
        <v>63</v>
      </c>
      <c r="E51" s="40" t="s">
        <v>64</v>
      </c>
      <c r="F51" s="54" t="s">
        <v>134</v>
      </c>
      <c r="G51" s="54" t="s">
        <v>135</v>
      </c>
      <c r="H51" s="74" t="s">
        <v>136</v>
      </c>
      <c r="I51" s="74" t="s">
        <v>137</v>
      </c>
      <c r="J51" s="75" t="s">
        <v>138</v>
      </c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</row>
    <row r="52" spans="2:23" ht="12.75">
      <c r="B52" s="54"/>
      <c r="C52" s="76" t="s">
        <v>139</v>
      </c>
      <c r="D52" s="76"/>
      <c r="E52" s="76"/>
      <c r="F52" s="77">
        <v>0</v>
      </c>
      <c r="G52" s="77">
        <v>4</v>
      </c>
      <c r="H52" s="77">
        <v>4</v>
      </c>
      <c r="I52" s="77">
        <v>4</v>
      </c>
      <c r="J52" s="77">
        <v>4</v>
      </c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</row>
    <row r="53" spans="1:23" ht="12.75">
      <c r="A53" s="44" t="s">
        <v>140</v>
      </c>
      <c r="B53" s="54"/>
      <c r="C53" s="54" t="s">
        <v>141</v>
      </c>
      <c r="D53" s="54"/>
      <c r="E53" s="54"/>
      <c r="F53" s="77">
        <v>11</v>
      </c>
      <c r="G53" s="77">
        <v>11</v>
      </c>
      <c r="H53" s="77">
        <v>12</v>
      </c>
      <c r="I53" s="77">
        <v>11</v>
      </c>
      <c r="J53" s="77">
        <v>11</v>
      </c>
      <c r="K53" s="77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</row>
    <row r="54" spans="2:23" ht="12.75">
      <c r="B54" s="54"/>
      <c r="C54" s="54"/>
      <c r="D54" s="54"/>
      <c r="E54" s="54"/>
      <c r="F54" s="54" t="s">
        <v>65</v>
      </c>
      <c r="G54" s="54" t="s">
        <v>65</v>
      </c>
      <c r="H54" s="78" t="s">
        <v>66</v>
      </c>
      <c r="I54" s="54" t="s">
        <v>65</v>
      </c>
      <c r="J54" s="54" t="s">
        <v>65</v>
      </c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</row>
    <row r="55" spans="1:23" ht="12.75">
      <c r="A55" s="44" t="s">
        <v>142</v>
      </c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</row>
    <row r="56" spans="1:24" ht="12.75">
      <c r="A56" s="1" t="s">
        <v>30</v>
      </c>
      <c r="B56" s="52">
        <f>SUM(C56:V56)</f>
        <v>5000</v>
      </c>
      <c r="C56" s="54">
        <v>0</v>
      </c>
      <c r="D56" s="54">
        <v>0</v>
      </c>
      <c r="E56" s="54"/>
      <c r="F56" s="54">
        <v>1000</v>
      </c>
      <c r="G56" s="54">
        <v>1000</v>
      </c>
      <c r="H56" s="54">
        <v>1000</v>
      </c>
      <c r="I56" s="54">
        <v>1000</v>
      </c>
      <c r="J56" s="54">
        <v>1000</v>
      </c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>
        <f>SUM(C56:V56)</f>
        <v>5000</v>
      </c>
      <c r="X56" s="1" t="s">
        <v>143</v>
      </c>
    </row>
    <row r="57" spans="1:24" ht="12.75">
      <c r="A57" s="1" t="s">
        <v>31</v>
      </c>
      <c r="B57" s="52">
        <f>SUM(C57:V57)</f>
        <v>4000</v>
      </c>
      <c r="C57" s="54">
        <v>0</v>
      </c>
      <c r="D57" s="54"/>
      <c r="E57" s="54"/>
      <c r="F57" s="54"/>
      <c r="G57" s="54">
        <v>1000</v>
      </c>
      <c r="H57" s="54">
        <v>1000</v>
      </c>
      <c r="I57" s="54">
        <v>1000</v>
      </c>
      <c r="J57" s="54">
        <v>1000</v>
      </c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>
        <f>SUM(C57:V57)</f>
        <v>4000</v>
      </c>
      <c r="X57" s="1" t="s">
        <v>143</v>
      </c>
    </row>
    <row r="58" spans="1:24" ht="12.75">
      <c r="A58" s="1" t="s">
        <v>144</v>
      </c>
      <c r="B58" s="52">
        <f>SUM(C58:V58)</f>
        <v>14550</v>
      </c>
      <c r="C58" s="54">
        <v>0</v>
      </c>
      <c r="D58" s="54">
        <v>0</v>
      </c>
      <c r="E58" s="54">
        <f>750*3</f>
        <v>2250</v>
      </c>
      <c r="F58" s="54"/>
      <c r="G58" s="54">
        <f>(G52*G53*55)+(G52*3*25)+300</f>
        <v>3020</v>
      </c>
      <c r="H58" s="54">
        <f>(H52*H53*55)+(H52*3*25)+300</f>
        <v>3240</v>
      </c>
      <c r="I58" s="54">
        <f>(I52*I53*55)+(I52*3*25)+300</f>
        <v>3020</v>
      </c>
      <c r="J58" s="54">
        <f>(J52*J53*55)+(J52*3*25)+300</f>
        <v>3020</v>
      </c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>
        <f>SUM(C58:V58)</f>
        <v>14550</v>
      </c>
      <c r="X58" s="1" t="s">
        <v>143</v>
      </c>
    </row>
    <row r="59" spans="1:24" ht="12.75">
      <c r="A59" s="1" t="s">
        <v>33</v>
      </c>
      <c r="B59" s="52">
        <f>SUM(C59:V59)</f>
        <v>4100</v>
      </c>
      <c r="C59" s="54"/>
      <c r="D59" s="54">
        <v>0</v>
      </c>
      <c r="E59" s="54">
        <f>100*3</f>
        <v>300</v>
      </c>
      <c r="F59" s="67">
        <f>(F53+4)*5*10</f>
        <v>750</v>
      </c>
      <c r="G59" s="67">
        <f>(G53+4)*5*10</f>
        <v>750</v>
      </c>
      <c r="H59" s="67">
        <f>(H53+4)*5*10</f>
        <v>800</v>
      </c>
      <c r="I59" s="67">
        <f>(I53+4)*5*10</f>
        <v>750</v>
      </c>
      <c r="J59" s="67">
        <f>(J53+4)*5*10</f>
        <v>750</v>
      </c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>
        <f>SUM(C59:V59)</f>
        <v>4100</v>
      </c>
      <c r="X59" s="1" t="s">
        <v>145</v>
      </c>
    </row>
    <row r="60" spans="1:24" ht="12.75">
      <c r="A60" s="1" t="s">
        <v>34</v>
      </c>
      <c r="B60" s="52">
        <f>SUM(C60:V60)</f>
        <v>3970</v>
      </c>
      <c r="C60" s="54"/>
      <c r="D60" s="54">
        <v>0</v>
      </c>
      <c r="E60" s="54"/>
      <c r="F60" s="54">
        <v>780</v>
      </c>
      <c r="G60" s="54">
        <v>780</v>
      </c>
      <c r="H60" s="54">
        <v>850</v>
      </c>
      <c r="I60" s="54">
        <v>780</v>
      </c>
      <c r="J60" s="54">
        <v>780</v>
      </c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>
        <f>SUM(C60:V60)</f>
        <v>3970</v>
      </c>
      <c r="X60" s="1" t="s">
        <v>145</v>
      </c>
    </row>
    <row r="61" spans="1:24" ht="12.75">
      <c r="A61" s="40" t="s">
        <v>146</v>
      </c>
      <c r="B61" s="52">
        <f>SUM(C61:V61)</f>
        <v>2000</v>
      </c>
      <c r="C61" s="54"/>
      <c r="D61" s="54"/>
      <c r="E61" s="54"/>
      <c r="F61" s="54">
        <v>400</v>
      </c>
      <c r="G61" s="54">
        <v>400</v>
      </c>
      <c r="H61" s="54">
        <v>400</v>
      </c>
      <c r="I61" s="54">
        <v>400</v>
      </c>
      <c r="J61" s="54">
        <v>400</v>
      </c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>
        <f>SUM(C61:V61)</f>
        <v>2000</v>
      </c>
      <c r="X61" s="1" t="s">
        <v>145</v>
      </c>
    </row>
    <row r="62" spans="1:24" ht="12.75">
      <c r="A62" s="1" t="s">
        <v>147</v>
      </c>
      <c r="B62" s="52">
        <f>SUM(C62:V62)</f>
        <v>2000</v>
      </c>
      <c r="C62" s="54"/>
      <c r="D62" s="54"/>
      <c r="E62" s="54"/>
      <c r="F62" s="54">
        <v>400</v>
      </c>
      <c r="G62" s="54">
        <v>400</v>
      </c>
      <c r="H62" s="54">
        <v>400</v>
      </c>
      <c r="I62" s="54">
        <v>400</v>
      </c>
      <c r="J62" s="54">
        <v>400</v>
      </c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>
        <f>SUM(C62:V62)</f>
        <v>2000</v>
      </c>
      <c r="X62" s="1" t="s">
        <v>145</v>
      </c>
    </row>
    <row r="63" spans="1:23" ht="12.75">
      <c r="A63" s="40" t="s">
        <v>148</v>
      </c>
      <c r="B63" s="52">
        <f>SUM(C63:V63)</f>
        <v>2000</v>
      </c>
      <c r="C63" s="54"/>
      <c r="D63" s="54">
        <v>0</v>
      </c>
      <c r="E63" s="54"/>
      <c r="F63" s="54">
        <v>400</v>
      </c>
      <c r="G63" s="54">
        <v>400</v>
      </c>
      <c r="H63" s="54">
        <v>400</v>
      </c>
      <c r="I63" s="54">
        <v>400</v>
      </c>
      <c r="J63" s="54">
        <v>400</v>
      </c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>
        <f>SUM(C63:V63)</f>
        <v>2000</v>
      </c>
    </row>
    <row r="64" spans="1:24" ht="12.75">
      <c r="A64" s="40" t="s">
        <v>149</v>
      </c>
      <c r="B64" s="52">
        <f>SUM(C64:V64)</f>
        <v>500</v>
      </c>
      <c r="C64" s="67">
        <v>500</v>
      </c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>
        <f>SUM(C64:V64)</f>
        <v>500</v>
      </c>
      <c r="X64" s="1" t="s">
        <v>145</v>
      </c>
    </row>
    <row r="65" spans="1:24" ht="12.75">
      <c r="A65" s="1" t="s">
        <v>150</v>
      </c>
      <c r="B65" s="52">
        <f>SUM(C65:V65)</f>
        <v>1200</v>
      </c>
      <c r="C65" s="54">
        <v>0</v>
      </c>
      <c r="D65" s="54"/>
      <c r="E65" s="54"/>
      <c r="F65" s="54"/>
      <c r="G65" s="54">
        <v>300</v>
      </c>
      <c r="H65" s="54">
        <v>300</v>
      </c>
      <c r="I65" s="54">
        <v>300</v>
      </c>
      <c r="J65" s="54">
        <v>300</v>
      </c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>
        <f>SUM(C65:V65)</f>
        <v>1200</v>
      </c>
      <c r="X65" s="1" t="s">
        <v>143</v>
      </c>
    </row>
    <row r="66" spans="1:24" ht="12.75">
      <c r="A66" s="1" t="s">
        <v>151</v>
      </c>
      <c r="B66" s="52">
        <f>SUM(C66:V66)</f>
        <v>2500</v>
      </c>
      <c r="C66" s="54"/>
      <c r="D66" s="54"/>
      <c r="E66" s="54"/>
      <c r="F66" s="54">
        <v>500</v>
      </c>
      <c r="G66" s="54">
        <v>500</v>
      </c>
      <c r="H66" s="54">
        <v>500</v>
      </c>
      <c r="I66" s="54">
        <v>500</v>
      </c>
      <c r="J66" s="54">
        <v>500</v>
      </c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>
        <f>SUM(C66:V66)</f>
        <v>2500</v>
      </c>
      <c r="X66" s="1" t="s">
        <v>145</v>
      </c>
    </row>
    <row r="67" spans="1:24" ht="12.75">
      <c r="A67" s="1" t="s">
        <v>152</v>
      </c>
      <c r="B67" s="52">
        <f>SUM(C67:V67)</f>
        <v>2000</v>
      </c>
      <c r="C67" s="67">
        <v>2000</v>
      </c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>
        <f>SUM(C67:V67)</f>
        <v>2000</v>
      </c>
      <c r="X67" s="1" t="s">
        <v>145</v>
      </c>
    </row>
    <row r="68" spans="1:23" ht="12.75">
      <c r="A68" s="79" t="s">
        <v>153</v>
      </c>
      <c r="B68" s="80">
        <f>SUM(B56:B67)</f>
        <v>43820</v>
      </c>
      <c r="C68" s="80">
        <f>SUM(C56:C67)</f>
        <v>2500</v>
      </c>
      <c r="D68" s="80">
        <f>SUM(D56:D67)</f>
        <v>0</v>
      </c>
      <c r="E68" s="80">
        <f>SUM(E56:E67)</f>
        <v>2550</v>
      </c>
      <c r="F68" s="80">
        <f>SUM(F56:F67)</f>
        <v>4230</v>
      </c>
      <c r="G68" s="80">
        <f>SUM(G56:G67)</f>
        <v>8550</v>
      </c>
      <c r="H68" s="80">
        <f>SUM(H56:H67)</f>
        <v>8890</v>
      </c>
      <c r="I68" s="80">
        <f>SUM(I56:I67)</f>
        <v>8550</v>
      </c>
      <c r="J68" s="80">
        <f>SUM(J56:J67)</f>
        <v>8550</v>
      </c>
      <c r="K68" s="80">
        <f>SUM(K56:K67)</f>
        <v>0</v>
      </c>
      <c r="L68" s="80">
        <f>SUM(L56:L67)</f>
        <v>0</v>
      </c>
      <c r="M68" s="80">
        <f>SUM(M56:M67)</f>
        <v>0</v>
      </c>
      <c r="N68" s="80">
        <f>SUM(N56:N67)</f>
        <v>0</v>
      </c>
      <c r="O68" s="80">
        <f>SUM(O56:O67)</f>
        <v>0</v>
      </c>
      <c r="P68" s="80">
        <f>SUM(P56:P67)</f>
        <v>0</v>
      </c>
      <c r="Q68" s="80">
        <f>SUM(Q56:Q67)</f>
        <v>0</v>
      </c>
      <c r="R68" s="80">
        <f>SUM(R56:R67)</f>
        <v>0</v>
      </c>
      <c r="S68" s="80">
        <f>SUM(S56:S67)</f>
        <v>0</v>
      </c>
      <c r="T68" s="80">
        <f>SUM(T56:T67)</f>
        <v>0</v>
      </c>
      <c r="U68" s="80">
        <f>SUM(U56:U67)</f>
        <v>0</v>
      </c>
      <c r="V68" s="80">
        <f>SUM(V56:V67)</f>
        <v>0</v>
      </c>
      <c r="W68" s="80">
        <f>SUM(W56:W67)</f>
        <v>43820</v>
      </c>
    </row>
    <row r="69" spans="2:23" ht="12.75"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</row>
    <row r="70" spans="1:23" ht="12.75">
      <c r="A70" s="44" t="s">
        <v>154</v>
      </c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</row>
    <row r="71" spans="1:23" ht="12.75">
      <c r="A71" s="40" t="s">
        <v>155</v>
      </c>
      <c r="B71" s="52">
        <f>SUM(C71:V71)</f>
        <v>3920</v>
      </c>
      <c r="C71" s="54"/>
      <c r="D71" s="54"/>
      <c r="E71" s="54"/>
      <c r="F71" s="54">
        <f>70*11</f>
        <v>770</v>
      </c>
      <c r="G71" s="54">
        <f>14*5*11</f>
        <v>770</v>
      </c>
      <c r="H71" s="54">
        <f>70*12</f>
        <v>840</v>
      </c>
      <c r="I71" s="54">
        <v>770</v>
      </c>
      <c r="J71" s="54">
        <v>770</v>
      </c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>
        <f>SUM(C71:V71)</f>
        <v>3920</v>
      </c>
    </row>
    <row r="72" spans="1:23" ht="12.75">
      <c r="A72" s="40" t="s">
        <v>156</v>
      </c>
      <c r="B72" s="52">
        <f>SUM(C72:V72)</f>
        <v>2520</v>
      </c>
      <c r="C72" s="54"/>
      <c r="D72" s="54"/>
      <c r="E72" s="54"/>
      <c r="F72" s="54">
        <f>45*11</f>
        <v>495</v>
      </c>
      <c r="G72" s="54">
        <f>45*11</f>
        <v>495</v>
      </c>
      <c r="H72" s="54">
        <f>45*12</f>
        <v>540</v>
      </c>
      <c r="I72" s="54">
        <f>45*11</f>
        <v>495</v>
      </c>
      <c r="J72" s="54">
        <f>45*11</f>
        <v>495</v>
      </c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>
        <f>SUM(C72:V72)</f>
        <v>2520</v>
      </c>
    </row>
    <row r="73" spans="1:23" s="38" customFormat="1" ht="12.75">
      <c r="A73" s="81" t="s">
        <v>157</v>
      </c>
      <c r="B73" s="52">
        <f>SUM(C73:V73)</f>
        <v>2200</v>
      </c>
      <c r="C73" s="67"/>
      <c r="D73" s="67"/>
      <c r="E73" s="67"/>
      <c r="F73" s="67">
        <f>40*11</f>
        <v>440</v>
      </c>
      <c r="G73" s="67">
        <v>440</v>
      </c>
      <c r="H73" s="67">
        <v>440</v>
      </c>
      <c r="I73" s="67">
        <v>440</v>
      </c>
      <c r="J73" s="67">
        <v>440</v>
      </c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  <c r="V73" s="67"/>
      <c r="W73" s="67">
        <f>SUM(C73:V73)</f>
        <v>2200</v>
      </c>
    </row>
    <row r="74" spans="1:23" s="38" customFormat="1" ht="12.75">
      <c r="A74" s="38" t="s">
        <v>159</v>
      </c>
      <c r="B74" s="52">
        <f>SUM(C74:V74)</f>
        <v>0</v>
      </c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>
        <f>SUM(C74:V74)</f>
        <v>0</v>
      </c>
    </row>
    <row r="75" spans="1:23" ht="12.75">
      <c r="A75" s="79" t="s">
        <v>160</v>
      </c>
      <c r="B75" s="80">
        <f>SUM(B71:B74)</f>
        <v>8640</v>
      </c>
      <c r="C75" s="80">
        <f>SUM(C71:C74)</f>
        <v>0</v>
      </c>
      <c r="D75" s="80">
        <f>SUM(D71:D74)</f>
        <v>0</v>
      </c>
      <c r="E75" s="80">
        <f>SUM(E71:E74)</f>
        <v>0</v>
      </c>
      <c r="F75" s="80">
        <f>SUM(F71:F74)</f>
        <v>1705</v>
      </c>
      <c r="G75" s="80">
        <f>SUM(G71:G74)</f>
        <v>1705</v>
      </c>
      <c r="H75" s="80">
        <f>SUM(H71:H74)</f>
        <v>1820</v>
      </c>
      <c r="I75" s="80">
        <f>SUM(I71:I74)</f>
        <v>1705</v>
      </c>
      <c r="J75" s="80">
        <f>SUM(J71:J74)</f>
        <v>1705</v>
      </c>
      <c r="K75" s="80">
        <f>SUM(K71:K74)</f>
        <v>0</v>
      </c>
      <c r="L75" s="80">
        <f>SUM(L71:L74)</f>
        <v>0</v>
      </c>
      <c r="M75" s="80">
        <f>SUM(M71:M74)</f>
        <v>0</v>
      </c>
      <c r="N75" s="80">
        <f>SUM(N71:N74)</f>
        <v>0</v>
      </c>
      <c r="O75" s="80">
        <f>SUM(O71:O74)</f>
        <v>0</v>
      </c>
      <c r="P75" s="80">
        <f>SUM(P71:P74)</f>
        <v>0</v>
      </c>
      <c r="Q75" s="80">
        <f>SUM(Q71:Q74)</f>
        <v>0</v>
      </c>
      <c r="R75" s="80">
        <f>SUM(R71:R74)</f>
        <v>0</v>
      </c>
      <c r="S75" s="80">
        <f>SUM(S71:S74)</f>
        <v>0</v>
      </c>
      <c r="T75" s="80">
        <f>SUM(T71:T74)</f>
        <v>0</v>
      </c>
      <c r="U75" s="80">
        <f>SUM(U71:U74)</f>
        <v>0</v>
      </c>
      <c r="V75" s="80">
        <f>SUM(V71:V74)</f>
        <v>0</v>
      </c>
      <c r="W75" s="80">
        <f>SUM(W71:W74)</f>
        <v>8640</v>
      </c>
    </row>
    <row r="76" spans="2:23" ht="12.75"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</row>
    <row r="77" spans="1:23" ht="12.75">
      <c r="A77" s="44" t="s">
        <v>161</v>
      </c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</row>
    <row r="78" spans="1:24" ht="12.75">
      <c r="A78" s="1" t="s">
        <v>162</v>
      </c>
      <c r="B78" s="52">
        <f>SUM(C78:V78)</f>
        <v>27075</v>
      </c>
      <c r="C78" s="54">
        <v>250</v>
      </c>
      <c r="D78" s="54">
        <v>0</v>
      </c>
      <c r="E78" s="54">
        <v>0</v>
      </c>
      <c r="F78" s="54">
        <f>+(+F13+F15)*5*1</f>
        <v>4775</v>
      </c>
      <c r="G78" s="54">
        <f>+(+G13+G15)*5*1</f>
        <v>4425</v>
      </c>
      <c r="H78" s="54">
        <f>+(+H13+H15)*5*1</f>
        <v>6175</v>
      </c>
      <c r="I78" s="54">
        <f>+(+I13+I15)*5*1</f>
        <v>5675</v>
      </c>
      <c r="J78" s="54">
        <f>+(+J13+J15)*5*1</f>
        <v>5775</v>
      </c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>
        <f>SUM(C78:V78)</f>
        <v>27075</v>
      </c>
      <c r="X78" s="1" t="s">
        <v>47</v>
      </c>
    </row>
    <row r="79" spans="1:24" ht="12.75">
      <c r="A79" s="1" t="s">
        <v>163</v>
      </c>
      <c r="B79" s="52">
        <f>SUM(C79:V79)</f>
        <v>500</v>
      </c>
      <c r="C79" s="54"/>
      <c r="D79" s="54"/>
      <c r="E79" s="54"/>
      <c r="F79" s="54">
        <v>100</v>
      </c>
      <c r="G79" s="54">
        <v>100</v>
      </c>
      <c r="H79" s="54">
        <v>100</v>
      </c>
      <c r="I79" s="54">
        <v>100</v>
      </c>
      <c r="J79" s="54">
        <v>100</v>
      </c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>
        <f>SUM(C79:V79)</f>
        <v>500</v>
      </c>
      <c r="X79" s="1" t="s">
        <v>47</v>
      </c>
    </row>
    <row r="80" spans="1:23" ht="12.75">
      <c r="A80" s="79" t="s">
        <v>164</v>
      </c>
      <c r="B80" s="80">
        <f>SUM(B78:B79)</f>
        <v>27575</v>
      </c>
      <c r="C80" s="80">
        <f>SUM(C78:C79)</f>
        <v>250</v>
      </c>
      <c r="D80" s="80">
        <f>SUM(D78:D79)</f>
        <v>0</v>
      </c>
      <c r="E80" s="80">
        <f>SUM(E78:E79)</f>
        <v>0</v>
      </c>
      <c r="F80" s="80">
        <f>SUM(F78:F79)</f>
        <v>4875</v>
      </c>
      <c r="G80" s="80">
        <f>SUM(G78:G79)</f>
        <v>4525</v>
      </c>
      <c r="H80" s="80">
        <f>SUM(H78:H79)</f>
        <v>6275</v>
      </c>
      <c r="I80" s="80">
        <f>SUM(I78:I79)</f>
        <v>5775</v>
      </c>
      <c r="J80" s="80">
        <f>SUM(J78:J79)</f>
        <v>5875</v>
      </c>
      <c r="K80" s="80">
        <f>SUM(K78:K79)</f>
        <v>0</v>
      </c>
      <c r="L80" s="80">
        <f>SUM(L78:L79)</f>
        <v>0</v>
      </c>
      <c r="M80" s="80">
        <f>SUM(M78:M79)</f>
        <v>0</v>
      </c>
      <c r="N80" s="80">
        <f>SUM(N78:N79)</f>
        <v>0</v>
      </c>
      <c r="O80" s="80">
        <f>SUM(O78:O79)</f>
        <v>0</v>
      </c>
      <c r="P80" s="80">
        <f>SUM(P78:P79)</f>
        <v>0</v>
      </c>
      <c r="Q80" s="80">
        <f>SUM(Q78:Q79)</f>
        <v>0</v>
      </c>
      <c r="R80" s="80">
        <f>SUM(R78:R79)</f>
        <v>0</v>
      </c>
      <c r="S80" s="80">
        <f>SUM(S78:S79)</f>
        <v>0</v>
      </c>
      <c r="T80" s="80">
        <f>SUM(T78:T79)</f>
        <v>0</v>
      </c>
      <c r="U80" s="80">
        <f>SUM(U78:U79)</f>
        <v>0</v>
      </c>
      <c r="V80" s="80">
        <f>SUM(V78:V79)</f>
        <v>0</v>
      </c>
      <c r="W80" s="80">
        <f>SUM(W78:W79)</f>
        <v>27575</v>
      </c>
    </row>
    <row r="81" spans="2:23" ht="12.75">
      <c r="B81" s="54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</row>
    <row r="82" spans="1:23" ht="12.75">
      <c r="A82" s="44" t="s">
        <v>165</v>
      </c>
      <c r="B82" s="54"/>
      <c r="C82" s="54" t="s">
        <v>133</v>
      </c>
      <c r="D82" s="54" t="s">
        <v>63</v>
      </c>
      <c r="E82" s="40" t="s">
        <v>64</v>
      </c>
      <c r="F82" s="54" t="s">
        <v>134</v>
      </c>
      <c r="G82" s="54" t="s">
        <v>135</v>
      </c>
      <c r="H82" s="54" t="s">
        <v>166</v>
      </c>
      <c r="I82" s="54" t="s">
        <v>137</v>
      </c>
      <c r="J82" s="82" t="s">
        <v>167</v>
      </c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</row>
    <row r="83" spans="1:24" ht="12.75">
      <c r="A83" s="1" t="s">
        <v>168</v>
      </c>
      <c r="B83" s="52">
        <f>SUM(C83:V83)</f>
        <v>1350</v>
      </c>
      <c r="C83" s="54"/>
      <c r="D83" s="54"/>
      <c r="E83" s="54"/>
      <c r="F83" s="52">
        <v>250</v>
      </c>
      <c r="G83" s="52">
        <v>250</v>
      </c>
      <c r="H83" s="52">
        <v>350</v>
      </c>
      <c r="I83" s="52">
        <v>250</v>
      </c>
      <c r="J83" s="52">
        <v>250</v>
      </c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>
        <f>SUM(C83:V83)</f>
        <v>1350</v>
      </c>
      <c r="X83" s="1" t="s">
        <v>169</v>
      </c>
    </row>
    <row r="84" spans="1:24" ht="12.75">
      <c r="A84" s="1" t="s">
        <v>170</v>
      </c>
      <c r="B84" s="52">
        <f>SUM(C84:V84)</f>
        <v>750</v>
      </c>
      <c r="C84" s="54"/>
      <c r="D84" s="54">
        <v>0</v>
      </c>
      <c r="E84" s="54"/>
      <c r="F84" s="54">
        <v>150</v>
      </c>
      <c r="G84" s="54">
        <v>150</v>
      </c>
      <c r="H84" s="54">
        <v>150</v>
      </c>
      <c r="I84" s="54">
        <v>150</v>
      </c>
      <c r="J84" s="54">
        <v>150</v>
      </c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>
        <f>SUM(C84:V84)</f>
        <v>750</v>
      </c>
      <c r="X84" s="1" t="s">
        <v>169</v>
      </c>
    </row>
    <row r="85" spans="1:24" ht="12.75">
      <c r="A85" s="1" t="s">
        <v>171</v>
      </c>
      <c r="B85" s="52">
        <f>SUM(C85:V85)</f>
        <v>2500</v>
      </c>
      <c r="C85" s="54"/>
      <c r="D85" s="54"/>
      <c r="E85" s="54"/>
      <c r="F85" s="54">
        <v>500</v>
      </c>
      <c r="G85" s="54">
        <v>500</v>
      </c>
      <c r="H85" s="54">
        <v>500</v>
      </c>
      <c r="I85" s="54">
        <v>500</v>
      </c>
      <c r="J85" s="54">
        <v>500</v>
      </c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>
        <f>SUM(C85:V85)</f>
        <v>2500</v>
      </c>
      <c r="X85" s="1" t="s">
        <v>169</v>
      </c>
    </row>
    <row r="86" spans="1:24" ht="12.75">
      <c r="A86" s="1" t="s">
        <v>41</v>
      </c>
      <c r="B86" s="52">
        <f>SUM(C86:V86)</f>
        <v>6125</v>
      </c>
      <c r="C86" s="54"/>
      <c r="D86" s="54">
        <v>0</v>
      </c>
      <c r="E86" s="54">
        <v>125</v>
      </c>
      <c r="F86" s="54">
        <v>1200</v>
      </c>
      <c r="G86" s="54">
        <v>1200</v>
      </c>
      <c r="H86" s="54">
        <v>1200</v>
      </c>
      <c r="I86" s="54">
        <v>1200</v>
      </c>
      <c r="J86" s="54">
        <v>1200</v>
      </c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>
        <f>SUM(C86:V86)</f>
        <v>6125</v>
      </c>
      <c r="X86" s="1" t="s">
        <v>172</v>
      </c>
    </row>
    <row r="87" spans="1:24" ht="12.75">
      <c r="A87" s="40" t="s">
        <v>173</v>
      </c>
      <c r="B87" s="52">
        <f>SUM(C87:V87)</f>
        <v>1400</v>
      </c>
      <c r="C87" s="54"/>
      <c r="D87" s="54"/>
      <c r="E87" s="54"/>
      <c r="F87" s="54">
        <v>0</v>
      </c>
      <c r="G87" s="54">
        <v>0</v>
      </c>
      <c r="H87" s="54">
        <v>0</v>
      </c>
      <c r="I87" s="54">
        <v>0</v>
      </c>
      <c r="J87" s="54">
        <v>0</v>
      </c>
      <c r="K87" s="54"/>
      <c r="L87" s="54"/>
      <c r="M87" s="54"/>
      <c r="N87" s="54"/>
      <c r="O87" s="54"/>
      <c r="P87" s="54"/>
      <c r="Q87" s="54"/>
      <c r="R87" s="54">
        <v>700</v>
      </c>
      <c r="S87" s="54"/>
      <c r="T87" s="54">
        <v>700</v>
      </c>
      <c r="U87" s="54"/>
      <c r="V87" s="54"/>
      <c r="W87" s="54">
        <f>SUM(C87:V87)</f>
        <v>1400</v>
      </c>
      <c r="X87" s="1" t="s">
        <v>172</v>
      </c>
    </row>
    <row r="88" spans="1:24" ht="12.75">
      <c r="A88" s="1" t="s">
        <v>174</v>
      </c>
      <c r="B88" s="52">
        <f>SUM(C88:V88)</f>
        <v>0</v>
      </c>
      <c r="C88" s="54"/>
      <c r="D88" s="54"/>
      <c r="E88" s="54"/>
      <c r="F88" s="54">
        <v>0</v>
      </c>
      <c r="G88" s="54">
        <v>0</v>
      </c>
      <c r="H88" s="54">
        <v>0</v>
      </c>
      <c r="I88" s="54">
        <v>0</v>
      </c>
      <c r="J88" s="54">
        <v>0</v>
      </c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>
        <f>SUM(C88:V88)</f>
        <v>0</v>
      </c>
      <c r="X88" s="1" t="s">
        <v>175</v>
      </c>
    </row>
    <row r="89" spans="1:24" ht="12.75">
      <c r="A89" s="1" t="s">
        <v>43</v>
      </c>
      <c r="B89" s="52">
        <f>SUM(C89:V89)</f>
        <v>800</v>
      </c>
      <c r="C89" s="54"/>
      <c r="D89" s="54"/>
      <c r="E89" s="54"/>
      <c r="F89" s="54">
        <v>0</v>
      </c>
      <c r="G89" s="54">
        <v>0</v>
      </c>
      <c r="H89" s="54">
        <v>0</v>
      </c>
      <c r="I89" s="54">
        <v>0</v>
      </c>
      <c r="J89" s="54">
        <v>0</v>
      </c>
      <c r="K89" s="54"/>
      <c r="L89" s="54"/>
      <c r="M89" s="54"/>
      <c r="N89" s="54"/>
      <c r="O89" s="54"/>
      <c r="P89" s="54"/>
      <c r="Q89" s="54"/>
      <c r="R89" s="54">
        <v>400</v>
      </c>
      <c r="S89" s="54"/>
      <c r="T89" s="54">
        <v>400</v>
      </c>
      <c r="U89" s="54"/>
      <c r="V89" s="54"/>
      <c r="W89" s="54">
        <f>SUM(C89:V89)</f>
        <v>800</v>
      </c>
      <c r="X89" s="1" t="s">
        <v>172</v>
      </c>
    </row>
    <row r="90" spans="1:23" ht="12.75">
      <c r="A90" s="1" t="s">
        <v>44</v>
      </c>
      <c r="B90" s="52">
        <f>SUM(C90:V90)</f>
        <v>0</v>
      </c>
      <c r="C90" s="54"/>
      <c r="D90" s="54">
        <v>0</v>
      </c>
      <c r="E90" s="54"/>
      <c r="F90" s="54">
        <v>0</v>
      </c>
      <c r="G90" s="54">
        <v>0</v>
      </c>
      <c r="H90" s="54">
        <v>0</v>
      </c>
      <c r="I90" s="54">
        <v>0</v>
      </c>
      <c r="J90" s="54">
        <v>0</v>
      </c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>
        <f>SUM(C90:V90)</f>
        <v>0</v>
      </c>
    </row>
    <row r="91" spans="1:24" ht="12.75">
      <c r="A91" s="1" t="s">
        <v>176</v>
      </c>
      <c r="B91" s="52">
        <f>SUM(C91:V91)</f>
        <v>250</v>
      </c>
      <c r="C91" s="54"/>
      <c r="D91" s="54"/>
      <c r="E91" s="54"/>
      <c r="F91" s="54">
        <v>50</v>
      </c>
      <c r="G91" s="54">
        <v>50</v>
      </c>
      <c r="H91" s="54">
        <v>50</v>
      </c>
      <c r="I91" s="54">
        <v>50</v>
      </c>
      <c r="J91" s="54">
        <v>50</v>
      </c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>
        <f>SUM(C91:V91)</f>
        <v>250</v>
      </c>
      <c r="X91" s="1" t="s">
        <v>47</v>
      </c>
    </row>
    <row r="92" spans="1:24" ht="12.75">
      <c r="A92" s="1" t="s">
        <v>177</v>
      </c>
      <c r="B92" s="52">
        <f>SUM(C92:V92)</f>
        <v>1250</v>
      </c>
      <c r="C92" s="54"/>
      <c r="D92" s="54"/>
      <c r="E92" s="54"/>
      <c r="F92" s="54">
        <v>250</v>
      </c>
      <c r="G92" s="54">
        <v>250</v>
      </c>
      <c r="H92" s="54">
        <v>250</v>
      </c>
      <c r="I92" s="54">
        <v>250</v>
      </c>
      <c r="J92" s="54">
        <v>250</v>
      </c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>
        <f>SUM(C92:V92)</f>
        <v>1250</v>
      </c>
      <c r="X92" s="1" t="s">
        <v>178</v>
      </c>
    </row>
    <row r="93" spans="1:24" ht="12.75">
      <c r="A93" s="1" t="s">
        <v>179</v>
      </c>
      <c r="B93" s="52">
        <f>SUM(C93:V93)</f>
        <v>21600</v>
      </c>
      <c r="C93" s="54"/>
      <c r="D93" s="54"/>
      <c r="E93" s="54"/>
      <c r="F93" s="123">
        <v>3000</v>
      </c>
      <c r="G93" s="54">
        <v>4600</v>
      </c>
      <c r="H93" s="54">
        <v>5000</v>
      </c>
      <c r="I93" s="54">
        <v>4500</v>
      </c>
      <c r="J93" s="54">
        <v>4500</v>
      </c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>
        <f>SUM(C93:V93)</f>
        <v>21600</v>
      </c>
      <c r="X93" s="1" t="s">
        <v>47</v>
      </c>
    </row>
    <row r="94" spans="1:24" ht="12.75">
      <c r="A94" s="1" t="s">
        <v>180</v>
      </c>
      <c r="B94" s="52">
        <f>SUM(C94:V94)</f>
        <v>500</v>
      </c>
      <c r="C94" s="54"/>
      <c r="D94" s="54"/>
      <c r="E94" s="54">
        <v>0</v>
      </c>
      <c r="F94" s="54">
        <v>100</v>
      </c>
      <c r="G94" s="54">
        <v>100</v>
      </c>
      <c r="H94" s="54">
        <v>100</v>
      </c>
      <c r="I94" s="54">
        <v>100</v>
      </c>
      <c r="J94" s="54">
        <v>100</v>
      </c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>
        <f>SUM(C94:V94)</f>
        <v>500</v>
      </c>
      <c r="X94" s="1" t="s">
        <v>47</v>
      </c>
    </row>
    <row r="95" spans="1:23" ht="12.75">
      <c r="A95" s="1" t="s">
        <v>181</v>
      </c>
      <c r="B95" s="54"/>
      <c r="C95" s="54"/>
      <c r="D95" s="54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>
        <f>SUM(C95:V95)</f>
        <v>0</v>
      </c>
    </row>
    <row r="96" spans="1:24" ht="12.75">
      <c r="A96" s="40" t="s">
        <v>182</v>
      </c>
      <c r="B96" s="52">
        <f>SUM(C96:V96)</f>
        <v>250</v>
      </c>
      <c r="C96" s="54">
        <v>250</v>
      </c>
      <c r="D96" s="54"/>
      <c r="E96" s="54"/>
      <c r="F96" s="54"/>
      <c r="G96" s="54"/>
      <c r="H96" s="54"/>
      <c r="I96" s="54"/>
      <c r="J96" s="54"/>
      <c r="K96" s="54"/>
      <c r="L96" s="54"/>
      <c r="M96" s="54"/>
      <c r="N96" s="54"/>
      <c r="O96" s="54"/>
      <c r="P96" s="54"/>
      <c r="Q96" s="54"/>
      <c r="R96" s="54"/>
      <c r="S96" s="54"/>
      <c r="T96" s="54"/>
      <c r="U96" s="54"/>
      <c r="V96" s="54"/>
      <c r="W96" s="54">
        <f>SUM(C96:V96)</f>
        <v>250</v>
      </c>
      <c r="X96" s="1" t="s">
        <v>47</v>
      </c>
    </row>
    <row r="97" spans="1:23" ht="12.75">
      <c r="A97" s="79" t="s">
        <v>183</v>
      </c>
      <c r="B97" s="80">
        <f>SUM(B83:B96)</f>
        <v>36775</v>
      </c>
      <c r="C97" s="80">
        <f>SUM(C83:C96)</f>
        <v>250</v>
      </c>
      <c r="D97" s="80">
        <f>SUM(D83:D96)</f>
        <v>0</v>
      </c>
      <c r="E97" s="80">
        <f>SUM(E83:E96)</f>
        <v>125</v>
      </c>
      <c r="F97" s="80">
        <f>SUM(F83:F96)</f>
        <v>5500</v>
      </c>
      <c r="G97" s="80">
        <f>SUM(G83:G96)</f>
        <v>7100</v>
      </c>
      <c r="H97" s="80">
        <f>SUM(H83:H96)</f>
        <v>7600</v>
      </c>
      <c r="I97" s="80">
        <f>SUM(I83:I96)</f>
        <v>7000</v>
      </c>
      <c r="J97" s="80">
        <f>SUM(J83:J96)</f>
        <v>7000</v>
      </c>
      <c r="K97" s="80">
        <f>SUM(K83:K96)</f>
        <v>0</v>
      </c>
      <c r="L97" s="80">
        <f>SUM(L83:L96)</f>
        <v>0</v>
      </c>
      <c r="M97" s="80">
        <f>SUM(M83:M96)</f>
        <v>0</v>
      </c>
      <c r="N97" s="80">
        <f>SUM(N83:N96)</f>
        <v>0</v>
      </c>
      <c r="O97" s="80">
        <f>SUM(O83:O96)</f>
        <v>0</v>
      </c>
      <c r="P97" s="80">
        <f>SUM(P83:P96)</f>
        <v>0</v>
      </c>
      <c r="Q97" s="80">
        <f>SUM(Q83:Q96)</f>
        <v>0</v>
      </c>
      <c r="R97" s="80">
        <f>SUM(R83:R96)</f>
        <v>1100</v>
      </c>
      <c r="S97" s="80">
        <f>SUM(S83:S96)</f>
        <v>0</v>
      </c>
      <c r="T97" s="80">
        <f>SUM(T83:T96)</f>
        <v>1100</v>
      </c>
      <c r="U97" s="80">
        <f>SUM(U83:U96)</f>
        <v>0</v>
      </c>
      <c r="V97" s="80">
        <f>SUM(V83:V96)</f>
        <v>0</v>
      </c>
      <c r="W97" s="80">
        <f>SUM(W83:W96)</f>
        <v>36775</v>
      </c>
    </row>
    <row r="98" spans="1:23" ht="12.75">
      <c r="A98" s="83"/>
      <c r="B98" s="61"/>
      <c r="C98" s="61"/>
      <c r="D98" s="61"/>
      <c r="E98" s="61"/>
      <c r="F98" s="61"/>
      <c r="G98" s="61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</row>
    <row r="99" spans="1:23" ht="12.75" hidden="1">
      <c r="A99" s="1" t="s">
        <v>184</v>
      </c>
      <c r="B99" s="52">
        <f>SUM(C99:V99)</f>
        <v>0</v>
      </c>
      <c r="C99" s="54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>
        <f>SUM(C99:V99)</f>
        <v>0</v>
      </c>
    </row>
    <row r="100" spans="1:24" ht="12.75" hidden="1">
      <c r="A100" s="1" t="s">
        <v>185</v>
      </c>
      <c r="B100" s="52">
        <f>SUM(C100:V100)</f>
        <v>0</v>
      </c>
      <c r="C100" s="54"/>
      <c r="D100" s="54"/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4"/>
      <c r="V100" s="54"/>
      <c r="W100" s="54">
        <f>SUM(C100:V100)</f>
        <v>0</v>
      </c>
      <c r="X100" s="1" t="s">
        <v>186</v>
      </c>
    </row>
    <row r="101" spans="1:24" ht="12.75" hidden="1">
      <c r="A101" s="1" t="s">
        <v>187</v>
      </c>
      <c r="B101" s="52">
        <f>SUM(C101:V101)</f>
        <v>0</v>
      </c>
      <c r="C101" s="54"/>
      <c r="D101" s="54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54"/>
      <c r="W101" s="54">
        <f>SUM(C101:V101)</f>
        <v>0</v>
      </c>
      <c r="X101" s="1" t="s">
        <v>186</v>
      </c>
    </row>
    <row r="102" spans="1:24" ht="12.75" hidden="1">
      <c r="A102" s="1" t="s">
        <v>188</v>
      </c>
      <c r="B102" s="52">
        <f>SUM(C102:V102)</f>
        <v>0</v>
      </c>
      <c r="C102" s="54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>
        <f>SUM(C102:V102)</f>
        <v>0</v>
      </c>
      <c r="X102" s="1" t="s">
        <v>186</v>
      </c>
    </row>
    <row r="103" spans="1:24" ht="12.75">
      <c r="A103" s="1" t="s">
        <v>186</v>
      </c>
      <c r="B103" s="52">
        <f>SUM(C103:V103)</f>
        <v>46993.75000000001</v>
      </c>
      <c r="C103" s="54"/>
      <c r="D103" s="54"/>
      <c r="E103" s="54"/>
      <c r="F103" s="54"/>
      <c r="G103" s="54"/>
      <c r="H103" s="54"/>
      <c r="I103" s="54"/>
      <c r="J103" s="54"/>
      <c r="K103" s="54">
        <f>(45625/12)*1.03</f>
        <v>3916.1458333333335</v>
      </c>
      <c r="L103" s="54">
        <f>(45625/12)*1.03</f>
        <v>3916.1458333333335</v>
      </c>
      <c r="M103" s="54">
        <f>(45625/12)*1.03</f>
        <v>3916.1458333333335</v>
      </c>
      <c r="N103" s="54">
        <f>(45625/12)*1.03</f>
        <v>3916.1458333333335</v>
      </c>
      <c r="O103" s="54">
        <f>(45625/12)*1.03</f>
        <v>3916.1458333333335</v>
      </c>
      <c r="P103" s="54">
        <f>(45625/12)*1.03</f>
        <v>3916.1458333333335</v>
      </c>
      <c r="Q103" s="54">
        <f>(45625/12)*1.03</f>
        <v>3916.1458333333335</v>
      </c>
      <c r="R103" s="54">
        <f>(45625/12)*1.03</f>
        <v>3916.1458333333335</v>
      </c>
      <c r="S103" s="54">
        <f>(45625/12)*1.03</f>
        <v>3916.1458333333335</v>
      </c>
      <c r="T103" s="54">
        <f>(45625/12)*1.03</f>
        <v>3916.1458333333335</v>
      </c>
      <c r="U103" s="54">
        <f>(45625/12)*1.03</f>
        <v>3916.1458333333335</v>
      </c>
      <c r="V103" s="54">
        <f>(45625/12)*1.03</f>
        <v>3916.1458333333335</v>
      </c>
      <c r="W103" s="54">
        <f>SUM(C103:V103)</f>
        <v>46993.75000000001</v>
      </c>
      <c r="X103" s="1" t="s">
        <v>186</v>
      </c>
    </row>
    <row r="104" spans="1:24" ht="25.5">
      <c r="A104" s="84" t="s">
        <v>189</v>
      </c>
      <c r="B104" s="52">
        <f>SUM(C104:V104)</f>
        <v>600</v>
      </c>
      <c r="C104" s="54"/>
      <c r="D104" s="54"/>
      <c r="E104" s="54"/>
      <c r="F104" s="54"/>
      <c r="G104" s="54"/>
      <c r="H104" s="54"/>
      <c r="I104" s="54"/>
      <c r="J104" s="54"/>
      <c r="K104" s="54">
        <v>160</v>
      </c>
      <c r="L104" s="54">
        <v>120</v>
      </c>
      <c r="M104" s="54">
        <v>40</v>
      </c>
      <c r="N104" s="54">
        <v>40</v>
      </c>
      <c r="O104" s="54">
        <v>40</v>
      </c>
      <c r="P104" s="54">
        <v>40</v>
      </c>
      <c r="Q104" s="54">
        <v>40</v>
      </c>
      <c r="R104" s="54">
        <v>40</v>
      </c>
      <c r="S104" s="54">
        <v>40</v>
      </c>
      <c r="T104" s="54">
        <v>0</v>
      </c>
      <c r="U104" s="54">
        <v>40</v>
      </c>
      <c r="V104" s="54">
        <v>0</v>
      </c>
      <c r="W104" s="54">
        <f>SUM(C104:V104)</f>
        <v>600</v>
      </c>
      <c r="X104" s="1" t="s">
        <v>190</v>
      </c>
    </row>
    <row r="105" spans="1:24" ht="12.75">
      <c r="A105" s="81" t="s">
        <v>191</v>
      </c>
      <c r="B105" s="52">
        <f>SUM(C105:V105)</f>
        <v>1500</v>
      </c>
      <c r="C105" s="54"/>
      <c r="D105" s="54"/>
      <c r="E105" s="54">
        <v>125</v>
      </c>
      <c r="F105" s="54">
        <v>275</v>
      </c>
      <c r="G105" s="54">
        <v>275</v>
      </c>
      <c r="H105" s="54">
        <v>275</v>
      </c>
      <c r="I105" s="54">
        <v>275</v>
      </c>
      <c r="J105" s="54">
        <v>275</v>
      </c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V105" s="54"/>
      <c r="W105" s="54">
        <f>SUM(C105:V105)</f>
        <v>1500</v>
      </c>
      <c r="X105" s="1" t="s">
        <v>190</v>
      </c>
    </row>
    <row r="106" spans="1:25" ht="12.75">
      <c r="A106" s="81" t="s">
        <v>54</v>
      </c>
      <c r="B106" s="52">
        <f>SUM(C106:V106)</f>
        <v>3600</v>
      </c>
      <c r="C106" s="67"/>
      <c r="D106" s="67"/>
      <c r="E106" s="67"/>
      <c r="F106" s="67"/>
      <c r="G106" s="67"/>
      <c r="H106" s="67"/>
      <c r="I106" s="67"/>
      <c r="J106" s="67"/>
      <c r="K106" s="52">
        <v>300</v>
      </c>
      <c r="L106" s="52">
        <v>300</v>
      </c>
      <c r="M106" s="52">
        <v>300</v>
      </c>
      <c r="N106" s="52">
        <v>300</v>
      </c>
      <c r="O106" s="52">
        <v>300</v>
      </c>
      <c r="P106" s="52">
        <v>300</v>
      </c>
      <c r="Q106" s="52">
        <v>300</v>
      </c>
      <c r="R106" s="52">
        <v>300</v>
      </c>
      <c r="S106" s="52">
        <v>300</v>
      </c>
      <c r="T106" s="52">
        <v>300</v>
      </c>
      <c r="U106" s="52">
        <v>300</v>
      </c>
      <c r="V106" s="52">
        <v>300</v>
      </c>
      <c r="W106" s="67">
        <f>SUM(C106:V106)</f>
        <v>3600</v>
      </c>
      <c r="X106" s="81" t="s">
        <v>190</v>
      </c>
      <c r="Y106" s="40"/>
    </row>
    <row r="107" spans="1:24" ht="12.75">
      <c r="A107" s="62" t="s">
        <v>192</v>
      </c>
      <c r="B107" s="52">
        <f>SUM(C107:V107)</f>
        <v>6200</v>
      </c>
      <c r="C107" s="54"/>
      <c r="D107" s="54"/>
      <c r="E107" s="54">
        <v>200</v>
      </c>
      <c r="F107" s="54"/>
      <c r="G107" s="54"/>
      <c r="H107" s="54"/>
      <c r="I107" s="54"/>
      <c r="J107" s="54"/>
      <c r="K107" s="54">
        <v>600</v>
      </c>
      <c r="L107" s="54">
        <v>600</v>
      </c>
      <c r="M107" s="54">
        <v>600</v>
      </c>
      <c r="N107" s="54">
        <v>600</v>
      </c>
      <c r="O107" s="54">
        <v>600</v>
      </c>
      <c r="P107" s="54">
        <v>600</v>
      </c>
      <c r="Q107" s="54">
        <v>0</v>
      </c>
      <c r="R107" s="54">
        <v>600</v>
      </c>
      <c r="S107" s="54">
        <v>600</v>
      </c>
      <c r="T107" s="54">
        <v>0</v>
      </c>
      <c r="U107" s="54">
        <v>600</v>
      </c>
      <c r="V107" s="54">
        <v>600</v>
      </c>
      <c r="W107" s="54">
        <f>SUM(C107:V107)</f>
        <v>6200</v>
      </c>
      <c r="X107" s="1" t="s">
        <v>190</v>
      </c>
    </row>
    <row r="108" spans="1:24" ht="12.75">
      <c r="A108" s="40" t="s">
        <v>193</v>
      </c>
      <c r="B108" s="52">
        <f>SUM(C108:V108)</f>
        <v>5000</v>
      </c>
      <c r="C108" s="54"/>
      <c r="D108" s="54"/>
      <c r="E108" s="54"/>
      <c r="F108" s="54"/>
      <c r="G108" s="54"/>
      <c r="H108" s="54"/>
      <c r="I108" s="54"/>
      <c r="J108" s="54"/>
      <c r="K108" s="54">
        <v>0</v>
      </c>
      <c r="L108" s="54">
        <v>100</v>
      </c>
      <c r="M108" s="54">
        <v>4800</v>
      </c>
      <c r="N108" s="54">
        <v>0</v>
      </c>
      <c r="O108" s="54">
        <v>0</v>
      </c>
      <c r="P108" s="54">
        <v>0</v>
      </c>
      <c r="Q108" s="54">
        <v>0</v>
      </c>
      <c r="R108" s="54">
        <v>0</v>
      </c>
      <c r="S108" s="54">
        <v>0</v>
      </c>
      <c r="T108" s="54">
        <v>100</v>
      </c>
      <c r="U108" s="54">
        <v>0</v>
      </c>
      <c r="V108" s="54">
        <v>0</v>
      </c>
      <c r="W108" s="54">
        <f>SUM(C108:V108)</f>
        <v>5000</v>
      </c>
      <c r="X108" s="1" t="s">
        <v>190</v>
      </c>
    </row>
    <row r="109" spans="1:24" ht="12.75">
      <c r="A109" s="40" t="s">
        <v>194</v>
      </c>
      <c r="B109" s="52">
        <f>SUM(C109:V109)</f>
        <v>21000</v>
      </c>
      <c r="C109" s="54"/>
      <c r="D109" s="54"/>
      <c r="E109" s="54"/>
      <c r="F109" s="54"/>
      <c r="G109" s="54"/>
      <c r="H109" s="54"/>
      <c r="I109" s="54"/>
      <c r="J109" s="54"/>
      <c r="K109" s="54">
        <v>1750</v>
      </c>
      <c r="L109" s="54">
        <v>1750</v>
      </c>
      <c r="M109" s="54">
        <v>1750</v>
      </c>
      <c r="N109" s="54">
        <v>1750</v>
      </c>
      <c r="O109" s="54">
        <v>1750</v>
      </c>
      <c r="P109" s="54">
        <v>1750</v>
      </c>
      <c r="Q109" s="54">
        <v>1750</v>
      </c>
      <c r="R109" s="54">
        <v>1750</v>
      </c>
      <c r="S109" s="54">
        <v>1750</v>
      </c>
      <c r="T109" s="54">
        <v>1750</v>
      </c>
      <c r="U109" s="54">
        <v>1750</v>
      </c>
      <c r="V109" s="54">
        <v>1750</v>
      </c>
      <c r="W109" s="54">
        <f>SUM(C109:V109)</f>
        <v>21000</v>
      </c>
      <c r="X109" s="1" t="s">
        <v>190</v>
      </c>
    </row>
    <row r="110" spans="1:24" ht="12.75">
      <c r="A110" s="1" t="s">
        <v>195</v>
      </c>
      <c r="B110" s="52">
        <f>SUM(C110:V110)</f>
        <v>22200</v>
      </c>
      <c r="C110" s="54"/>
      <c r="D110" s="54"/>
      <c r="E110" s="54"/>
      <c r="F110" s="54"/>
      <c r="G110" s="54"/>
      <c r="H110" s="54"/>
      <c r="I110" s="54"/>
      <c r="J110" s="54"/>
      <c r="K110" s="54">
        <v>1850</v>
      </c>
      <c r="L110" s="54">
        <v>1850</v>
      </c>
      <c r="M110" s="54">
        <v>1850</v>
      </c>
      <c r="N110" s="54">
        <v>1850</v>
      </c>
      <c r="O110" s="54">
        <v>1850</v>
      </c>
      <c r="P110" s="54">
        <v>1850</v>
      </c>
      <c r="Q110" s="54">
        <v>1850</v>
      </c>
      <c r="R110" s="54">
        <v>1850</v>
      </c>
      <c r="S110" s="54">
        <v>1850</v>
      </c>
      <c r="T110" s="54">
        <v>1850</v>
      </c>
      <c r="U110" s="54">
        <v>1850</v>
      </c>
      <c r="V110" s="54">
        <v>1850</v>
      </c>
      <c r="W110" s="54">
        <f>SUM(C110:V110)</f>
        <v>22200</v>
      </c>
      <c r="X110" s="1" t="s">
        <v>196</v>
      </c>
    </row>
    <row r="111" spans="1:23" ht="12.75">
      <c r="A111" s="79" t="s">
        <v>197</v>
      </c>
      <c r="B111" s="80">
        <f>SUM(B99:B110)</f>
        <v>107093.75</v>
      </c>
      <c r="C111" s="80">
        <f>SUM(C99:C110)</f>
        <v>0</v>
      </c>
      <c r="D111" s="80">
        <f>SUM(D99:D110)</f>
        <v>0</v>
      </c>
      <c r="E111" s="80">
        <f>SUM(E99:E110)</f>
        <v>325</v>
      </c>
      <c r="F111" s="80">
        <f>SUM(F99:F110)</f>
        <v>275</v>
      </c>
      <c r="G111" s="80">
        <f>SUM(G99:G110)</f>
        <v>275</v>
      </c>
      <c r="H111" s="80">
        <f>SUM(H99:H110)</f>
        <v>275</v>
      </c>
      <c r="I111" s="80">
        <f>SUM(I99:I110)</f>
        <v>275</v>
      </c>
      <c r="J111" s="80">
        <f>SUM(J99:J110)</f>
        <v>275</v>
      </c>
      <c r="K111" s="80">
        <f>SUM(K99:K110)</f>
        <v>8576.145833333334</v>
      </c>
      <c r="L111" s="80">
        <f>SUM(L99:L110)</f>
        <v>8636.145833333334</v>
      </c>
      <c r="M111" s="80">
        <f>SUM(M99:M110)</f>
        <v>13256.145833333334</v>
      </c>
      <c r="N111" s="80">
        <f>SUM(N99:N110)</f>
        <v>8456.145833333334</v>
      </c>
      <c r="O111" s="80">
        <f>SUM(O99:O110)</f>
        <v>8456.145833333334</v>
      </c>
      <c r="P111" s="80">
        <f>SUM(P99:P110)</f>
        <v>8456.145833333334</v>
      </c>
      <c r="Q111" s="80">
        <f>SUM(Q99:Q110)</f>
        <v>7856.145833333334</v>
      </c>
      <c r="R111" s="80">
        <f>SUM(R99:R110)</f>
        <v>8456.145833333334</v>
      </c>
      <c r="S111" s="80">
        <f>SUM(S99:S110)</f>
        <v>8456.145833333334</v>
      </c>
      <c r="T111" s="80">
        <f>SUM(T99:T110)</f>
        <v>7916.145833333334</v>
      </c>
      <c r="U111" s="80">
        <f>SUM(U99:U110)</f>
        <v>8456.145833333334</v>
      </c>
      <c r="V111" s="80">
        <f>SUM(V99:V110)</f>
        <v>8416.145833333334</v>
      </c>
      <c r="W111" s="80">
        <f>SUM(C111:V111)</f>
        <v>107093.74999999999</v>
      </c>
    </row>
    <row r="112" spans="2:23" ht="12.75">
      <c r="B112" s="54"/>
      <c r="C112" s="54"/>
      <c r="D112" s="54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54"/>
      <c r="V112" s="54"/>
      <c r="W112" s="54"/>
    </row>
    <row r="113" spans="1:24" s="88" customFormat="1" ht="12.75">
      <c r="A113" s="85" t="s">
        <v>198</v>
      </c>
      <c r="B113" s="86">
        <f>B68+B75+B80+B97+B111</f>
        <v>223903.75</v>
      </c>
      <c r="C113" s="86">
        <f>C68+C75+C80+C97+C111</f>
        <v>3000</v>
      </c>
      <c r="D113" s="86">
        <f>D68+D75+D80+D97+D111</f>
        <v>0</v>
      </c>
      <c r="E113" s="86">
        <f>E68+E75+E80+E97+E111</f>
        <v>3000</v>
      </c>
      <c r="F113" s="86">
        <f>F68+F75+F80+F97+F111</f>
        <v>16585</v>
      </c>
      <c r="G113" s="86">
        <f>G68+G75+G80+G97+G111</f>
        <v>22155</v>
      </c>
      <c r="H113" s="86">
        <f>H68+H75+H80+H97+H111</f>
        <v>24860</v>
      </c>
      <c r="I113" s="86">
        <f>I68+I75+I80+I97+I111</f>
        <v>23305</v>
      </c>
      <c r="J113" s="86">
        <f>J68+J75+J80+J97+J111</f>
        <v>23405</v>
      </c>
      <c r="K113" s="86">
        <f>K68+K75+K80+K97+K111</f>
        <v>8576.145833333334</v>
      </c>
      <c r="L113" s="86">
        <f>L68+L75+L80+L97+L111</f>
        <v>8636.145833333334</v>
      </c>
      <c r="M113" s="86">
        <f>M68+M75+M80+M97+M111</f>
        <v>13256.145833333334</v>
      </c>
      <c r="N113" s="86">
        <f>N68+N75+N80+N97+N111</f>
        <v>8456.145833333334</v>
      </c>
      <c r="O113" s="86">
        <f>O68+O75+O80+O97+O111</f>
        <v>8456.145833333334</v>
      </c>
      <c r="P113" s="86">
        <f>P68+P75+P80+P97+P111</f>
        <v>8456.145833333334</v>
      </c>
      <c r="Q113" s="86">
        <f>Q68+Q75+Q80+Q97+Q111</f>
        <v>7856.145833333334</v>
      </c>
      <c r="R113" s="86">
        <f>R68+R75+R80+R97+R111</f>
        <v>9556.145833333334</v>
      </c>
      <c r="S113" s="86">
        <f>S68+S75+S80+S97+S111</f>
        <v>8456.145833333334</v>
      </c>
      <c r="T113" s="86">
        <f>T68+T75+T80+T97+T111</f>
        <v>9016.145833333334</v>
      </c>
      <c r="U113" s="86">
        <f>U68+U75+U80+U97+U111</f>
        <v>8456.145833333334</v>
      </c>
      <c r="V113" s="86">
        <f>V68+V75+V80+V97+V111</f>
        <v>8416.145833333334</v>
      </c>
      <c r="W113" s="86">
        <f>W68+W75+W80+W97+W111</f>
        <v>223903.75</v>
      </c>
      <c r="X113" s="87">
        <f>+W50-W68-W75-W80-W97-W111</f>
        <v>-4189.749999999985</v>
      </c>
    </row>
    <row r="114" spans="2:23" ht="12.75">
      <c r="B114" s="54"/>
      <c r="C114" s="54"/>
      <c r="D114" s="54"/>
      <c r="E114" s="54"/>
      <c r="F114" s="54"/>
      <c r="G114" s="54"/>
      <c r="H114" s="54"/>
      <c r="I114" s="54"/>
      <c r="J114" s="54"/>
      <c r="K114" s="54"/>
      <c r="L114" s="54"/>
      <c r="M114" s="54"/>
      <c r="N114" s="54"/>
      <c r="O114" s="54"/>
      <c r="P114" s="54"/>
      <c r="Q114" s="54"/>
      <c r="R114" s="54"/>
      <c r="S114" s="54"/>
      <c r="T114" s="54"/>
      <c r="U114" s="54"/>
      <c r="V114" s="54"/>
      <c r="W114" s="54"/>
    </row>
    <row r="115" spans="1:23" s="91" customFormat="1" ht="12.75">
      <c r="A115" s="89" t="s">
        <v>199</v>
      </c>
      <c r="B115" s="90">
        <f>B50-B113</f>
        <v>3060.25</v>
      </c>
      <c r="C115" s="90">
        <f>C50-C113</f>
        <v>-500</v>
      </c>
      <c r="D115" s="90">
        <f>D50-D113</f>
        <v>0</v>
      </c>
      <c r="E115" s="90">
        <f>E50-E113</f>
        <v>-900</v>
      </c>
      <c r="F115" s="90">
        <f>F50-F113</f>
        <v>19040</v>
      </c>
      <c r="G115" s="90">
        <f>G50-G113</f>
        <v>11370</v>
      </c>
      <c r="H115" s="90">
        <f>H50-H113</f>
        <v>21365</v>
      </c>
      <c r="I115" s="90">
        <f>I50-I113</f>
        <v>17720</v>
      </c>
      <c r="J115" s="90">
        <f>J50-J113</f>
        <v>18670</v>
      </c>
      <c r="K115" s="90">
        <f>K50-K113</f>
        <v>-8076.145833333334</v>
      </c>
      <c r="L115" s="90">
        <f>L50-L113</f>
        <v>-8136.145833333334</v>
      </c>
      <c r="M115" s="90">
        <f>M50-M113</f>
        <v>-11256.145833333334</v>
      </c>
      <c r="N115" s="90">
        <f>N50-N113</f>
        <v>-7956.145833333334</v>
      </c>
      <c r="O115" s="90">
        <f>O50-O113</f>
        <v>-7156.145833333334</v>
      </c>
      <c r="P115" s="90">
        <f>P50-P113</f>
        <v>-6856.145833333334</v>
      </c>
      <c r="Q115" s="90">
        <f>Q50-Q113</f>
        <v>-6256.145833333334</v>
      </c>
      <c r="R115" s="90">
        <f>R50-R113</f>
        <v>-7056.145833333334</v>
      </c>
      <c r="S115" s="90">
        <f>S50-S113</f>
        <v>-6456.145833333334</v>
      </c>
      <c r="T115" s="90">
        <f>T50-T113</f>
        <v>-7016.145833333334</v>
      </c>
      <c r="U115" s="90">
        <f>U50-U113</f>
        <v>-6817.145833333334</v>
      </c>
      <c r="V115" s="90">
        <f>V50-V113</f>
        <v>-7916.145833333334</v>
      </c>
      <c r="W115" s="90">
        <f>W50-W113</f>
        <v>-4189.75</v>
      </c>
    </row>
    <row r="116" spans="2:23" ht="12.75">
      <c r="B116" s="54"/>
      <c r="C116" s="54"/>
      <c r="D116" s="54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54"/>
      <c r="V116" s="54"/>
      <c r="W116" s="54"/>
    </row>
    <row r="117" spans="2:23" ht="12.75">
      <c r="B117" s="54"/>
      <c r="C117" s="54"/>
      <c r="D117" s="54"/>
      <c r="E117" s="54"/>
      <c r="F117" s="54"/>
      <c r="G117" s="54"/>
      <c r="H117" s="54"/>
      <c r="I117" s="54"/>
      <c r="J117" s="54"/>
      <c r="K117" s="54"/>
      <c r="L117" s="54"/>
      <c r="M117" s="54"/>
      <c r="N117" s="54"/>
      <c r="O117" s="54"/>
      <c r="P117" s="54"/>
      <c r="Q117" s="54"/>
      <c r="R117" s="54"/>
      <c r="S117" s="54"/>
      <c r="T117" s="54"/>
      <c r="U117" s="54"/>
      <c r="V117" s="54"/>
      <c r="W117" s="54"/>
    </row>
    <row r="118" spans="2:23" ht="12.75">
      <c r="B118" s="54"/>
      <c r="C118" s="54"/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54"/>
      <c r="V118" s="54"/>
      <c r="W118" s="54"/>
    </row>
    <row r="119" spans="2:23" ht="12.75">
      <c r="B119" s="54"/>
      <c r="C119" s="54"/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54"/>
      <c r="V119" s="54"/>
      <c r="W119" s="54"/>
    </row>
    <row r="120" spans="2:11" ht="12.75">
      <c r="B120" s="54"/>
      <c r="C120" s="54"/>
      <c r="D120" s="54"/>
      <c r="E120" s="54"/>
      <c r="F120" s="54"/>
      <c r="G120" s="54"/>
      <c r="H120" s="54"/>
      <c r="I120" s="54"/>
      <c r="J120" s="54"/>
      <c r="K120" s="54"/>
    </row>
    <row r="121" spans="2:11" ht="12.75">
      <c r="B121" s="54"/>
      <c r="C121" s="54"/>
      <c r="D121" s="54"/>
      <c r="E121" s="54"/>
      <c r="F121" s="54"/>
      <c r="G121" s="54"/>
      <c r="H121" s="54"/>
      <c r="I121" s="54"/>
      <c r="J121" s="54"/>
      <c r="K121" s="54"/>
    </row>
    <row r="122" spans="2:11" ht="12.75">
      <c r="B122" s="54"/>
      <c r="C122" s="54"/>
      <c r="D122" s="54"/>
      <c r="E122" s="54"/>
      <c r="F122" s="54"/>
      <c r="G122" s="54"/>
      <c r="H122" s="54"/>
      <c r="I122" s="54"/>
      <c r="J122" s="54"/>
      <c r="K122" s="54"/>
    </row>
    <row r="123" spans="2:11" ht="12.75">
      <c r="B123" s="54"/>
      <c r="C123" s="54"/>
      <c r="D123" s="54"/>
      <c r="E123" s="54"/>
      <c r="F123" s="54"/>
      <c r="G123" s="54"/>
      <c r="H123" s="54"/>
      <c r="I123" s="54"/>
      <c r="J123" s="54"/>
      <c r="K123" s="54"/>
    </row>
    <row r="124" spans="2:11" ht="12.75">
      <c r="B124" s="54"/>
      <c r="C124" s="54"/>
      <c r="D124" s="54"/>
      <c r="E124" s="54"/>
      <c r="F124" s="54"/>
      <c r="G124" s="54"/>
      <c r="H124" s="54"/>
      <c r="I124" s="54"/>
      <c r="J124" s="54"/>
      <c r="K124" s="54"/>
    </row>
    <row r="125" spans="2:11" ht="12.75">
      <c r="B125" s="54"/>
      <c r="C125" s="54"/>
      <c r="D125" s="54"/>
      <c r="E125" s="54"/>
      <c r="F125" s="54"/>
      <c r="G125" s="54"/>
      <c r="H125" s="54"/>
      <c r="I125" s="54"/>
      <c r="J125" s="54"/>
      <c r="K125" s="54"/>
    </row>
    <row r="126" spans="2:11" ht="12.75">
      <c r="B126" s="54"/>
      <c r="C126" s="54"/>
      <c r="D126" s="54"/>
      <c r="E126" s="54"/>
      <c r="F126" s="54"/>
      <c r="G126" s="54"/>
      <c r="H126" s="54"/>
      <c r="I126" s="54"/>
      <c r="J126" s="54"/>
      <c r="K126" s="54"/>
    </row>
    <row r="127" spans="2:11" ht="12.75">
      <c r="B127" s="54"/>
      <c r="C127" s="54"/>
      <c r="D127" s="54"/>
      <c r="E127" s="54"/>
      <c r="F127" s="54"/>
      <c r="G127" s="54"/>
      <c r="H127" s="54"/>
      <c r="I127" s="54"/>
      <c r="J127" s="54"/>
      <c r="K127" s="54"/>
    </row>
    <row r="128" spans="2:11" ht="12.75">
      <c r="B128" s="54"/>
      <c r="C128" s="54"/>
      <c r="D128" s="54"/>
      <c r="E128" s="54"/>
      <c r="F128" s="54"/>
      <c r="G128" s="54"/>
      <c r="H128" s="54"/>
      <c r="I128" s="54"/>
      <c r="J128" s="54"/>
      <c r="K128" s="54"/>
    </row>
    <row r="129" spans="2:11" ht="12.75">
      <c r="B129" s="54"/>
      <c r="C129" s="54"/>
      <c r="D129" s="54"/>
      <c r="E129" s="54"/>
      <c r="F129" s="54"/>
      <c r="G129" s="54"/>
      <c r="H129" s="54"/>
      <c r="I129" s="54"/>
      <c r="J129" s="54"/>
      <c r="K129" s="54"/>
    </row>
    <row r="130" spans="2:11" ht="12.75">
      <c r="B130" s="54"/>
      <c r="C130" s="54"/>
      <c r="D130" s="54"/>
      <c r="E130" s="54"/>
      <c r="F130" s="54"/>
      <c r="G130" s="54"/>
      <c r="H130" s="54"/>
      <c r="I130" s="54"/>
      <c r="J130" s="54"/>
      <c r="K130" s="54"/>
    </row>
    <row r="131" spans="2:11" ht="12.75">
      <c r="B131" s="54"/>
      <c r="C131" s="54"/>
      <c r="D131" s="54"/>
      <c r="E131" s="54"/>
      <c r="F131" s="54"/>
      <c r="G131" s="54"/>
      <c r="H131" s="54"/>
      <c r="I131" s="54"/>
      <c r="J131" s="54"/>
      <c r="K131" s="54"/>
    </row>
    <row r="132" spans="2:11" ht="12.75">
      <c r="B132" s="54"/>
      <c r="C132" s="54"/>
      <c r="D132" s="54"/>
      <c r="E132" s="54"/>
      <c r="F132" s="54"/>
      <c r="G132" s="54"/>
      <c r="H132" s="54"/>
      <c r="I132" s="54"/>
      <c r="J132" s="54"/>
      <c r="K132" s="54"/>
    </row>
    <row r="133" spans="2:11" ht="12.75">
      <c r="B133" s="54"/>
      <c r="C133" s="54"/>
      <c r="D133" s="54"/>
      <c r="E133" s="54"/>
      <c r="F133" s="54"/>
      <c r="G133" s="54"/>
      <c r="H133" s="54"/>
      <c r="I133" s="54"/>
      <c r="J133" s="54"/>
      <c r="K133" s="54"/>
    </row>
    <row r="134" spans="2:11" ht="12.75">
      <c r="B134" s="54"/>
      <c r="C134" s="54"/>
      <c r="D134" s="54"/>
      <c r="E134" s="54"/>
      <c r="F134" s="54"/>
      <c r="G134" s="54"/>
      <c r="H134" s="54"/>
      <c r="I134" s="54"/>
      <c r="J134" s="54"/>
      <c r="K134" s="54"/>
    </row>
    <row r="135" spans="2:11" ht="12.75">
      <c r="B135" s="54"/>
      <c r="C135" s="54"/>
      <c r="D135" s="54"/>
      <c r="E135" s="54"/>
      <c r="F135" s="54"/>
      <c r="G135" s="54"/>
      <c r="H135" s="54"/>
      <c r="I135" s="54"/>
      <c r="J135" s="54"/>
      <c r="K135" s="54"/>
    </row>
    <row r="136" spans="2:11" ht="12.75">
      <c r="B136" s="54"/>
      <c r="C136" s="54"/>
      <c r="D136" s="54"/>
      <c r="E136" s="54"/>
      <c r="F136" s="54"/>
      <c r="G136" s="54"/>
      <c r="H136" s="54"/>
      <c r="I136" s="54"/>
      <c r="J136" s="54"/>
      <c r="K136" s="54"/>
    </row>
    <row r="137" spans="2:11" ht="12.75">
      <c r="B137" s="54"/>
      <c r="C137" s="54"/>
      <c r="D137" s="54"/>
      <c r="E137" s="54"/>
      <c r="F137" s="54"/>
      <c r="G137" s="54"/>
      <c r="H137" s="54"/>
      <c r="I137" s="54"/>
      <c r="J137" s="54"/>
      <c r="K137" s="54"/>
    </row>
    <row r="138" spans="2:11" ht="12.75">
      <c r="B138" s="54"/>
      <c r="C138" s="54"/>
      <c r="D138" s="54"/>
      <c r="E138" s="54"/>
      <c r="F138" s="54"/>
      <c r="G138" s="54"/>
      <c r="H138" s="54"/>
      <c r="I138" s="54"/>
      <c r="J138" s="54"/>
      <c r="K138" s="54"/>
    </row>
    <row r="139" spans="2:11" ht="12.75">
      <c r="B139" s="54"/>
      <c r="C139" s="54"/>
      <c r="D139" s="54"/>
      <c r="E139" s="54"/>
      <c r="F139" s="54"/>
      <c r="G139" s="54"/>
      <c r="H139" s="54"/>
      <c r="I139" s="54"/>
      <c r="J139" s="54"/>
      <c r="K139" s="54"/>
    </row>
    <row r="140" spans="2:11" ht="12.75">
      <c r="B140" s="54"/>
      <c r="C140" s="54"/>
      <c r="D140" s="54"/>
      <c r="E140" s="54"/>
      <c r="F140" s="54"/>
      <c r="G140" s="54"/>
      <c r="H140" s="54"/>
      <c r="I140" s="54"/>
      <c r="J140" s="54"/>
      <c r="K140" s="54"/>
    </row>
    <row r="141" spans="2:11" ht="12.75">
      <c r="B141" s="54"/>
      <c r="C141" s="54"/>
      <c r="D141" s="54"/>
      <c r="E141" s="54"/>
      <c r="F141" s="54"/>
      <c r="G141" s="54"/>
      <c r="H141" s="54"/>
      <c r="I141" s="54"/>
      <c r="J141" s="54"/>
      <c r="K141" s="54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1"/>
  <sheetViews>
    <sheetView view="pageBreakPreview" zoomScale="90" zoomScaleSheetLayoutView="90" workbookViewId="0" topLeftCell="A1">
      <selection activeCell="N56" sqref="N56"/>
    </sheetView>
  </sheetViews>
  <sheetFormatPr defaultColWidth="9.140625" defaultRowHeight="12.75"/>
  <cols>
    <col min="1" max="1" width="40.57421875" style="1" customWidth="1"/>
    <col min="2" max="2" width="12.8515625" style="1" customWidth="1"/>
    <col min="3" max="3" width="7.7109375" style="1" customWidth="1"/>
    <col min="4" max="7" width="0" style="1" hidden="1" customWidth="1"/>
    <col min="8" max="8" width="3.140625" style="1" customWidth="1"/>
    <col min="9" max="9" width="11.57421875" style="1" customWidth="1"/>
    <col min="10" max="11" width="0" style="1" hidden="1" customWidth="1"/>
    <col min="12" max="16384" width="8.7109375" style="1" customWidth="1"/>
  </cols>
  <sheetData>
    <row r="1" spans="1:11" ht="12.75">
      <c r="A1" s="2"/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2.75">
      <c r="A2" s="2" t="s">
        <v>236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57" customHeight="1">
      <c r="A3" s="4" t="s">
        <v>2</v>
      </c>
      <c r="B3" s="5" t="s">
        <v>3</v>
      </c>
      <c r="C3" s="5" t="s">
        <v>4</v>
      </c>
      <c r="D3" s="5" t="s">
        <v>5</v>
      </c>
      <c r="E3" s="5" t="s">
        <v>4</v>
      </c>
      <c r="F3" s="5" t="s">
        <v>6</v>
      </c>
      <c r="G3" s="5" t="s">
        <v>4</v>
      </c>
      <c r="H3" s="6"/>
      <c r="I3" s="5" t="s">
        <v>7</v>
      </c>
      <c r="J3" s="5" t="s">
        <v>8</v>
      </c>
      <c r="K3" s="5" t="s">
        <v>9</v>
      </c>
    </row>
    <row r="4" spans="1:11" ht="12.75">
      <c r="A4" s="7" t="s">
        <v>10</v>
      </c>
      <c r="B4" s="8"/>
      <c r="C4" s="8"/>
      <c r="D4" s="8"/>
      <c r="E4" s="8"/>
      <c r="F4" s="8"/>
      <c r="G4" s="8"/>
      <c r="H4" s="9"/>
      <c r="I4" s="8"/>
      <c r="J4" s="8"/>
      <c r="K4" s="8"/>
    </row>
    <row r="5" spans="1:11" ht="12.75">
      <c r="A5" s="10" t="s">
        <v>11</v>
      </c>
      <c r="B5" s="11">
        <f>+'Det only 5 shows w 1 Thurs SO'!B21</f>
        <v>0</v>
      </c>
      <c r="C5" s="12">
        <f>B5/$B$22</f>
        <v>0</v>
      </c>
      <c r="D5" s="11" t="e">
        <f>#N/A</f>
        <v>#N/A</v>
      </c>
      <c r="E5" s="12" t="e">
        <f>D5/$D$22</f>
        <v>#N/A</v>
      </c>
      <c r="F5" s="11">
        <f>'Tickets at 130 show 135 xmas'!X23</f>
        <v>5000</v>
      </c>
      <c r="G5" s="12">
        <f>F5/$F$22</f>
        <v>0.020144557343496933</v>
      </c>
      <c r="H5" s="13"/>
      <c r="I5" s="11">
        <f>B5/6</f>
        <v>0</v>
      </c>
      <c r="J5" s="11" t="e">
        <f>+D5/6</f>
        <v>#N/A</v>
      </c>
      <c r="K5" s="11">
        <f>+F5/6</f>
        <v>833.3333333333334</v>
      </c>
    </row>
    <row r="6" spans="1:11" ht="20.25" customHeight="1">
      <c r="A6" s="7" t="s">
        <v>12</v>
      </c>
      <c r="B6" s="14">
        <f>+'Det only 5 shows w 1 Thurs SO'!B23</f>
        <v>0</v>
      </c>
      <c r="C6" s="12">
        <f>B6/$B$22</f>
        <v>0</v>
      </c>
      <c r="D6" s="14" t="e">
        <f>#N/A</f>
        <v>#N/A</v>
      </c>
      <c r="E6" s="12" t="e">
        <f>D6/$D$22</f>
        <v>#N/A</v>
      </c>
      <c r="F6" s="14" t="s">
        <v>13</v>
      </c>
      <c r="G6" s="12" t="s">
        <v>13</v>
      </c>
      <c r="H6" s="13"/>
      <c r="I6" s="11">
        <f>B6/6</f>
        <v>0</v>
      </c>
      <c r="J6" s="14" t="s">
        <v>13</v>
      </c>
      <c r="K6" s="14" t="s">
        <v>13</v>
      </c>
    </row>
    <row r="7" spans="1:11" ht="12.75">
      <c r="A7" s="7" t="s">
        <v>14</v>
      </c>
      <c r="B7" s="15">
        <f>+'Det only 5 shows w 1 Thurs SO'!B24+'Det only 5 shows w 1 Thurs SO'!B22</f>
        <v>4400</v>
      </c>
      <c r="C7" s="16">
        <f>B7/$B$22</f>
        <v>0.022831761055242483</v>
      </c>
      <c r="D7" s="15" t="e">
        <f>#N/A</f>
        <v>#N/A</v>
      </c>
      <c r="E7" s="16" t="e">
        <f>D7/$D$22</f>
        <v>#N/A</v>
      </c>
      <c r="F7" s="17">
        <f>8*110</f>
        <v>880</v>
      </c>
      <c r="G7" s="16">
        <f>8*110</f>
        <v>880</v>
      </c>
      <c r="H7" s="18"/>
      <c r="I7" s="16">
        <v>0</v>
      </c>
      <c r="J7" s="16">
        <f>8*110</f>
        <v>880</v>
      </c>
      <c r="K7" s="16">
        <f>8*110</f>
        <v>880</v>
      </c>
    </row>
    <row r="8" spans="1:11" ht="12.75">
      <c r="A8" s="7" t="s">
        <v>15</v>
      </c>
      <c r="B8" s="19">
        <f>SUM(B5:B7)</f>
        <v>4400</v>
      </c>
      <c r="C8" s="20">
        <f>+B8/B22</f>
        <v>0.022831761055242483</v>
      </c>
      <c r="D8" s="19" t="e">
        <f>SUM(D5:D7)</f>
        <v>#N/A</v>
      </c>
      <c r="E8" s="20" t="e">
        <f>+D8/D22</f>
        <v>#N/A</v>
      </c>
      <c r="F8" s="19">
        <f>SUM(F5:F7)</f>
        <v>5880</v>
      </c>
      <c r="G8" s="20">
        <f>+F8/F22</f>
        <v>0.023689999435952395</v>
      </c>
      <c r="H8" s="13"/>
      <c r="I8" s="19">
        <f>SUM(I5:I7)</f>
        <v>0</v>
      </c>
      <c r="J8" s="19" t="e">
        <f>SUM(J5:J7)</f>
        <v>#N/A</v>
      </c>
      <c r="K8" s="19">
        <f>SUM(K5:K7)</f>
        <v>1713.3333333333335</v>
      </c>
    </row>
    <row r="9" spans="1:11" ht="6" customHeight="1">
      <c r="A9" s="7"/>
      <c r="B9" s="19"/>
      <c r="C9" s="12"/>
      <c r="D9" s="19"/>
      <c r="E9" s="12"/>
      <c r="F9" s="14"/>
      <c r="G9" s="12"/>
      <c r="H9" s="13"/>
      <c r="I9" s="14"/>
      <c r="J9" s="14"/>
      <c r="K9" s="14"/>
    </row>
    <row r="10" spans="1:11" ht="12.75">
      <c r="A10" s="7" t="s">
        <v>16</v>
      </c>
      <c r="B10" s="14">
        <f>+'Det only 5 shows w 1 Thurs SO'!B25</f>
        <v>0</v>
      </c>
      <c r="C10" s="12">
        <f>B10/$B$22</f>
        <v>0</v>
      </c>
      <c r="D10" s="14" t="e">
        <f>#N/A</f>
        <v>#N/A</v>
      </c>
      <c r="E10" s="12" t="e">
        <f>D10/$D$22</f>
        <v>#N/A</v>
      </c>
      <c r="F10" s="14">
        <f>+'Tickets at 130 show 135 xmas'!X27</f>
        <v>6000</v>
      </c>
      <c r="G10" s="12">
        <f>F10/$F$22</f>
        <v>0.02417346881219632</v>
      </c>
      <c r="H10" s="13"/>
      <c r="I10" s="14">
        <f>B10/6</f>
        <v>0</v>
      </c>
      <c r="J10" s="14" t="e">
        <f>+D10/6</f>
        <v>#N/A</v>
      </c>
      <c r="K10" s="14">
        <f>+F10/6</f>
        <v>1000</v>
      </c>
    </row>
    <row r="11" spans="1:11" ht="12.75">
      <c r="A11" s="7" t="s">
        <v>17</v>
      </c>
      <c r="B11" s="14">
        <f>+'Det only 5 shows w 1 Thurs SO'!B26</f>
        <v>0</v>
      </c>
      <c r="C11" s="12">
        <f>B11/$B$22</f>
        <v>0</v>
      </c>
      <c r="D11" s="14" t="e">
        <f>#N/A</f>
        <v>#N/A</v>
      </c>
      <c r="E11" s="12" t="e">
        <f>D11/$D$22</f>
        <v>#N/A</v>
      </c>
      <c r="F11" s="14">
        <f>+'Tickets at 130 show 135 xmas'!X28</f>
        <v>3000</v>
      </c>
      <c r="G11" s="12">
        <f>F11/$F$22</f>
        <v>0.01208673440609816</v>
      </c>
      <c r="H11" s="13"/>
      <c r="I11" s="14">
        <f>B11/6</f>
        <v>0</v>
      </c>
      <c r="J11" s="14" t="e">
        <f>+D11/6</f>
        <v>#N/A</v>
      </c>
      <c r="K11" s="14">
        <f>+F11/6</f>
        <v>500</v>
      </c>
    </row>
    <row r="12" spans="1:11" ht="12.75">
      <c r="A12" s="7" t="s">
        <v>18</v>
      </c>
      <c r="B12" s="14">
        <f>+'Det only 5 shows w 1 Thurs SO'!B27</f>
        <v>0</v>
      </c>
      <c r="C12" s="12">
        <f>B12/$B$22</f>
        <v>0</v>
      </c>
      <c r="D12" s="14" t="e">
        <f>#N/A</f>
        <v>#N/A</v>
      </c>
      <c r="E12" s="12" t="e">
        <f>D12/$D$22</f>
        <v>#N/A</v>
      </c>
      <c r="F12" s="14">
        <f>+'Tickets at 130 show 135 xmas'!X29</f>
        <v>7066</v>
      </c>
      <c r="G12" s="12">
        <f>F12/$F$22</f>
        <v>0.028468288437829867</v>
      </c>
      <c r="H12" s="13"/>
      <c r="I12" s="14">
        <f>B12/6</f>
        <v>0</v>
      </c>
      <c r="J12" s="14" t="e">
        <f>+D12/6</f>
        <v>#N/A</v>
      </c>
      <c r="K12" s="14">
        <f>+F12/6</f>
        <v>1177.6666666666667</v>
      </c>
    </row>
    <row r="13" spans="1:11" ht="12.75">
      <c r="A13" s="21" t="s">
        <v>19</v>
      </c>
      <c r="B13" s="13">
        <f>+'Det only 5 shows w 1 Thurs SO'!B28</f>
        <v>6000</v>
      </c>
      <c r="C13" s="20">
        <f>B13/$B$22</f>
        <v>0.031134219620785206</v>
      </c>
      <c r="D13" s="13" t="e">
        <f>#N/A</f>
        <v>#N/A</v>
      </c>
      <c r="E13" s="20" t="e">
        <f>D13/$D$22</f>
        <v>#N/A</v>
      </c>
      <c r="F13" s="13">
        <f>+'Tickets at 130 show 135 xmas'!X30</f>
        <v>0</v>
      </c>
      <c r="G13" s="20">
        <f>F13/$F$22</f>
        <v>0</v>
      </c>
      <c r="H13" s="13"/>
      <c r="I13" s="13">
        <f>B13/6</f>
        <v>1000</v>
      </c>
      <c r="J13" s="13" t="e">
        <f>+D13/6</f>
        <v>#N/A</v>
      </c>
      <c r="K13" s="13">
        <f>+F13/6</f>
        <v>0</v>
      </c>
    </row>
    <row r="14" spans="1:11" ht="12.75">
      <c r="A14" s="22" t="s">
        <v>20</v>
      </c>
      <c r="B14" s="23">
        <f>+'Det only 5 shows w 1 Thurs SO'!B37</f>
        <v>59080</v>
      </c>
      <c r="C14" s="16">
        <f>B14/$B$22</f>
        <v>0.306568282532665</v>
      </c>
      <c r="D14" s="17" t="e">
        <f>#N/A</f>
        <v>#N/A</v>
      </c>
      <c r="E14" s="16" t="e">
        <f>D14/$D$22</f>
        <v>#N/A</v>
      </c>
      <c r="F14" s="17">
        <f>+'Tickets at 130 show 135 xmas'!X39</f>
        <v>2500</v>
      </c>
      <c r="G14" s="16">
        <f>F14/$F$22</f>
        <v>0.010072278671748466</v>
      </c>
      <c r="H14" s="18"/>
      <c r="I14" s="17">
        <f>B14/6</f>
        <v>9846.666666666666</v>
      </c>
      <c r="J14" s="17" t="e">
        <f>+D14/6</f>
        <v>#N/A</v>
      </c>
      <c r="K14" s="17">
        <f>+F14/6</f>
        <v>416.6666666666667</v>
      </c>
    </row>
    <row r="15" spans="1:11" ht="12.75">
      <c r="A15" s="7" t="s">
        <v>21</v>
      </c>
      <c r="B15" s="14">
        <f>SUM(B10:B14)</f>
        <v>65080</v>
      </c>
      <c r="C15" s="20">
        <f>B15/$B$22</f>
        <v>0.3377025021534502</v>
      </c>
      <c r="D15" s="14" t="e">
        <f>SUM(D10:D14)</f>
        <v>#N/A</v>
      </c>
      <c r="E15" s="20" t="e">
        <f>D15/$B$22</f>
        <v>#N/A</v>
      </c>
      <c r="F15" s="14">
        <f>SUM(F10:F14)</f>
        <v>18566</v>
      </c>
      <c r="G15" s="20">
        <f>F15/$B$22</f>
        <v>0.09633965357991635</v>
      </c>
      <c r="H15" s="13"/>
      <c r="I15" s="14">
        <f>SUM(I10:I14)</f>
        <v>10846.666666666666</v>
      </c>
      <c r="J15" s="14" t="e">
        <f>SUM(J10:J14)</f>
        <v>#N/A</v>
      </c>
      <c r="K15" s="14">
        <f>SUM(K10:K14)</f>
        <v>3094.3333333333335</v>
      </c>
    </row>
    <row r="16" spans="1:11" ht="6" customHeight="1">
      <c r="A16" s="7"/>
      <c r="B16" s="14"/>
      <c r="C16" s="14"/>
      <c r="D16" s="14"/>
      <c r="E16" s="14"/>
      <c r="F16" s="14"/>
      <c r="G16" s="14"/>
      <c r="H16" s="13"/>
      <c r="I16" s="14"/>
      <c r="J16" s="14"/>
      <c r="K16" s="14"/>
    </row>
    <row r="17" spans="1:11" ht="18.75" customHeight="1">
      <c r="A17" s="7" t="s">
        <v>22</v>
      </c>
      <c r="B17" s="14">
        <f>SUM('Det only 5 shows w 1 Thurs SO'!B31:B35)</f>
        <v>12639</v>
      </c>
      <c r="C17" s="20">
        <f>B17/$B$22</f>
        <v>0.06558423363118404</v>
      </c>
      <c r="D17" s="14" t="e">
        <f>#N/A</f>
        <v>#VALUE!</v>
      </c>
      <c r="E17" s="20" t="e">
        <f>D17/$D$22</f>
        <v>#VALUE!</v>
      </c>
      <c r="F17" s="14">
        <f>SUM('Tickets at 130 show 135 xmas'!X33:X37)</f>
        <v>211760</v>
      </c>
      <c r="G17" s="20">
        <f>F17/$F$22</f>
        <v>0.8531622926117821</v>
      </c>
      <c r="H17" s="13"/>
      <c r="I17" s="14">
        <f>B17/6</f>
        <v>2106.5</v>
      </c>
      <c r="J17" s="14" t="e">
        <f>+D17/6</f>
        <v>#VALUE!</v>
      </c>
      <c r="K17" s="14">
        <f>+F17/6</f>
        <v>35293.333333333336</v>
      </c>
    </row>
    <row r="18" spans="1:11" ht="15.75" customHeight="1">
      <c r="A18" s="7" t="s">
        <v>23</v>
      </c>
      <c r="B18" s="14">
        <f>'Det only 5 shows w 1 Thurs SO'!B39</f>
        <v>99220</v>
      </c>
      <c r="C18" s="12">
        <f>B18/$B$22</f>
        <v>0.514856211795718</v>
      </c>
      <c r="D18" s="14" t="e">
        <f>#N/A</f>
        <v>#N/A</v>
      </c>
      <c r="E18" s="12" t="e">
        <f>D18/$D$22</f>
        <v>#N/A</v>
      </c>
      <c r="F18" s="14">
        <f>+'Tickets at 130 show 135 xmas'!X41</f>
        <v>7000</v>
      </c>
      <c r="G18" s="12">
        <f>F18/$F$22</f>
        <v>0.02820238028089571</v>
      </c>
      <c r="H18" s="13"/>
      <c r="I18" s="14">
        <f>B18/6</f>
        <v>16536.666666666668</v>
      </c>
      <c r="J18" s="14" t="e">
        <f>+D18/6</f>
        <v>#N/A</v>
      </c>
      <c r="K18" s="14">
        <f>+F18/6</f>
        <v>1166.6666666666667</v>
      </c>
    </row>
    <row r="19" spans="1:11" ht="15.75" customHeight="1">
      <c r="A19" s="7" t="s">
        <v>24</v>
      </c>
      <c r="B19" s="14">
        <f>'Det only 5 shows w 1 Thurs SO'!B36</f>
        <v>0</v>
      </c>
      <c r="C19" s="12">
        <f>B19/$B$22</f>
        <v>0</v>
      </c>
      <c r="D19" s="14" t="e">
        <f>#N/A</f>
        <v>#N/A</v>
      </c>
      <c r="E19" s="12" t="e">
        <f>D19/$D$22</f>
        <v>#N/A</v>
      </c>
      <c r="F19" s="14">
        <f>+'Tickets at 130 show 135 xmas'!X38</f>
        <v>5000</v>
      </c>
      <c r="G19" s="12">
        <f>F19/$F$22</f>
        <v>0.020144557343496933</v>
      </c>
      <c r="H19" s="13"/>
      <c r="I19" s="14">
        <f>B19/6</f>
        <v>0</v>
      </c>
      <c r="J19" s="14" t="e">
        <f>+D19/6</f>
        <v>#N/A</v>
      </c>
      <c r="K19" s="14">
        <f>+F19/6</f>
        <v>833.3333333333334</v>
      </c>
    </row>
    <row r="20" spans="1:11" ht="15.75" customHeight="1">
      <c r="A20" s="7" t="s">
        <v>25</v>
      </c>
      <c r="B20" s="14">
        <f>'Det only 5 shows w 1 Thurs SO'!B40</f>
        <v>6875</v>
      </c>
      <c r="C20" s="12">
        <f>B20/$B$22</f>
        <v>0.035674626648816384</v>
      </c>
      <c r="D20" s="14">
        <f>+'Det only 4 shows less FF costs '!G42+'Det only 4 shows less FF costs '!G43</f>
        <v>0</v>
      </c>
      <c r="E20" s="12">
        <f>D20/$B$22</f>
        <v>0</v>
      </c>
      <c r="F20" s="14">
        <f>+'Det only 4 shows less FF costs '!I42+'Det only 4 shows less FF costs '!I43</f>
        <v>0</v>
      </c>
      <c r="G20" s="12">
        <f>F20/$B$22</f>
        <v>0</v>
      </c>
      <c r="H20" s="13"/>
      <c r="I20" s="14">
        <f>B20/6</f>
        <v>1145.8333333333333</v>
      </c>
      <c r="J20" s="14">
        <f>+D20/6</f>
        <v>0</v>
      </c>
      <c r="K20" s="14">
        <f>+F20/6</f>
        <v>0</v>
      </c>
    </row>
    <row r="21" spans="1:11" ht="12.75">
      <c r="A21" s="7" t="s">
        <v>26</v>
      </c>
      <c r="B21" s="24">
        <f>'Det only 5 shows w 1 Thurs SO'!B38</f>
        <v>4500</v>
      </c>
      <c r="C21" s="12">
        <f>B21/$B$22</f>
        <v>0.023350664715588904</v>
      </c>
      <c r="D21" s="24">
        <f>'Det only 4 shows less FF costs '!Z40</f>
        <v>0</v>
      </c>
      <c r="E21" s="12" t="e">
        <f>D21/$D$22</f>
        <v>#N/A</v>
      </c>
      <c r="F21" s="24">
        <f>'Det only 4 shows less FF costs '!AB40</f>
        <v>0</v>
      </c>
      <c r="G21" s="12">
        <f>F21/$F$22</f>
        <v>0</v>
      </c>
      <c r="H21" s="25"/>
      <c r="I21" s="14">
        <f>B21/6</f>
        <v>750</v>
      </c>
      <c r="J21" s="14">
        <f>+D21/6</f>
        <v>0</v>
      </c>
      <c r="K21" s="14">
        <f>+F21/6</f>
        <v>0</v>
      </c>
    </row>
    <row r="22" spans="1:11" ht="12.75">
      <c r="A22" s="7" t="s">
        <v>27</v>
      </c>
      <c r="B22" s="26">
        <f>+B21+B20+B19+B18+B17+B15+B8</f>
        <v>192714</v>
      </c>
      <c r="C22" s="27">
        <f>+C21+C20+C19+C18+C17+C15+C8</f>
        <v>1</v>
      </c>
      <c r="D22" s="26" t="e">
        <f>+D21+D20+D19+D18+D17+D15+D8</f>
        <v>#N/A</v>
      </c>
      <c r="E22" s="27" t="e">
        <f>+E21+E19+E18+E17+E15+E8</f>
        <v>#N/A</v>
      </c>
      <c r="F22" s="26">
        <f>+F21+F20+F19+F18+F17+F15+F8</f>
        <v>248206</v>
      </c>
      <c r="G22" s="27">
        <f>+G21+G19+G18+G17+G15+G8</f>
        <v>1.0215388832520436</v>
      </c>
      <c r="H22" s="28"/>
      <c r="I22" s="26">
        <f>+I21+I20+I19+I18+I17+I15+I8</f>
        <v>31385.666666666664</v>
      </c>
      <c r="J22" s="26" t="e">
        <f>+J21+J20+J19+J18+J17+J15+J8</f>
        <v>#N/A</v>
      </c>
      <c r="K22" s="26">
        <f>+K21+K20+K19+K18+K17+K15+K8</f>
        <v>42101.00000000001</v>
      </c>
    </row>
    <row r="23" spans="1:11" ht="12.75">
      <c r="A23" s="29"/>
      <c r="B23" s="30"/>
      <c r="C23" s="30"/>
      <c r="D23" s="30"/>
      <c r="E23" s="30"/>
      <c r="F23" s="30"/>
      <c r="G23" s="30"/>
      <c r="H23" s="13"/>
      <c r="I23" s="30"/>
      <c r="J23" s="30"/>
      <c r="K23" s="30"/>
    </row>
    <row r="24" spans="1:11" ht="12.75">
      <c r="A24" s="7" t="s">
        <v>28</v>
      </c>
      <c r="B24" s="14"/>
      <c r="C24" s="14"/>
      <c r="D24" s="14"/>
      <c r="E24" s="14"/>
      <c r="F24" s="14"/>
      <c r="G24" s="14"/>
      <c r="H24" s="13"/>
      <c r="I24" s="14"/>
      <c r="J24" s="14"/>
      <c r="K24" s="14"/>
    </row>
    <row r="25" spans="1:11" ht="12.75">
      <c r="A25" s="7" t="s">
        <v>29</v>
      </c>
      <c r="B25" s="14"/>
      <c r="C25" s="14"/>
      <c r="D25" s="14"/>
      <c r="E25" s="14"/>
      <c r="F25" s="14"/>
      <c r="G25" s="14"/>
      <c r="H25" s="13"/>
      <c r="I25" s="14"/>
      <c r="J25" s="14"/>
      <c r="K25" s="14"/>
    </row>
    <row r="26" spans="1:11" ht="12.75">
      <c r="A26" s="7" t="s">
        <v>30</v>
      </c>
      <c r="B26" s="14">
        <f>'Det only 5 shows w 1 Thurs SO'!B49</f>
        <v>0</v>
      </c>
      <c r="C26" s="12">
        <f>B26/$B$59</f>
        <v>0</v>
      </c>
      <c r="D26" s="14" t="e">
        <f>#N/A</f>
        <v>#N/A</v>
      </c>
      <c r="E26" s="12" t="e">
        <f>D26/$D$59</f>
        <v>#N/A</v>
      </c>
      <c r="F26" s="14">
        <f>+'Tickets at 130 show 135 xmas'!X51</f>
        <v>5000</v>
      </c>
      <c r="G26" s="12">
        <f>F26/$F$59</f>
        <v>0.01836709204851851</v>
      </c>
      <c r="H26" s="13"/>
      <c r="I26" s="14">
        <f>B26/6</f>
        <v>0</v>
      </c>
      <c r="J26" s="14" t="e">
        <f>+D26/6</f>
        <v>#N/A</v>
      </c>
      <c r="K26" s="14">
        <f>+F26/6</f>
        <v>833.3333333333334</v>
      </c>
    </row>
    <row r="27" spans="1:11" ht="12.75">
      <c r="A27" s="7" t="s">
        <v>31</v>
      </c>
      <c r="B27" s="14">
        <f>'Det only 5 shows w 1 Thurs SO'!B50</f>
        <v>0</v>
      </c>
      <c r="C27" s="12">
        <f>B27/$B$59</f>
        <v>0</v>
      </c>
      <c r="D27" s="14" t="e">
        <f>#N/A</f>
        <v>#N/A</v>
      </c>
      <c r="E27" s="12" t="e">
        <f>D27/$D$59</f>
        <v>#N/A</v>
      </c>
      <c r="F27" s="14">
        <f>+'Tickets at 130 show 135 xmas'!X52</f>
        <v>6500</v>
      </c>
      <c r="G27" s="12">
        <f>F27/$F$59</f>
        <v>0.023877219663074063</v>
      </c>
      <c r="H27" s="13"/>
      <c r="I27" s="14">
        <f>B27/6</f>
        <v>0</v>
      </c>
      <c r="J27" s="14" t="e">
        <f>+D27/6</f>
        <v>#N/A</v>
      </c>
      <c r="K27" s="14">
        <f>+F27/6</f>
        <v>1083.3333333333333</v>
      </c>
    </row>
    <row r="28" spans="1:11" ht="12.75">
      <c r="A28" s="7" t="s">
        <v>32</v>
      </c>
      <c r="B28" s="14">
        <f>'Det only 5 shows w 1 Thurs SO'!B51</f>
        <v>221464</v>
      </c>
      <c r="C28" s="12">
        <f>B28/$B$59</f>
        <v>0.5583867437861497</v>
      </c>
      <c r="D28" s="14" t="e">
        <f>#N/A</f>
        <v>#N/A</v>
      </c>
      <c r="E28" s="12" t="e">
        <f>D28/$D$59</f>
        <v>#N/A</v>
      </c>
      <c r="F28" s="14">
        <f>+'Tickets at 130 show 135 xmas'!X53</f>
        <v>15850</v>
      </c>
      <c r="G28" s="12">
        <f>F28/$F$59</f>
        <v>0.058223681793803675</v>
      </c>
      <c r="H28" s="13"/>
      <c r="I28" s="14">
        <f>B28/6</f>
        <v>36910.666666666664</v>
      </c>
      <c r="J28" s="14" t="e">
        <f>+D28/6</f>
        <v>#N/A</v>
      </c>
      <c r="K28" s="14">
        <f>+F28/6</f>
        <v>2641.6666666666665</v>
      </c>
    </row>
    <row r="29" spans="1:11" ht="12.75">
      <c r="A29" s="7" t="s">
        <v>33</v>
      </c>
      <c r="B29" s="14">
        <f>'Det only 5 shows w 1 Thurs SO'!B52</f>
        <v>0</v>
      </c>
      <c r="C29" s="12">
        <f>B29/$B$59</f>
        <v>0</v>
      </c>
      <c r="D29" s="14" t="e">
        <f>#N/A</f>
        <v>#N/A</v>
      </c>
      <c r="E29" s="12" t="e">
        <f>D29/$D$59</f>
        <v>#N/A</v>
      </c>
      <c r="F29" s="14">
        <f>+'Tickets at 130 show 135 xmas'!X54</f>
        <v>4800</v>
      </c>
      <c r="G29" s="12">
        <f>F29/$F$59</f>
        <v>0.01763240836657777</v>
      </c>
      <c r="H29" s="13"/>
      <c r="I29" s="14">
        <f>B29/6</f>
        <v>0</v>
      </c>
      <c r="J29" s="14" t="e">
        <f>+D29/6</f>
        <v>#N/A</v>
      </c>
      <c r="K29" s="14">
        <f>+F29/6</f>
        <v>800</v>
      </c>
    </row>
    <row r="30" spans="1:11" ht="12.75">
      <c r="A30" s="7" t="s">
        <v>34</v>
      </c>
      <c r="B30" s="14">
        <f>'Det only 5 shows w 1 Thurs SO'!B53</f>
        <v>0</v>
      </c>
      <c r="C30" s="12">
        <f>B30/$B$59</f>
        <v>0</v>
      </c>
      <c r="D30" s="14" t="e">
        <f>#N/A</f>
        <v>#N/A</v>
      </c>
      <c r="E30" s="12" t="e">
        <f>D30/$D$59</f>
        <v>#N/A</v>
      </c>
      <c r="F30" s="14">
        <f>+'Tickets at 130 show 135 xmas'!X55</f>
        <v>5450</v>
      </c>
      <c r="G30" s="12">
        <f>F30/$F$59</f>
        <v>0.020020130332885175</v>
      </c>
      <c r="H30" s="13"/>
      <c r="I30" s="14">
        <f>B30/6</f>
        <v>0</v>
      </c>
      <c r="J30" s="14" t="e">
        <f>+D30/6</f>
        <v>#N/A</v>
      </c>
      <c r="K30" s="14">
        <f>+F30/6</f>
        <v>908.3333333333334</v>
      </c>
    </row>
    <row r="31" spans="1:11" ht="12.75">
      <c r="A31" s="7" t="s">
        <v>35</v>
      </c>
      <c r="B31" s="14">
        <f>'Det only 5 shows w 1 Thurs SO'!B59</f>
        <v>14550</v>
      </c>
      <c r="C31" s="12">
        <f>B31/$B$59</f>
        <v>0.036685543122532235</v>
      </c>
      <c r="D31" s="14" t="e">
        <f>#N/A</f>
        <v>#N/A</v>
      </c>
      <c r="E31" s="12" t="e">
        <f>D31/$D$59</f>
        <v>#N/A</v>
      </c>
      <c r="F31" s="14">
        <f>+'Tickets at 130 show 135 xmas'!X61</f>
        <v>3000</v>
      </c>
      <c r="G31" s="12">
        <f>F31/$F$59</f>
        <v>0.011020255229111106</v>
      </c>
      <c r="H31" s="13"/>
      <c r="I31" s="14">
        <f>B31/6</f>
        <v>2425</v>
      </c>
      <c r="J31" s="14" t="e">
        <f>+D31/6</f>
        <v>#N/A</v>
      </c>
      <c r="K31" s="14">
        <f>+F31/6</f>
        <v>500</v>
      </c>
    </row>
    <row r="32" spans="1:11" ht="12.75">
      <c r="A32" s="7" t="s">
        <v>36</v>
      </c>
      <c r="B32" s="17">
        <f>'Det only 5 shows w 1 Thurs SO'!B54+'Det only 5 shows w 1 Thurs SO'!B55+'Det only 5 shows w 1 Thurs SO'!B56+'Det only 5 shows w 1 Thurs SO'!B57+'Det only 5 shows w 1 Thurs SO'!B58+'Det only 5 shows w 1 Thurs SO'!B60</f>
        <v>13100</v>
      </c>
      <c r="C32" s="16">
        <f>B32/$B$59</f>
        <v>0.03302959552612868</v>
      </c>
      <c r="D32" s="17" t="e">
        <f>#N/A</f>
        <v>#N/A</v>
      </c>
      <c r="E32" s="16" t="e">
        <f>D32/$D$59</f>
        <v>#N/A</v>
      </c>
      <c r="F32" s="17">
        <f>'Tickets at 130 show 135 xmas'!X56+'Tickets at 130 show 135 xmas'!X57+'Tickets at 130 show 135 xmas'!X58+'Tickets at 130 show 135 xmas'!X59+'Tickets at 130 show 135 xmas'!X60+'Tickets at 130 show 135 xmas'!X62</f>
        <v>8200</v>
      </c>
      <c r="G32" s="16">
        <f>F32/$F$59</f>
        <v>0.030122030959570358</v>
      </c>
      <c r="H32" s="25"/>
      <c r="I32" s="17">
        <f>B32/6</f>
        <v>2183.3333333333335</v>
      </c>
      <c r="J32" s="17" t="e">
        <f>+D32/6</f>
        <v>#N/A</v>
      </c>
      <c r="K32" s="17">
        <f>+F32/6</f>
        <v>1366.6666666666667</v>
      </c>
    </row>
    <row r="33" spans="1:11" ht="12.75">
      <c r="A33" s="7" t="s">
        <v>37</v>
      </c>
      <c r="B33" s="14">
        <f>SUM(B25:B32)</f>
        <v>249114</v>
      </c>
      <c r="C33" s="12">
        <f>B33/$B$59</f>
        <v>0.6281018824348107</v>
      </c>
      <c r="D33" s="14" t="e">
        <f>SUM(D26:D32)</f>
        <v>#N/A</v>
      </c>
      <c r="E33" s="12" t="e">
        <f>D33/$D$59</f>
        <v>#N/A</v>
      </c>
      <c r="F33" s="14">
        <f>SUM(F26:F32)</f>
        <v>48800</v>
      </c>
      <c r="G33" s="12">
        <f>F33/$F$59</f>
        <v>0.17926281839354066</v>
      </c>
      <c r="H33" s="13"/>
      <c r="I33" s="14">
        <f>SUM(I26:I32)</f>
        <v>41519</v>
      </c>
      <c r="J33" s="14" t="e">
        <f>SUM(J26:J32)</f>
        <v>#N/A</v>
      </c>
      <c r="K33" s="14">
        <f>SUM(K26:K32)</f>
        <v>8133.333333333333</v>
      </c>
    </row>
    <row r="34" spans="1:11" ht="8.25" customHeight="1">
      <c r="A34" s="7"/>
      <c r="B34" s="14"/>
      <c r="C34" s="14"/>
      <c r="D34" s="14"/>
      <c r="E34" s="14"/>
      <c r="F34" s="14"/>
      <c r="G34" s="14"/>
      <c r="H34" s="13"/>
      <c r="I34" s="14"/>
      <c r="J34" s="14"/>
      <c r="K34" s="14"/>
    </row>
    <row r="35" spans="1:11" ht="12.75">
      <c r="A35" s="31" t="s">
        <v>38</v>
      </c>
      <c r="B35" s="14">
        <f>'Det only 5 shows w 1 Thurs SO'!B71</f>
        <v>0</v>
      </c>
      <c r="C35" s="12">
        <f>B35/$B$59</f>
        <v>0</v>
      </c>
      <c r="D35" s="14" t="e">
        <f>#N/A</f>
        <v>#N/A</v>
      </c>
      <c r="E35" s="12" t="e">
        <f>D35/$D$59</f>
        <v>#N/A</v>
      </c>
      <c r="F35" s="14">
        <f>+'Tickets at 130 show 135 xmas'!X73</f>
        <v>9575</v>
      </c>
      <c r="G35" s="12">
        <f>F35/$F$59</f>
        <v>0.03517298127291295</v>
      </c>
      <c r="H35" s="13"/>
      <c r="I35" s="14">
        <f>B35/6</f>
        <v>0</v>
      </c>
      <c r="J35" s="14" t="e">
        <f>+D35/6</f>
        <v>#N/A</v>
      </c>
      <c r="K35" s="14">
        <f>+F35/6</f>
        <v>1595.8333333333333</v>
      </c>
    </row>
    <row r="36" spans="1:11" ht="12.75">
      <c r="A36" s="7" t="s">
        <v>39</v>
      </c>
      <c r="B36" s="14">
        <f>'Det only 5 shows w 1 Thurs SO'!B77</f>
        <v>0</v>
      </c>
      <c r="C36" s="12">
        <f>B36/$B$59</f>
        <v>0</v>
      </c>
      <c r="D36" s="14" t="e">
        <f>#N/A</f>
        <v>#N/A</v>
      </c>
      <c r="E36" s="12" t="e">
        <f>D36/$D$59</f>
        <v>#N/A</v>
      </c>
      <c r="F36" s="14">
        <f>+'Tickets at 130 show 135 xmas'!X80</f>
        <v>28930</v>
      </c>
      <c r="G36" s="12">
        <f>F36/$F$59</f>
        <v>0.1062719945927281</v>
      </c>
      <c r="H36" s="13"/>
      <c r="I36" s="14">
        <f>B36/6</f>
        <v>0</v>
      </c>
      <c r="J36" s="14" t="e">
        <f>+D36/6</f>
        <v>#N/A</v>
      </c>
      <c r="K36" s="14">
        <f>+F36/6</f>
        <v>4821.666666666667</v>
      </c>
    </row>
    <row r="37" spans="1:11" ht="9" customHeight="1">
      <c r="A37" s="7"/>
      <c r="B37" s="14"/>
      <c r="C37" s="14"/>
      <c r="D37" s="14"/>
      <c r="E37" s="14"/>
      <c r="F37" s="14"/>
      <c r="G37" s="14"/>
      <c r="H37" s="13"/>
      <c r="I37" s="14"/>
      <c r="J37" s="14"/>
      <c r="K37" s="14"/>
    </row>
    <row r="38" spans="1:11" ht="17.25" customHeight="1">
      <c r="A38" s="7" t="s">
        <v>40</v>
      </c>
      <c r="B38" s="14"/>
      <c r="C38" s="14"/>
      <c r="D38" s="14"/>
      <c r="E38" s="14"/>
      <c r="F38" s="14"/>
      <c r="G38" s="14"/>
      <c r="H38" s="13"/>
      <c r="I38" s="14"/>
      <c r="J38" s="14"/>
      <c r="K38" s="14"/>
    </row>
    <row r="39" spans="1:11" ht="17.25" customHeight="1">
      <c r="A39" s="7" t="s">
        <v>41</v>
      </c>
      <c r="B39" s="14">
        <f>'Det only 5 shows w 1 Thurs SO'!B84</f>
        <v>0</v>
      </c>
      <c r="C39" s="12">
        <f>B39/$B$59</f>
        <v>0</v>
      </c>
      <c r="D39" s="14" t="e">
        <f>#N/A</f>
        <v>#N/A</v>
      </c>
      <c r="E39" s="12" t="e">
        <f>D39/$D$59</f>
        <v>#N/A</v>
      </c>
      <c r="F39" s="14">
        <f>+'Tickets at 130 show 135 xmas'!X87</f>
        <v>12000</v>
      </c>
      <c r="G39" s="12">
        <f>F39/$F$59</f>
        <v>0.044081020916444426</v>
      </c>
      <c r="H39" s="13"/>
      <c r="I39" s="14">
        <f>B39/6</f>
        <v>0</v>
      </c>
      <c r="J39" s="14" t="e">
        <f>+D39/6</f>
        <v>#N/A</v>
      </c>
      <c r="K39" s="14">
        <f>+F39/6</f>
        <v>2000</v>
      </c>
    </row>
    <row r="40" spans="1:11" ht="17.25" customHeight="1">
      <c r="A40" s="7" t="s">
        <v>42</v>
      </c>
      <c r="B40" s="14">
        <f>'Det only 5 shows w 1 Thurs SO'!B85</f>
        <v>27575</v>
      </c>
      <c r="C40" s="12">
        <f>B40/$B$59</f>
        <v>0.0695260379109159</v>
      </c>
      <c r="D40" s="14" t="e">
        <f>#N/A</f>
        <v>#N/A</v>
      </c>
      <c r="E40" s="12" t="e">
        <f>D40/$D$59</f>
        <v>#N/A</v>
      </c>
      <c r="F40" s="14">
        <f>+'Tickets at 130 show 135 xmas'!X88</f>
        <v>4500</v>
      </c>
      <c r="G40" s="12">
        <f>F40/$F$59</f>
        <v>0.01653038284366666</v>
      </c>
      <c r="H40" s="13"/>
      <c r="I40" s="14">
        <f>B40/6</f>
        <v>4595.833333333333</v>
      </c>
      <c r="J40" s="14" t="e">
        <f>+D40/6</f>
        <v>#N/A</v>
      </c>
      <c r="K40" s="14">
        <f>+F40/6</f>
        <v>750</v>
      </c>
    </row>
    <row r="41" spans="1:11" ht="17.25" customHeight="1">
      <c r="A41" s="7" t="s">
        <v>43</v>
      </c>
      <c r="B41" s="14">
        <f>'Det only 5 shows w 1 Thurs SO'!B87</f>
        <v>0</v>
      </c>
      <c r="C41" s="12">
        <f>B41/$B$59</f>
        <v>0</v>
      </c>
      <c r="D41" s="14" t="e">
        <f>#N/A</f>
        <v>#N/A</v>
      </c>
      <c r="E41" s="12" t="e">
        <f>D41/$D$59</f>
        <v>#N/A</v>
      </c>
      <c r="F41" s="14">
        <f>+'Tickets at 130 show 135 xmas'!X90</f>
        <v>5100</v>
      </c>
      <c r="G41" s="12">
        <f>F41/$F$59</f>
        <v>0.01873443388948888</v>
      </c>
      <c r="H41" s="13"/>
      <c r="I41" s="14">
        <f>B41/6</f>
        <v>0</v>
      </c>
      <c r="J41" s="14" t="e">
        <f>+D41/6</f>
        <v>#N/A</v>
      </c>
      <c r="K41" s="14">
        <f>+F41/6</f>
        <v>850</v>
      </c>
    </row>
    <row r="42" spans="1:11" ht="18.75" customHeight="1">
      <c r="A42" s="7" t="s">
        <v>44</v>
      </c>
      <c r="B42" s="17">
        <f>'Det only 5 shows w 1 Thurs SO'!B88</f>
        <v>0</v>
      </c>
      <c r="C42" s="16">
        <f>B42/$B$59</f>
        <v>0</v>
      </c>
      <c r="D42" s="17" t="e">
        <f>#N/A</f>
        <v>#N/A</v>
      </c>
      <c r="E42" s="16" t="e">
        <f>D42/$D$59</f>
        <v>#N/A</v>
      </c>
      <c r="F42" s="17">
        <f>+'Tickets at 130 show 135 xmas'!X91</f>
        <v>6000</v>
      </c>
      <c r="G42" s="16">
        <f>F42/$F$59</f>
        <v>0.022040510458222213</v>
      </c>
      <c r="H42" s="13"/>
      <c r="I42" s="17">
        <f>B42/6</f>
        <v>0</v>
      </c>
      <c r="J42" s="17" t="e">
        <f>+D42/6</f>
        <v>#N/A</v>
      </c>
      <c r="K42" s="17">
        <f>+F42/6</f>
        <v>1000</v>
      </c>
    </row>
    <row r="43" spans="1:11" ht="18.75" customHeight="1">
      <c r="A43" s="29" t="s">
        <v>45</v>
      </c>
      <c r="B43" s="30">
        <f>SUM(B39:B42)</f>
        <v>27575</v>
      </c>
      <c r="C43" s="12">
        <f>B43/$B$59</f>
        <v>0.0695260379109159</v>
      </c>
      <c r="D43" s="13" t="e">
        <f>SUM(D39:D42)</f>
        <v>#N/A</v>
      </c>
      <c r="E43" s="20" t="e">
        <f>D43/$D$59</f>
        <v>#N/A</v>
      </c>
      <c r="F43" s="13">
        <f>SUM(F39:F42)</f>
        <v>27600</v>
      </c>
      <c r="G43" s="12">
        <f>F43/$F$59</f>
        <v>0.10138634810782218</v>
      </c>
      <c r="H43" s="13"/>
      <c r="I43" s="14">
        <f>SUM(I39:I42)</f>
        <v>4595.833333333333</v>
      </c>
      <c r="J43" s="14" t="e">
        <f>SUM(J39:J42)</f>
        <v>#N/A</v>
      </c>
      <c r="K43" s="14">
        <f>SUM(K39:K42)</f>
        <v>4600</v>
      </c>
    </row>
    <row r="44" spans="1:11" ht="11.25" customHeight="1">
      <c r="A44" s="7"/>
      <c r="B44" s="14"/>
      <c r="C44" s="14"/>
      <c r="D44" s="14"/>
      <c r="E44" s="14"/>
      <c r="F44" s="14"/>
      <c r="G44" s="14"/>
      <c r="H44" s="13"/>
      <c r="I44" s="14"/>
      <c r="J44" s="14"/>
      <c r="K44" s="14"/>
    </row>
    <row r="45" spans="1:11" ht="16.5" customHeight="1">
      <c r="A45" s="7" t="s">
        <v>46</v>
      </c>
      <c r="B45" s="14">
        <f>'Det only 5 shows w 1 Thurs SO'!B91</f>
        <v>2500</v>
      </c>
      <c r="C45" s="12">
        <f>B45/$B$59</f>
        <v>0.006303357924833717</v>
      </c>
      <c r="D45" s="14" t="e">
        <f>#N/A</f>
        <v>#N/A</v>
      </c>
      <c r="E45" s="12" t="e">
        <f>D45/$D$59</f>
        <v>#N/A</v>
      </c>
      <c r="F45" s="14">
        <f>+'Tickets at 130 show 135 xmas'!X94</f>
        <v>25100</v>
      </c>
      <c r="G45" s="12">
        <f>F45/$F$59</f>
        <v>0.09220280208356292</v>
      </c>
      <c r="H45" s="13"/>
      <c r="I45" s="14">
        <f>B45/6</f>
        <v>416.6666666666667</v>
      </c>
      <c r="J45" s="14" t="e">
        <f>+D45/6</f>
        <v>#N/A</v>
      </c>
      <c r="K45" s="14">
        <f>+F45/6</f>
        <v>4183.333333333333</v>
      </c>
    </row>
    <row r="46" spans="1:11" ht="16.5" customHeight="1">
      <c r="A46" s="7" t="s">
        <v>47</v>
      </c>
      <c r="B46" s="17">
        <f>'Det only 5 shows w 1 Thurs SO'!B81+'Det only 5 shows w 1 Thurs SO'!B82+'Det only 5 shows w 1 Thurs SO'!B83+'Det only 5 shows w 1 Thurs SO'!B86+'Det only 5 shows w 1 Thurs SO'!B89+'Det only 5 shows w 1 Thurs SO'!B90+'Det only 5 shows w 1 Thurs SO'!B92+'Det only 5 shows w 1 Thurs SO'!B93+'Det only 5 shows w 1 Thurs SO'!B94</f>
        <v>37200</v>
      </c>
      <c r="C46" s="16">
        <f>B46/$B$59</f>
        <v>0.09379396592152571</v>
      </c>
      <c r="D46" s="17" t="e">
        <f>#N/A</f>
        <v>#N/A</v>
      </c>
      <c r="E46" s="16" t="e">
        <f>D46/$D$59</f>
        <v>#N/A</v>
      </c>
      <c r="F46" s="17">
        <f>'Tickets at 130 show 135 xmas'!X84+'Tickets at 130 show 135 xmas'!X85+'Tickets at 130 show 135 xmas'!X86+'Tickets at 130 show 135 xmas'!X89+'Tickets at 130 show 135 xmas'!X92+'Tickets at 130 show 135 xmas'!X93+'Tickets at 130 show 135 xmas'!X95+'Tickets at 130 show 135 xmas'!X96+'Tickets at 130 show 135 xmas'!X97</f>
        <v>17250</v>
      </c>
      <c r="G46" s="16">
        <f>F46/$F$59</f>
        <v>0.06336646756738885</v>
      </c>
      <c r="H46" s="13"/>
      <c r="I46" s="17">
        <f>B46/6</f>
        <v>6200</v>
      </c>
      <c r="J46" s="17" t="e">
        <f>+D46/6</f>
        <v>#N/A</v>
      </c>
      <c r="K46" s="14">
        <f>+F46/6</f>
        <v>2875</v>
      </c>
    </row>
    <row r="47" spans="1:11" ht="16.5" customHeight="1">
      <c r="A47" s="7" t="s">
        <v>48</v>
      </c>
      <c r="B47" s="14">
        <f>SUM(B43:B46)</f>
        <v>67275</v>
      </c>
      <c r="C47" s="12">
        <f>B47/$B$59</f>
        <v>0.16962336175727533</v>
      </c>
      <c r="D47" s="14" t="e">
        <f>SUM(D43:D46)</f>
        <v>#N/A</v>
      </c>
      <c r="E47" s="12" t="e">
        <f>D47/$D$59</f>
        <v>#N/A</v>
      </c>
      <c r="F47" s="14">
        <f>SUM(F43:F46)</f>
        <v>69950</v>
      </c>
      <c r="G47" s="12">
        <f>F47/$F$59</f>
        <v>0.25695561775877396</v>
      </c>
      <c r="H47" s="13"/>
      <c r="I47" s="14">
        <f>SUM(I43:I46)</f>
        <v>11212.5</v>
      </c>
      <c r="J47" s="14" t="e">
        <f>SUM(J43:J46)</f>
        <v>#N/A</v>
      </c>
      <c r="K47" s="14">
        <f>SUM(K43:K46)</f>
        <v>11658.333333333332</v>
      </c>
    </row>
    <row r="48" spans="1:11" ht="8.25" customHeight="1">
      <c r="A48" s="7"/>
      <c r="B48" s="14"/>
      <c r="C48" s="14"/>
      <c r="D48" s="14"/>
      <c r="E48" s="14"/>
      <c r="F48" s="14"/>
      <c r="G48" s="14"/>
      <c r="H48" s="13"/>
      <c r="I48" s="14"/>
      <c r="J48" s="14"/>
      <c r="K48" s="14"/>
    </row>
    <row r="49" spans="1:11" ht="16.5" customHeight="1">
      <c r="A49" s="7" t="s">
        <v>49</v>
      </c>
      <c r="B49" s="14"/>
      <c r="C49" s="14"/>
      <c r="D49" s="14"/>
      <c r="E49" s="14"/>
      <c r="F49" s="14">
        <v>8</v>
      </c>
      <c r="G49" s="14">
        <v>8</v>
      </c>
      <c r="H49" s="13"/>
      <c r="I49" s="14"/>
      <c r="J49" s="14"/>
      <c r="K49" s="14"/>
    </row>
    <row r="50" spans="1:11" ht="16.5" customHeight="1">
      <c r="A50" s="7" t="s">
        <v>50</v>
      </c>
      <c r="B50" s="14">
        <f>'Det only 5 shows w 1 Thurs SO'!B102</f>
        <v>250</v>
      </c>
      <c r="C50" s="12">
        <f>B50/$B$59</f>
        <v>0.0006303357924833718</v>
      </c>
      <c r="D50" s="14" t="e">
        <f>#N/A</f>
        <v>#N/A</v>
      </c>
      <c r="E50" s="12" t="e">
        <f>D50/$D$59</f>
        <v>#N/A</v>
      </c>
      <c r="F50" s="14">
        <f>'Tickets at 130 show 135 xmas'!X105</f>
        <v>45835.00000000001</v>
      </c>
      <c r="G50" s="12">
        <f>F50/$F$59</f>
        <v>0.16837113280876922</v>
      </c>
      <c r="H50" s="13"/>
      <c r="I50" s="14">
        <f>B50/6</f>
        <v>41.666666666666664</v>
      </c>
      <c r="J50" s="14" t="e">
        <f>+D50/6</f>
        <v>#N/A</v>
      </c>
      <c r="K50" s="14">
        <f>+F50/6</f>
        <v>7639.166666666668</v>
      </c>
    </row>
    <row r="51" spans="1:11" ht="16.5" customHeight="1">
      <c r="A51" s="7" t="s">
        <v>51</v>
      </c>
      <c r="B51" s="14">
        <f>'Det only 5 shows w 1 Thurs SO'!B103</f>
        <v>0</v>
      </c>
      <c r="C51" s="12">
        <f>B51/$B$59</f>
        <v>0</v>
      </c>
      <c r="D51" s="14"/>
      <c r="E51" s="12"/>
      <c r="F51" s="14"/>
      <c r="G51" s="12"/>
      <c r="H51" s="13"/>
      <c r="I51" s="14">
        <f>B51/6</f>
        <v>0</v>
      </c>
      <c r="J51" s="14"/>
      <c r="K51" s="14"/>
    </row>
    <row r="52" spans="1:11" ht="16.5" customHeight="1">
      <c r="A52" s="22" t="s">
        <v>52</v>
      </c>
      <c r="B52" s="32">
        <v>21000</v>
      </c>
      <c r="C52" s="12">
        <f>B52/$B$59</f>
        <v>0.052948206568603225</v>
      </c>
      <c r="D52" s="14" t="e">
        <f>#N/A</f>
        <v>#N/A</v>
      </c>
      <c r="E52" s="12" t="e">
        <f>D52/$D$59</f>
        <v>#N/A</v>
      </c>
      <c r="F52" s="14">
        <f>+'Tickets at 130 show 135 xmas'!X110</f>
        <v>21000</v>
      </c>
      <c r="G52" s="12">
        <f>F52/$F$59</f>
        <v>0.07714178660377774</v>
      </c>
      <c r="H52" s="13"/>
      <c r="I52" s="14">
        <f>B52/6</f>
        <v>3500</v>
      </c>
      <c r="J52" s="14" t="e">
        <f>+D52/6</f>
        <v>#N/A</v>
      </c>
      <c r="K52" s="14">
        <f>+F52/6</f>
        <v>3500</v>
      </c>
    </row>
    <row r="53" spans="1:11" ht="16.5" customHeight="1">
      <c r="A53" s="22" t="s">
        <v>53</v>
      </c>
      <c r="B53" s="32">
        <v>22200</v>
      </c>
      <c r="C53" s="12">
        <f>B53/$B$59</f>
        <v>0.05597381837252341</v>
      </c>
      <c r="D53" s="14" t="e">
        <f>#N/A</f>
        <v>#N/A</v>
      </c>
      <c r="E53" s="12" t="e">
        <f>D53/$D$59</f>
        <v>#N/A</v>
      </c>
      <c r="F53" s="14">
        <f>+'Tickets at 130 show 135 xmas'!X111</f>
        <v>22200</v>
      </c>
      <c r="G53" s="12">
        <f>F53/$F$59</f>
        <v>0.08154988869542218</v>
      </c>
      <c r="H53" s="13"/>
      <c r="I53" s="14">
        <f>B53/6</f>
        <v>3700</v>
      </c>
      <c r="J53" s="14" t="e">
        <f>+D53/6</f>
        <v>#N/A</v>
      </c>
      <c r="K53" s="14">
        <f>+F53/6</f>
        <v>3700</v>
      </c>
    </row>
    <row r="54" spans="1:11" ht="16.5" customHeight="1">
      <c r="A54" s="7" t="s">
        <v>54</v>
      </c>
      <c r="B54" s="14">
        <f>+'Det only 5 shows w 1 Thurs SO'!B105</f>
        <v>0</v>
      </c>
      <c r="C54" s="12">
        <f>B54/$B$59</f>
        <v>0</v>
      </c>
      <c r="D54" s="14" t="e">
        <f>#N/A</f>
        <v>#N/A</v>
      </c>
      <c r="E54" s="12" t="e">
        <f>D54/$D$59</f>
        <v>#N/A</v>
      </c>
      <c r="F54" s="14">
        <f>+'Tickets at 130 show 135 xmas'!X107</f>
        <v>6300</v>
      </c>
      <c r="G54" s="12">
        <f>F54/$F$59</f>
        <v>0.023142535981133323</v>
      </c>
      <c r="H54" s="13"/>
      <c r="I54" s="14">
        <f>B54/6</f>
        <v>0</v>
      </c>
      <c r="J54" s="14" t="e">
        <f>+D54/6</f>
        <v>#N/A</v>
      </c>
      <c r="K54" s="14">
        <f>+F54/6</f>
        <v>1050</v>
      </c>
    </row>
    <row r="55" spans="1:11" ht="16.5" customHeight="1">
      <c r="A55" s="7" t="s">
        <v>55</v>
      </c>
      <c r="B55" s="19">
        <f>'Det only 5 shows w 1 Thurs SO'!B104+'Det only 5 shows w 1 Thurs SO'!B106</f>
        <v>36775</v>
      </c>
      <c r="C55" s="12">
        <f>B55/$B$59</f>
        <v>0.09272239507430398</v>
      </c>
      <c r="D55" s="19" t="e">
        <f>#N/A</f>
        <v>#N/A</v>
      </c>
      <c r="E55" s="12" t="e">
        <f>D55/$D$59</f>
        <v>#N/A</v>
      </c>
      <c r="F55" s="19">
        <f>'Tickets at 130 show 135 xmas'!X106+'Tickets at 130 show 135 xmas'!X108</f>
        <v>13386</v>
      </c>
      <c r="G55" s="12">
        <f>F55/$F$59</f>
        <v>0.04917237883229376</v>
      </c>
      <c r="H55" s="13"/>
      <c r="I55" s="14">
        <f>B55/6</f>
        <v>6129.166666666667</v>
      </c>
      <c r="J55" s="14" t="e">
        <f>+D55/6</f>
        <v>#N/A</v>
      </c>
      <c r="K55" s="14">
        <f>+F55/6</f>
        <v>2231</v>
      </c>
    </row>
    <row r="56" spans="1:11" ht="16.5" customHeight="1">
      <c r="A56" s="7" t="s">
        <v>56</v>
      </c>
      <c r="B56" s="17">
        <f>'Det only 5 shows w 1 Thurs SO'!B107</f>
        <v>0</v>
      </c>
      <c r="C56" s="16">
        <f>B56/$B$59</f>
        <v>0</v>
      </c>
      <c r="D56" s="17" t="e">
        <f>#N/A</f>
        <v>#N/A</v>
      </c>
      <c r="E56" s="16" t="e">
        <f>D56/$D$59</f>
        <v>#N/A</v>
      </c>
      <c r="F56" s="17">
        <f>+'Tickets at 130 show 135 xmas'!X109</f>
        <v>6250</v>
      </c>
      <c r="G56" s="16">
        <f>F56/$F$59</f>
        <v>0.022958865060648138</v>
      </c>
      <c r="H56" s="13"/>
      <c r="I56" s="17">
        <f>B56/6</f>
        <v>0</v>
      </c>
      <c r="J56" s="17" t="e">
        <f>+D56/6</f>
        <v>#N/A</v>
      </c>
      <c r="K56" s="17">
        <f>+F56/6</f>
        <v>1041.6666666666667</v>
      </c>
    </row>
    <row r="57" spans="1:11" ht="12.75">
      <c r="A57" s="21" t="s">
        <v>57</v>
      </c>
      <c r="B57" s="13">
        <f>SUM(B50:B56)</f>
        <v>80225</v>
      </c>
      <c r="C57" s="20">
        <f>B57/B59</f>
        <v>0.202274755807914</v>
      </c>
      <c r="D57" s="13" t="e">
        <f>SUM(D50:D56)</f>
        <v>#N/A</v>
      </c>
      <c r="E57" s="20" t="e">
        <f>D57/$D$59</f>
        <v>#N/A</v>
      </c>
      <c r="F57" s="13">
        <f>SUM(F50:F56)</f>
        <v>114971</v>
      </c>
      <c r="G57" s="20">
        <f>F57/$F$59</f>
        <v>0.4223365879820443</v>
      </c>
      <c r="H57" s="13"/>
      <c r="I57" s="14">
        <f>SUM(I50:I56)</f>
        <v>13370.833333333334</v>
      </c>
      <c r="J57" s="14" t="e">
        <f>SUM(J50:J56)</f>
        <v>#N/A</v>
      </c>
      <c r="K57" s="14">
        <f>SUM(K50:K56)</f>
        <v>19161.833333333336</v>
      </c>
    </row>
    <row r="58" spans="1:11" ht="6.75" customHeight="1">
      <c r="A58" s="7"/>
      <c r="B58" s="14"/>
      <c r="C58" s="14"/>
      <c r="D58" s="14"/>
      <c r="E58" s="14"/>
      <c r="F58" s="14"/>
      <c r="G58" s="14"/>
      <c r="H58" s="13"/>
      <c r="I58" s="14"/>
      <c r="J58" s="14"/>
      <c r="K58" s="14"/>
    </row>
    <row r="59" spans="1:11" ht="12.75">
      <c r="A59" s="7" t="s">
        <v>58</v>
      </c>
      <c r="B59" s="26">
        <f>B33+B35+B36+B47+B57</f>
        <v>396614</v>
      </c>
      <c r="C59" s="27">
        <f>C33+C35+C36+C47+C57</f>
        <v>1</v>
      </c>
      <c r="D59" s="26" t="e">
        <f>D33+D35+D36+D47+D57</f>
        <v>#N/A</v>
      </c>
      <c r="E59" s="27" t="e">
        <f>E33+E35+E36+E47+E57</f>
        <v>#N/A</v>
      </c>
      <c r="F59" s="26">
        <f>F33+F35+F36+F47+F57</f>
        <v>272226</v>
      </c>
      <c r="G59" s="12">
        <f>F59/$F$59</f>
        <v>1</v>
      </c>
      <c r="H59" s="13"/>
      <c r="I59" s="26">
        <f>I33+I35+I36+I47+I57</f>
        <v>66102.33333333333</v>
      </c>
      <c r="J59" s="26" t="e">
        <f>J33+J35+J36+J47+J57</f>
        <v>#N/A</v>
      </c>
      <c r="K59" s="26">
        <f>K33+K35+K36+K47+K57</f>
        <v>45371</v>
      </c>
    </row>
    <row r="60" spans="1:11" ht="12.75">
      <c r="A60" s="7"/>
      <c r="B60" s="14"/>
      <c r="C60" s="14"/>
      <c r="D60" s="14"/>
      <c r="E60" s="14"/>
      <c r="F60" s="14"/>
      <c r="G60" s="14"/>
      <c r="H60" s="13"/>
      <c r="I60" s="14"/>
      <c r="J60" s="14"/>
      <c r="K60" s="14"/>
    </row>
    <row r="61" spans="1:11" ht="18" customHeight="1">
      <c r="A61" s="7" t="s">
        <v>59</v>
      </c>
      <c r="B61" s="33">
        <f>+B22-B59</f>
        <v>-203900</v>
      </c>
      <c r="C61" s="34"/>
      <c r="D61" s="33" t="e">
        <f>+D22-D59</f>
        <v>#N/A</v>
      </c>
      <c r="E61" s="34"/>
      <c r="F61" s="33">
        <f>+F22-F59</f>
        <v>-24020</v>
      </c>
      <c r="G61" s="35"/>
      <c r="H61" s="36"/>
      <c r="I61" s="33">
        <f>+I22-I59</f>
        <v>-34716.666666666664</v>
      </c>
      <c r="J61" s="33" t="e">
        <f>+J22-J59</f>
        <v>#N/A</v>
      </c>
      <c r="K61" s="33">
        <f>+K22-K59</f>
        <v>-3269.9999999999927</v>
      </c>
    </row>
    <row r="62" spans="1:11" ht="12.75">
      <c r="A62" s="3"/>
      <c r="B62" s="3"/>
      <c r="C62" s="3"/>
      <c r="D62" s="3"/>
      <c r="E62" s="3"/>
      <c r="F62" s="3"/>
      <c r="G62" s="3"/>
      <c r="H62" s="37"/>
      <c r="I62" s="3"/>
      <c r="J62" s="3"/>
      <c r="K62" s="3"/>
    </row>
    <row r="63" ht="12.75">
      <c r="H63" s="38"/>
    </row>
    <row r="64" ht="12.75">
      <c r="H64" s="38"/>
    </row>
    <row r="65" ht="12.75">
      <c r="H65" s="38"/>
    </row>
    <row r="66" ht="12.75">
      <c r="H66" s="38"/>
    </row>
    <row r="67" ht="12.75">
      <c r="H67" s="38"/>
    </row>
    <row r="68" ht="12.75">
      <c r="H68" s="38"/>
    </row>
    <row r="69" ht="12.75">
      <c r="H69" s="38"/>
    </row>
    <row r="70" ht="12.75">
      <c r="H70" s="38"/>
    </row>
    <row r="71" ht="12.75">
      <c r="H71" s="38"/>
    </row>
    <row r="72" ht="12.75">
      <c r="H72" s="38"/>
    </row>
    <row r="73" ht="12.75">
      <c r="H73" s="38"/>
    </row>
    <row r="74" ht="12.75">
      <c r="H74" s="38"/>
    </row>
    <row r="75" ht="12.75">
      <c r="H75" s="38"/>
    </row>
    <row r="76" ht="12.75">
      <c r="H76" s="38"/>
    </row>
    <row r="77" ht="12.75">
      <c r="H77" s="38"/>
    </row>
    <row r="78" ht="12.75">
      <c r="H78" s="38"/>
    </row>
    <row r="79" ht="12.75">
      <c r="H79" s="38"/>
    </row>
    <row r="80" ht="12.75">
      <c r="H80" s="38"/>
    </row>
    <row r="81" ht="12.75">
      <c r="H81" s="38"/>
    </row>
  </sheetData>
  <sheetProtection selectLockedCells="1" selectUnlockedCells="1"/>
  <printOptions/>
  <pageMargins left="0.75" right="0.75" top="1" bottom="1" header="0.5118055555555555" footer="0.5118055555555555"/>
  <pageSetup fitToHeight="1" fitToWidth="1"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Y149"/>
  <sheetViews>
    <sheetView view="pageBreakPreview" zoomScale="90" zoomScaleNormal="130" zoomScaleSheetLayoutView="90" workbookViewId="0" topLeftCell="A71">
      <selection activeCell="A73" sqref="A73"/>
    </sheetView>
  </sheetViews>
  <sheetFormatPr defaultColWidth="9.140625" defaultRowHeight="12.75"/>
  <cols>
    <col min="1" max="1" width="28.421875" style="1" customWidth="1"/>
    <col min="2" max="2" width="10.28125" style="1" customWidth="1"/>
    <col min="3" max="3" width="8.421875" style="1" customWidth="1"/>
    <col min="4" max="4" width="0" style="1" hidden="1" customWidth="1"/>
    <col min="5" max="5" width="8.28125" style="1" customWidth="1"/>
    <col min="6" max="6" width="10.00390625" style="1" customWidth="1"/>
    <col min="7" max="7" width="9.57421875" style="1" customWidth="1"/>
    <col min="8" max="8" width="9.7109375" style="1" customWidth="1"/>
    <col min="9" max="9" width="9.00390625" style="1" customWidth="1"/>
    <col min="10" max="10" width="9.7109375" style="1" customWidth="1"/>
    <col min="11" max="11" width="8.57421875" style="1" customWidth="1"/>
    <col min="12" max="12" width="8.421875" style="1" customWidth="1"/>
    <col min="13" max="13" width="9.421875" style="1" customWidth="1"/>
    <col min="14" max="22" width="8.421875" style="1" customWidth="1"/>
    <col min="23" max="23" width="10.57421875" style="1" customWidth="1"/>
    <col min="24" max="24" width="17.00390625" style="1" customWidth="1"/>
    <col min="25" max="16384" width="8.7109375" style="1" customWidth="1"/>
  </cols>
  <sheetData>
    <row r="1" ht="12.75">
      <c r="A1" s="39" t="s">
        <v>60</v>
      </c>
    </row>
    <row r="2" ht="12.75">
      <c r="A2" s="39" t="s">
        <v>61</v>
      </c>
    </row>
    <row r="3" spans="1:10" ht="15.75">
      <c r="A3" s="39"/>
      <c r="B3" s="40"/>
      <c r="C3" s="40" t="s">
        <v>62</v>
      </c>
      <c r="D3" s="41" t="s">
        <v>63</v>
      </c>
      <c r="E3" s="40" t="s">
        <v>64</v>
      </c>
      <c r="F3" s="42" t="s">
        <v>65</v>
      </c>
      <c r="G3" s="42" t="s">
        <v>65</v>
      </c>
      <c r="H3" s="43" t="s">
        <v>66</v>
      </c>
      <c r="I3" s="42" t="s">
        <v>65</v>
      </c>
      <c r="J3" s="42" t="s">
        <v>65</v>
      </c>
    </row>
    <row r="4" spans="1:10" s="47" customFormat="1" ht="12">
      <c r="A4" s="45" t="s">
        <v>68</v>
      </c>
      <c r="B4" s="45"/>
      <c r="C4" s="45"/>
      <c r="D4" s="45"/>
      <c r="E4" s="45"/>
      <c r="F4" s="45">
        <v>1100</v>
      </c>
      <c r="G4" s="45">
        <v>1000</v>
      </c>
      <c r="H4" s="45">
        <f>12*115</f>
        <v>1380</v>
      </c>
      <c r="I4" s="45">
        <v>1250</v>
      </c>
      <c r="J4" s="45">
        <v>1300</v>
      </c>
    </row>
    <row r="5" spans="1:10" s="47" customFormat="1" ht="12">
      <c r="A5" s="122" t="s">
        <v>229</v>
      </c>
      <c r="F5" s="47">
        <v>140</v>
      </c>
      <c r="G5" s="47">
        <v>140</v>
      </c>
      <c r="H5" s="47">
        <v>140</v>
      </c>
      <c r="I5" s="47">
        <v>140</v>
      </c>
      <c r="J5" s="47">
        <v>140</v>
      </c>
    </row>
    <row r="6" spans="1:10" s="47" customFormat="1" ht="12">
      <c r="A6" s="122" t="s">
        <v>237</v>
      </c>
      <c r="F6" s="47">
        <v>150</v>
      </c>
      <c r="G6" s="47">
        <v>150</v>
      </c>
      <c r="H6" s="47">
        <v>150</v>
      </c>
      <c r="I6" s="47">
        <v>150</v>
      </c>
      <c r="J6" s="47">
        <v>150</v>
      </c>
    </row>
    <row r="7" spans="1:10" s="47" customFormat="1" ht="12">
      <c r="A7" s="47" t="s">
        <v>71</v>
      </c>
      <c r="F7" s="47">
        <v>30</v>
      </c>
      <c r="G7" s="47">
        <v>30</v>
      </c>
      <c r="H7" s="47">
        <v>32</v>
      </c>
      <c r="I7" s="47">
        <v>30</v>
      </c>
      <c r="J7" s="47">
        <v>30</v>
      </c>
    </row>
    <row r="8" spans="1:10" s="47" customFormat="1" ht="12">
      <c r="A8" s="47" t="s">
        <v>72</v>
      </c>
      <c r="F8" s="47">
        <v>25</v>
      </c>
      <c r="G8" s="47">
        <v>25</v>
      </c>
      <c r="H8" s="47">
        <v>25</v>
      </c>
      <c r="I8" s="47">
        <v>25</v>
      </c>
      <c r="J8" s="47">
        <v>25</v>
      </c>
    </row>
    <row r="9" spans="1:10" s="47" customFormat="1" ht="12.75">
      <c r="A9" s="47" t="s">
        <v>73</v>
      </c>
      <c r="F9" s="121">
        <v>15</v>
      </c>
      <c r="G9" s="121">
        <v>15</v>
      </c>
      <c r="H9" s="121">
        <v>15</v>
      </c>
      <c r="I9" s="121">
        <v>15</v>
      </c>
      <c r="J9" s="121">
        <v>15</v>
      </c>
    </row>
    <row r="10" spans="1:10" s="47" customFormat="1" ht="12.75">
      <c r="A10" s="47" t="s">
        <v>74</v>
      </c>
      <c r="F10" s="121">
        <v>20</v>
      </c>
      <c r="G10" s="121">
        <v>20</v>
      </c>
      <c r="H10" s="121">
        <v>20</v>
      </c>
      <c r="I10" s="121">
        <v>20</v>
      </c>
      <c r="J10" s="121">
        <v>20</v>
      </c>
    </row>
    <row r="11" spans="1:10" s="47" customFormat="1" ht="12.75">
      <c r="A11" s="45" t="s">
        <v>75</v>
      </c>
      <c r="B11" s="45"/>
      <c r="C11" s="45"/>
      <c r="D11" s="45"/>
      <c r="E11" s="45"/>
      <c r="F11" s="45">
        <v>20</v>
      </c>
      <c r="G11" s="45">
        <v>20</v>
      </c>
      <c r="H11" s="45">
        <v>20</v>
      </c>
      <c r="I11" s="45">
        <v>20</v>
      </c>
      <c r="J11" s="45">
        <v>20</v>
      </c>
    </row>
    <row r="12" s="47" customFormat="1" ht="12.75">
      <c r="H12" s="48"/>
    </row>
    <row r="13" spans="1:10" s="47" customFormat="1" ht="12.75">
      <c r="A13" s="122" t="s">
        <v>231</v>
      </c>
      <c r="F13" s="47">
        <v>415</v>
      </c>
      <c r="G13" s="47">
        <v>415</v>
      </c>
      <c r="H13" s="47">
        <v>450</v>
      </c>
      <c r="I13" s="47">
        <v>415</v>
      </c>
      <c r="J13" s="47">
        <v>415</v>
      </c>
    </row>
    <row r="14" spans="1:10" s="47" customFormat="1" ht="12.75">
      <c r="A14" s="122" t="s">
        <v>238</v>
      </c>
      <c r="F14" s="47">
        <v>30</v>
      </c>
      <c r="G14" s="47">
        <v>30</v>
      </c>
      <c r="H14" s="47">
        <v>30</v>
      </c>
      <c r="I14" s="47">
        <v>30</v>
      </c>
      <c r="J14" s="47">
        <v>30</v>
      </c>
    </row>
    <row r="15" spans="1:10" s="47" customFormat="1" ht="12.75">
      <c r="A15" s="47" t="s">
        <v>77</v>
      </c>
      <c r="F15" s="48">
        <v>540</v>
      </c>
      <c r="G15" s="48">
        <f>+G4-G13-G19-G17-G16</f>
        <v>470</v>
      </c>
      <c r="H15" s="48">
        <f>+H4-H13-H19-H17-H16</f>
        <v>785</v>
      </c>
      <c r="I15" s="48">
        <f>+I4-I13-I19-I17-I16</f>
        <v>720</v>
      </c>
      <c r="J15" s="48">
        <f>+J4-J13-J19-J17-J16</f>
        <v>740</v>
      </c>
    </row>
    <row r="16" spans="1:10" s="47" customFormat="1" ht="12.75">
      <c r="A16" s="47" t="s">
        <v>78</v>
      </c>
      <c r="F16" s="47">
        <v>50</v>
      </c>
      <c r="G16" s="47">
        <v>50</v>
      </c>
      <c r="H16" s="45">
        <v>75</v>
      </c>
      <c r="I16" s="47">
        <v>50</v>
      </c>
      <c r="J16" s="47">
        <v>50</v>
      </c>
    </row>
    <row r="17" spans="1:10" s="47" customFormat="1" ht="12.75">
      <c r="A17" s="47" t="s">
        <v>79</v>
      </c>
      <c r="F17" s="47">
        <v>50</v>
      </c>
      <c r="G17" s="47">
        <v>50</v>
      </c>
      <c r="H17" s="45">
        <v>50</v>
      </c>
      <c r="I17" s="47">
        <v>50</v>
      </c>
      <c r="J17" s="47">
        <v>50</v>
      </c>
    </row>
    <row r="18" spans="1:10" s="47" customFormat="1" ht="12.75">
      <c r="A18" s="62" t="s">
        <v>123</v>
      </c>
      <c r="F18" s="121"/>
      <c r="G18" s="121"/>
      <c r="H18" s="121"/>
      <c r="I18" s="121"/>
      <c r="J18" s="121"/>
    </row>
    <row r="19" spans="1:10" s="47" customFormat="1" ht="12.75">
      <c r="A19" s="62" t="s">
        <v>124</v>
      </c>
      <c r="F19" s="121">
        <v>15</v>
      </c>
      <c r="G19" s="121">
        <v>15</v>
      </c>
      <c r="H19" s="121">
        <v>20</v>
      </c>
      <c r="I19" s="121">
        <v>15</v>
      </c>
      <c r="J19" s="124">
        <v>45</v>
      </c>
    </row>
    <row r="20" spans="3:23" s="49" customFormat="1" ht="12.75">
      <c r="C20" s="49" t="s">
        <v>82</v>
      </c>
      <c r="D20" s="50" t="s">
        <v>83</v>
      </c>
      <c r="E20" s="51" t="s">
        <v>84</v>
      </c>
      <c r="F20" s="51" t="s">
        <v>85</v>
      </c>
      <c r="G20" s="51" t="s">
        <v>239</v>
      </c>
      <c r="H20" s="51" t="s">
        <v>87</v>
      </c>
      <c r="I20" s="51" t="s">
        <v>88</v>
      </c>
      <c r="J20" s="51" t="s">
        <v>89</v>
      </c>
      <c r="K20" s="49" t="s">
        <v>90</v>
      </c>
      <c r="L20" s="49" t="s">
        <v>91</v>
      </c>
      <c r="M20" s="49" t="s">
        <v>92</v>
      </c>
      <c r="N20" s="49" t="s">
        <v>93</v>
      </c>
      <c r="O20" s="49" t="s">
        <v>94</v>
      </c>
      <c r="P20" s="49" t="s">
        <v>95</v>
      </c>
      <c r="Q20" s="49" t="s">
        <v>96</v>
      </c>
      <c r="R20" s="49" t="s">
        <v>97</v>
      </c>
      <c r="S20" s="49" t="s">
        <v>98</v>
      </c>
      <c r="T20" s="49" t="s">
        <v>99</v>
      </c>
      <c r="U20" s="49" t="s">
        <v>100</v>
      </c>
      <c r="V20" s="49" t="s">
        <v>101</v>
      </c>
      <c r="W20" s="49" t="s">
        <v>102</v>
      </c>
    </row>
    <row r="21" ht="12.75">
      <c r="F21" s="125"/>
    </row>
    <row r="22" ht="12.75">
      <c r="A22" s="44" t="s">
        <v>103</v>
      </c>
    </row>
    <row r="23" ht="12.75"/>
    <row r="24" spans="1:24" ht="12.75">
      <c r="A24" s="40" t="s">
        <v>104</v>
      </c>
      <c r="B24" s="52">
        <f>SUM(C24:V24)</f>
        <v>4400</v>
      </c>
      <c r="C24" s="52"/>
      <c r="D24" s="52"/>
      <c r="E24" s="52"/>
      <c r="F24" s="53">
        <v>880</v>
      </c>
      <c r="G24" s="53">
        <v>880</v>
      </c>
      <c r="H24" s="53">
        <v>880</v>
      </c>
      <c r="I24" s="53">
        <v>880</v>
      </c>
      <c r="J24" s="53">
        <v>880</v>
      </c>
      <c r="K24" s="54">
        <v>0</v>
      </c>
      <c r="L24" s="54">
        <v>0</v>
      </c>
      <c r="M24" s="54">
        <v>0</v>
      </c>
      <c r="N24" s="54">
        <v>0</v>
      </c>
      <c r="O24" s="54">
        <v>0</v>
      </c>
      <c r="P24" s="54">
        <v>0</v>
      </c>
      <c r="Q24" s="54"/>
      <c r="R24" s="54"/>
      <c r="S24" s="54"/>
      <c r="T24" s="54"/>
      <c r="U24" s="54"/>
      <c r="V24" s="54"/>
      <c r="W24" s="54">
        <f>SUM(C24:V24)</f>
        <v>4400</v>
      </c>
      <c r="X24" s="1" t="s">
        <v>105</v>
      </c>
    </row>
    <row r="25" spans="1:23" ht="12.75">
      <c r="A25" s="1" t="s">
        <v>106</v>
      </c>
      <c r="B25" s="52">
        <f>SUM(C25:V25)</f>
        <v>0</v>
      </c>
      <c r="C25" s="52"/>
      <c r="D25" s="52"/>
      <c r="E25" s="52"/>
      <c r="F25" s="53"/>
      <c r="G25" s="53"/>
      <c r="H25" s="53"/>
      <c r="I25" s="53"/>
      <c r="J25" s="53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>
        <f>SUM(C25:V25)</f>
        <v>0</v>
      </c>
    </row>
    <row r="26" spans="1:23" ht="12.75">
      <c r="A26" s="1" t="s">
        <v>107</v>
      </c>
      <c r="B26" s="52">
        <f>SUM(C26:V26)</f>
        <v>0</v>
      </c>
      <c r="C26" s="52"/>
      <c r="D26" s="52"/>
      <c r="E26" s="52"/>
      <c r="F26" s="53">
        <v>0</v>
      </c>
      <c r="G26" s="53">
        <v>0</v>
      </c>
      <c r="H26" s="53">
        <v>0</v>
      </c>
      <c r="I26" s="53">
        <v>0</v>
      </c>
      <c r="J26" s="53">
        <v>0</v>
      </c>
      <c r="K26" s="54">
        <v>0</v>
      </c>
      <c r="L26" s="54">
        <v>0</v>
      </c>
      <c r="M26" s="54">
        <v>0</v>
      </c>
      <c r="N26" s="54">
        <v>0</v>
      </c>
      <c r="O26" s="54">
        <v>0</v>
      </c>
      <c r="P26" s="54">
        <v>0</v>
      </c>
      <c r="Q26" s="54"/>
      <c r="R26" s="54"/>
      <c r="S26" s="54"/>
      <c r="T26" s="54"/>
      <c r="U26" s="54"/>
      <c r="V26" s="54"/>
      <c r="W26" s="54">
        <f>SUM(C26:V26)</f>
        <v>0</v>
      </c>
    </row>
    <row r="27" spans="1:24" ht="12.75">
      <c r="A27" s="1" t="s">
        <v>14</v>
      </c>
      <c r="B27" s="52">
        <f>SUM(C27:V27)</f>
        <v>0</v>
      </c>
      <c r="C27" s="52"/>
      <c r="D27" s="52"/>
      <c r="E27" s="52"/>
      <c r="F27" s="53"/>
      <c r="G27" s="53"/>
      <c r="H27" s="53"/>
      <c r="I27" s="53"/>
      <c r="J27" s="53"/>
      <c r="K27" s="54">
        <v>0</v>
      </c>
      <c r="L27" s="54">
        <v>0</v>
      </c>
      <c r="M27" s="54">
        <v>0</v>
      </c>
      <c r="N27" s="54">
        <v>0</v>
      </c>
      <c r="O27" s="54">
        <v>0</v>
      </c>
      <c r="P27" s="54">
        <v>0</v>
      </c>
      <c r="Q27" s="54"/>
      <c r="R27" s="54"/>
      <c r="S27" s="54"/>
      <c r="T27" s="54"/>
      <c r="U27" s="54"/>
      <c r="V27" s="54"/>
      <c r="W27" s="54">
        <f>SUM(C27:V27)</f>
        <v>0</v>
      </c>
      <c r="X27" s="1" t="s">
        <v>108</v>
      </c>
    </row>
    <row r="28" spans="1:24" ht="12.75">
      <c r="A28" s="1" t="s">
        <v>16</v>
      </c>
      <c r="B28" s="52">
        <f>SUM(C28:V28)</f>
        <v>6000</v>
      </c>
      <c r="C28" s="52"/>
      <c r="D28" s="52"/>
      <c r="E28" s="52"/>
      <c r="F28" s="53">
        <v>1200</v>
      </c>
      <c r="G28" s="53">
        <v>1200</v>
      </c>
      <c r="H28" s="53">
        <v>1200</v>
      </c>
      <c r="I28" s="53">
        <v>1200</v>
      </c>
      <c r="J28" s="53">
        <v>1200</v>
      </c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>
        <f>SUM(C28:V28)</f>
        <v>6000</v>
      </c>
      <c r="X28" s="1" t="s">
        <v>108</v>
      </c>
    </row>
    <row r="29" spans="1:24" ht="12.75">
      <c r="A29" s="1" t="s">
        <v>17</v>
      </c>
      <c r="B29" s="55">
        <f>B30+B31+B32</f>
        <v>4250</v>
      </c>
      <c r="C29" s="52"/>
      <c r="D29" s="52"/>
      <c r="E29" s="52"/>
      <c r="F29" s="53">
        <v>0</v>
      </c>
      <c r="G29" s="53">
        <v>0</v>
      </c>
      <c r="H29" s="53">
        <v>0</v>
      </c>
      <c r="I29" s="53">
        <v>0</v>
      </c>
      <c r="J29" s="53">
        <v>0</v>
      </c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>
        <f>SUM(C29:V29)</f>
        <v>0</v>
      </c>
      <c r="X29" s="1" t="s">
        <v>110</v>
      </c>
    </row>
    <row r="30" spans="1:23" ht="12.75">
      <c r="A30" s="56" t="s">
        <v>111</v>
      </c>
      <c r="B30" s="52">
        <f>SUM(C30:V30)</f>
        <v>1250</v>
      </c>
      <c r="C30" s="52"/>
      <c r="D30" s="52"/>
      <c r="E30" s="52"/>
      <c r="F30" s="53">
        <v>250</v>
      </c>
      <c r="G30" s="53">
        <v>250</v>
      </c>
      <c r="H30" s="53">
        <v>250</v>
      </c>
      <c r="I30" s="53">
        <v>250</v>
      </c>
      <c r="J30" s="53">
        <v>250</v>
      </c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>
        <f>SUM(C30:V30)</f>
        <v>1250</v>
      </c>
    </row>
    <row r="31" spans="1:23" ht="12.75">
      <c r="A31" s="56" t="s">
        <v>112</v>
      </c>
      <c r="B31" s="52">
        <f>SUM(C31:V31)</f>
        <v>2500</v>
      </c>
      <c r="C31" s="52"/>
      <c r="D31" s="52"/>
      <c r="E31" s="52"/>
      <c r="F31" s="53">
        <v>500</v>
      </c>
      <c r="G31" s="53">
        <v>500</v>
      </c>
      <c r="H31" s="53">
        <v>500</v>
      </c>
      <c r="I31" s="53">
        <v>500</v>
      </c>
      <c r="J31" s="53">
        <v>500</v>
      </c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>
        <f>SUM(C31:V31)</f>
        <v>2500</v>
      </c>
    </row>
    <row r="32" spans="1:23" ht="12.75">
      <c r="A32" s="56" t="s">
        <v>114</v>
      </c>
      <c r="B32" s="52">
        <f>SUM(C32:V32)</f>
        <v>500</v>
      </c>
      <c r="C32" s="52"/>
      <c r="D32" s="52"/>
      <c r="E32" s="52"/>
      <c r="F32" s="53">
        <v>100</v>
      </c>
      <c r="G32" s="53">
        <v>100</v>
      </c>
      <c r="H32" s="53">
        <v>100</v>
      </c>
      <c r="I32" s="53">
        <v>100</v>
      </c>
      <c r="J32" s="53">
        <v>100</v>
      </c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>
        <f>SUM(C32:V32)</f>
        <v>500</v>
      </c>
    </row>
    <row r="33" spans="1:24" ht="12.75">
      <c r="A33" s="126" t="s">
        <v>115</v>
      </c>
      <c r="B33" s="52">
        <v>3000</v>
      </c>
      <c r="C33" s="52"/>
      <c r="D33" s="52"/>
      <c r="E33" s="52"/>
      <c r="F33" s="53">
        <v>0</v>
      </c>
      <c r="G33" s="53">
        <v>0</v>
      </c>
      <c r="H33" s="53">
        <v>0</v>
      </c>
      <c r="I33" s="53">
        <v>0</v>
      </c>
      <c r="J33" s="53">
        <v>0</v>
      </c>
      <c r="K33" s="54"/>
      <c r="L33" s="54"/>
      <c r="M33" s="54"/>
      <c r="N33" s="54">
        <v>0</v>
      </c>
      <c r="O33" s="54"/>
      <c r="P33" s="54">
        <v>0</v>
      </c>
      <c r="Q33" s="54"/>
      <c r="R33" s="54"/>
      <c r="S33" s="54"/>
      <c r="T33" s="54"/>
      <c r="U33" s="54"/>
      <c r="V33" s="54">
        <v>0</v>
      </c>
      <c r="W33" s="54">
        <f>SUM(C33:V33)</f>
        <v>0</v>
      </c>
      <c r="X33" s="1" t="s">
        <v>110</v>
      </c>
    </row>
    <row r="34" spans="1:24" ht="12.75">
      <c r="A34" s="126" t="s">
        <v>116</v>
      </c>
      <c r="B34" s="52">
        <f>SUM(C34:V34)</f>
        <v>6639</v>
      </c>
      <c r="C34" s="52"/>
      <c r="D34" s="52"/>
      <c r="E34" s="52"/>
      <c r="F34" s="53">
        <v>0</v>
      </c>
      <c r="G34" s="53">
        <v>0</v>
      </c>
      <c r="H34" s="53">
        <v>0</v>
      </c>
      <c r="I34" s="53">
        <v>0</v>
      </c>
      <c r="J34" s="53">
        <v>0</v>
      </c>
      <c r="K34" s="54">
        <v>0</v>
      </c>
      <c r="L34" s="54">
        <v>0</v>
      </c>
      <c r="M34" s="54">
        <v>0</v>
      </c>
      <c r="N34" s="54">
        <v>0</v>
      </c>
      <c r="O34" s="127">
        <v>800</v>
      </c>
      <c r="P34" s="127">
        <v>1100</v>
      </c>
      <c r="Q34" s="127">
        <v>1100</v>
      </c>
      <c r="R34" s="127">
        <v>2000</v>
      </c>
      <c r="S34" s="127">
        <v>1000</v>
      </c>
      <c r="T34" s="127">
        <v>0</v>
      </c>
      <c r="U34" s="127">
        <f>1000-225-144+8</f>
        <v>639</v>
      </c>
      <c r="V34" s="54">
        <v>0</v>
      </c>
      <c r="W34" s="54">
        <f>SUM(C34:V34)</f>
        <v>6639</v>
      </c>
      <c r="X34" s="1" t="s">
        <v>110</v>
      </c>
    </row>
    <row r="35" spans="2:23" ht="12.75"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>
        <f>SUM(C35:V35)</f>
        <v>0</v>
      </c>
    </row>
    <row r="36" spans="1:23" ht="12.75">
      <c r="A36" s="1" t="s">
        <v>22</v>
      </c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>
        <f>SUM(C36:V36)</f>
        <v>0</v>
      </c>
    </row>
    <row r="37" spans="1:24" ht="12.75">
      <c r="A37" s="40" t="s">
        <v>233</v>
      </c>
      <c r="B37" s="52">
        <f>SUM(C37:V37)</f>
        <v>59080</v>
      </c>
      <c r="C37" s="54"/>
      <c r="D37" s="54"/>
      <c r="E37" s="54"/>
      <c r="F37" s="58">
        <f>+F5/5*F13</f>
        <v>11620</v>
      </c>
      <c r="G37" s="58">
        <f>+G5/5*G13</f>
        <v>11620</v>
      </c>
      <c r="H37" s="58">
        <f>+H5/5*H13</f>
        <v>12600</v>
      </c>
      <c r="I37" s="58">
        <f>+I5/5*I13</f>
        <v>11620</v>
      </c>
      <c r="J37" s="58">
        <f>+J5/5*J13</f>
        <v>11620</v>
      </c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>
        <f>SUM(C37:V37)</f>
        <v>59080</v>
      </c>
      <c r="X37" s="1" t="s">
        <v>118</v>
      </c>
    </row>
    <row r="38" spans="1:23" ht="12.75">
      <c r="A38" s="40" t="s">
        <v>119</v>
      </c>
      <c r="B38" s="52">
        <f>SUM(C38:V38)</f>
        <v>4500</v>
      </c>
      <c r="C38" s="54"/>
      <c r="D38" s="54"/>
      <c r="E38" s="54"/>
      <c r="F38" s="58">
        <f>+F6/5*F14</f>
        <v>900</v>
      </c>
      <c r="G38" s="58">
        <f>+G6/5*G14</f>
        <v>900</v>
      </c>
      <c r="H38" s="58">
        <f>+H6/5*H14</f>
        <v>900</v>
      </c>
      <c r="I38" s="58">
        <f>+I6/5*I14</f>
        <v>900</v>
      </c>
      <c r="J38" s="58">
        <f>+J6/5*J14</f>
        <v>900</v>
      </c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</row>
    <row r="39" spans="1:24" ht="12.75">
      <c r="A39" s="1" t="s">
        <v>240</v>
      </c>
      <c r="B39" s="52">
        <f>SUM(C39:V39)</f>
        <v>99220</v>
      </c>
      <c r="C39" s="54"/>
      <c r="D39" s="54"/>
      <c r="E39" s="54"/>
      <c r="F39" s="58">
        <f>+F15*F7</f>
        <v>16200</v>
      </c>
      <c r="G39" s="58">
        <f>+G15*G7</f>
        <v>14100</v>
      </c>
      <c r="H39" s="58">
        <f>+H15*H7</f>
        <v>25120</v>
      </c>
      <c r="I39" s="58">
        <f>+I15*I7</f>
        <v>21600</v>
      </c>
      <c r="J39" s="58">
        <f>+J15*J7</f>
        <v>22200</v>
      </c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>
        <f>SUM(C39:V39)</f>
        <v>99220</v>
      </c>
      <c r="X39" s="1" t="s">
        <v>118</v>
      </c>
    </row>
    <row r="40" spans="1:24" ht="12.75">
      <c r="A40" s="1" t="s">
        <v>121</v>
      </c>
      <c r="B40" s="52">
        <f>SUM(C40:V40)</f>
        <v>6875</v>
      </c>
      <c r="C40" s="54"/>
      <c r="D40" s="54"/>
      <c r="E40" s="54"/>
      <c r="F40" s="58">
        <f>+F16*F8</f>
        <v>1250</v>
      </c>
      <c r="G40" s="58">
        <f>+G16*G8</f>
        <v>1250</v>
      </c>
      <c r="H40" s="58">
        <f>+H16*H8</f>
        <v>1875</v>
      </c>
      <c r="I40" s="58">
        <f>+I16*I8</f>
        <v>1250</v>
      </c>
      <c r="J40" s="58">
        <f>+J16*J8</f>
        <v>1250</v>
      </c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>
        <f>SUM(C40:V40)</f>
        <v>6875</v>
      </c>
      <c r="X40" s="1" t="s">
        <v>118</v>
      </c>
    </row>
    <row r="41" spans="1:25" ht="12.75">
      <c r="A41" s="59" t="s">
        <v>122</v>
      </c>
      <c r="B41" s="52">
        <f>SUM(C41:V41)</f>
        <v>5000</v>
      </c>
      <c r="C41" s="54"/>
      <c r="D41" s="54"/>
      <c r="E41" s="54"/>
      <c r="F41" s="60">
        <f>+F11*F17</f>
        <v>1000</v>
      </c>
      <c r="G41" s="60">
        <f>+G11*G17</f>
        <v>1000</v>
      </c>
      <c r="H41" s="60">
        <f>+H11*H17</f>
        <v>1000</v>
      </c>
      <c r="I41" s="60">
        <f>+I11*I17</f>
        <v>1000</v>
      </c>
      <c r="J41" s="60">
        <f>+J11*J17</f>
        <v>1000</v>
      </c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54">
        <f>SUM(C41:V41)</f>
        <v>5000</v>
      </c>
      <c r="X41" s="1" t="s">
        <v>118</v>
      </c>
      <c r="Y41" s="1">
        <f>+W41/13</f>
        <v>384.61538461538464</v>
      </c>
    </row>
    <row r="42" spans="1:24" ht="12.75">
      <c r="A42" s="62" t="s">
        <v>123</v>
      </c>
      <c r="B42" s="52">
        <f>SUM(C42:V42)</f>
        <v>1650</v>
      </c>
      <c r="C42" s="54"/>
      <c r="D42" s="54"/>
      <c r="E42" s="54"/>
      <c r="F42" s="63">
        <f>+F19*F9</f>
        <v>225</v>
      </c>
      <c r="G42" s="63">
        <f>+G19*G9</f>
        <v>225</v>
      </c>
      <c r="H42" s="63">
        <f>+H19*H9</f>
        <v>300</v>
      </c>
      <c r="I42" s="63">
        <f>+I19*I9</f>
        <v>225</v>
      </c>
      <c r="J42" s="63">
        <f>+J19*J9</f>
        <v>675</v>
      </c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54">
        <f>SUM(C42:V42)</f>
        <v>1650</v>
      </c>
      <c r="X42" s="1" t="s">
        <v>118</v>
      </c>
    </row>
    <row r="43" spans="1:23" ht="12.75">
      <c r="A43" s="62" t="s">
        <v>124</v>
      </c>
      <c r="B43" s="52"/>
      <c r="C43" s="54"/>
      <c r="D43" s="54"/>
      <c r="E43" s="54"/>
      <c r="F43" s="63"/>
      <c r="G43" s="63"/>
      <c r="H43" s="63"/>
      <c r="I43" s="63"/>
      <c r="J43" s="63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54"/>
    </row>
    <row r="44" spans="1:24" ht="12.75">
      <c r="A44" s="128" t="s">
        <v>24</v>
      </c>
      <c r="B44" s="52">
        <f>SUM(C44:V44)</f>
        <v>0</v>
      </c>
      <c r="C44" s="54"/>
      <c r="D44" s="129">
        <v>0</v>
      </c>
      <c r="E44" s="67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>
        <f>SUM(C44:V44)</f>
        <v>0</v>
      </c>
      <c r="X44" s="1" t="s">
        <v>118</v>
      </c>
    </row>
    <row r="45" spans="1:24" ht="12.75">
      <c r="A45" s="40" t="s">
        <v>234</v>
      </c>
      <c r="B45" s="52">
        <f>SUM(C45:V45)</f>
        <v>12000</v>
      </c>
      <c r="C45" s="54"/>
      <c r="D45" s="54"/>
      <c r="E45" s="54"/>
      <c r="F45" s="64"/>
      <c r="G45" s="54"/>
      <c r="H45" s="54"/>
      <c r="I45" s="54"/>
      <c r="J45" s="54"/>
      <c r="K45" s="54">
        <v>1000</v>
      </c>
      <c r="L45" s="54">
        <v>500</v>
      </c>
      <c r="M45" s="54">
        <v>2000</v>
      </c>
      <c r="N45" s="54">
        <v>500</v>
      </c>
      <c r="O45" s="54">
        <v>1000</v>
      </c>
      <c r="P45" s="54">
        <v>1000</v>
      </c>
      <c r="Q45" s="54">
        <v>500</v>
      </c>
      <c r="R45" s="54">
        <v>500</v>
      </c>
      <c r="S45" s="54">
        <v>1000</v>
      </c>
      <c r="T45" s="54">
        <v>2000</v>
      </c>
      <c r="U45" s="54">
        <v>1500</v>
      </c>
      <c r="V45" s="54">
        <v>500</v>
      </c>
      <c r="W45" s="54">
        <f>SUM(C45:V45)</f>
        <v>12000</v>
      </c>
      <c r="X45" s="1" t="s">
        <v>126</v>
      </c>
    </row>
    <row r="46" spans="1:24" ht="12.75">
      <c r="A46" s="1" t="s">
        <v>127</v>
      </c>
      <c r="B46" s="52">
        <f>SUM(C46:V46)</f>
        <v>0</v>
      </c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>
        <f>SUM(C46:V46)</f>
        <v>0</v>
      </c>
      <c r="X46" s="1" t="s">
        <v>126</v>
      </c>
    </row>
    <row r="47" spans="1:24" ht="12.75">
      <c r="A47" s="65" t="s">
        <v>128</v>
      </c>
      <c r="B47" s="52">
        <f>SUM(C47:V47)</f>
        <v>2500</v>
      </c>
      <c r="C47" s="66">
        <f>2250+250</f>
        <v>2500</v>
      </c>
      <c r="D47" s="67"/>
      <c r="E47" s="67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>
        <f>SUM(C47:V47)</f>
        <v>2500</v>
      </c>
      <c r="X47" s="1" t="s">
        <v>129</v>
      </c>
    </row>
    <row r="48" spans="1:24" ht="12.75">
      <c r="A48" s="68" t="s">
        <v>235</v>
      </c>
      <c r="B48" s="52">
        <f>SUM(C48:V48)</f>
        <v>2100</v>
      </c>
      <c r="C48" s="54"/>
      <c r="D48" s="54"/>
      <c r="E48" s="57">
        <f>700*3</f>
        <v>2100</v>
      </c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>
        <f>SUM(C48:V48)</f>
        <v>2100</v>
      </c>
      <c r="X48" s="1" t="s">
        <v>129</v>
      </c>
    </row>
    <row r="49" spans="1:23" ht="12.75">
      <c r="A49" s="69" t="s">
        <v>131</v>
      </c>
      <c r="B49" s="52">
        <f>SUM(C49:V49)</f>
        <v>0</v>
      </c>
      <c r="C49" s="54"/>
      <c r="D49" s="54"/>
      <c r="E49" s="70">
        <v>0</v>
      </c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>
        <f>SUM(C49:V49)</f>
        <v>0</v>
      </c>
    </row>
    <row r="50" spans="2:23" ht="12.75"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>
        <f>SUM(C50:V50)</f>
        <v>0</v>
      </c>
    </row>
    <row r="51" spans="1:23" s="73" customFormat="1" ht="12.75">
      <c r="A51" s="71" t="s">
        <v>132</v>
      </c>
      <c r="B51" s="72">
        <f>SUM(B24:B50)</f>
        <v>221464</v>
      </c>
      <c r="C51" s="72">
        <f>SUM(C24:C50)</f>
        <v>2500</v>
      </c>
      <c r="D51" s="72">
        <f>SUM(D24:D50)</f>
        <v>0</v>
      </c>
      <c r="E51" s="72">
        <f>SUM(E24:E50)</f>
        <v>2100</v>
      </c>
      <c r="F51" s="72">
        <f>SUM(F24:F50)</f>
        <v>34125</v>
      </c>
      <c r="G51" s="72">
        <f>SUM(G24:G50)</f>
        <v>32025</v>
      </c>
      <c r="H51" s="72">
        <f>SUM(H24:H50)</f>
        <v>44725</v>
      </c>
      <c r="I51" s="72">
        <f>SUM(I24:I50)</f>
        <v>39525</v>
      </c>
      <c r="J51" s="72">
        <f>SUM(J24:J50)</f>
        <v>40575</v>
      </c>
      <c r="K51" s="72">
        <f>SUM(K24:K50)</f>
        <v>1000</v>
      </c>
      <c r="L51" s="72">
        <f>SUM(L24:L50)</f>
        <v>500</v>
      </c>
      <c r="M51" s="72">
        <f>SUM(M24:M50)</f>
        <v>2000</v>
      </c>
      <c r="N51" s="72">
        <f>SUM(N24:N50)</f>
        <v>500</v>
      </c>
      <c r="O51" s="72">
        <f>SUM(O24:O50)</f>
        <v>1800</v>
      </c>
      <c r="P51" s="72">
        <f>SUM(P24:P50)</f>
        <v>2100</v>
      </c>
      <c r="Q51" s="72">
        <f>SUM(Q24:Q50)</f>
        <v>1600</v>
      </c>
      <c r="R51" s="72">
        <f>SUM(R24:R50)</f>
        <v>2500</v>
      </c>
      <c r="S51" s="72">
        <f>SUM(S24:S50)</f>
        <v>2000</v>
      </c>
      <c r="T51" s="72">
        <f>SUM(T24:T50)</f>
        <v>2000</v>
      </c>
      <c r="U51" s="72">
        <f>SUM(U24:U50)</f>
        <v>2139</v>
      </c>
      <c r="V51" s="72">
        <f>SUM(V24:V50)</f>
        <v>500</v>
      </c>
      <c r="W51" s="72">
        <f>SUM(C51:V51)</f>
        <v>214214</v>
      </c>
    </row>
    <row r="52" spans="2:23" ht="12.75">
      <c r="B52" s="54"/>
      <c r="C52" s="54" t="s">
        <v>133</v>
      </c>
      <c r="D52" s="54" t="s">
        <v>63</v>
      </c>
      <c r="E52" s="40" t="s">
        <v>64</v>
      </c>
      <c r="F52" s="54" t="s">
        <v>134</v>
      </c>
      <c r="G52" s="54" t="s">
        <v>135</v>
      </c>
      <c r="H52" s="74" t="s">
        <v>136</v>
      </c>
      <c r="I52" s="74" t="s">
        <v>137</v>
      </c>
      <c r="J52" s="75" t="s">
        <v>138</v>
      </c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</row>
    <row r="53" spans="2:23" ht="12.75">
      <c r="B53" s="54"/>
      <c r="C53" s="76" t="s">
        <v>139</v>
      </c>
      <c r="D53" s="76"/>
      <c r="E53" s="76"/>
      <c r="F53" s="77">
        <v>0</v>
      </c>
      <c r="G53" s="77">
        <v>4</v>
      </c>
      <c r="H53" s="77">
        <v>4</v>
      </c>
      <c r="I53" s="77">
        <v>4</v>
      </c>
      <c r="J53" s="77">
        <v>4</v>
      </c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</row>
    <row r="54" spans="1:23" ht="12.75">
      <c r="A54" s="44" t="s">
        <v>140</v>
      </c>
      <c r="B54" s="54"/>
      <c r="C54" s="54" t="s">
        <v>141</v>
      </c>
      <c r="D54" s="54"/>
      <c r="E54" s="54"/>
      <c r="F54" s="77">
        <v>11</v>
      </c>
      <c r="G54" s="77">
        <v>11</v>
      </c>
      <c r="H54" s="77">
        <v>12</v>
      </c>
      <c r="I54" s="77">
        <v>11</v>
      </c>
      <c r="J54" s="77">
        <v>11</v>
      </c>
      <c r="K54" s="77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</row>
    <row r="55" spans="2:23" ht="12.75">
      <c r="B55" s="54"/>
      <c r="C55" s="54"/>
      <c r="D55" s="54"/>
      <c r="E55" s="54"/>
      <c r="F55" s="54" t="s">
        <v>65</v>
      </c>
      <c r="G55" s="54" t="s">
        <v>65</v>
      </c>
      <c r="H55" s="78" t="s">
        <v>66</v>
      </c>
      <c r="I55" s="54" t="s">
        <v>65</v>
      </c>
      <c r="J55" s="54" t="s">
        <v>65</v>
      </c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</row>
    <row r="56" spans="1:23" ht="12.75">
      <c r="A56" s="44" t="s">
        <v>142</v>
      </c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</row>
    <row r="57" spans="1:24" ht="12.75">
      <c r="A57" s="1" t="s">
        <v>30</v>
      </c>
      <c r="B57" s="52">
        <f>SUM(C57:V57)</f>
        <v>5000</v>
      </c>
      <c r="C57" s="54">
        <v>0</v>
      </c>
      <c r="D57" s="54">
        <v>0</v>
      </c>
      <c r="E57" s="54"/>
      <c r="F57" s="54">
        <v>1000</v>
      </c>
      <c r="G57" s="54">
        <v>1000</v>
      </c>
      <c r="H57" s="54">
        <v>1000</v>
      </c>
      <c r="I57" s="54">
        <v>1000</v>
      </c>
      <c r="J57" s="54">
        <v>1000</v>
      </c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>
        <f>SUM(C57:V57)</f>
        <v>5000</v>
      </c>
      <c r="X57" s="1" t="s">
        <v>143</v>
      </c>
    </row>
    <row r="58" spans="1:24" ht="12.75">
      <c r="A58" s="1" t="s">
        <v>31</v>
      </c>
      <c r="B58" s="52">
        <f>SUM(C58:V58)</f>
        <v>4000</v>
      </c>
      <c r="C58" s="54">
        <v>0</v>
      </c>
      <c r="D58" s="54"/>
      <c r="E58" s="54"/>
      <c r="F58" s="54"/>
      <c r="G58" s="54">
        <v>1000</v>
      </c>
      <c r="H58" s="54">
        <v>1000</v>
      </c>
      <c r="I58" s="54">
        <v>1000</v>
      </c>
      <c r="J58" s="54">
        <v>1000</v>
      </c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>
        <f>SUM(C58:V58)</f>
        <v>4000</v>
      </c>
      <c r="X58" s="1" t="s">
        <v>143</v>
      </c>
    </row>
    <row r="59" spans="1:24" ht="12.75">
      <c r="A59" s="1" t="s">
        <v>144</v>
      </c>
      <c r="B59" s="52">
        <f>SUM(C59:V59)</f>
        <v>14550</v>
      </c>
      <c r="C59" s="54">
        <v>0</v>
      </c>
      <c r="D59" s="54">
        <v>0</v>
      </c>
      <c r="E59" s="54">
        <f>750*3</f>
        <v>2250</v>
      </c>
      <c r="F59" s="54"/>
      <c r="G59" s="54">
        <f>(G53*G54*55)+(G53*3*25)+300</f>
        <v>3020</v>
      </c>
      <c r="H59" s="54">
        <f>(H53*H54*55)+(H53*3*25)+300</f>
        <v>3240</v>
      </c>
      <c r="I59" s="54">
        <f>(I53*I54*55)+(I53*3*25)+300</f>
        <v>3020</v>
      </c>
      <c r="J59" s="54">
        <f>(J53*J54*55)+(J53*3*25)+300</f>
        <v>3020</v>
      </c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>
        <f>SUM(C59:V59)</f>
        <v>14550</v>
      </c>
      <c r="X59" s="1" t="s">
        <v>143</v>
      </c>
    </row>
    <row r="60" spans="1:24" ht="12.75">
      <c r="A60" s="1" t="s">
        <v>33</v>
      </c>
      <c r="B60" s="52">
        <f>SUM(C60:V60)</f>
        <v>4100</v>
      </c>
      <c r="C60" s="54"/>
      <c r="D60" s="54">
        <v>0</v>
      </c>
      <c r="E60" s="54">
        <f>100*3</f>
        <v>300</v>
      </c>
      <c r="F60" s="67">
        <f>(F54+4)*5*10</f>
        <v>750</v>
      </c>
      <c r="G60" s="67">
        <f>(G54+4)*5*10</f>
        <v>750</v>
      </c>
      <c r="H60" s="67">
        <f>(H54+4)*5*10</f>
        <v>800</v>
      </c>
      <c r="I60" s="67">
        <f>(I54+4)*5*10</f>
        <v>750</v>
      </c>
      <c r="J60" s="67">
        <f>(J54+4)*5*10</f>
        <v>750</v>
      </c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>
        <f>SUM(C60:V60)</f>
        <v>4100</v>
      </c>
      <c r="X60" s="1" t="s">
        <v>145</v>
      </c>
    </row>
    <row r="61" spans="1:24" ht="12.75">
      <c r="A61" s="1" t="s">
        <v>34</v>
      </c>
      <c r="B61" s="52">
        <f>SUM(C61:V61)</f>
        <v>3970</v>
      </c>
      <c r="C61" s="54"/>
      <c r="D61" s="54">
        <v>0</v>
      </c>
      <c r="E61" s="54"/>
      <c r="F61" s="54">
        <v>780</v>
      </c>
      <c r="G61" s="54">
        <v>780</v>
      </c>
      <c r="H61" s="54">
        <v>850</v>
      </c>
      <c r="I61" s="54">
        <v>780</v>
      </c>
      <c r="J61" s="54">
        <v>780</v>
      </c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>
        <f>SUM(C61:V61)</f>
        <v>3970</v>
      </c>
      <c r="X61" s="1" t="s">
        <v>145</v>
      </c>
    </row>
    <row r="62" spans="1:24" ht="12.75">
      <c r="A62" s="40" t="s">
        <v>146</v>
      </c>
      <c r="B62" s="52">
        <f>SUM(C62:V62)</f>
        <v>2000</v>
      </c>
      <c r="C62" s="54"/>
      <c r="D62" s="54"/>
      <c r="E62" s="54"/>
      <c r="F62" s="54">
        <v>400</v>
      </c>
      <c r="G62" s="54">
        <v>400</v>
      </c>
      <c r="H62" s="54">
        <v>400</v>
      </c>
      <c r="I62" s="54">
        <v>400</v>
      </c>
      <c r="J62" s="54">
        <v>400</v>
      </c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>
        <f>SUM(C62:V62)</f>
        <v>2000</v>
      </c>
      <c r="X62" s="1" t="s">
        <v>145</v>
      </c>
    </row>
    <row r="63" spans="1:24" ht="12.75">
      <c r="A63" s="1" t="s">
        <v>147</v>
      </c>
      <c r="B63" s="52">
        <f>SUM(C63:V63)</f>
        <v>2000</v>
      </c>
      <c r="C63" s="54"/>
      <c r="D63" s="54"/>
      <c r="E63" s="54"/>
      <c r="F63" s="54">
        <v>400</v>
      </c>
      <c r="G63" s="54">
        <v>400</v>
      </c>
      <c r="H63" s="54">
        <v>400</v>
      </c>
      <c r="I63" s="54">
        <v>400</v>
      </c>
      <c r="J63" s="54">
        <v>400</v>
      </c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>
        <f>SUM(C63:V63)</f>
        <v>2000</v>
      </c>
      <c r="X63" s="1" t="s">
        <v>145</v>
      </c>
    </row>
    <row r="64" spans="1:23" ht="12.75">
      <c r="A64" s="40" t="s">
        <v>148</v>
      </c>
      <c r="B64" s="52">
        <f>SUM(C64:V64)</f>
        <v>2000</v>
      </c>
      <c r="C64" s="54"/>
      <c r="D64" s="54">
        <v>0</v>
      </c>
      <c r="E64" s="54"/>
      <c r="F64" s="54">
        <v>400</v>
      </c>
      <c r="G64" s="54">
        <v>400</v>
      </c>
      <c r="H64" s="54">
        <v>400</v>
      </c>
      <c r="I64" s="54">
        <v>400</v>
      </c>
      <c r="J64" s="54">
        <v>400</v>
      </c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>
        <f>SUM(C64:V64)</f>
        <v>2000</v>
      </c>
    </row>
    <row r="65" spans="1:24" ht="12.75">
      <c r="A65" s="40" t="s">
        <v>149</v>
      </c>
      <c r="B65" s="52">
        <f>SUM(C65:V65)</f>
        <v>500</v>
      </c>
      <c r="C65" s="67">
        <v>500</v>
      </c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>
        <f>SUM(C65:V65)</f>
        <v>500</v>
      </c>
      <c r="X65" s="1" t="s">
        <v>145</v>
      </c>
    </row>
    <row r="66" spans="1:24" ht="12.75">
      <c r="A66" s="1" t="s">
        <v>150</v>
      </c>
      <c r="B66" s="52">
        <f>SUM(C66:V66)</f>
        <v>1200</v>
      </c>
      <c r="C66" s="54">
        <v>0</v>
      </c>
      <c r="D66" s="54"/>
      <c r="E66" s="54"/>
      <c r="F66" s="54"/>
      <c r="G66" s="54">
        <v>300</v>
      </c>
      <c r="H66" s="54">
        <v>300</v>
      </c>
      <c r="I66" s="54">
        <v>300</v>
      </c>
      <c r="J66" s="54">
        <v>300</v>
      </c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>
        <f>SUM(C66:V66)</f>
        <v>1200</v>
      </c>
      <c r="X66" s="1" t="s">
        <v>143</v>
      </c>
    </row>
    <row r="67" spans="1:24" ht="12.75">
      <c r="A67" s="1" t="s">
        <v>151</v>
      </c>
      <c r="B67" s="52">
        <f>SUM(C67:V67)</f>
        <v>2500</v>
      </c>
      <c r="C67" s="54"/>
      <c r="D67" s="54"/>
      <c r="E67" s="54"/>
      <c r="F67" s="54">
        <v>500</v>
      </c>
      <c r="G67" s="54">
        <v>500</v>
      </c>
      <c r="H67" s="54">
        <v>500</v>
      </c>
      <c r="I67" s="54">
        <v>500</v>
      </c>
      <c r="J67" s="54">
        <v>500</v>
      </c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>
        <f>SUM(C67:V67)</f>
        <v>2500</v>
      </c>
      <c r="X67" s="1" t="s">
        <v>145</v>
      </c>
    </row>
    <row r="68" spans="1:24" ht="12.75">
      <c r="A68" s="1" t="s">
        <v>152</v>
      </c>
      <c r="B68" s="52">
        <f>SUM(C68:V68)</f>
        <v>2000</v>
      </c>
      <c r="C68" s="67">
        <v>2000</v>
      </c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>
        <f>SUM(C68:V68)</f>
        <v>2000</v>
      </c>
      <c r="X68" s="1" t="s">
        <v>145</v>
      </c>
    </row>
    <row r="69" spans="2:23" ht="12.75">
      <c r="B69" s="54"/>
      <c r="C69" s="54"/>
      <c r="D69" s="67"/>
      <c r="E69" s="67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>
        <f>SUM(C69:V69)</f>
        <v>0</v>
      </c>
    </row>
    <row r="70" spans="1:23" ht="12.75">
      <c r="A70" s="79" t="s">
        <v>153</v>
      </c>
      <c r="B70" s="80">
        <f>SUM(B57:B69)</f>
        <v>43820</v>
      </c>
      <c r="C70" s="80">
        <f>SUM(C57:C69)</f>
        <v>2500</v>
      </c>
      <c r="D70" s="80">
        <f>SUM(D57:D69)</f>
        <v>0</v>
      </c>
      <c r="E70" s="80">
        <f>SUM(E57:E69)</f>
        <v>2550</v>
      </c>
      <c r="F70" s="80">
        <f>SUM(F57:F68)</f>
        <v>4230</v>
      </c>
      <c r="G70" s="80">
        <f>SUM(G57:G68)</f>
        <v>8550</v>
      </c>
      <c r="H70" s="80">
        <f>SUM(H57:H68)</f>
        <v>8890</v>
      </c>
      <c r="I70" s="80">
        <f>SUM(I57:I68)</f>
        <v>8550</v>
      </c>
      <c r="J70" s="80">
        <f>SUM(J57:J68)</f>
        <v>8550</v>
      </c>
      <c r="K70" s="80">
        <f>SUM(K57:K68)</f>
        <v>0</v>
      </c>
      <c r="L70" s="80">
        <f>SUM(L57:L68)</f>
        <v>0</v>
      </c>
      <c r="M70" s="80">
        <f>SUM(M57:M68)</f>
        <v>0</v>
      </c>
      <c r="N70" s="80">
        <f>SUM(N57:N68)</f>
        <v>0</v>
      </c>
      <c r="O70" s="80">
        <f>SUM(O57:O68)</f>
        <v>0</v>
      </c>
      <c r="P70" s="80">
        <f>SUM(P57:P68)</f>
        <v>0</v>
      </c>
      <c r="Q70" s="80">
        <f>SUM(Q57:Q68)</f>
        <v>0</v>
      </c>
      <c r="R70" s="80">
        <f>SUM(R57:R68)</f>
        <v>0</v>
      </c>
      <c r="S70" s="80">
        <f>SUM(S57:S68)</f>
        <v>0</v>
      </c>
      <c r="T70" s="80">
        <f>SUM(T57:T68)</f>
        <v>0</v>
      </c>
      <c r="U70" s="80">
        <f>SUM(U57:U68)</f>
        <v>0</v>
      </c>
      <c r="V70" s="80">
        <f>SUM(V57:V68)</f>
        <v>0</v>
      </c>
      <c r="W70" s="80">
        <f>SUM(W57:W69)</f>
        <v>43820</v>
      </c>
    </row>
    <row r="71" spans="2:23" ht="12.75"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</row>
    <row r="72" spans="1:23" ht="12.75">
      <c r="A72" s="44" t="s">
        <v>154</v>
      </c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</row>
    <row r="73" spans="1:23" ht="12.75">
      <c r="A73" s="40" t="s">
        <v>155</v>
      </c>
      <c r="B73" s="52">
        <f>SUM(C73:V73)</f>
        <v>3500</v>
      </c>
      <c r="C73" s="54"/>
      <c r="D73" s="54"/>
      <c r="E73" s="54"/>
      <c r="F73" s="54">
        <f>14*5*10</f>
        <v>700</v>
      </c>
      <c r="G73" s="54">
        <v>700</v>
      </c>
      <c r="H73" s="54">
        <v>700</v>
      </c>
      <c r="I73" s="54">
        <v>700</v>
      </c>
      <c r="J73" s="54">
        <v>700</v>
      </c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>
        <f>SUM(C73:V73)</f>
        <v>3500</v>
      </c>
    </row>
    <row r="74" spans="1:23" ht="12.75">
      <c r="A74" s="40" t="s">
        <v>156</v>
      </c>
      <c r="B74" s="52">
        <f>SUM(C74:V74)</f>
        <v>2250</v>
      </c>
      <c r="C74" s="54"/>
      <c r="D74" s="54"/>
      <c r="E74" s="54"/>
      <c r="F74" s="54">
        <f>45*10</f>
        <v>450</v>
      </c>
      <c r="G74" s="54">
        <v>450</v>
      </c>
      <c r="H74" s="54">
        <v>450</v>
      </c>
      <c r="I74" s="54">
        <v>450</v>
      </c>
      <c r="J74" s="54">
        <v>450</v>
      </c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>
        <f>SUM(C74:V74)</f>
        <v>2250</v>
      </c>
    </row>
    <row r="75" spans="1:23" s="38" customFormat="1" ht="12.75">
      <c r="A75" s="81" t="s">
        <v>157</v>
      </c>
      <c r="B75" s="52">
        <f>SUM(C75:V75)</f>
        <v>2120</v>
      </c>
      <c r="C75" s="67"/>
      <c r="D75" s="67"/>
      <c r="E75" s="67"/>
      <c r="F75" s="67">
        <f>40*10</f>
        <v>400</v>
      </c>
      <c r="G75" s="67">
        <v>400</v>
      </c>
      <c r="H75" s="67">
        <v>440</v>
      </c>
      <c r="I75" s="67">
        <v>440</v>
      </c>
      <c r="J75" s="67">
        <v>440</v>
      </c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7">
        <f>SUM(C75:V75)</f>
        <v>2120</v>
      </c>
    </row>
    <row r="76" spans="1:23" s="38" customFormat="1" ht="12.75">
      <c r="A76" s="38" t="s">
        <v>159</v>
      </c>
      <c r="B76" s="52">
        <f>SUM(C76:V76)</f>
        <v>0</v>
      </c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67"/>
      <c r="V76" s="67"/>
      <c r="W76" s="67">
        <f>SUM(C76:V76)</f>
        <v>0</v>
      </c>
    </row>
    <row r="77" spans="2:23" ht="12.75"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</row>
    <row r="78" spans="1:23" ht="12.75">
      <c r="A78" s="79" t="s">
        <v>160</v>
      </c>
      <c r="B78" s="80">
        <f>SUM(B73:B76)</f>
        <v>7870</v>
      </c>
      <c r="C78" s="80">
        <f>SUM(C73:C76)</f>
        <v>0</v>
      </c>
      <c r="D78" s="80">
        <f>SUM(D73:D76)</f>
        <v>0</v>
      </c>
      <c r="E78" s="80">
        <f>SUM(E73:E76)</f>
        <v>0</v>
      </c>
      <c r="F78" s="80">
        <f>SUM(F73:F76)</f>
        <v>1550</v>
      </c>
      <c r="G78" s="80">
        <f>SUM(G73:G76)</f>
        <v>1550</v>
      </c>
      <c r="H78" s="80">
        <f>SUM(H73:H76)</f>
        <v>1590</v>
      </c>
      <c r="I78" s="80">
        <f>SUM(I73:I76)</f>
        <v>1590</v>
      </c>
      <c r="J78" s="80">
        <f>SUM(J73:J76)</f>
        <v>1590</v>
      </c>
      <c r="K78" s="80">
        <f>SUM(K73:K76)</f>
        <v>0</v>
      </c>
      <c r="L78" s="80">
        <f>SUM(L73:L76)</f>
        <v>0</v>
      </c>
      <c r="M78" s="80">
        <f>SUM(M73:M76)</f>
        <v>0</v>
      </c>
      <c r="N78" s="80">
        <f>SUM(N73:N76)</f>
        <v>0</v>
      </c>
      <c r="O78" s="80">
        <f>SUM(O73:O76)</f>
        <v>0</v>
      </c>
      <c r="P78" s="80">
        <f>SUM(P73:P76)</f>
        <v>0</v>
      </c>
      <c r="Q78" s="80">
        <f>SUM(Q73:Q76)</f>
        <v>0</v>
      </c>
      <c r="R78" s="80">
        <f>SUM(R73:R76)</f>
        <v>0</v>
      </c>
      <c r="S78" s="80">
        <f>SUM(S73:S76)</f>
        <v>0</v>
      </c>
      <c r="T78" s="80">
        <f>SUM(T73:T76)</f>
        <v>0</v>
      </c>
      <c r="U78" s="80">
        <f>SUM(U73:U76)</f>
        <v>0</v>
      </c>
      <c r="V78" s="80">
        <f>SUM(V73:V76)</f>
        <v>0</v>
      </c>
      <c r="W78" s="80">
        <f>SUM(W73:W76)</f>
        <v>7870</v>
      </c>
    </row>
    <row r="79" spans="2:23" ht="12.75"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</row>
    <row r="80" spans="2:23" ht="12.75">
      <c r="B80" s="54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</row>
    <row r="81" spans="1:23" ht="12.75">
      <c r="A81" s="44" t="s">
        <v>161</v>
      </c>
      <c r="B81" s="54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</row>
    <row r="82" spans="1:24" ht="12.75">
      <c r="A82" s="1" t="s">
        <v>162</v>
      </c>
      <c r="B82" s="52">
        <f>SUM(C82:V82)</f>
        <v>27075</v>
      </c>
      <c r="C82" s="54">
        <v>250</v>
      </c>
      <c r="D82" s="54">
        <v>0</v>
      </c>
      <c r="E82" s="54">
        <v>0</v>
      </c>
      <c r="F82" s="127">
        <f>+(+F13+F15)*5*1</f>
        <v>4775</v>
      </c>
      <c r="G82" s="127">
        <f>+(+G13+G15)*5*1</f>
        <v>4425</v>
      </c>
      <c r="H82" s="127">
        <f>+(+H13+H15)*5*1</f>
        <v>6175</v>
      </c>
      <c r="I82" s="127">
        <f>+(+I13+I15)*5*1</f>
        <v>5675</v>
      </c>
      <c r="J82" s="127">
        <f>+(+J13+J15)*5*1</f>
        <v>5775</v>
      </c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>
        <f>SUM(C82:V82)</f>
        <v>27075</v>
      </c>
      <c r="X82" s="1" t="s">
        <v>47</v>
      </c>
    </row>
    <row r="83" spans="1:24" ht="12.75">
      <c r="A83" s="1" t="s">
        <v>163</v>
      </c>
      <c r="B83" s="130">
        <f>SUM(C83:V83)</f>
        <v>500</v>
      </c>
      <c r="C83" s="54"/>
      <c r="D83" s="54"/>
      <c r="E83" s="54"/>
      <c r="F83" s="123">
        <v>100</v>
      </c>
      <c r="G83" s="123">
        <v>100</v>
      </c>
      <c r="H83" s="123">
        <v>100</v>
      </c>
      <c r="I83" s="123">
        <v>100</v>
      </c>
      <c r="J83" s="123">
        <v>100</v>
      </c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>
        <f>SUM(C83:V83)</f>
        <v>500</v>
      </c>
      <c r="X83" s="1" t="s">
        <v>47</v>
      </c>
    </row>
    <row r="84" spans="2:23" ht="12.75">
      <c r="B84" s="54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</row>
    <row r="85" spans="1:23" ht="12.75">
      <c r="A85" s="79" t="s">
        <v>164</v>
      </c>
      <c r="B85" s="80">
        <f>SUM(B82:B83)</f>
        <v>27575</v>
      </c>
      <c r="C85" s="80">
        <f>SUM(C82:C83)</f>
        <v>250</v>
      </c>
      <c r="D85" s="80">
        <f>SUM(D82:D83)</f>
        <v>0</v>
      </c>
      <c r="E85" s="80">
        <f>SUM(E82:E83)</f>
        <v>0</v>
      </c>
      <c r="F85" s="80">
        <f>SUM(F82:F83)</f>
        <v>4875</v>
      </c>
      <c r="G85" s="80">
        <f>SUM(G82:G83)</f>
        <v>4525</v>
      </c>
      <c r="H85" s="80">
        <f>SUM(H82:H83)</f>
        <v>6275</v>
      </c>
      <c r="I85" s="80">
        <f>SUM(I82:I83)</f>
        <v>5775</v>
      </c>
      <c r="J85" s="80">
        <f>SUM(J82:J83)</f>
        <v>5875</v>
      </c>
      <c r="K85" s="80">
        <f>SUM(K82:K83)</f>
        <v>0</v>
      </c>
      <c r="L85" s="80">
        <f>SUM(L82:L83)</f>
        <v>0</v>
      </c>
      <c r="M85" s="80">
        <f>SUM(M82:M83)</f>
        <v>0</v>
      </c>
      <c r="N85" s="80">
        <f>SUM(N82:N83)</f>
        <v>0</v>
      </c>
      <c r="O85" s="80">
        <f>SUM(O82:O83)</f>
        <v>0</v>
      </c>
      <c r="P85" s="80">
        <f>SUM(P82:P83)</f>
        <v>0</v>
      </c>
      <c r="Q85" s="80">
        <f>SUM(Q82:Q83)</f>
        <v>0</v>
      </c>
      <c r="R85" s="80">
        <f>SUM(R82:R83)</f>
        <v>0</v>
      </c>
      <c r="S85" s="80">
        <f>SUM(S82:S83)</f>
        <v>0</v>
      </c>
      <c r="T85" s="80">
        <f>SUM(T82:T83)</f>
        <v>0</v>
      </c>
      <c r="U85" s="80">
        <f>SUM(U82:U83)</f>
        <v>0</v>
      </c>
      <c r="V85" s="80">
        <f>SUM(V82:V83)</f>
        <v>0</v>
      </c>
      <c r="W85" s="80">
        <f>SUM(W82:W83)</f>
        <v>27575</v>
      </c>
    </row>
    <row r="86" spans="2:23" ht="12.75">
      <c r="B86" s="54"/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</row>
    <row r="87" spans="2:23" ht="12.75">
      <c r="B87" s="54"/>
      <c r="C87" s="54" t="s">
        <v>133</v>
      </c>
      <c r="D87" s="54" t="s">
        <v>63</v>
      </c>
      <c r="E87" s="40" t="s">
        <v>64</v>
      </c>
      <c r="F87" s="54" t="s">
        <v>134</v>
      </c>
      <c r="G87" s="54" t="s">
        <v>135</v>
      </c>
      <c r="H87" s="54" t="s">
        <v>166</v>
      </c>
      <c r="I87" s="54" t="s">
        <v>137</v>
      </c>
      <c r="J87" s="82" t="s">
        <v>167</v>
      </c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</row>
    <row r="88" spans="1:23" ht="12.75">
      <c r="A88" s="44" t="s">
        <v>165</v>
      </c>
      <c r="B88" s="54"/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</row>
    <row r="89" spans="1:24" ht="12.75">
      <c r="A89" s="1" t="s">
        <v>168</v>
      </c>
      <c r="B89" s="52">
        <f>SUM(C89:V89)</f>
        <v>1350</v>
      </c>
      <c r="C89" s="54"/>
      <c r="D89" s="54"/>
      <c r="E89" s="54"/>
      <c r="F89" s="52">
        <v>250</v>
      </c>
      <c r="G89" s="52">
        <v>250</v>
      </c>
      <c r="H89" s="52">
        <v>350</v>
      </c>
      <c r="I89" s="52">
        <v>250</v>
      </c>
      <c r="J89" s="52">
        <v>250</v>
      </c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>
        <f>SUM(C89:V89)</f>
        <v>1350</v>
      </c>
      <c r="X89" s="1" t="s">
        <v>169</v>
      </c>
    </row>
    <row r="90" spans="1:24" ht="12.75">
      <c r="A90" s="1" t="s">
        <v>170</v>
      </c>
      <c r="B90" s="52">
        <f>SUM(C90:V90)</f>
        <v>750</v>
      </c>
      <c r="C90" s="54"/>
      <c r="D90" s="54">
        <v>0</v>
      </c>
      <c r="E90" s="54"/>
      <c r="F90" s="54">
        <v>150</v>
      </c>
      <c r="G90" s="54">
        <v>150</v>
      </c>
      <c r="H90" s="54">
        <v>150</v>
      </c>
      <c r="I90" s="54">
        <v>150</v>
      </c>
      <c r="J90" s="54">
        <v>150</v>
      </c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>
        <f>SUM(C90:V90)</f>
        <v>750</v>
      </c>
      <c r="X90" s="1" t="s">
        <v>169</v>
      </c>
    </row>
    <row r="91" spans="1:24" ht="12.75">
      <c r="A91" s="1" t="s">
        <v>171</v>
      </c>
      <c r="B91" s="52">
        <f>SUM(C91:V91)</f>
        <v>2500</v>
      </c>
      <c r="C91" s="54"/>
      <c r="D91" s="54"/>
      <c r="E91" s="54"/>
      <c r="F91" s="54">
        <v>500</v>
      </c>
      <c r="G91" s="54">
        <v>500</v>
      </c>
      <c r="H91" s="54">
        <v>500</v>
      </c>
      <c r="I91" s="54">
        <v>500</v>
      </c>
      <c r="J91" s="54">
        <v>500</v>
      </c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>
        <f>SUM(C91:V91)</f>
        <v>2500</v>
      </c>
      <c r="X91" s="1" t="s">
        <v>169</v>
      </c>
    </row>
    <row r="92" spans="1:24" ht="12.75">
      <c r="A92" s="1" t="s">
        <v>41</v>
      </c>
      <c r="B92" s="52">
        <f>SUM(C92:V92)</f>
        <v>6125</v>
      </c>
      <c r="C92" s="54"/>
      <c r="D92" s="54">
        <v>0</v>
      </c>
      <c r="E92" s="54">
        <v>125</v>
      </c>
      <c r="F92" s="54">
        <v>1200</v>
      </c>
      <c r="G92" s="54">
        <v>1200</v>
      </c>
      <c r="H92" s="54">
        <v>1200</v>
      </c>
      <c r="I92" s="54">
        <v>1200</v>
      </c>
      <c r="J92" s="54">
        <v>1200</v>
      </c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>
        <f>SUM(C92:V92)</f>
        <v>6125</v>
      </c>
      <c r="X92" s="1" t="s">
        <v>172</v>
      </c>
    </row>
    <row r="93" spans="1:24" ht="12.75">
      <c r="A93" s="40" t="s">
        <v>173</v>
      </c>
      <c r="B93" s="52">
        <f>SUM(C93:V93)</f>
        <v>1400</v>
      </c>
      <c r="C93" s="54"/>
      <c r="D93" s="54"/>
      <c r="E93" s="54"/>
      <c r="F93" s="54">
        <v>0</v>
      </c>
      <c r="G93" s="54">
        <v>0</v>
      </c>
      <c r="H93" s="54">
        <v>0</v>
      </c>
      <c r="I93" s="54">
        <v>0</v>
      </c>
      <c r="J93" s="54">
        <v>0</v>
      </c>
      <c r="K93" s="54"/>
      <c r="L93" s="54"/>
      <c r="M93" s="54"/>
      <c r="N93" s="54"/>
      <c r="O93" s="54"/>
      <c r="P93" s="54"/>
      <c r="Q93" s="54"/>
      <c r="R93" s="54">
        <v>700</v>
      </c>
      <c r="S93" s="54"/>
      <c r="T93" s="54">
        <v>700</v>
      </c>
      <c r="U93" s="54"/>
      <c r="V93" s="54"/>
      <c r="W93" s="54">
        <f>SUM(C93:V93)</f>
        <v>1400</v>
      </c>
      <c r="X93" s="1" t="s">
        <v>172</v>
      </c>
    </row>
    <row r="94" spans="1:24" ht="12.75">
      <c r="A94" s="1" t="s">
        <v>174</v>
      </c>
      <c r="B94" s="52">
        <f>SUM(C94:V94)</f>
        <v>0</v>
      </c>
      <c r="C94" s="54"/>
      <c r="D94" s="54"/>
      <c r="E94" s="54"/>
      <c r="F94" s="54">
        <v>0</v>
      </c>
      <c r="G94" s="54">
        <v>0</v>
      </c>
      <c r="H94" s="54">
        <v>0</v>
      </c>
      <c r="I94" s="54">
        <v>0</v>
      </c>
      <c r="J94" s="54">
        <v>0</v>
      </c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>
        <f>SUM(C94:V94)</f>
        <v>0</v>
      </c>
      <c r="X94" s="1" t="s">
        <v>175</v>
      </c>
    </row>
    <row r="95" spans="1:24" ht="12.75">
      <c r="A95" s="1" t="s">
        <v>43</v>
      </c>
      <c r="B95" s="52">
        <f>SUM(C95:V95)</f>
        <v>800</v>
      </c>
      <c r="C95" s="54"/>
      <c r="D95" s="54"/>
      <c r="E95" s="54"/>
      <c r="F95" s="54">
        <v>0</v>
      </c>
      <c r="G95" s="54">
        <v>0</v>
      </c>
      <c r="H95" s="54">
        <v>0</v>
      </c>
      <c r="I95" s="54">
        <v>0</v>
      </c>
      <c r="J95" s="54">
        <v>0</v>
      </c>
      <c r="K95" s="54"/>
      <c r="L95" s="54"/>
      <c r="M95" s="54"/>
      <c r="N95" s="54"/>
      <c r="O95" s="54"/>
      <c r="P95" s="54"/>
      <c r="Q95" s="54"/>
      <c r="R95" s="54">
        <v>400</v>
      </c>
      <c r="S95" s="54"/>
      <c r="T95" s="54">
        <v>400</v>
      </c>
      <c r="U95" s="54"/>
      <c r="V95" s="54"/>
      <c r="W95" s="54">
        <f>SUM(C95:V95)</f>
        <v>800</v>
      </c>
      <c r="X95" s="1" t="s">
        <v>172</v>
      </c>
    </row>
    <row r="96" spans="1:23" ht="12.75">
      <c r="A96" s="1" t="s">
        <v>44</v>
      </c>
      <c r="B96" s="52">
        <f>SUM(C96:V96)</f>
        <v>0</v>
      </c>
      <c r="C96" s="54"/>
      <c r="D96" s="54">
        <v>0</v>
      </c>
      <c r="E96" s="54"/>
      <c r="F96" s="54">
        <v>0</v>
      </c>
      <c r="G96" s="54">
        <v>0</v>
      </c>
      <c r="H96" s="54">
        <v>0</v>
      </c>
      <c r="I96" s="54">
        <v>0</v>
      </c>
      <c r="J96" s="54">
        <v>0</v>
      </c>
      <c r="K96" s="54"/>
      <c r="L96" s="54"/>
      <c r="M96" s="54"/>
      <c r="N96" s="54"/>
      <c r="O96" s="54"/>
      <c r="P96" s="54"/>
      <c r="Q96" s="54"/>
      <c r="R96" s="54"/>
      <c r="S96" s="54"/>
      <c r="T96" s="54"/>
      <c r="U96" s="54"/>
      <c r="V96" s="54"/>
      <c r="W96" s="54">
        <f>SUM(C96:V96)</f>
        <v>0</v>
      </c>
    </row>
    <row r="97" spans="1:24" ht="12.75">
      <c r="A97" s="1" t="s">
        <v>176</v>
      </c>
      <c r="B97" s="52">
        <f>SUM(C97:V97)</f>
        <v>250</v>
      </c>
      <c r="C97" s="54"/>
      <c r="D97" s="54"/>
      <c r="E97" s="54"/>
      <c r="F97" s="54">
        <v>50</v>
      </c>
      <c r="G97" s="54">
        <v>50</v>
      </c>
      <c r="H97" s="54">
        <v>50</v>
      </c>
      <c r="I97" s="54">
        <v>50</v>
      </c>
      <c r="J97" s="54">
        <v>50</v>
      </c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4">
        <f>SUM(C97:V97)</f>
        <v>250</v>
      </c>
      <c r="X97" s="1" t="s">
        <v>47</v>
      </c>
    </row>
    <row r="98" spans="1:24" ht="12.75">
      <c r="A98" s="1" t="s">
        <v>177</v>
      </c>
      <c r="B98" s="52">
        <f>SUM(C98:V98)</f>
        <v>1250</v>
      </c>
      <c r="C98" s="54"/>
      <c r="D98" s="54"/>
      <c r="E98" s="54"/>
      <c r="F98" s="54">
        <v>250</v>
      </c>
      <c r="G98" s="54">
        <v>250</v>
      </c>
      <c r="H98" s="54">
        <v>250</v>
      </c>
      <c r="I98" s="54">
        <v>250</v>
      </c>
      <c r="J98" s="54">
        <v>250</v>
      </c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54"/>
      <c r="V98" s="54"/>
      <c r="W98" s="54">
        <f>SUM(C98:V98)</f>
        <v>1250</v>
      </c>
      <c r="X98" s="1" t="s">
        <v>178</v>
      </c>
    </row>
    <row r="99" spans="1:24" ht="12.75">
      <c r="A99" s="1" t="s">
        <v>179</v>
      </c>
      <c r="B99" s="52">
        <f>SUM(C99:V99)</f>
        <v>21600</v>
      </c>
      <c r="C99" s="54"/>
      <c r="D99" s="54"/>
      <c r="E99" s="54"/>
      <c r="F99" s="78">
        <v>3000</v>
      </c>
      <c r="G99" s="54">
        <v>4600</v>
      </c>
      <c r="H99" s="54">
        <v>5000</v>
      </c>
      <c r="I99" s="54">
        <v>4500</v>
      </c>
      <c r="J99" s="54">
        <v>4500</v>
      </c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>
        <f>SUM(C99:V99)</f>
        <v>21600</v>
      </c>
      <c r="X99" s="1" t="s">
        <v>47</v>
      </c>
    </row>
    <row r="100" spans="1:24" ht="12.75">
      <c r="A100" s="1" t="s">
        <v>180</v>
      </c>
      <c r="B100" s="52">
        <f>SUM(C100:V100)</f>
        <v>500</v>
      </c>
      <c r="C100" s="54"/>
      <c r="D100" s="54"/>
      <c r="E100" s="54">
        <v>0</v>
      </c>
      <c r="F100" s="54">
        <v>100</v>
      </c>
      <c r="G100" s="54">
        <v>100</v>
      </c>
      <c r="H100" s="54">
        <v>100</v>
      </c>
      <c r="I100" s="54">
        <v>100</v>
      </c>
      <c r="J100" s="54">
        <v>100</v>
      </c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4"/>
      <c r="V100" s="54"/>
      <c r="W100" s="54">
        <f>SUM(C100:V100)</f>
        <v>500</v>
      </c>
      <c r="X100" s="1" t="s">
        <v>47</v>
      </c>
    </row>
    <row r="101" spans="1:23" ht="12.75">
      <c r="A101" s="1" t="s">
        <v>181</v>
      </c>
      <c r="B101" s="54"/>
      <c r="C101" s="54"/>
      <c r="D101" s="54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54"/>
      <c r="W101" s="54">
        <f>SUM(C101:V101)</f>
        <v>0</v>
      </c>
    </row>
    <row r="102" spans="1:24" ht="12.75">
      <c r="A102" s="40" t="s">
        <v>182</v>
      </c>
      <c r="B102" s="52">
        <f>SUM(C102:V102)</f>
        <v>250</v>
      </c>
      <c r="C102" s="54">
        <v>250</v>
      </c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>
        <f>SUM(C102:V102)</f>
        <v>250</v>
      </c>
      <c r="X102" s="1" t="s">
        <v>47</v>
      </c>
    </row>
    <row r="103" spans="2:23" ht="12.75">
      <c r="B103" s="54"/>
      <c r="C103" s="54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</row>
    <row r="104" spans="1:23" ht="12.75">
      <c r="A104" s="79" t="s">
        <v>183</v>
      </c>
      <c r="B104" s="80">
        <f>SUM(B89:B102)</f>
        <v>36775</v>
      </c>
      <c r="C104" s="80">
        <f>SUM(C89:C102)</f>
        <v>250</v>
      </c>
      <c r="D104" s="80">
        <f>SUM(D89:D102)</f>
        <v>0</v>
      </c>
      <c r="E104" s="80">
        <f>SUM(E89:E102)</f>
        <v>125</v>
      </c>
      <c r="F104" s="80">
        <f>SUM(F89:F102)</f>
        <v>5500</v>
      </c>
      <c r="G104" s="80">
        <f>SUM(G89:G102)</f>
        <v>7100</v>
      </c>
      <c r="H104" s="80">
        <f>SUM(H89:H102)</f>
        <v>7600</v>
      </c>
      <c r="I104" s="80">
        <f>SUM(I89:I102)</f>
        <v>7000</v>
      </c>
      <c r="J104" s="80">
        <f>SUM(J89:J102)</f>
        <v>7000</v>
      </c>
      <c r="K104" s="80">
        <f>SUM(K89:K102)</f>
        <v>0</v>
      </c>
      <c r="L104" s="80">
        <f>SUM(L89:L102)</f>
        <v>0</v>
      </c>
      <c r="M104" s="80">
        <f>SUM(M89:M102)</f>
        <v>0</v>
      </c>
      <c r="N104" s="80">
        <f>SUM(N89:N102)</f>
        <v>0</v>
      </c>
      <c r="O104" s="80">
        <f>SUM(O89:O102)</f>
        <v>0</v>
      </c>
      <c r="P104" s="80">
        <f>SUM(P89:P102)</f>
        <v>0</v>
      </c>
      <c r="Q104" s="80">
        <f>SUM(Q89:Q102)</f>
        <v>0</v>
      </c>
      <c r="R104" s="80">
        <f>SUM(R89:R102)</f>
        <v>1100</v>
      </c>
      <c r="S104" s="80">
        <f>SUM(S89:S102)</f>
        <v>0</v>
      </c>
      <c r="T104" s="80">
        <f>SUM(T89:T102)</f>
        <v>1100</v>
      </c>
      <c r="U104" s="80">
        <f>SUM(U89:U102)</f>
        <v>0</v>
      </c>
      <c r="V104" s="80">
        <f>SUM(V89:V102)</f>
        <v>0</v>
      </c>
      <c r="W104" s="80">
        <f>SUM(W89:W102)</f>
        <v>36775</v>
      </c>
    </row>
    <row r="105" spans="1:23" ht="12.75">
      <c r="A105" s="83"/>
      <c r="B105" s="61"/>
      <c r="C105" s="61"/>
      <c r="D105" s="61"/>
      <c r="E105" s="61"/>
      <c r="F105" s="61"/>
      <c r="G105" s="61"/>
      <c r="H105" s="61"/>
      <c r="I105" s="61"/>
      <c r="J105" s="61"/>
      <c r="K105" s="61"/>
      <c r="L105" s="61"/>
      <c r="M105" s="61"/>
      <c r="N105" s="61"/>
      <c r="O105" s="61"/>
      <c r="P105" s="61"/>
      <c r="Q105" s="61"/>
      <c r="R105" s="61"/>
      <c r="S105" s="61"/>
      <c r="T105" s="61"/>
      <c r="U105" s="61"/>
      <c r="V105" s="61"/>
      <c r="W105" s="61"/>
    </row>
    <row r="106" spans="1:23" ht="12.75" hidden="1">
      <c r="A106" s="1" t="s">
        <v>184</v>
      </c>
      <c r="B106" s="52">
        <f>SUM(C106:V106)</f>
        <v>0</v>
      </c>
      <c r="C106" s="54"/>
      <c r="D106" s="54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>
        <f>SUM(C106:V106)</f>
        <v>0</v>
      </c>
    </row>
    <row r="107" spans="1:24" ht="12.75" hidden="1">
      <c r="A107" s="1" t="s">
        <v>185</v>
      </c>
      <c r="B107" s="52">
        <f>SUM(C107:V107)</f>
        <v>0</v>
      </c>
      <c r="C107" s="54"/>
      <c r="D107" s="54"/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54"/>
      <c r="P107" s="54"/>
      <c r="Q107" s="54"/>
      <c r="R107" s="54"/>
      <c r="S107" s="54"/>
      <c r="T107" s="54"/>
      <c r="U107" s="54"/>
      <c r="V107" s="54"/>
      <c r="W107" s="54">
        <f>SUM(C107:V107)</f>
        <v>0</v>
      </c>
      <c r="X107" s="1" t="s">
        <v>186</v>
      </c>
    </row>
    <row r="108" spans="1:24" ht="12.75" hidden="1">
      <c r="A108" s="1" t="s">
        <v>187</v>
      </c>
      <c r="B108" s="52">
        <f>SUM(C108:V108)</f>
        <v>0</v>
      </c>
      <c r="C108" s="54"/>
      <c r="D108" s="54"/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54"/>
      <c r="V108" s="54"/>
      <c r="W108" s="54">
        <f>SUM(C108:V108)</f>
        <v>0</v>
      </c>
      <c r="X108" s="1" t="s">
        <v>186</v>
      </c>
    </row>
    <row r="109" spans="1:24" ht="12.75" hidden="1">
      <c r="A109" s="1" t="s">
        <v>188</v>
      </c>
      <c r="B109" s="52">
        <f>SUM(C109:V109)</f>
        <v>0</v>
      </c>
      <c r="C109" s="54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>
        <f>SUM(C109:V109)</f>
        <v>0</v>
      </c>
      <c r="X109" s="1" t="s">
        <v>186</v>
      </c>
    </row>
    <row r="110" spans="1:24" ht="12.75">
      <c r="A110" s="1" t="s">
        <v>186</v>
      </c>
      <c r="B110" s="52">
        <f>SUM(C110:V110)</f>
        <v>46993.75000000001</v>
      </c>
      <c r="C110" s="54"/>
      <c r="D110" s="54"/>
      <c r="E110" s="54"/>
      <c r="F110" s="54"/>
      <c r="G110" s="54"/>
      <c r="H110" s="54"/>
      <c r="I110" s="54"/>
      <c r="J110" s="54"/>
      <c r="K110" s="54">
        <f>(45625/12)*1.03</f>
        <v>3916.1458333333335</v>
      </c>
      <c r="L110" s="54">
        <f>(45625/12)*1.03</f>
        <v>3916.1458333333335</v>
      </c>
      <c r="M110" s="54">
        <f>(45625/12)*1.03</f>
        <v>3916.1458333333335</v>
      </c>
      <c r="N110" s="54">
        <f>(45625/12)*1.03</f>
        <v>3916.1458333333335</v>
      </c>
      <c r="O110" s="54">
        <f>(45625/12)*1.03</f>
        <v>3916.1458333333335</v>
      </c>
      <c r="P110" s="54">
        <f>(45625/12)*1.03</f>
        <v>3916.1458333333335</v>
      </c>
      <c r="Q110" s="54">
        <f>(45625/12)*1.03</f>
        <v>3916.1458333333335</v>
      </c>
      <c r="R110" s="54">
        <f>(45625/12)*1.03</f>
        <v>3916.1458333333335</v>
      </c>
      <c r="S110" s="54">
        <f>(45625/12)*1.03</f>
        <v>3916.1458333333335</v>
      </c>
      <c r="T110" s="54">
        <f>(45625/12)*1.03</f>
        <v>3916.1458333333335</v>
      </c>
      <c r="U110" s="54">
        <f>(45625/12)*1.03</f>
        <v>3916.1458333333335</v>
      </c>
      <c r="V110" s="54">
        <f>(45625/12)*1.03</f>
        <v>3916.1458333333335</v>
      </c>
      <c r="W110" s="54">
        <f>SUM(C110:V110)</f>
        <v>46993.75000000001</v>
      </c>
      <c r="X110" s="1" t="s">
        <v>186</v>
      </c>
    </row>
    <row r="111" spans="1:24" ht="25.5">
      <c r="A111" s="84" t="s">
        <v>189</v>
      </c>
      <c r="B111" s="52">
        <f>SUM(C111:V111)</f>
        <v>600</v>
      </c>
      <c r="C111" s="54"/>
      <c r="D111" s="54"/>
      <c r="E111" s="54"/>
      <c r="F111" s="54"/>
      <c r="G111" s="54"/>
      <c r="H111" s="54"/>
      <c r="I111" s="54"/>
      <c r="J111" s="54"/>
      <c r="K111" s="54">
        <v>160</v>
      </c>
      <c r="L111" s="54">
        <v>120</v>
      </c>
      <c r="M111" s="54">
        <v>40</v>
      </c>
      <c r="N111" s="54">
        <v>40</v>
      </c>
      <c r="O111" s="54">
        <v>40</v>
      </c>
      <c r="P111" s="54">
        <v>40</v>
      </c>
      <c r="Q111" s="54">
        <v>40</v>
      </c>
      <c r="R111" s="54">
        <v>40</v>
      </c>
      <c r="S111" s="54">
        <v>40</v>
      </c>
      <c r="T111" s="54">
        <v>0</v>
      </c>
      <c r="U111" s="54">
        <v>40</v>
      </c>
      <c r="V111" s="54">
        <v>0</v>
      </c>
      <c r="W111" s="54">
        <f>SUM(C111:V111)</f>
        <v>600</v>
      </c>
      <c r="X111" s="1" t="s">
        <v>190</v>
      </c>
    </row>
    <row r="112" spans="1:24" ht="12.75">
      <c r="A112" s="81" t="s">
        <v>191</v>
      </c>
      <c r="B112" s="52">
        <f>SUM(C112:V112)</f>
        <v>1500</v>
      </c>
      <c r="C112" s="54"/>
      <c r="D112" s="54"/>
      <c r="E112" s="54">
        <v>125</v>
      </c>
      <c r="F112" s="54">
        <v>275</v>
      </c>
      <c r="G112" s="54">
        <v>275</v>
      </c>
      <c r="H112" s="54">
        <v>275</v>
      </c>
      <c r="I112" s="54">
        <v>275</v>
      </c>
      <c r="J112" s="54">
        <v>275</v>
      </c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54"/>
      <c r="V112" s="54"/>
      <c r="W112" s="54">
        <f>SUM(C112:V112)</f>
        <v>1500</v>
      </c>
      <c r="X112" s="1" t="s">
        <v>190</v>
      </c>
    </row>
    <row r="113" spans="1:25" ht="12.75">
      <c r="A113" s="81" t="s">
        <v>54</v>
      </c>
      <c r="B113" s="52">
        <f>SUM(C113:V113)</f>
        <v>3600</v>
      </c>
      <c r="C113" s="67"/>
      <c r="D113" s="67"/>
      <c r="E113" s="67"/>
      <c r="F113" s="67"/>
      <c r="G113" s="67"/>
      <c r="H113" s="67"/>
      <c r="I113" s="67"/>
      <c r="J113" s="67"/>
      <c r="K113" s="52">
        <v>300</v>
      </c>
      <c r="L113" s="52">
        <v>300</v>
      </c>
      <c r="M113" s="52">
        <v>300</v>
      </c>
      <c r="N113" s="52">
        <v>300</v>
      </c>
      <c r="O113" s="52">
        <v>300</v>
      </c>
      <c r="P113" s="52">
        <v>300</v>
      </c>
      <c r="Q113" s="52">
        <v>300</v>
      </c>
      <c r="R113" s="52">
        <v>300</v>
      </c>
      <c r="S113" s="52">
        <v>300</v>
      </c>
      <c r="T113" s="52">
        <v>300</v>
      </c>
      <c r="U113" s="52">
        <v>300</v>
      </c>
      <c r="V113" s="52">
        <v>300</v>
      </c>
      <c r="W113" s="67">
        <f>SUM(C113:V113)</f>
        <v>3600</v>
      </c>
      <c r="X113" s="81" t="s">
        <v>190</v>
      </c>
      <c r="Y113" s="40"/>
    </row>
    <row r="114" spans="1:24" ht="12.75">
      <c r="A114" s="62" t="s">
        <v>192</v>
      </c>
      <c r="B114" s="52">
        <f>SUM(C114:V114)</f>
        <v>6200</v>
      </c>
      <c r="C114" s="54"/>
      <c r="D114" s="54"/>
      <c r="E114" s="54">
        <v>200</v>
      </c>
      <c r="F114" s="54"/>
      <c r="G114" s="54"/>
      <c r="H114" s="54"/>
      <c r="I114" s="54"/>
      <c r="J114" s="54"/>
      <c r="K114" s="54">
        <v>600</v>
      </c>
      <c r="L114" s="54">
        <v>600</v>
      </c>
      <c r="M114" s="54">
        <v>600</v>
      </c>
      <c r="N114" s="54">
        <v>600</v>
      </c>
      <c r="O114" s="54">
        <v>600</v>
      </c>
      <c r="P114" s="54">
        <v>600</v>
      </c>
      <c r="Q114" s="54">
        <v>0</v>
      </c>
      <c r="R114" s="54">
        <v>600</v>
      </c>
      <c r="S114" s="54">
        <v>600</v>
      </c>
      <c r="T114" s="54">
        <v>0</v>
      </c>
      <c r="U114" s="54">
        <v>600</v>
      </c>
      <c r="V114" s="54">
        <v>600</v>
      </c>
      <c r="W114" s="54">
        <f>SUM(C114:V114)</f>
        <v>6200</v>
      </c>
      <c r="X114" s="1" t="s">
        <v>190</v>
      </c>
    </row>
    <row r="115" spans="1:24" ht="12.75">
      <c r="A115" s="40" t="s">
        <v>193</v>
      </c>
      <c r="B115" s="52">
        <f>SUM(C115:V115)</f>
        <v>5000</v>
      </c>
      <c r="C115" s="54"/>
      <c r="D115" s="54"/>
      <c r="E115" s="54"/>
      <c r="F115" s="54"/>
      <c r="G115" s="54"/>
      <c r="H115" s="54"/>
      <c r="I115" s="54"/>
      <c r="J115" s="54"/>
      <c r="K115" s="54">
        <v>0</v>
      </c>
      <c r="L115" s="54">
        <v>100</v>
      </c>
      <c r="M115" s="54">
        <v>4800</v>
      </c>
      <c r="N115" s="54">
        <v>0</v>
      </c>
      <c r="O115" s="54">
        <v>0</v>
      </c>
      <c r="P115" s="54">
        <v>0</v>
      </c>
      <c r="Q115" s="54">
        <v>0</v>
      </c>
      <c r="R115" s="54">
        <v>0</v>
      </c>
      <c r="S115" s="54">
        <v>0</v>
      </c>
      <c r="T115" s="54">
        <v>100</v>
      </c>
      <c r="U115" s="54">
        <v>0</v>
      </c>
      <c r="V115" s="54">
        <v>0</v>
      </c>
      <c r="W115" s="54">
        <f>SUM(C115:V115)</f>
        <v>5000</v>
      </c>
      <c r="X115" s="1" t="s">
        <v>190</v>
      </c>
    </row>
    <row r="116" spans="1:24" ht="12.75">
      <c r="A116" s="40" t="s">
        <v>194</v>
      </c>
      <c r="B116" s="52">
        <f>SUM(C116:V116)</f>
        <v>21000</v>
      </c>
      <c r="C116" s="54"/>
      <c r="D116" s="54"/>
      <c r="E116" s="54"/>
      <c r="F116" s="54"/>
      <c r="G116" s="54"/>
      <c r="H116" s="54"/>
      <c r="I116" s="54"/>
      <c r="J116" s="54"/>
      <c r="K116" s="54">
        <v>1750</v>
      </c>
      <c r="L116" s="54">
        <v>1750</v>
      </c>
      <c r="M116" s="54">
        <v>1750</v>
      </c>
      <c r="N116" s="54">
        <v>1750</v>
      </c>
      <c r="O116" s="54">
        <v>1750</v>
      </c>
      <c r="P116" s="54">
        <v>1750</v>
      </c>
      <c r="Q116" s="54">
        <v>1750</v>
      </c>
      <c r="R116" s="54">
        <v>1750</v>
      </c>
      <c r="S116" s="54">
        <v>1750</v>
      </c>
      <c r="T116" s="54">
        <v>1750</v>
      </c>
      <c r="U116" s="54">
        <v>1750</v>
      </c>
      <c r="V116" s="54">
        <v>1750</v>
      </c>
      <c r="W116" s="54">
        <f>SUM(C116:V116)</f>
        <v>21000</v>
      </c>
      <c r="X116" s="1" t="s">
        <v>190</v>
      </c>
    </row>
    <row r="117" spans="1:24" ht="12.75">
      <c r="A117" s="1" t="s">
        <v>195</v>
      </c>
      <c r="B117" s="52">
        <f>SUM(C117:V117)</f>
        <v>22200</v>
      </c>
      <c r="C117" s="54"/>
      <c r="D117" s="54"/>
      <c r="E117" s="54"/>
      <c r="F117" s="54"/>
      <c r="G117" s="54"/>
      <c r="H117" s="54"/>
      <c r="I117" s="54"/>
      <c r="J117" s="54"/>
      <c r="K117" s="54">
        <v>1850</v>
      </c>
      <c r="L117" s="54">
        <v>1850</v>
      </c>
      <c r="M117" s="54">
        <v>1850</v>
      </c>
      <c r="N117" s="54">
        <v>1850</v>
      </c>
      <c r="O117" s="54">
        <v>1850</v>
      </c>
      <c r="P117" s="54">
        <v>1850</v>
      </c>
      <c r="Q117" s="54">
        <v>1850</v>
      </c>
      <c r="R117" s="54">
        <v>1850</v>
      </c>
      <c r="S117" s="54">
        <v>1850</v>
      </c>
      <c r="T117" s="54">
        <v>1850</v>
      </c>
      <c r="U117" s="54">
        <v>1850</v>
      </c>
      <c r="V117" s="54">
        <v>1850</v>
      </c>
      <c r="W117" s="54">
        <f>SUM(C117:V117)</f>
        <v>22200</v>
      </c>
      <c r="X117" s="1" t="s">
        <v>196</v>
      </c>
    </row>
    <row r="118" spans="1:23" ht="12.75">
      <c r="A118" s="79" t="s">
        <v>197</v>
      </c>
      <c r="B118" s="80">
        <f>SUM(B106:B117)</f>
        <v>107093.75</v>
      </c>
      <c r="C118" s="80">
        <f>SUM(C106:C117)</f>
        <v>0</v>
      </c>
      <c r="D118" s="80">
        <f>SUM(D106:D117)</f>
        <v>0</v>
      </c>
      <c r="E118" s="80">
        <f>SUM(E106:E117)</f>
        <v>325</v>
      </c>
      <c r="F118" s="80">
        <f>SUM(F106:F117)</f>
        <v>275</v>
      </c>
      <c r="G118" s="80">
        <f>SUM(G106:G117)</f>
        <v>275</v>
      </c>
      <c r="H118" s="80">
        <f>SUM(H106:H117)</f>
        <v>275</v>
      </c>
      <c r="I118" s="80">
        <f>SUM(I106:I117)</f>
        <v>275</v>
      </c>
      <c r="J118" s="80">
        <f>SUM(J106:J117)</f>
        <v>275</v>
      </c>
      <c r="K118" s="80">
        <f>SUM(K106:K117)</f>
        <v>8576.145833333334</v>
      </c>
      <c r="L118" s="80">
        <f>SUM(L106:L117)</f>
        <v>8636.145833333334</v>
      </c>
      <c r="M118" s="80">
        <f>SUM(M106:M117)</f>
        <v>13256.145833333334</v>
      </c>
      <c r="N118" s="80">
        <f>SUM(N106:N117)</f>
        <v>8456.145833333334</v>
      </c>
      <c r="O118" s="80">
        <f>SUM(O106:O117)</f>
        <v>8456.145833333334</v>
      </c>
      <c r="P118" s="80">
        <f>SUM(P106:P117)</f>
        <v>8456.145833333334</v>
      </c>
      <c r="Q118" s="80">
        <f>SUM(Q106:Q117)</f>
        <v>7856.145833333334</v>
      </c>
      <c r="R118" s="80">
        <f>SUM(R106:R117)</f>
        <v>8456.145833333334</v>
      </c>
      <c r="S118" s="80">
        <f>SUM(S106:S117)</f>
        <v>8456.145833333334</v>
      </c>
      <c r="T118" s="80">
        <f>SUM(T106:T117)</f>
        <v>7916.145833333334</v>
      </c>
      <c r="U118" s="80">
        <f>SUM(U106:U117)</f>
        <v>8456.145833333334</v>
      </c>
      <c r="V118" s="80">
        <f>SUM(V106:V117)</f>
        <v>8416.145833333334</v>
      </c>
      <c r="W118" s="80">
        <f>SUM(C118:V118)</f>
        <v>107093.74999999999</v>
      </c>
    </row>
    <row r="119" spans="1:23" ht="12.75">
      <c r="A119" s="83"/>
      <c r="B119" s="61"/>
      <c r="C119" s="61"/>
      <c r="D119" s="61"/>
      <c r="E119" s="61"/>
      <c r="F119" s="61"/>
      <c r="G119" s="61"/>
      <c r="H119" s="61"/>
      <c r="I119" s="61"/>
      <c r="J119" s="61"/>
      <c r="K119" s="61"/>
      <c r="L119" s="61"/>
      <c r="M119" s="61"/>
      <c r="N119" s="61"/>
      <c r="O119" s="61"/>
      <c r="P119" s="61"/>
      <c r="Q119" s="61"/>
      <c r="R119" s="61"/>
      <c r="S119" s="61"/>
      <c r="T119" s="61"/>
      <c r="U119" s="61"/>
      <c r="V119" s="61"/>
      <c r="W119" s="61"/>
    </row>
    <row r="120" spans="2:23" ht="12.75">
      <c r="B120" s="54"/>
      <c r="C120" s="54"/>
      <c r="D120" s="54"/>
      <c r="E120" s="54"/>
      <c r="F120" s="54"/>
      <c r="G120" s="54"/>
      <c r="H120" s="54"/>
      <c r="I120" s="54"/>
      <c r="J120" s="54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54"/>
      <c r="V120" s="54"/>
      <c r="W120" s="54"/>
    </row>
    <row r="121" spans="1:24" s="88" customFormat="1" ht="12.75">
      <c r="A121" s="85" t="s">
        <v>198</v>
      </c>
      <c r="B121" s="86">
        <f>B70+B78+B85+B104+B118</f>
        <v>223133.75</v>
      </c>
      <c r="C121" s="86">
        <f>C70+C78+C85+C104+C118</f>
        <v>3000</v>
      </c>
      <c r="D121" s="86">
        <f>D70+D78+D85+D104+D118</f>
        <v>0</v>
      </c>
      <c r="E121" s="86">
        <f>E70+E78+E85+E104+E118</f>
        <v>3000</v>
      </c>
      <c r="F121" s="86">
        <f>F70+F78+F85+F104+F118</f>
        <v>16430</v>
      </c>
      <c r="G121" s="86">
        <f>G70+G78+G85+G104+G118</f>
        <v>22000</v>
      </c>
      <c r="H121" s="86">
        <f>H70+H78+H85+H104+H118</f>
        <v>24630</v>
      </c>
      <c r="I121" s="86">
        <f>I70+I78+I85+I104+I118</f>
        <v>23190</v>
      </c>
      <c r="J121" s="86">
        <f>J70+J78+J85+J104+J118</f>
        <v>23290</v>
      </c>
      <c r="K121" s="86">
        <f>K70+K78+K85+K104+K118</f>
        <v>8576.145833333334</v>
      </c>
      <c r="L121" s="86">
        <f>L70+L78+L85+L104+L118</f>
        <v>8636.145833333334</v>
      </c>
      <c r="M121" s="86">
        <f>M70+M78+M85+M104+M118</f>
        <v>13256.145833333334</v>
      </c>
      <c r="N121" s="86">
        <f>N70+N78+N85+N104+N118</f>
        <v>8456.145833333334</v>
      </c>
      <c r="O121" s="86">
        <f>O70+O78+O85+O104+O118</f>
        <v>8456.145833333334</v>
      </c>
      <c r="P121" s="86">
        <f>P70+P78+P85+P104+P118</f>
        <v>8456.145833333334</v>
      </c>
      <c r="Q121" s="86">
        <f>Q70+Q78+Q85+Q104+Q118</f>
        <v>7856.145833333334</v>
      </c>
      <c r="R121" s="86">
        <f>R70+R78+R85+R104+R118</f>
        <v>9556.145833333334</v>
      </c>
      <c r="S121" s="86">
        <f>S70+S78+S85+S104+S118</f>
        <v>8456.145833333334</v>
      </c>
      <c r="T121" s="86">
        <f>T70+T78+T85+T104+T118</f>
        <v>9016.145833333334</v>
      </c>
      <c r="U121" s="86">
        <f>U70+U78+U85+U104+U118</f>
        <v>8456.145833333334</v>
      </c>
      <c r="V121" s="86">
        <f>V70+V78+V85+V104+V118</f>
        <v>8416.145833333334</v>
      </c>
      <c r="W121" s="86">
        <f>W70+W78+W85+W104+W118</f>
        <v>223133.75</v>
      </c>
      <c r="X121" s="87">
        <f>+W51-W70-W78-W85-W104-W118</f>
        <v>-8919.749999999985</v>
      </c>
    </row>
    <row r="122" spans="2:23" ht="12.75">
      <c r="B122" s="54"/>
      <c r="C122" s="54"/>
      <c r="D122" s="54"/>
      <c r="E122" s="54"/>
      <c r="F122" s="54"/>
      <c r="G122" s="54"/>
      <c r="H122" s="54"/>
      <c r="I122" s="54"/>
      <c r="J122" s="54"/>
      <c r="K122" s="54"/>
      <c r="L122" s="54"/>
      <c r="M122" s="54"/>
      <c r="N122" s="54"/>
      <c r="O122" s="54"/>
      <c r="P122" s="54"/>
      <c r="Q122" s="54"/>
      <c r="R122" s="54"/>
      <c r="S122" s="54"/>
      <c r="T122" s="54"/>
      <c r="U122" s="54"/>
      <c r="V122" s="54"/>
      <c r="W122" s="54"/>
    </row>
    <row r="123" spans="1:23" s="91" customFormat="1" ht="12.75">
      <c r="A123" s="89" t="s">
        <v>199</v>
      </c>
      <c r="B123" s="90">
        <f>B51-B121</f>
        <v>-1669.75</v>
      </c>
      <c r="C123" s="90">
        <f>C51-C121</f>
        <v>-500</v>
      </c>
      <c r="D123" s="90">
        <f>D51-D121</f>
        <v>0</v>
      </c>
      <c r="E123" s="90">
        <f>E51-E121</f>
        <v>-900</v>
      </c>
      <c r="F123" s="90">
        <f>F51-F121</f>
        <v>17695</v>
      </c>
      <c r="G123" s="90">
        <f>G51-G121</f>
        <v>10025</v>
      </c>
      <c r="H123" s="90">
        <f>H51-H121</f>
        <v>20095</v>
      </c>
      <c r="I123" s="90">
        <f>I51-I121</f>
        <v>16335</v>
      </c>
      <c r="J123" s="90">
        <f>J51-J121</f>
        <v>17285</v>
      </c>
      <c r="K123" s="90">
        <f>K51-K121</f>
        <v>-7576.145833333334</v>
      </c>
      <c r="L123" s="90">
        <f>L51-L121</f>
        <v>-8136.145833333334</v>
      </c>
      <c r="M123" s="90">
        <f>M51-M121</f>
        <v>-11256.145833333334</v>
      </c>
      <c r="N123" s="90">
        <f>N51-N121</f>
        <v>-7956.145833333334</v>
      </c>
      <c r="O123" s="90">
        <f>O51-O121</f>
        <v>-6656.145833333334</v>
      </c>
      <c r="P123" s="90">
        <f>P51-P121</f>
        <v>-6356.145833333334</v>
      </c>
      <c r="Q123" s="90">
        <f>Q51-Q121</f>
        <v>-6256.145833333334</v>
      </c>
      <c r="R123" s="90">
        <f>R51-R121</f>
        <v>-7056.145833333334</v>
      </c>
      <c r="S123" s="90">
        <f>S51-S121</f>
        <v>-6456.145833333334</v>
      </c>
      <c r="T123" s="90">
        <f>T51-T121</f>
        <v>-7016.145833333334</v>
      </c>
      <c r="U123" s="90">
        <f>U51-U121</f>
        <v>-6317.145833333334</v>
      </c>
      <c r="V123" s="90">
        <f>V51-V121</f>
        <v>-7916.145833333334</v>
      </c>
      <c r="W123" s="90">
        <f>W51-W121</f>
        <v>-8919.75</v>
      </c>
    </row>
    <row r="124" spans="2:23" ht="12.75">
      <c r="B124" s="54"/>
      <c r="C124" s="54"/>
      <c r="D124" s="54"/>
      <c r="E124" s="54"/>
      <c r="F124" s="54"/>
      <c r="G124" s="54"/>
      <c r="H124" s="54"/>
      <c r="I124" s="54"/>
      <c r="J124" s="54"/>
      <c r="K124" s="54"/>
      <c r="L124" s="54"/>
      <c r="M124" s="54"/>
      <c r="N124" s="54"/>
      <c r="O124" s="54"/>
      <c r="P124" s="54"/>
      <c r="Q124" s="54"/>
      <c r="R124" s="54"/>
      <c r="S124" s="54"/>
      <c r="T124" s="54"/>
      <c r="U124" s="54"/>
      <c r="V124" s="54"/>
      <c r="W124" s="54"/>
    </row>
    <row r="125" spans="2:23" ht="12.75">
      <c r="B125" s="54"/>
      <c r="C125" s="54"/>
      <c r="D125" s="54"/>
      <c r="E125" s="54"/>
      <c r="F125" s="54"/>
      <c r="G125" s="54"/>
      <c r="H125" s="54"/>
      <c r="I125" s="54"/>
      <c r="J125" s="54"/>
      <c r="K125" s="54"/>
      <c r="L125" s="54"/>
      <c r="M125" s="54"/>
      <c r="N125" s="54"/>
      <c r="O125" s="54"/>
      <c r="P125" s="54"/>
      <c r="Q125" s="54"/>
      <c r="R125" s="54"/>
      <c r="S125" s="54"/>
      <c r="T125" s="54"/>
      <c r="U125" s="54"/>
      <c r="V125" s="54"/>
      <c r="W125" s="54"/>
    </row>
    <row r="126" spans="2:23" ht="12.75">
      <c r="B126" s="54"/>
      <c r="C126" s="54"/>
      <c r="D126" s="54"/>
      <c r="E126" s="54"/>
      <c r="F126" s="54"/>
      <c r="G126" s="54"/>
      <c r="H126" s="54"/>
      <c r="I126" s="54"/>
      <c r="J126" s="54"/>
      <c r="K126" s="54"/>
      <c r="L126" s="54"/>
      <c r="M126" s="54"/>
      <c r="N126" s="54"/>
      <c r="O126" s="54"/>
      <c r="P126" s="54"/>
      <c r="Q126" s="54"/>
      <c r="R126" s="54"/>
      <c r="S126" s="54"/>
      <c r="T126" s="54"/>
      <c r="U126" s="54"/>
      <c r="V126" s="54"/>
      <c r="W126" s="54"/>
    </row>
    <row r="127" spans="2:23" ht="12.75">
      <c r="B127" s="54"/>
      <c r="C127" s="54"/>
      <c r="D127" s="54"/>
      <c r="E127" s="54"/>
      <c r="F127" s="54"/>
      <c r="G127" s="54"/>
      <c r="H127" s="54"/>
      <c r="I127" s="54"/>
      <c r="J127" s="54"/>
      <c r="K127" s="54"/>
      <c r="L127" s="54"/>
      <c r="M127" s="54"/>
      <c r="N127" s="54"/>
      <c r="O127" s="54"/>
      <c r="P127" s="54"/>
      <c r="Q127" s="54"/>
      <c r="R127" s="54"/>
      <c r="S127" s="54"/>
      <c r="T127" s="54"/>
      <c r="U127" s="54"/>
      <c r="V127" s="54"/>
      <c r="W127" s="54"/>
    </row>
    <row r="128" spans="2:11" ht="12.75">
      <c r="B128" s="54"/>
      <c r="C128" s="54"/>
      <c r="D128" s="54"/>
      <c r="E128" s="54"/>
      <c r="F128" s="54"/>
      <c r="G128" s="54"/>
      <c r="H128" s="54"/>
      <c r="I128" s="54"/>
      <c r="J128" s="54"/>
      <c r="K128" s="54"/>
    </row>
    <row r="129" spans="2:11" ht="12.75">
      <c r="B129" s="54"/>
      <c r="C129" s="54"/>
      <c r="D129" s="54"/>
      <c r="E129" s="54"/>
      <c r="F129" s="54"/>
      <c r="G129" s="54"/>
      <c r="H129" s="54"/>
      <c r="I129" s="54"/>
      <c r="J129" s="54"/>
      <c r="K129" s="54"/>
    </row>
    <row r="130" spans="2:11" ht="12.75">
      <c r="B130" s="54"/>
      <c r="C130" s="54"/>
      <c r="D130" s="54"/>
      <c r="E130" s="54"/>
      <c r="F130" s="54"/>
      <c r="G130" s="54"/>
      <c r="H130" s="54"/>
      <c r="I130" s="54"/>
      <c r="J130" s="54"/>
      <c r="K130" s="54"/>
    </row>
    <row r="131" spans="2:11" ht="12.75">
      <c r="B131" s="54"/>
      <c r="C131" s="54"/>
      <c r="D131" s="54"/>
      <c r="E131" s="54"/>
      <c r="F131" s="54"/>
      <c r="G131" s="54"/>
      <c r="H131" s="54"/>
      <c r="I131" s="54"/>
      <c r="J131" s="54"/>
      <c r="K131" s="54"/>
    </row>
    <row r="132" spans="2:11" ht="12.75">
      <c r="B132" s="54"/>
      <c r="C132" s="54"/>
      <c r="D132" s="54"/>
      <c r="E132" s="54"/>
      <c r="F132" s="54"/>
      <c r="G132" s="54"/>
      <c r="H132" s="54"/>
      <c r="I132" s="54"/>
      <c r="J132" s="54"/>
      <c r="K132" s="54"/>
    </row>
    <row r="133" spans="2:11" ht="12.75">
      <c r="B133" s="54"/>
      <c r="C133" s="54"/>
      <c r="D133" s="54"/>
      <c r="E133" s="54"/>
      <c r="F133" s="54"/>
      <c r="G133" s="54"/>
      <c r="H133" s="54"/>
      <c r="I133" s="54"/>
      <c r="J133" s="54"/>
      <c r="K133" s="54"/>
    </row>
    <row r="134" spans="2:11" ht="12.75">
      <c r="B134" s="54"/>
      <c r="C134" s="54"/>
      <c r="D134" s="54"/>
      <c r="E134" s="54"/>
      <c r="F134" s="54"/>
      <c r="G134" s="54"/>
      <c r="H134" s="54"/>
      <c r="I134" s="54"/>
      <c r="J134" s="54"/>
      <c r="K134" s="54"/>
    </row>
    <row r="135" spans="2:11" ht="12.75">
      <c r="B135" s="54"/>
      <c r="C135" s="54"/>
      <c r="D135" s="54"/>
      <c r="E135" s="54"/>
      <c r="F135" s="54"/>
      <c r="G135" s="54"/>
      <c r="H135" s="54"/>
      <c r="I135" s="54"/>
      <c r="J135" s="54"/>
      <c r="K135" s="54"/>
    </row>
    <row r="136" spans="2:11" ht="12.75">
      <c r="B136" s="54"/>
      <c r="C136" s="54"/>
      <c r="D136" s="54"/>
      <c r="E136" s="54"/>
      <c r="F136" s="54"/>
      <c r="G136" s="54"/>
      <c r="H136" s="54"/>
      <c r="I136" s="54"/>
      <c r="J136" s="54"/>
      <c r="K136" s="54"/>
    </row>
    <row r="137" spans="2:11" ht="12.75">
      <c r="B137" s="54"/>
      <c r="C137" s="54"/>
      <c r="D137" s="54"/>
      <c r="E137" s="54"/>
      <c r="F137" s="54"/>
      <c r="G137" s="54"/>
      <c r="H137" s="54"/>
      <c r="I137" s="54"/>
      <c r="J137" s="54"/>
      <c r="K137" s="54"/>
    </row>
    <row r="138" spans="2:11" ht="12.75">
      <c r="B138" s="54"/>
      <c r="C138" s="54"/>
      <c r="D138" s="54"/>
      <c r="E138" s="54"/>
      <c r="F138" s="54"/>
      <c r="G138" s="54"/>
      <c r="H138" s="54"/>
      <c r="I138" s="54"/>
      <c r="J138" s="54"/>
      <c r="K138" s="54"/>
    </row>
    <row r="139" spans="2:11" ht="12.75">
      <c r="B139" s="54"/>
      <c r="C139" s="54"/>
      <c r="D139" s="54"/>
      <c r="E139" s="54"/>
      <c r="F139" s="54"/>
      <c r="G139" s="54"/>
      <c r="H139" s="54"/>
      <c r="I139" s="54"/>
      <c r="J139" s="54"/>
      <c r="K139" s="54"/>
    </row>
    <row r="140" spans="2:11" ht="12.75">
      <c r="B140" s="54"/>
      <c r="C140" s="54"/>
      <c r="D140" s="54"/>
      <c r="E140" s="54"/>
      <c r="F140" s="54"/>
      <c r="G140" s="54"/>
      <c r="H140" s="54"/>
      <c r="I140" s="54"/>
      <c r="J140" s="54"/>
      <c r="K140" s="54"/>
    </row>
    <row r="141" spans="2:11" ht="12.75">
      <c r="B141" s="54"/>
      <c r="C141" s="54"/>
      <c r="D141" s="54"/>
      <c r="E141" s="54"/>
      <c r="F141" s="54"/>
      <c r="G141" s="54"/>
      <c r="H141" s="54"/>
      <c r="I141" s="54"/>
      <c r="J141" s="54"/>
      <c r="K141" s="54"/>
    </row>
    <row r="142" spans="2:11" ht="12.75">
      <c r="B142" s="54"/>
      <c r="C142" s="54"/>
      <c r="D142" s="54"/>
      <c r="E142" s="54"/>
      <c r="F142" s="54"/>
      <c r="G142" s="54"/>
      <c r="H142" s="54"/>
      <c r="I142" s="54"/>
      <c r="J142" s="54"/>
      <c r="K142" s="54"/>
    </row>
    <row r="143" spans="2:11" ht="12.75">
      <c r="B143" s="54"/>
      <c r="C143" s="54"/>
      <c r="D143" s="54"/>
      <c r="E143" s="54"/>
      <c r="F143" s="54"/>
      <c r="G143" s="54"/>
      <c r="H143" s="54"/>
      <c r="I143" s="54"/>
      <c r="J143" s="54"/>
      <c r="K143" s="54"/>
    </row>
    <row r="144" spans="2:11" ht="12.75">
      <c r="B144" s="54"/>
      <c r="C144" s="54"/>
      <c r="D144" s="54"/>
      <c r="E144" s="54"/>
      <c r="F144" s="54"/>
      <c r="G144" s="54"/>
      <c r="H144" s="54"/>
      <c r="I144" s="54"/>
      <c r="J144" s="54"/>
      <c r="K144" s="54"/>
    </row>
    <row r="145" spans="2:11" ht="12.75">
      <c r="B145" s="54"/>
      <c r="C145" s="54"/>
      <c r="D145" s="54"/>
      <c r="E145" s="54"/>
      <c r="F145" s="54"/>
      <c r="G145" s="54"/>
      <c r="H145" s="54"/>
      <c r="I145" s="54"/>
      <c r="J145" s="54"/>
      <c r="K145" s="54"/>
    </row>
    <row r="146" spans="2:11" ht="12.75">
      <c r="B146" s="54"/>
      <c r="C146" s="54"/>
      <c r="D146" s="54"/>
      <c r="E146" s="54"/>
      <c r="F146" s="54"/>
      <c r="G146" s="54"/>
      <c r="H146" s="54"/>
      <c r="I146" s="54"/>
      <c r="J146" s="54"/>
      <c r="K146" s="54"/>
    </row>
    <row r="147" spans="2:11" ht="12.75">
      <c r="B147" s="54"/>
      <c r="C147" s="54"/>
      <c r="D147" s="54"/>
      <c r="E147" s="54"/>
      <c r="F147" s="54"/>
      <c r="G147" s="54"/>
      <c r="H147" s="54"/>
      <c r="I147" s="54"/>
      <c r="J147" s="54"/>
      <c r="K147" s="54"/>
    </row>
    <row r="148" spans="2:11" ht="12.75">
      <c r="B148" s="54"/>
      <c r="C148" s="54"/>
      <c r="D148" s="54"/>
      <c r="E148" s="54"/>
      <c r="F148" s="54"/>
      <c r="G148" s="54"/>
      <c r="H148" s="54"/>
      <c r="I148" s="54"/>
      <c r="J148" s="54"/>
      <c r="K148" s="54"/>
    </row>
    <row r="149" spans="2:11" ht="12.75">
      <c r="B149" s="54"/>
      <c r="C149" s="54"/>
      <c r="D149" s="54"/>
      <c r="E149" s="54"/>
      <c r="F149" s="54"/>
      <c r="G149" s="54"/>
      <c r="H149" s="54"/>
      <c r="I149" s="54"/>
      <c r="J149" s="54"/>
      <c r="K149" s="54"/>
    </row>
  </sheetData>
  <sheetProtection selectLockedCells="1" selectUnlockedCells="1"/>
  <printOptions/>
  <pageMargins left="0.1701388888888889" right="0.1701388888888889" top="0.2798611111111111" bottom="0.3" header="0.5118055555555555" footer="0.5118055555555555"/>
  <pageSetup horizontalDpi="300" verticalDpi="300" orientation="landscape" paperSize="3"/>
  <rowBreaks count="2" manualBreakCount="2">
    <brk id="51" max="255" man="1"/>
    <brk id="85" max="255" man="1"/>
  </rowBreaks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1"/>
  <sheetViews>
    <sheetView view="pageBreakPreview" zoomScale="90" zoomScaleSheetLayoutView="90" workbookViewId="0" topLeftCell="A40">
      <selection activeCell="B53" sqref="B53"/>
    </sheetView>
  </sheetViews>
  <sheetFormatPr defaultColWidth="9.140625" defaultRowHeight="12.75"/>
  <cols>
    <col min="1" max="1" width="40.57421875" style="1" customWidth="1"/>
    <col min="2" max="2" width="10.421875" style="1" customWidth="1"/>
    <col min="3" max="3" width="7.7109375" style="1" customWidth="1"/>
    <col min="4" max="7" width="0" style="1" hidden="1" customWidth="1"/>
    <col min="8" max="8" width="3.140625" style="1" customWidth="1"/>
    <col min="9" max="9" width="11.57421875" style="1" customWidth="1"/>
    <col min="10" max="11" width="0" style="1" hidden="1" customWidth="1"/>
    <col min="12" max="16384" width="8.7109375" style="1" customWidth="1"/>
  </cols>
  <sheetData>
    <row r="1" spans="1:11" ht="12.75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2.75">
      <c r="A2" s="2" t="s">
        <v>241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57" customHeight="1">
      <c r="A3" s="4" t="s">
        <v>2</v>
      </c>
      <c r="B3" s="5" t="s">
        <v>3</v>
      </c>
      <c r="C3" s="5" t="s">
        <v>4</v>
      </c>
      <c r="D3" s="5" t="s">
        <v>5</v>
      </c>
      <c r="E3" s="5" t="s">
        <v>4</v>
      </c>
      <c r="F3" s="5" t="s">
        <v>6</v>
      </c>
      <c r="G3" s="5" t="s">
        <v>4</v>
      </c>
      <c r="H3" s="6"/>
      <c r="I3" s="5" t="s">
        <v>7</v>
      </c>
      <c r="J3" s="5" t="s">
        <v>8</v>
      </c>
      <c r="K3" s="5" t="s">
        <v>9</v>
      </c>
    </row>
    <row r="4" spans="1:11" ht="12.75">
      <c r="A4" s="7" t="s">
        <v>10</v>
      </c>
      <c r="B4" s="8"/>
      <c r="C4" s="8"/>
      <c r="D4" s="8"/>
      <c r="E4" s="8"/>
      <c r="F4" s="8"/>
      <c r="G4" s="8"/>
      <c r="H4" s="9"/>
      <c r="I4" s="8"/>
      <c r="J4" s="8"/>
      <c r="K4" s="8"/>
    </row>
    <row r="5" spans="1:11" ht="12.75">
      <c r="A5" s="10" t="s">
        <v>11</v>
      </c>
      <c r="B5" s="11">
        <f>+'Det only 4 shows less FF costs '!X23</f>
        <v>4400</v>
      </c>
      <c r="C5" s="12">
        <f>B5/$B$22</f>
        <v>0.023673223432186974</v>
      </c>
      <c r="D5" s="11" t="e">
        <f>#N/A</f>
        <v>#N/A</v>
      </c>
      <c r="E5" s="12" t="e">
        <f>D5/$D$22</f>
        <v>#N/A</v>
      </c>
      <c r="F5" s="11">
        <f>'Tickets at 130 show 135 xmas'!X23</f>
        <v>5000</v>
      </c>
      <c r="G5" s="12">
        <f>F5/$F$22</f>
        <v>0.020144557343496933</v>
      </c>
      <c r="H5" s="13"/>
      <c r="I5" s="11">
        <f>B5/6</f>
        <v>733.3333333333334</v>
      </c>
      <c r="J5" s="11" t="e">
        <f>+D5/6</f>
        <v>#N/A</v>
      </c>
      <c r="K5" s="11">
        <f>+F5/6</f>
        <v>833.3333333333334</v>
      </c>
    </row>
    <row r="6" spans="1:11" ht="20.25" customHeight="1">
      <c r="A6" s="7" t="s">
        <v>242</v>
      </c>
      <c r="B6" s="14">
        <f>+'Det only 4 shows less FF costs '!X25</f>
        <v>10000</v>
      </c>
      <c r="C6" s="12">
        <f>B6/$B$22</f>
        <v>0.05380278052769767</v>
      </c>
      <c r="D6" s="14" t="e">
        <f>#N/A</f>
        <v>#N/A</v>
      </c>
      <c r="E6" s="12" t="e">
        <f>D6/$D$22</f>
        <v>#N/A</v>
      </c>
      <c r="F6" s="14" t="s">
        <v>13</v>
      </c>
      <c r="G6" s="12" t="s">
        <v>13</v>
      </c>
      <c r="H6" s="13"/>
      <c r="I6" s="11">
        <f>B6/6</f>
        <v>1666.6666666666667</v>
      </c>
      <c r="J6" s="14" t="s">
        <v>13</v>
      </c>
      <c r="K6" s="14" t="s">
        <v>13</v>
      </c>
    </row>
    <row r="7" spans="1:11" ht="12.75">
      <c r="A7" s="7" t="s">
        <v>14</v>
      </c>
      <c r="B7" s="15">
        <f>'Det only 4 shows less FF costs '!X24+'Det only 4 shows less FF costs '!X26</f>
        <v>0</v>
      </c>
      <c r="C7" s="16">
        <f>B7/$B$22</f>
        <v>0</v>
      </c>
      <c r="D7" s="15" t="e">
        <f>#N/A</f>
        <v>#N/A</v>
      </c>
      <c r="E7" s="16" t="e">
        <f>D7/$D$22</f>
        <v>#N/A</v>
      </c>
      <c r="F7" s="17">
        <f>8*110</f>
        <v>880</v>
      </c>
      <c r="G7" s="16">
        <f>8*110</f>
        <v>880</v>
      </c>
      <c r="H7" s="18"/>
      <c r="I7" s="16">
        <v>0</v>
      </c>
      <c r="J7" s="16">
        <f>8*110</f>
        <v>880</v>
      </c>
      <c r="K7" s="16">
        <f>8*110</f>
        <v>880</v>
      </c>
    </row>
    <row r="8" spans="1:11" ht="12.75">
      <c r="A8" s="7" t="s">
        <v>15</v>
      </c>
      <c r="B8" s="19">
        <f>SUM(B5:B7)</f>
        <v>14400</v>
      </c>
      <c r="C8" s="20">
        <f>+B8/B22</f>
        <v>0.07747600395988465</v>
      </c>
      <c r="D8" s="19" t="e">
        <f>SUM(D5:D7)</f>
        <v>#N/A</v>
      </c>
      <c r="E8" s="20" t="e">
        <f>+D8/D22</f>
        <v>#N/A</v>
      </c>
      <c r="F8" s="19">
        <f>SUM(F5:F7)</f>
        <v>5880</v>
      </c>
      <c r="G8" s="20">
        <f>+F8/F22</f>
        <v>0.023689999435952395</v>
      </c>
      <c r="H8" s="13"/>
      <c r="I8" s="19">
        <f>SUM(I5:I7)</f>
        <v>2400</v>
      </c>
      <c r="J8" s="19" t="e">
        <f>SUM(J5:J7)</f>
        <v>#N/A</v>
      </c>
      <c r="K8" s="19">
        <f>SUM(K5:K7)</f>
        <v>1713.3333333333335</v>
      </c>
    </row>
    <row r="9" spans="1:11" ht="6" customHeight="1">
      <c r="A9" s="7"/>
      <c r="B9" s="19"/>
      <c r="C9" s="12"/>
      <c r="D9" s="19"/>
      <c r="E9" s="12"/>
      <c r="F9" s="14"/>
      <c r="G9" s="12"/>
      <c r="H9" s="13"/>
      <c r="I9" s="14"/>
      <c r="J9" s="14"/>
      <c r="K9" s="14"/>
    </row>
    <row r="10" spans="1:11" ht="12.75">
      <c r="A10" s="7" t="s">
        <v>16</v>
      </c>
      <c r="B10" s="14">
        <f>+'Det only 4 shows less FF costs '!X27</f>
        <v>4000</v>
      </c>
      <c r="C10" s="12">
        <f>B10/$B$22</f>
        <v>0.02152111221107907</v>
      </c>
      <c r="D10" s="14" t="e">
        <f>#N/A</f>
        <v>#N/A</v>
      </c>
      <c r="E10" s="12" t="e">
        <f>D10/$D$22</f>
        <v>#N/A</v>
      </c>
      <c r="F10" s="14">
        <f>+'Tickets at 130 show 135 xmas'!X27</f>
        <v>6000</v>
      </c>
      <c r="G10" s="12">
        <f>F10/$F$22</f>
        <v>0.02417346881219632</v>
      </c>
      <c r="H10" s="13"/>
      <c r="I10" s="14">
        <f>B10/6</f>
        <v>666.6666666666666</v>
      </c>
      <c r="J10" s="14" t="e">
        <f>+D10/6</f>
        <v>#N/A</v>
      </c>
      <c r="K10" s="14">
        <f>+F10/6</f>
        <v>1000</v>
      </c>
    </row>
    <row r="11" spans="1:11" ht="12.75">
      <c r="A11" s="7" t="s">
        <v>17</v>
      </c>
      <c r="B11" s="14">
        <f>+'Det only 4 shows less FF costs '!X28</f>
        <v>0</v>
      </c>
      <c r="C11" s="12">
        <f>B11/$B$22</f>
        <v>0</v>
      </c>
      <c r="D11" s="14" t="e">
        <f>#N/A</f>
        <v>#N/A</v>
      </c>
      <c r="E11" s="12" t="e">
        <f>D11/$D$22</f>
        <v>#N/A</v>
      </c>
      <c r="F11" s="14">
        <f>+'Tickets at 130 show 135 xmas'!X28</f>
        <v>3000</v>
      </c>
      <c r="G11" s="12">
        <f>F11/$F$22</f>
        <v>0.01208673440609816</v>
      </c>
      <c r="H11" s="13"/>
      <c r="I11" s="14">
        <f>B11/6</f>
        <v>0</v>
      </c>
      <c r="J11" s="14" t="e">
        <f>+D11/6</f>
        <v>#N/A</v>
      </c>
      <c r="K11" s="14">
        <f>+F11/6</f>
        <v>500</v>
      </c>
    </row>
    <row r="12" spans="1:11" ht="12.75">
      <c r="A12" s="7" t="s">
        <v>18</v>
      </c>
      <c r="B12" s="14">
        <f>+'Det only 4 shows less FF costs '!X29</f>
        <v>0</v>
      </c>
      <c r="C12" s="12">
        <f>B12/$B$22</f>
        <v>0</v>
      </c>
      <c r="D12" s="14" t="e">
        <f>#N/A</f>
        <v>#N/A</v>
      </c>
      <c r="E12" s="12" t="e">
        <f>D12/$D$22</f>
        <v>#N/A</v>
      </c>
      <c r="F12" s="14">
        <f>+'Tickets at 130 show 135 xmas'!X29</f>
        <v>7066</v>
      </c>
      <c r="G12" s="12">
        <f>F12/$F$22</f>
        <v>0.028468288437829867</v>
      </c>
      <c r="H12" s="13"/>
      <c r="I12" s="14">
        <f>B12/6</f>
        <v>0</v>
      </c>
      <c r="J12" s="14" t="e">
        <f>+D12/6</f>
        <v>#N/A</v>
      </c>
      <c r="K12" s="14">
        <f>+F12/6</f>
        <v>1177.6666666666667</v>
      </c>
    </row>
    <row r="13" spans="1:11" ht="12.75">
      <c r="A13" s="21" t="s">
        <v>19</v>
      </c>
      <c r="B13" s="13">
        <f>+'Det only 4 shows less FF costs '!X30</f>
        <v>6639</v>
      </c>
      <c r="C13" s="20">
        <f>B13/$B$22</f>
        <v>0.03571966599233849</v>
      </c>
      <c r="D13" s="13" t="e">
        <f>#N/A</f>
        <v>#N/A</v>
      </c>
      <c r="E13" s="20" t="e">
        <f>D13/$D$22</f>
        <v>#N/A</v>
      </c>
      <c r="F13" s="13">
        <f>+'Tickets at 130 show 135 xmas'!X30</f>
        <v>0</v>
      </c>
      <c r="G13" s="20">
        <f>F13/$F$22</f>
        <v>0</v>
      </c>
      <c r="H13" s="13"/>
      <c r="I13" s="13">
        <f>B13/6</f>
        <v>1106.5</v>
      </c>
      <c r="J13" s="13" t="e">
        <f>+D13/6</f>
        <v>#N/A</v>
      </c>
      <c r="K13" s="13">
        <f>+F13/6</f>
        <v>0</v>
      </c>
    </row>
    <row r="14" spans="1:11" ht="12.75">
      <c r="A14" s="22" t="s">
        <v>20</v>
      </c>
      <c r="B14" s="23">
        <f>+'Det only 4 shows less FF costs '!X39</f>
        <v>16000</v>
      </c>
      <c r="C14" s="16">
        <f>B14/$B$22</f>
        <v>0.08608444884431628</v>
      </c>
      <c r="D14" s="17" t="e">
        <f>#N/A</f>
        <v>#N/A</v>
      </c>
      <c r="E14" s="16" t="e">
        <f>D14/$D$22</f>
        <v>#N/A</v>
      </c>
      <c r="F14" s="17">
        <f>+'Tickets at 130 show 135 xmas'!X39</f>
        <v>2500</v>
      </c>
      <c r="G14" s="16">
        <f>F14/$F$22</f>
        <v>0.010072278671748466</v>
      </c>
      <c r="H14" s="18"/>
      <c r="I14" s="17">
        <f>B14/6</f>
        <v>2666.6666666666665</v>
      </c>
      <c r="J14" s="17" t="e">
        <f>+D14/6</f>
        <v>#N/A</v>
      </c>
      <c r="K14" s="17">
        <f>+F14/6</f>
        <v>416.6666666666667</v>
      </c>
    </row>
    <row r="15" spans="1:11" ht="12.75">
      <c r="A15" s="7" t="s">
        <v>21</v>
      </c>
      <c r="B15" s="14">
        <f>SUM(B10:B14)</f>
        <v>26639</v>
      </c>
      <c r="C15" s="20">
        <f>B15/$B$22</f>
        <v>0.14332522704773382</v>
      </c>
      <c r="D15" s="14" t="e">
        <f>SUM(D10:D14)</f>
        <v>#N/A</v>
      </c>
      <c r="E15" s="20" t="e">
        <f>D15/$B$22</f>
        <v>#N/A</v>
      </c>
      <c r="F15" s="14">
        <f>SUM(F10:F14)</f>
        <v>18566</v>
      </c>
      <c r="G15" s="20">
        <f>F15/$B$22</f>
        <v>0.09989024232772349</v>
      </c>
      <c r="H15" s="13"/>
      <c r="I15" s="14">
        <f>SUM(I10:I14)</f>
        <v>4439.833333333333</v>
      </c>
      <c r="J15" s="14" t="e">
        <f>SUM(J10:J14)</f>
        <v>#N/A</v>
      </c>
      <c r="K15" s="14">
        <f>SUM(K10:K14)</f>
        <v>3094.3333333333335</v>
      </c>
    </row>
    <row r="16" spans="1:11" ht="6" customHeight="1">
      <c r="A16" s="7"/>
      <c r="B16" s="14"/>
      <c r="C16" s="14"/>
      <c r="D16" s="14"/>
      <c r="E16" s="14"/>
      <c r="F16" s="14"/>
      <c r="G16" s="14"/>
      <c r="H16" s="13"/>
      <c r="I16" s="14"/>
      <c r="J16" s="14"/>
      <c r="K16" s="14"/>
    </row>
    <row r="17" spans="1:11" ht="18.75" customHeight="1">
      <c r="A17" s="7" t="s">
        <v>22</v>
      </c>
      <c r="B17" s="14">
        <f>SUM('Det only 4 shows less FF costs '!X33:X37)</f>
        <v>137325</v>
      </c>
      <c r="C17" s="20">
        <f>B17/$B$22</f>
        <v>0.7388466835966083</v>
      </c>
      <c r="D17" s="14" t="e">
        <f>#N/A</f>
        <v>#VALUE!</v>
      </c>
      <c r="E17" s="20" t="e">
        <f>D17/$D$22</f>
        <v>#VALUE!</v>
      </c>
      <c r="F17" s="14">
        <f>SUM('Tickets at 130 show 135 xmas'!X33:X37)</f>
        <v>211760</v>
      </c>
      <c r="G17" s="20">
        <f>F17/$F$22</f>
        <v>0.8531622926117821</v>
      </c>
      <c r="H17" s="13"/>
      <c r="I17" s="14">
        <f>B17/6</f>
        <v>22887.5</v>
      </c>
      <c r="J17" s="14" t="e">
        <f>+D17/6</f>
        <v>#VALUE!</v>
      </c>
      <c r="K17" s="14">
        <f>+F17/6</f>
        <v>35293.333333333336</v>
      </c>
    </row>
    <row r="18" spans="1:11" ht="15.75" customHeight="1">
      <c r="A18" s="7" t="s">
        <v>23</v>
      </c>
      <c r="B18" s="14">
        <f>+'Det only 4 shows less FF costs '!X41</f>
        <v>2500</v>
      </c>
      <c r="C18" s="12">
        <f>B18/$B$22</f>
        <v>0.013450695131924418</v>
      </c>
      <c r="D18" s="14" t="e">
        <f>#N/A</f>
        <v>#N/A</v>
      </c>
      <c r="E18" s="12" t="e">
        <f>D18/$D$22</f>
        <v>#N/A</v>
      </c>
      <c r="F18" s="14">
        <f>+'Tickets at 130 show 135 xmas'!X41</f>
        <v>7000</v>
      </c>
      <c r="G18" s="12">
        <f>F18/$F$22</f>
        <v>0.02820238028089571</v>
      </c>
      <c r="H18" s="13"/>
      <c r="I18" s="14">
        <f>B18/6</f>
        <v>416.6666666666667</v>
      </c>
      <c r="J18" s="14" t="e">
        <f>+D18/6</f>
        <v>#N/A</v>
      </c>
      <c r="K18" s="14">
        <f>+F18/6</f>
        <v>1166.6666666666667</v>
      </c>
    </row>
    <row r="19" spans="1:11" ht="15.75" customHeight="1">
      <c r="A19" s="7" t="s">
        <v>24</v>
      </c>
      <c r="B19" s="14">
        <f>+'Det only 4 shows less FF costs '!X38</f>
        <v>1000</v>
      </c>
      <c r="C19" s="12">
        <f>B19/$B$22</f>
        <v>0.005380278052769767</v>
      </c>
      <c r="D19" s="14" t="e">
        <f>#N/A</f>
        <v>#N/A</v>
      </c>
      <c r="E19" s="12" t="e">
        <f>D19/$D$22</f>
        <v>#N/A</v>
      </c>
      <c r="F19" s="14">
        <f>+'Tickets at 130 show 135 xmas'!X38</f>
        <v>5000</v>
      </c>
      <c r="G19" s="12">
        <f>F19/$F$22</f>
        <v>0.020144557343496933</v>
      </c>
      <c r="H19" s="13"/>
      <c r="I19" s="14">
        <f>B19/6</f>
        <v>166.66666666666666</v>
      </c>
      <c r="J19" s="14" t="e">
        <f>+D19/6</f>
        <v>#N/A</v>
      </c>
      <c r="K19" s="14">
        <f>+F19/6</f>
        <v>833.3333333333334</v>
      </c>
    </row>
    <row r="20" spans="1:11" ht="15.75" customHeight="1">
      <c r="A20" s="7" t="s">
        <v>25</v>
      </c>
      <c r="B20" s="14">
        <f>+'Det only 4 shows less FF costs '!E42+'Det only 4 shows less FF costs '!E43</f>
        <v>4000</v>
      </c>
      <c r="C20" s="12">
        <f>B20/$B$22</f>
        <v>0.02152111221107907</v>
      </c>
      <c r="D20" s="14">
        <f>+'Det only 4 shows less FF costs '!G42+'Det only 4 shows less FF costs '!G43</f>
        <v>0</v>
      </c>
      <c r="E20" s="12">
        <f>D20/$B$22</f>
        <v>0</v>
      </c>
      <c r="F20" s="14">
        <f>+'Det only 4 shows less FF costs '!I42+'Det only 4 shows less FF costs '!I43</f>
        <v>0</v>
      </c>
      <c r="G20" s="12">
        <f>F20/$B$22</f>
        <v>0</v>
      </c>
      <c r="H20" s="13"/>
      <c r="I20" s="14">
        <f>B20/6</f>
        <v>666.6666666666666</v>
      </c>
      <c r="J20" s="14">
        <f>+D20/6</f>
        <v>0</v>
      </c>
      <c r="K20" s="14">
        <f>+F20/6</f>
        <v>0</v>
      </c>
    </row>
    <row r="21" spans="1:11" ht="12.75">
      <c r="A21" s="7" t="s">
        <v>26</v>
      </c>
      <c r="B21" s="24">
        <f>'Det only 4 shows less FF costs '!X40</f>
        <v>0</v>
      </c>
      <c r="C21" s="12">
        <f>B21/$B$22</f>
        <v>0</v>
      </c>
      <c r="D21" s="24">
        <f>'Det only 4 shows less FF costs '!Z40</f>
        <v>0</v>
      </c>
      <c r="E21" s="12" t="e">
        <f>D21/$D$22</f>
        <v>#N/A</v>
      </c>
      <c r="F21" s="24">
        <f>'Det only 4 shows less FF costs '!AB40</f>
        <v>0</v>
      </c>
      <c r="G21" s="12">
        <f>F21/$F$22</f>
        <v>0</v>
      </c>
      <c r="H21" s="25"/>
      <c r="I21" s="14">
        <f>B21/6</f>
        <v>0</v>
      </c>
      <c r="J21" s="14">
        <f>+D21/6</f>
        <v>0</v>
      </c>
      <c r="K21" s="14">
        <f>+F21/6</f>
        <v>0</v>
      </c>
    </row>
    <row r="22" spans="1:11" ht="12.75">
      <c r="A22" s="7" t="s">
        <v>27</v>
      </c>
      <c r="B22" s="26">
        <f>+B21+B20+B19+B18+B17+B15+B8</f>
        <v>185864</v>
      </c>
      <c r="C22" s="27">
        <f>+C21+C20+C19+C18+C17+C15+C8</f>
        <v>1.0000000000000002</v>
      </c>
      <c r="D22" s="26" t="e">
        <f>+D21+D20+D19+D18+D17+D15+D8</f>
        <v>#N/A</v>
      </c>
      <c r="E22" s="27" t="e">
        <f>+E21+E19+E18+E17+E15+E8</f>
        <v>#N/A</v>
      </c>
      <c r="F22" s="26">
        <f>+F21+F20+F19+F18+F17+F15+F8</f>
        <v>248206</v>
      </c>
      <c r="G22" s="27">
        <f>+G21+G19+G18+G17+G15+G8</f>
        <v>1.0250894719998507</v>
      </c>
      <c r="H22" s="28"/>
      <c r="I22" s="26">
        <f>+I21+I20+I19+I18+I17+I15+I8</f>
        <v>30977.333333333332</v>
      </c>
      <c r="J22" s="26" t="e">
        <f>+J21+J20+J19+J18+J17+J15+J8</f>
        <v>#N/A</v>
      </c>
      <c r="K22" s="26">
        <f>+K21+K20+K19+K18+K17+K15+K8</f>
        <v>42101.00000000001</v>
      </c>
    </row>
    <row r="23" spans="1:11" ht="12.75">
      <c r="A23" s="29"/>
      <c r="B23" s="30"/>
      <c r="C23" s="30"/>
      <c r="D23" s="30"/>
      <c r="E23" s="30"/>
      <c r="F23" s="30"/>
      <c r="G23" s="30"/>
      <c r="H23" s="13"/>
      <c r="I23" s="30"/>
      <c r="J23" s="30"/>
      <c r="K23" s="30"/>
    </row>
    <row r="24" spans="1:11" ht="12.75">
      <c r="A24" s="7" t="s">
        <v>28</v>
      </c>
      <c r="B24" s="14"/>
      <c r="C24" s="14"/>
      <c r="D24" s="14"/>
      <c r="E24" s="14"/>
      <c r="F24" s="14"/>
      <c r="G24" s="14"/>
      <c r="H24" s="13"/>
      <c r="I24" s="14"/>
      <c r="J24" s="14"/>
      <c r="K24" s="14"/>
    </row>
    <row r="25" spans="1:11" ht="12.75">
      <c r="A25" s="7" t="s">
        <v>29</v>
      </c>
      <c r="B25" s="14"/>
      <c r="C25" s="14"/>
      <c r="D25" s="14"/>
      <c r="E25" s="14"/>
      <c r="F25" s="14"/>
      <c r="G25" s="14"/>
      <c r="H25" s="13"/>
      <c r="I25" s="14"/>
      <c r="J25" s="14"/>
      <c r="K25" s="14"/>
    </row>
    <row r="26" spans="1:11" ht="12.75">
      <c r="A26" s="7" t="s">
        <v>30</v>
      </c>
      <c r="B26" s="14">
        <f>+'Det only 4 shows less FF costs '!X51</f>
        <v>5000</v>
      </c>
      <c r="C26" s="12">
        <f>B26/$B$59</f>
        <v>0.026973990329824466</v>
      </c>
      <c r="D26" s="14" t="e">
        <f>#N/A</f>
        <v>#N/A</v>
      </c>
      <c r="E26" s="12" t="e">
        <f>D26/$D$59</f>
        <v>#N/A</v>
      </c>
      <c r="F26" s="14">
        <f>+'Tickets at 130 show 135 xmas'!X51</f>
        <v>5000</v>
      </c>
      <c r="G26" s="12">
        <f>F26/$F$59</f>
        <v>0.01836709204851851</v>
      </c>
      <c r="H26" s="13"/>
      <c r="I26" s="14">
        <f>B26/6</f>
        <v>833.3333333333334</v>
      </c>
      <c r="J26" s="14" t="e">
        <f>+D26/6</f>
        <v>#N/A</v>
      </c>
      <c r="K26" s="14">
        <f>+F26/6</f>
        <v>833.3333333333334</v>
      </c>
    </row>
    <row r="27" spans="1:11" ht="12.75">
      <c r="A27" s="7" t="s">
        <v>31</v>
      </c>
      <c r="B27" s="14">
        <f>+'Det only 4 shows less FF costs '!X52</f>
        <v>4000</v>
      </c>
      <c r="C27" s="12">
        <f>B27/$B$59</f>
        <v>0.021579192263859574</v>
      </c>
      <c r="D27" s="14" t="e">
        <f>#N/A</f>
        <v>#N/A</v>
      </c>
      <c r="E27" s="12" t="e">
        <f>D27/$D$59</f>
        <v>#N/A</v>
      </c>
      <c r="F27" s="14">
        <f>+'Tickets at 130 show 135 xmas'!X52</f>
        <v>6500</v>
      </c>
      <c r="G27" s="12">
        <f>F27/$F$59</f>
        <v>0.023877219663074063</v>
      </c>
      <c r="H27" s="13"/>
      <c r="I27" s="14">
        <f>B27/6</f>
        <v>666.6666666666666</v>
      </c>
      <c r="J27" s="14" t="e">
        <f>+D27/6</f>
        <v>#N/A</v>
      </c>
      <c r="K27" s="14">
        <f>+F27/6</f>
        <v>1083.3333333333333</v>
      </c>
    </row>
    <row r="28" spans="1:11" ht="12.75">
      <c r="A28" s="7" t="s">
        <v>32</v>
      </c>
      <c r="B28" s="14">
        <f>+'Det only 4 shows less FF costs '!X53</f>
        <v>14650</v>
      </c>
      <c r="C28" s="12">
        <f>B28/$B$59</f>
        <v>0.07903379166638569</v>
      </c>
      <c r="D28" s="14" t="e">
        <f>#N/A</f>
        <v>#N/A</v>
      </c>
      <c r="E28" s="12" t="e">
        <f>D28/$D$59</f>
        <v>#N/A</v>
      </c>
      <c r="F28" s="14">
        <f>+'Tickets at 130 show 135 xmas'!X53</f>
        <v>15850</v>
      </c>
      <c r="G28" s="12">
        <f>F28/$F$59</f>
        <v>0.058223681793803675</v>
      </c>
      <c r="H28" s="13"/>
      <c r="I28" s="14">
        <f>B28/6</f>
        <v>2441.6666666666665</v>
      </c>
      <c r="J28" s="14" t="e">
        <f>+D28/6</f>
        <v>#N/A</v>
      </c>
      <c r="K28" s="14">
        <f>+F28/6</f>
        <v>2641.6666666666665</v>
      </c>
    </row>
    <row r="29" spans="1:11" ht="12.75">
      <c r="A29" s="7" t="s">
        <v>33</v>
      </c>
      <c r="B29" s="14">
        <f>+'Det only 4 shows less FF costs '!X54</f>
        <v>3550</v>
      </c>
      <c r="C29" s="12">
        <f>B29/$B$59</f>
        <v>0.01915153313417537</v>
      </c>
      <c r="D29" s="14" t="e">
        <f>#N/A</f>
        <v>#N/A</v>
      </c>
      <c r="E29" s="12" t="e">
        <f>D29/$D$59</f>
        <v>#N/A</v>
      </c>
      <c r="F29" s="14">
        <f>+'Tickets at 130 show 135 xmas'!X54</f>
        <v>4800</v>
      </c>
      <c r="G29" s="12">
        <f>F29/$F$59</f>
        <v>0.01763240836657777</v>
      </c>
      <c r="H29" s="13"/>
      <c r="I29" s="14">
        <f>B29/6</f>
        <v>591.6666666666666</v>
      </c>
      <c r="J29" s="14" t="e">
        <f>+D29/6</f>
        <v>#N/A</v>
      </c>
      <c r="K29" s="14">
        <f>+F29/6</f>
        <v>800</v>
      </c>
    </row>
    <row r="30" spans="1:11" ht="12.75">
      <c r="A30" s="7" t="s">
        <v>34</v>
      </c>
      <c r="B30" s="14">
        <f>+'Det only 4 shows less FF costs '!X55</f>
        <v>3340</v>
      </c>
      <c r="C30" s="12">
        <f>B30/$B$59</f>
        <v>0.018018625540322745</v>
      </c>
      <c r="D30" s="14" t="e">
        <f>#N/A</f>
        <v>#N/A</v>
      </c>
      <c r="E30" s="12" t="e">
        <f>D30/$D$59</f>
        <v>#N/A</v>
      </c>
      <c r="F30" s="14">
        <f>+'Tickets at 130 show 135 xmas'!X55</f>
        <v>5450</v>
      </c>
      <c r="G30" s="12">
        <f>F30/$F$59</f>
        <v>0.020020130332885175</v>
      </c>
      <c r="H30" s="13"/>
      <c r="I30" s="14">
        <f>B30/6</f>
        <v>556.6666666666666</v>
      </c>
      <c r="J30" s="14" t="e">
        <f>+D30/6</f>
        <v>#N/A</v>
      </c>
      <c r="K30" s="14">
        <f>+F30/6</f>
        <v>908.3333333333334</v>
      </c>
    </row>
    <row r="31" spans="1:11" ht="12.75">
      <c r="A31" s="7" t="s">
        <v>35</v>
      </c>
      <c r="B31" s="14">
        <f>+'Det only 4 shows less FF costs '!X61</f>
        <v>2000</v>
      </c>
      <c r="C31" s="12">
        <f>B31/$B$59</f>
        <v>0.010789596131929787</v>
      </c>
      <c r="D31" s="14" t="e">
        <f>#N/A</f>
        <v>#N/A</v>
      </c>
      <c r="E31" s="12" t="e">
        <f>D31/$D$59</f>
        <v>#N/A</v>
      </c>
      <c r="F31" s="14">
        <f>+'Tickets at 130 show 135 xmas'!X61</f>
        <v>3000</v>
      </c>
      <c r="G31" s="12">
        <f>F31/$F$59</f>
        <v>0.011020255229111106</v>
      </c>
      <c r="H31" s="13"/>
      <c r="I31" s="14">
        <f>B31/6</f>
        <v>333.3333333333333</v>
      </c>
      <c r="J31" s="14" t="e">
        <f>+D31/6</f>
        <v>#N/A</v>
      </c>
      <c r="K31" s="14">
        <f>+F31/6</f>
        <v>500</v>
      </c>
    </row>
    <row r="32" spans="1:11" ht="12.75">
      <c r="A32" s="7" t="s">
        <v>36</v>
      </c>
      <c r="B32" s="17">
        <f>'Det only 4 shows less FF costs '!X56+'Det only 4 shows less FF costs '!X57+'Det only 4 shows less FF costs '!X58+'Det only 4 shows less FF costs '!X59+'Det only 4 shows less FF costs '!X60+'Det only 4 shows less FF costs '!X62</f>
        <v>8000</v>
      </c>
      <c r="C32" s="16">
        <f>B32/$B$59</f>
        <v>0.04315838452771915</v>
      </c>
      <c r="D32" s="17" t="e">
        <f>#N/A</f>
        <v>#N/A</v>
      </c>
      <c r="E32" s="16" t="e">
        <f>D32/$D$59</f>
        <v>#N/A</v>
      </c>
      <c r="F32" s="17">
        <f>'Tickets at 130 show 135 xmas'!X56+'Tickets at 130 show 135 xmas'!X57+'Tickets at 130 show 135 xmas'!X58+'Tickets at 130 show 135 xmas'!X59+'Tickets at 130 show 135 xmas'!X60+'Tickets at 130 show 135 xmas'!X62</f>
        <v>8200</v>
      </c>
      <c r="G32" s="16">
        <f>F32/$F$59</f>
        <v>0.030122030959570358</v>
      </c>
      <c r="H32" s="25"/>
      <c r="I32" s="17">
        <f>B32/6</f>
        <v>1333.3333333333333</v>
      </c>
      <c r="J32" s="17" t="e">
        <f>+D32/6</f>
        <v>#N/A</v>
      </c>
      <c r="K32" s="17">
        <f>+F32/6</f>
        <v>1366.6666666666667</v>
      </c>
    </row>
    <row r="33" spans="1:11" ht="12.75">
      <c r="A33" s="7" t="s">
        <v>37</v>
      </c>
      <c r="B33" s="14">
        <f>SUM(B25:B32)</f>
        <v>40540</v>
      </c>
      <c r="C33" s="12">
        <f>B33/$B$59</f>
        <v>0.21870511359421677</v>
      </c>
      <c r="D33" s="14" t="e">
        <f>SUM(D26:D32)</f>
        <v>#N/A</v>
      </c>
      <c r="E33" s="12" t="e">
        <f>D33/$D$59</f>
        <v>#N/A</v>
      </c>
      <c r="F33" s="14">
        <f>SUM(F26:F32)</f>
        <v>48800</v>
      </c>
      <c r="G33" s="12">
        <f>F33/$F$59</f>
        <v>0.17926281839354066</v>
      </c>
      <c r="H33" s="13"/>
      <c r="I33" s="14">
        <f>SUM(I26:I32)</f>
        <v>6756.666666666665</v>
      </c>
      <c r="J33" s="14" t="e">
        <f>SUM(J26:J32)</f>
        <v>#N/A</v>
      </c>
      <c r="K33" s="14">
        <f>SUM(K26:K32)</f>
        <v>8133.333333333333</v>
      </c>
    </row>
    <row r="34" spans="1:11" ht="8.25" customHeight="1">
      <c r="A34" s="7"/>
      <c r="B34" s="14"/>
      <c r="C34" s="14"/>
      <c r="D34" s="14"/>
      <c r="E34" s="14"/>
      <c r="F34" s="14"/>
      <c r="G34" s="14"/>
      <c r="H34" s="13"/>
      <c r="I34" s="14"/>
      <c r="J34" s="14"/>
      <c r="K34" s="14"/>
    </row>
    <row r="35" spans="1:11" ht="12.75">
      <c r="A35" s="31" t="s">
        <v>38</v>
      </c>
      <c r="B35" s="14">
        <f>+'Det only 4 shows less FF costs '!X73</f>
        <v>6000</v>
      </c>
      <c r="C35" s="12">
        <f>B35/$B$59</f>
        <v>0.03236878839578936</v>
      </c>
      <c r="D35" s="14" t="e">
        <f>#N/A</f>
        <v>#N/A</v>
      </c>
      <c r="E35" s="12" t="e">
        <f>D35/$D$59</f>
        <v>#N/A</v>
      </c>
      <c r="F35" s="14">
        <f>+'Tickets at 130 show 135 xmas'!X73</f>
        <v>9575</v>
      </c>
      <c r="G35" s="12">
        <f>F35/$F$59</f>
        <v>0.03517298127291295</v>
      </c>
      <c r="H35" s="13"/>
      <c r="I35" s="14">
        <f>B35/6</f>
        <v>1000</v>
      </c>
      <c r="J35" s="14" t="e">
        <f>+D35/6</f>
        <v>#N/A</v>
      </c>
      <c r="K35" s="14">
        <f>+F35/6</f>
        <v>1595.8333333333333</v>
      </c>
    </row>
    <row r="36" spans="1:11" ht="12.75">
      <c r="A36" s="7" t="s">
        <v>39</v>
      </c>
      <c r="B36" s="14">
        <f>+'Det only 4 shows less FF costs '!X80</f>
        <v>23700</v>
      </c>
      <c r="C36" s="12">
        <f>B36/$B$59</f>
        <v>0.12785671416336797</v>
      </c>
      <c r="D36" s="14" t="e">
        <f>#N/A</f>
        <v>#N/A</v>
      </c>
      <c r="E36" s="12" t="e">
        <f>D36/$D$59</f>
        <v>#N/A</v>
      </c>
      <c r="F36" s="14">
        <f>+'Tickets at 130 show 135 xmas'!X80</f>
        <v>28930</v>
      </c>
      <c r="G36" s="12">
        <f>F36/$F$59</f>
        <v>0.1062719945927281</v>
      </c>
      <c r="H36" s="13"/>
      <c r="I36" s="14">
        <f>B36/6</f>
        <v>3950</v>
      </c>
      <c r="J36" s="14" t="e">
        <f>+D36/6</f>
        <v>#N/A</v>
      </c>
      <c r="K36" s="14">
        <f>+F36/6</f>
        <v>4821.666666666667</v>
      </c>
    </row>
    <row r="37" spans="1:11" ht="9" customHeight="1">
      <c r="A37" s="7"/>
      <c r="B37" s="14"/>
      <c r="C37" s="14"/>
      <c r="D37" s="14"/>
      <c r="E37" s="14"/>
      <c r="F37" s="14"/>
      <c r="G37" s="14"/>
      <c r="H37" s="13"/>
      <c r="I37" s="14"/>
      <c r="J37" s="14"/>
      <c r="K37" s="14"/>
    </row>
    <row r="38" spans="1:11" ht="17.25" customHeight="1">
      <c r="A38" s="7" t="s">
        <v>40</v>
      </c>
      <c r="B38" s="14"/>
      <c r="C38" s="14"/>
      <c r="D38" s="14"/>
      <c r="E38" s="14"/>
      <c r="F38" s="14"/>
      <c r="G38" s="14"/>
      <c r="H38" s="13"/>
      <c r="I38" s="14"/>
      <c r="J38" s="14"/>
      <c r="K38" s="14"/>
    </row>
    <row r="39" spans="1:11" ht="17.25" customHeight="1">
      <c r="A39" s="7" t="s">
        <v>41</v>
      </c>
      <c r="B39" s="14">
        <f>+'Det only 4 shows less FF costs '!X87</f>
        <v>4225</v>
      </c>
      <c r="C39" s="12">
        <f>B39/$B$59</f>
        <v>0.022793021828701673</v>
      </c>
      <c r="D39" s="14" t="e">
        <f>#N/A</f>
        <v>#N/A</v>
      </c>
      <c r="E39" s="12" t="e">
        <f>D39/$D$59</f>
        <v>#N/A</v>
      </c>
      <c r="F39" s="14">
        <f>+'Tickets at 130 show 135 xmas'!X87</f>
        <v>12000</v>
      </c>
      <c r="G39" s="12">
        <f>F39/$F$59</f>
        <v>0.044081020916444426</v>
      </c>
      <c r="H39" s="13"/>
      <c r="I39" s="14">
        <f>B39/6</f>
        <v>704.1666666666666</v>
      </c>
      <c r="J39" s="14" t="e">
        <f>+D39/6</f>
        <v>#N/A</v>
      </c>
      <c r="K39" s="14">
        <f>+F39/6</f>
        <v>2000</v>
      </c>
    </row>
    <row r="40" spans="1:11" ht="17.25" customHeight="1">
      <c r="A40" s="7" t="s">
        <v>42</v>
      </c>
      <c r="B40" s="14">
        <f>+'Det only 4 shows less FF costs '!X88</f>
        <v>600</v>
      </c>
      <c r="C40" s="12">
        <f>B40/$B$59</f>
        <v>0.003236878839578936</v>
      </c>
      <c r="D40" s="14" t="e">
        <f>#N/A</f>
        <v>#N/A</v>
      </c>
      <c r="E40" s="12" t="e">
        <f>D40/$D$59</f>
        <v>#N/A</v>
      </c>
      <c r="F40" s="14">
        <f>+'Tickets at 130 show 135 xmas'!X88</f>
        <v>4500</v>
      </c>
      <c r="G40" s="12">
        <f>F40/$F$59</f>
        <v>0.01653038284366666</v>
      </c>
      <c r="H40" s="13"/>
      <c r="I40" s="14">
        <f>B40/6</f>
        <v>100</v>
      </c>
      <c r="J40" s="14" t="e">
        <f>+D40/6</f>
        <v>#N/A</v>
      </c>
      <c r="K40" s="14">
        <f>+F40/6</f>
        <v>750</v>
      </c>
    </row>
    <row r="41" spans="1:11" ht="17.25" customHeight="1">
      <c r="A41" s="7" t="s">
        <v>43</v>
      </c>
      <c r="B41" s="14">
        <f>+'Det only 4 shows less FF costs '!X90</f>
        <v>700</v>
      </c>
      <c r="C41" s="12">
        <f>B41/$B$59</f>
        <v>0.0037763586461754253</v>
      </c>
      <c r="D41" s="14" t="e">
        <f>#N/A</f>
        <v>#N/A</v>
      </c>
      <c r="E41" s="12" t="e">
        <f>D41/$D$59</f>
        <v>#N/A</v>
      </c>
      <c r="F41" s="14">
        <f>+'Tickets at 130 show 135 xmas'!X90</f>
        <v>5100</v>
      </c>
      <c r="G41" s="12">
        <f>F41/$F$59</f>
        <v>0.01873443388948888</v>
      </c>
      <c r="H41" s="13"/>
      <c r="I41" s="14">
        <f>B41/6</f>
        <v>116.66666666666667</v>
      </c>
      <c r="J41" s="14" t="e">
        <f>+D41/6</f>
        <v>#N/A</v>
      </c>
      <c r="K41" s="14">
        <f>+F41/6</f>
        <v>850</v>
      </c>
    </row>
    <row r="42" spans="1:11" ht="18.75" customHeight="1">
      <c r="A42" s="7" t="s">
        <v>44</v>
      </c>
      <c r="B42" s="17">
        <f>+'Det only 4 shows less FF costs '!X91</f>
        <v>2050</v>
      </c>
      <c r="C42" s="16">
        <f>B42/$B$59</f>
        <v>0.011059336035228032</v>
      </c>
      <c r="D42" s="17" t="e">
        <f>#N/A</f>
        <v>#N/A</v>
      </c>
      <c r="E42" s="16" t="e">
        <f>D42/$D$59</f>
        <v>#N/A</v>
      </c>
      <c r="F42" s="17">
        <f>+'Tickets at 130 show 135 xmas'!X91</f>
        <v>6000</v>
      </c>
      <c r="G42" s="16">
        <f>F42/$F$59</f>
        <v>0.022040510458222213</v>
      </c>
      <c r="H42" s="13"/>
      <c r="I42" s="17">
        <f>B42/6</f>
        <v>341.6666666666667</v>
      </c>
      <c r="J42" s="17" t="e">
        <f>+D42/6</f>
        <v>#N/A</v>
      </c>
      <c r="K42" s="17">
        <f>+F42/6</f>
        <v>1000</v>
      </c>
    </row>
    <row r="43" spans="1:11" ht="18.75" customHeight="1">
      <c r="A43" s="29" t="s">
        <v>45</v>
      </c>
      <c r="B43" s="30">
        <f>SUM(B39:B42)</f>
        <v>7575</v>
      </c>
      <c r="C43" s="12">
        <f>B43/$B$59</f>
        <v>0.040865595349684064</v>
      </c>
      <c r="D43" s="13" t="e">
        <f>SUM(D39:D42)</f>
        <v>#N/A</v>
      </c>
      <c r="E43" s="20" t="e">
        <f>D43/$D$59</f>
        <v>#N/A</v>
      </c>
      <c r="F43" s="13">
        <f>SUM(F39:F42)</f>
        <v>27600</v>
      </c>
      <c r="G43" s="12">
        <f>F43/$F$59</f>
        <v>0.10138634810782218</v>
      </c>
      <c r="H43" s="13"/>
      <c r="I43" s="14">
        <f>SUM(I39:I42)</f>
        <v>1262.5</v>
      </c>
      <c r="J43" s="14" t="e">
        <f>SUM(J39:J42)</f>
        <v>#N/A</v>
      </c>
      <c r="K43" s="14">
        <f>SUM(K39:K42)</f>
        <v>4600</v>
      </c>
    </row>
    <row r="44" spans="1:11" ht="11.25" customHeight="1">
      <c r="A44" s="7"/>
      <c r="B44" s="14"/>
      <c r="C44" s="14"/>
      <c r="D44" s="14"/>
      <c r="E44" s="14"/>
      <c r="F44" s="14"/>
      <c r="G44" s="14"/>
      <c r="H44" s="13"/>
      <c r="I44" s="14"/>
      <c r="J44" s="14"/>
      <c r="K44" s="14"/>
    </row>
    <row r="45" spans="1:11" ht="16.5" customHeight="1">
      <c r="A45" s="7" t="s">
        <v>46</v>
      </c>
      <c r="B45" s="14">
        <f>+'Det only 4 shows less FF costs '!X94</f>
        <v>18500</v>
      </c>
      <c r="C45" s="12">
        <f>B45/$B$59</f>
        <v>0.09980376422035053</v>
      </c>
      <c r="D45" s="14" t="e">
        <f>#N/A</f>
        <v>#N/A</v>
      </c>
      <c r="E45" s="12" t="e">
        <f>D45/$D$59</f>
        <v>#N/A</v>
      </c>
      <c r="F45" s="14">
        <f>+'Tickets at 130 show 135 xmas'!X94</f>
        <v>25100</v>
      </c>
      <c r="G45" s="12">
        <f>F45/$F$59</f>
        <v>0.09220280208356292</v>
      </c>
      <c r="H45" s="13"/>
      <c r="I45" s="14">
        <f>B45/6</f>
        <v>3083.3333333333335</v>
      </c>
      <c r="J45" s="14" t="e">
        <f>+D45/6</f>
        <v>#N/A</v>
      </c>
      <c r="K45" s="14">
        <f>+F45/6</f>
        <v>4183.333333333333</v>
      </c>
    </row>
    <row r="46" spans="1:11" ht="16.5" customHeight="1">
      <c r="A46" s="7" t="s">
        <v>47</v>
      </c>
      <c r="B46" s="17">
        <f>'Det only 4 shows less FF costs '!X84+'Det only 4 shows less FF costs '!X85+'Det only 4 shows less FF costs '!X86+'Det only 4 shows less FF costs '!X89+'Det only 4 shows less FF costs '!X92+'Det only 4 shows less FF costs '!X93+'Det only 4 shows less FF costs '!X95+'Det only 4 shows less FF costs '!X96+'Det only 4 shows less FF costs '!X97</f>
        <v>7430</v>
      </c>
      <c r="C46" s="16">
        <f>B46/$B$59</f>
        <v>0.040083349630119156</v>
      </c>
      <c r="D46" s="17" t="e">
        <f>#N/A</f>
        <v>#N/A</v>
      </c>
      <c r="E46" s="16" t="e">
        <f>D46/$D$59</f>
        <v>#N/A</v>
      </c>
      <c r="F46" s="17">
        <f>'Tickets at 130 show 135 xmas'!X84+'Tickets at 130 show 135 xmas'!X85+'Tickets at 130 show 135 xmas'!X86+'Tickets at 130 show 135 xmas'!X89+'Tickets at 130 show 135 xmas'!X92+'Tickets at 130 show 135 xmas'!X93+'Tickets at 130 show 135 xmas'!X95+'Tickets at 130 show 135 xmas'!X96+'Tickets at 130 show 135 xmas'!X97</f>
        <v>17250</v>
      </c>
      <c r="G46" s="16">
        <f>F46/$F$59</f>
        <v>0.06336646756738885</v>
      </c>
      <c r="H46" s="13"/>
      <c r="I46" s="17">
        <f>B46/6</f>
        <v>1238.3333333333333</v>
      </c>
      <c r="J46" s="17" t="e">
        <f>+D46/6</f>
        <v>#N/A</v>
      </c>
      <c r="K46" s="14">
        <f>+F46/6</f>
        <v>2875</v>
      </c>
    </row>
    <row r="47" spans="1:11" ht="16.5" customHeight="1">
      <c r="A47" s="7" t="s">
        <v>48</v>
      </c>
      <c r="B47" s="14">
        <f>SUM(B43:B46)</f>
        <v>33505</v>
      </c>
      <c r="C47" s="12">
        <f>B47/$B$59</f>
        <v>0.18075270920015374</v>
      </c>
      <c r="D47" s="14" t="e">
        <f>SUM(D43:D46)</f>
        <v>#N/A</v>
      </c>
      <c r="E47" s="12" t="e">
        <f>D47/$D$59</f>
        <v>#N/A</v>
      </c>
      <c r="F47" s="14">
        <f>SUM(F43:F46)</f>
        <v>69950</v>
      </c>
      <c r="G47" s="12">
        <f>F47/$F$59</f>
        <v>0.25695561775877396</v>
      </c>
      <c r="H47" s="13"/>
      <c r="I47" s="14">
        <f>SUM(I43:I46)</f>
        <v>5584.166666666667</v>
      </c>
      <c r="J47" s="14" t="e">
        <f>SUM(J43:J46)</f>
        <v>#N/A</v>
      </c>
      <c r="K47" s="14">
        <f>SUM(K43:K46)</f>
        <v>11658.333333333332</v>
      </c>
    </row>
    <row r="48" spans="1:11" ht="8.25" customHeight="1">
      <c r="A48" s="7"/>
      <c r="B48" s="14"/>
      <c r="C48" s="14"/>
      <c r="D48" s="14"/>
      <c r="E48" s="14"/>
      <c r="F48" s="14"/>
      <c r="G48" s="14"/>
      <c r="H48" s="13"/>
      <c r="I48" s="14"/>
      <c r="J48" s="14"/>
      <c r="K48" s="14"/>
    </row>
    <row r="49" spans="1:11" ht="16.5" customHeight="1">
      <c r="A49" s="7" t="s">
        <v>49</v>
      </c>
      <c r="B49" s="14"/>
      <c r="C49" s="14"/>
      <c r="D49" s="14"/>
      <c r="E49" s="14"/>
      <c r="F49" s="14">
        <v>8</v>
      </c>
      <c r="G49" s="14">
        <v>8</v>
      </c>
      <c r="H49" s="13"/>
      <c r="I49" s="14"/>
      <c r="J49" s="14"/>
      <c r="K49" s="14"/>
    </row>
    <row r="50" spans="1:11" ht="16.5" customHeight="1">
      <c r="A50" s="7" t="s">
        <v>50</v>
      </c>
      <c r="B50" s="14">
        <f>'Det only 4 shows less FF costs '!X105</f>
        <v>46993.75000000001</v>
      </c>
      <c r="C50" s="12">
        <f>B50/$B$59</f>
        <v>0.25352179161243776</v>
      </c>
      <c r="D50" s="14" t="e">
        <f>#N/A</f>
        <v>#N/A</v>
      </c>
      <c r="E50" s="12" t="e">
        <f>D50/$D$59</f>
        <v>#N/A</v>
      </c>
      <c r="F50" s="14">
        <f>'Tickets at 130 show 135 xmas'!X105</f>
        <v>45835.00000000001</v>
      </c>
      <c r="G50" s="12">
        <f>F50/$F$59</f>
        <v>0.16837113280876922</v>
      </c>
      <c r="H50" s="13"/>
      <c r="I50" s="14">
        <f>B50/6</f>
        <v>7832.291666666668</v>
      </c>
      <c r="J50" s="14" t="e">
        <f>+D50/6</f>
        <v>#N/A</v>
      </c>
      <c r="K50" s="14">
        <f>+F50/6</f>
        <v>7639.166666666668</v>
      </c>
    </row>
    <row r="51" spans="1:11" ht="16.5" customHeight="1">
      <c r="A51" s="7" t="s">
        <v>51</v>
      </c>
      <c r="B51" s="14">
        <f>'Det only 4 shows less FF costs '!X106</f>
        <v>0</v>
      </c>
      <c r="C51" s="12">
        <f>B51/$B$59</f>
        <v>0</v>
      </c>
      <c r="D51" s="14"/>
      <c r="E51" s="12"/>
      <c r="F51" s="14"/>
      <c r="G51" s="12"/>
      <c r="H51" s="13"/>
      <c r="I51" s="14">
        <f>B51/6</f>
        <v>0</v>
      </c>
      <c r="J51" s="14"/>
      <c r="K51" s="14"/>
    </row>
    <row r="52" spans="1:11" ht="16.5" customHeight="1">
      <c r="A52" s="22" t="s">
        <v>52</v>
      </c>
      <c r="B52" s="32">
        <f>+'Det only 4 shows less FF costs '!X111</f>
        <v>10000</v>
      </c>
      <c r="C52" s="12">
        <f>B52/$B$59</f>
        <v>0.05394798065964893</v>
      </c>
      <c r="D52" s="14" t="e">
        <f>#N/A</f>
        <v>#N/A</v>
      </c>
      <c r="E52" s="12" t="e">
        <f>D52/$D$59</f>
        <v>#N/A</v>
      </c>
      <c r="F52" s="14">
        <f>+'Tickets at 130 show 135 xmas'!X110</f>
        <v>21000</v>
      </c>
      <c r="G52" s="12">
        <f>F52/$F$59</f>
        <v>0.07714178660377774</v>
      </c>
      <c r="H52" s="13"/>
      <c r="I52" s="14">
        <f>B52/6</f>
        <v>1666.6666666666667</v>
      </c>
      <c r="J52" s="14" t="e">
        <f>+D52/6</f>
        <v>#N/A</v>
      </c>
      <c r="K52" s="14">
        <f>+F52/6</f>
        <v>3500</v>
      </c>
    </row>
    <row r="53" spans="1:11" ht="16.5" customHeight="1">
      <c r="A53" s="22" t="s">
        <v>53</v>
      </c>
      <c r="B53" s="32">
        <f>+'Det only 4 shows less FF costs '!X112</f>
        <v>10000</v>
      </c>
      <c r="C53" s="12">
        <f>B53/$B$59</f>
        <v>0.05394798065964893</v>
      </c>
      <c r="D53" s="14" t="e">
        <f>#N/A</f>
        <v>#N/A</v>
      </c>
      <c r="E53" s="12" t="e">
        <f>D53/$D$59</f>
        <v>#N/A</v>
      </c>
      <c r="F53" s="14">
        <f>+'Tickets at 130 show 135 xmas'!X111</f>
        <v>22200</v>
      </c>
      <c r="G53" s="12">
        <f>F53/$F$59</f>
        <v>0.08154988869542218</v>
      </c>
      <c r="H53" s="13"/>
      <c r="I53" s="14">
        <f>B53/6</f>
        <v>1666.6666666666667</v>
      </c>
      <c r="J53" s="14" t="e">
        <f>+D53/6</f>
        <v>#N/A</v>
      </c>
      <c r="K53" s="14">
        <f>+F53/6</f>
        <v>3700</v>
      </c>
    </row>
    <row r="54" spans="1:11" ht="16.5" customHeight="1">
      <c r="A54" s="7" t="s">
        <v>54</v>
      </c>
      <c r="B54" s="14">
        <f>+'Det only 4 shows less FF costs '!X108</f>
        <v>3600</v>
      </c>
      <c r="C54" s="12">
        <f>B54/$B$59</f>
        <v>0.019421273037473617</v>
      </c>
      <c r="D54" s="14" t="e">
        <f>#N/A</f>
        <v>#N/A</v>
      </c>
      <c r="E54" s="12" t="e">
        <f>D54/$D$59</f>
        <v>#N/A</v>
      </c>
      <c r="F54" s="14">
        <f>+'Tickets at 130 show 135 xmas'!X107</f>
        <v>6300</v>
      </c>
      <c r="G54" s="12">
        <f>F54/$F$59</f>
        <v>0.023142535981133323</v>
      </c>
      <c r="H54" s="13"/>
      <c r="I54" s="14">
        <f>B54/6</f>
        <v>600</v>
      </c>
      <c r="J54" s="14" t="e">
        <f>+D54/6</f>
        <v>#N/A</v>
      </c>
      <c r="K54" s="14">
        <f>+F54/6</f>
        <v>1050</v>
      </c>
    </row>
    <row r="55" spans="1:11" ht="16.5" customHeight="1">
      <c r="A55" s="7" t="s">
        <v>55</v>
      </c>
      <c r="B55" s="19">
        <f>'Det only 4 shows less FF costs '!X107+'Det only 4 shows less FF costs '!X109</f>
        <v>6225</v>
      </c>
      <c r="C55" s="12">
        <f>B55/$B$59</f>
        <v>0.03358261796063146</v>
      </c>
      <c r="D55" s="19" t="e">
        <f>#N/A</f>
        <v>#N/A</v>
      </c>
      <c r="E55" s="12" t="e">
        <f>D55/$D$59</f>
        <v>#N/A</v>
      </c>
      <c r="F55" s="19">
        <f>'Tickets at 130 show 135 xmas'!X106+'Tickets at 130 show 135 xmas'!X108</f>
        <v>13386</v>
      </c>
      <c r="G55" s="12">
        <f>F55/$F$59</f>
        <v>0.04917237883229376</v>
      </c>
      <c r="H55" s="13"/>
      <c r="I55" s="14">
        <f>B55/6</f>
        <v>1037.5</v>
      </c>
      <c r="J55" s="14" t="e">
        <f>+D55/6</f>
        <v>#N/A</v>
      </c>
      <c r="K55" s="14">
        <f>+F55/6</f>
        <v>2231</v>
      </c>
    </row>
    <row r="56" spans="1:11" ht="16.5" customHeight="1">
      <c r="A56" s="7" t="s">
        <v>56</v>
      </c>
      <c r="B56" s="17">
        <f>+'Det only 4 shows less FF costs '!X110</f>
        <v>4800</v>
      </c>
      <c r="C56" s="16">
        <f>B56/$B$59</f>
        <v>0.02589503071663149</v>
      </c>
      <c r="D56" s="17" t="e">
        <f>#N/A</f>
        <v>#N/A</v>
      </c>
      <c r="E56" s="16" t="e">
        <f>D56/$D$59</f>
        <v>#N/A</v>
      </c>
      <c r="F56" s="17">
        <f>+'Tickets at 130 show 135 xmas'!X109</f>
        <v>6250</v>
      </c>
      <c r="G56" s="16">
        <f>F56/$F$59</f>
        <v>0.022958865060648138</v>
      </c>
      <c r="H56" s="13"/>
      <c r="I56" s="17">
        <f>B56/6</f>
        <v>800</v>
      </c>
      <c r="J56" s="17" t="e">
        <f>+D56/6</f>
        <v>#N/A</v>
      </c>
      <c r="K56" s="17">
        <f>+F56/6</f>
        <v>1041.6666666666667</v>
      </c>
    </row>
    <row r="57" spans="1:11" ht="12.75">
      <c r="A57" s="21" t="s">
        <v>57</v>
      </c>
      <c r="B57" s="13">
        <f>SUM(B50:B56)</f>
        <v>81618.75</v>
      </c>
      <c r="C57" s="20">
        <f>B57/B59</f>
        <v>0.4403166746464721</v>
      </c>
      <c r="D57" s="13" t="e">
        <f>SUM(D50:D56)</f>
        <v>#N/A</v>
      </c>
      <c r="E57" s="20" t="e">
        <f>D57/$D$59</f>
        <v>#N/A</v>
      </c>
      <c r="F57" s="13">
        <f>SUM(F50:F56)</f>
        <v>114971</v>
      </c>
      <c r="G57" s="20">
        <f>F57/$F$59</f>
        <v>0.4223365879820443</v>
      </c>
      <c r="H57" s="13"/>
      <c r="I57" s="14">
        <f>SUM(I50:I56)</f>
        <v>13603.125000000002</v>
      </c>
      <c r="J57" s="14" t="e">
        <f>SUM(J50:J56)</f>
        <v>#N/A</v>
      </c>
      <c r="K57" s="14">
        <f>SUM(K50:K56)</f>
        <v>19161.833333333336</v>
      </c>
    </row>
    <row r="58" spans="1:11" ht="6.75" customHeight="1">
      <c r="A58" s="7"/>
      <c r="B58" s="14"/>
      <c r="C58" s="14"/>
      <c r="D58" s="14"/>
      <c r="E58" s="14"/>
      <c r="F58" s="14"/>
      <c r="G58" s="14"/>
      <c r="H58" s="13"/>
      <c r="I58" s="14"/>
      <c r="J58" s="14"/>
      <c r="K58" s="14"/>
    </row>
    <row r="59" spans="1:11" ht="12.75">
      <c r="A59" s="7" t="s">
        <v>58</v>
      </c>
      <c r="B59" s="26">
        <f>B33+B35+B36+B47+B57</f>
        <v>185363.75</v>
      </c>
      <c r="C59" s="27">
        <f>C33+C35+C36+C47+C57</f>
        <v>1</v>
      </c>
      <c r="D59" s="26" t="e">
        <f>D33+D35+D36+D47+D57</f>
        <v>#N/A</v>
      </c>
      <c r="E59" s="27" t="e">
        <f>E33+E35+E36+E47+E57</f>
        <v>#N/A</v>
      </c>
      <c r="F59" s="26">
        <f>F33+F35+F36+F47+F57</f>
        <v>272226</v>
      </c>
      <c r="G59" s="12">
        <f>F59/$F$59</f>
        <v>1</v>
      </c>
      <c r="H59" s="13"/>
      <c r="I59" s="26">
        <f>I33+I35+I36+I47+I57</f>
        <v>30893.958333333336</v>
      </c>
      <c r="J59" s="26" t="e">
        <f>J33+J35+J36+J47+J57</f>
        <v>#N/A</v>
      </c>
      <c r="K59" s="26">
        <f>K33+K35+K36+K47+K57</f>
        <v>45371</v>
      </c>
    </row>
    <row r="60" spans="1:11" ht="12.75">
      <c r="A60" s="7"/>
      <c r="B60" s="14"/>
      <c r="C60" s="14"/>
      <c r="D60" s="14"/>
      <c r="E60" s="14"/>
      <c r="F60" s="14"/>
      <c r="G60" s="14"/>
      <c r="H60" s="13"/>
      <c r="I60" s="14"/>
      <c r="J60" s="14"/>
      <c r="K60" s="14"/>
    </row>
    <row r="61" spans="1:11" ht="18" customHeight="1">
      <c r="A61" s="7" t="s">
        <v>59</v>
      </c>
      <c r="B61" s="33">
        <f>+B22-B59</f>
        <v>500.25</v>
      </c>
      <c r="C61" s="34"/>
      <c r="D61" s="33" t="e">
        <f>+D22-D59</f>
        <v>#N/A</v>
      </c>
      <c r="E61" s="34"/>
      <c r="F61" s="33">
        <f>+F22-F59</f>
        <v>-24020</v>
      </c>
      <c r="G61" s="35"/>
      <c r="H61" s="36"/>
      <c r="I61" s="33">
        <f>+I22-I59</f>
        <v>83.37499999999636</v>
      </c>
      <c r="J61" s="33" t="e">
        <f>+J22-J59</f>
        <v>#N/A</v>
      </c>
      <c r="K61" s="33">
        <f>+K22-K59</f>
        <v>-3269.9999999999927</v>
      </c>
    </row>
    <row r="62" spans="1:11" ht="12.75">
      <c r="A62" s="3"/>
      <c r="B62" s="3"/>
      <c r="C62" s="3"/>
      <c r="D62" s="3"/>
      <c r="E62" s="3"/>
      <c r="F62" s="3"/>
      <c r="G62" s="3"/>
      <c r="H62" s="37"/>
      <c r="I62" s="3"/>
      <c r="J62" s="3"/>
      <c r="K62" s="3"/>
    </row>
    <row r="63" ht="12.75">
      <c r="H63" s="38"/>
    </row>
    <row r="64" ht="12.75">
      <c r="H64" s="38"/>
    </row>
    <row r="65" ht="12.75">
      <c r="H65" s="38"/>
    </row>
    <row r="66" ht="12.75">
      <c r="H66" s="38"/>
    </row>
    <row r="67" ht="12.75">
      <c r="H67" s="38"/>
    </row>
    <row r="68" ht="12.75">
      <c r="H68" s="38"/>
    </row>
    <row r="69" ht="12.75">
      <c r="H69" s="38"/>
    </row>
    <row r="70" ht="12.75">
      <c r="H70" s="38"/>
    </row>
    <row r="71" ht="12.75">
      <c r="H71" s="38"/>
    </row>
    <row r="72" ht="12.75">
      <c r="H72" s="38"/>
    </row>
    <row r="73" ht="12.75">
      <c r="H73" s="38"/>
    </row>
    <row r="74" ht="12.75">
      <c r="H74" s="38"/>
    </row>
    <row r="75" ht="12.75">
      <c r="H75" s="38"/>
    </row>
    <row r="76" ht="12.75">
      <c r="H76" s="38"/>
    </row>
    <row r="77" ht="12.75">
      <c r="H77" s="38"/>
    </row>
    <row r="78" ht="12.75">
      <c r="H78" s="38"/>
    </row>
    <row r="79" ht="12.75">
      <c r="H79" s="38"/>
    </row>
    <row r="80" ht="12.75">
      <c r="H80" s="38"/>
    </row>
    <row r="81" ht="12.75">
      <c r="H81" s="38"/>
    </row>
  </sheetData>
  <sheetProtection selectLockedCells="1" selectUnlockedCells="1"/>
  <printOptions/>
  <pageMargins left="0.75" right="0.75" top="1" bottom="1" header="0.5118055555555555" footer="0.5118055555555555"/>
  <pageSetup fitToHeight="1" fitToWidth="1"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2:Z144"/>
  <sheetViews>
    <sheetView view="pageBreakPreview" zoomScale="90" zoomScaleNormal="110" zoomScaleSheetLayoutView="90" workbookViewId="0" topLeftCell="A80">
      <pane xSplit="1" topLeftCell="I80" activePane="topRight" state="frozen"/>
      <selection pane="topLeft" activeCell="A80" sqref="A80"/>
      <selection pane="topRight" activeCell="X112" sqref="X112"/>
    </sheetView>
  </sheetViews>
  <sheetFormatPr defaultColWidth="9.140625" defaultRowHeight="12.75"/>
  <cols>
    <col min="1" max="1" width="29.140625" style="1" customWidth="1"/>
    <col min="2" max="11" width="10.28125" style="1" customWidth="1"/>
    <col min="12" max="13" width="8.8515625" style="1" customWidth="1"/>
    <col min="14" max="14" width="9.57421875" style="1" customWidth="1"/>
    <col min="15" max="23" width="8.8515625" style="1" customWidth="1"/>
    <col min="24" max="24" width="13.00390625" style="1" customWidth="1"/>
    <col min="25" max="25" width="17.00390625" style="1" customWidth="1"/>
    <col min="26" max="16384" width="8.7109375" style="1" customWidth="1"/>
  </cols>
  <sheetData>
    <row r="2" spans="1:2" ht="12.75">
      <c r="A2" s="131" t="s">
        <v>243</v>
      </c>
      <c r="B2" s="1" t="s">
        <v>244</v>
      </c>
    </row>
    <row r="3" ht="12.75">
      <c r="A3" s="39" t="s">
        <v>60</v>
      </c>
    </row>
    <row r="4" ht="12.75">
      <c r="A4" s="39" t="s">
        <v>245</v>
      </c>
    </row>
    <row r="5" spans="1:11" ht="15.75">
      <c r="A5" s="39"/>
      <c r="B5" s="40"/>
      <c r="C5" s="40" t="s">
        <v>62</v>
      </c>
      <c r="D5" s="40" t="s">
        <v>63</v>
      </c>
      <c r="E5" s="40" t="s">
        <v>64</v>
      </c>
      <c r="F5" s="42" t="s">
        <v>65</v>
      </c>
      <c r="G5" s="42" t="s">
        <v>65</v>
      </c>
      <c r="H5" s="43" t="s">
        <v>66</v>
      </c>
      <c r="I5" s="42" t="s">
        <v>65</v>
      </c>
      <c r="J5" s="42" t="s">
        <v>65</v>
      </c>
      <c r="K5" s="42" t="s">
        <v>65</v>
      </c>
    </row>
    <row r="6" spans="1:11" s="47" customFormat="1" ht="12">
      <c r="A6" s="47" t="s">
        <v>68</v>
      </c>
      <c r="F6" s="47">
        <f>11*110</f>
        <v>1210</v>
      </c>
      <c r="G6" s="47">
        <f>11*110</f>
        <v>1210</v>
      </c>
      <c r="H6" s="45">
        <f>12*115</f>
        <v>1380</v>
      </c>
      <c r="I6" s="47">
        <f>11*110</f>
        <v>1210</v>
      </c>
      <c r="J6" s="47">
        <v>0</v>
      </c>
      <c r="K6" s="47">
        <v>0</v>
      </c>
    </row>
    <row r="7" spans="1:11" s="47" customFormat="1" ht="12">
      <c r="A7" s="47" t="s">
        <v>246</v>
      </c>
      <c r="F7" s="47">
        <v>150</v>
      </c>
      <c r="G7" s="47">
        <v>150</v>
      </c>
      <c r="H7" s="47">
        <v>150</v>
      </c>
      <c r="I7" s="47">
        <v>150</v>
      </c>
      <c r="J7" s="47">
        <v>0</v>
      </c>
      <c r="K7" s="47">
        <v>0</v>
      </c>
    </row>
    <row r="8" spans="1:11" s="47" customFormat="1" ht="12">
      <c r="A8" s="47" t="s">
        <v>71</v>
      </c>
      <c r="F8" s="47">
        <v>30</v>
      </c>
      <c r="G8" s="47">
        <v>30</v>
      </c>
      <c r="H8" s="47">
        <v>30</v>
      </c>
      <c r="I8" s="47">
        <v>30</v>
      </c>
      <c r="J8" s="47">
        <v>0</v>
      </c>
      <c r="K8" s="47">
        <v>0</v>
      </c>
    </row>
    <row r="9" spans="1:11" s="47" customFormat="1" ht="12">
      <c r="A9" s="47" t="s">
        <v>72</v>
      </c>
      <c r="F9" s="47">
        <v>25</v>
      </c>
      <c r="G9" s="47">
        <v>25</v>
      </c>
      <c r="H9" s="47">
        <v>25</v>
      </c>
      <c r="I9" s="47">
        <v>25</v>
      </c>
      <c r="J9" s="47">
        <v>0</v>
      </c>
      <c r="K9" s="47">
        <v>0</v>
      </c>
    </row>
    <row r="10" spans="1:11" s="47" customFormat="1" ht="12">
      <c r="A10" s="47" t="s">
        <v>247</v>
      </c>
      <c r="F10" s="47">
        <v>15</v>
      </c>
      <c r="G10" s="47">
        <v>15</v>
      </c>
      <c r="H10" s="47">
        <v>15</v>
      </c>
      <c r="I10" s="47">
        <v>15</v>
      </c>
      <c r="J10" s="47">
        <v>0</v>
      </c>
      <c r="K10" s="47">
        <v>0</v>
      </c>
    </row>
    <row r="11" spans="1:11" s="47" customFormat="1" ht="12">
      <c r="A11" s="45" t="s">
        <v>75</v>
      </c>
      <c r="B11" s="45"/>
      <c r="C11" s="45"/>
      <c r="D11" s="45"/>
      <c r="E11" s="45"/>
      <c r="F11" s="45">
        <v>18</v>
      </c>
      <c r="G11" s="45">
        <v>18</v>
      </c>
      <c r="H11" s="45">
        <v>18</v>
      </c>
      <c r="I11" s="45">
        <v>18</v>
      </c>
      <c r="J11" s="45">
        <v>0</v>
      </c>
      <c r="K11" s="45">
        <v>0</v>
      </c>
    </row>
    <row r="12" s="47" customFormat="1" ht="12.75">
      <c r="H12" s="45"/>
    </row>
    <row r="13" spans="1:11" s="47" customFormat="1" ht="12.75">
      <c r="A13" s="47" t="s">
        <v>248</v>
      </c>
      <c r="F13" s="47">
        <v>415</v>
      </c>
      <c r="G13" s="47">
        <v>415</v>
      </c>
      <c r="H13" s="47">
        <v>450</v>
      </c>
      <c r="I13" s="47">
        <v>415</v>
      </c>
      <c r="J13" s="47">
        <v>0</v>
      </c>
      <c r="K13" s="47">
        <v>0</v>
      </c>
    </row>
    <row r="14" spans="1:11" s="47" customFormat="1" ht="12.75">
      <c r="A14" s="47" t="s">
        <v>249</v>
      </c>
      <c r="F14" s="132">
        <f>+F6-F13-F17-F16-F15</f>
        <v>680</v>
      </c>
      <c r="G14" s="132">
        <f>+G6-G13-G17-G16-G15</f>
        <v>680</v>
      </c>
      <c r="H14" s="132">
        <f>+H6-H13-H17-H16-H15</f>
        <v>785</v>
      </c>
      <c r="I14" s="132">
        <f>+I6-I13-I17-I16-I15</f>
        <v>680</v>
      </c>
      <c r="J14" s="132">
        <v>0</v>
      </c>
      <c r="K14" s="132">
        <v>0</v>
      </c>
    </row>
    <row r="15" spans="1:11" s="47" customFormat="1" ht="12.75">
      <c r="A15" s="47" t="s">
        <v>78</v>
      </c>
      <c r="F15" s="47">
        <v>50</v>
      </c>
      <c r="G15" s="47">
        <v>50</v>
      </c>
      <c r="H15" s="45">
        <v>75</v>
      </c>
      <c r="I15" s="47">
        <v>50</v>
      </c>
      <c r="J15" s="47">
        <v>0</v>
      </c>
      <c r="K15" s="47">
        <v>0</v>
      </c>
    </row>
    <row r="16" spans="1:11" s="47" customFormat="1" ht="12.75">
      <c r="A16" s="47" t="s">
        <v>79</v>
      </c>
      <c r="F16" s="47">
        <v>50</v>
      </c>
      <c r="G16" s="47">
        <v>50</v>
      </c>
      <c r="H16" s="45">
        <v>50</v>
      </c>
      <c r="I16" s="47">
        <v>50</v>
      </c>
      <c r="J16" s="47">
        <v>0</v>
      </c>
      <c r="K16" s="47">
        <v>0</v>
      </c>
    </row>
    <row r="17" spans="1:11" s="47" customFormat="1" ht="12.75">
      <c r="A17" s="47" t="s">
        <v>80</v>
      </c>
      <c r="F17" s="47">
        <v>15</v>
      </c>
      <c r="G17" s="47">
        <v>15</v>
      </c>
      <c r="H17" s="45">
        <v>20</v>
      </c>
      <c r="I17" s="47">
        <v>15</v>
      </c>
      <c r="J17" s="47">
        <v>0</v>
      </c>
      <c r="K17" s="47">
        <v>0</v>
      </c>
    </row>
    <row r="18" s="47" customFormat="1" ht="12.75"/>
    <row r="19" spans="3:24" s="49" customFormat="1" ht="12.75">
      <c r="C19" s="49" t="s">
        <v>82</v>
      </c>
      <c r="D19" s="49" t="s">
        <v>83</v>
      </c>
      <c r="E19" s="49" t="s">
        <v>250</v>
      </c>
      <c r="F19" s="49" t="s">
        <v>251</v>
      </c>
      <c r="G19" s="51" t="s">
        <v>135</v>
      </c>
      <c r="H19" s="49" t="s">
        <v>252</v>
      </c>
      <c r="I19" s="49" t="s">
        <v>137</v>
      </c>
      <c r="J19" s="49" t="s">
        <v>167</v>
      </c>
      <c r="K19" s="49" t="s">
        <v>226</v>
      </c>
      <c r="L19" s="49" t="s">
        <v>90</v>
      </c>
      <c r="M19" s="49" t="s">
        <v>91</v>
      </c>
      <c r="N19" s="49" t="s">
        <v>92</v>
      </c>
      <c r="O19" s="49" t="s">
        <v>93</v>
      </c>
      <c r="P19" s="49" t="s">
        <v>94</v>
      </c>
      <c r="Q19" s="49" t="s">
        <v>95</v>
      </c>
      <c r="R19" s="49" t="s">
        <v>96</v>
      </c>
      <c r="S19" s="49" t="s">
        <v>97</v>
      </c>
      <c r="T19" s="49" t="s">
        <v>98</v>
      </c>
      <c r="U19" s="49" t="s">
        <v>99</v>
      </c>
      <c r="V19" s="49" t="s">
        <v>100</v>
      </c>
      <c r="W19" s="49" t="s">
        <v>101</v>
      </c>
      <c r="X19" s="49" t="s">
        <v>102</v>
      </c>
    </row>
    <row r="20" ht="12.75">
      <c r="F20" s="125"/>
    </row>
    <row r="21" ht="12.75">
      <c r="A21" s="44" t="s">
        <v>103</v>
      </c>
    </row>
    <row r="22" ht="12.75"/>
    <row r="23" spans="1:25" ht="12.75">
      <c r="A23" s="40" t="s">
        <v>104</v>
      </c>
      <c r="B23" s="52">
        <f>SUM(C23:W23)</f>
        <v>4400</v>
      </c>
      <c r="C23" s="52"/>
      <c r="D23" s="52"/>
      <c r="E23" s="52"/>
      <c r="F23" s="53">
        <v>1100</v>
      </c>
      <c r="G23" s="53">
        <v>1100</v>
      </c>
      <c r="H23" s="53">
        <v>1100</v>
      </c>
      <c r="I23" s="53">
        <v>1100</v>
      </c>
      <c r="J23" s="53">
        <v>0</v>
      </c>
      <c r="K23" s="53">
        <v>0</v>
      </c>
      <c r="L23" s="54">
        <v>0</v>
      </c>
      <c r="M23" s="54">
        <v>0</v>
      </c>
      <c r="N23" s="54">
        <v>0</v>
      </c>
      <c r="O23" s="54">
        <v>0</v>
      </c>
      <c r="P23" s="54">
        <v>0</v>
      </c>
      <c r="Q23" s="54">
        <v>0</v>
      </c>
      <c r="R23" s="54"/>
      <c r="S23" s="54"/>
      <c r="T23" s="54"/>
      <c r="U23" s="54"/>
      <c r="V23" s="54"/>
      <c r="W23" s="54"/>
      <c r="X23" s="54">
        <f>SUM(C23:W23)</f>
        <v>4400</v>
      </c>
      <c r="Y23" s="1" t="s">
        <v>105</v>
      </c>
    </row>
    <row r="24" spans="1:24" ht="12.75">
      <c r="A24" s="1" t="s">
        <v>106</v>
      </c>
      <c r="B24" s="52">
        <f>SUM(C24:W24)</f>
        <v>0</v>
      </c>
      <c r="C24" s="52"/>
      <c r="D24" s="52"/>
      <c r="E24" s="52"/>
      <c r="F24" s="53"/>
      <c r="G24" s="53"/>
      <c r="H24" s="53"/>
      <c r="I24" s="53"/>
      <c r="J24" s="53"/>
      <c r="K24" s="53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>
        <f>SUM(C24:W24)</f>
        <v>0</v>
      </c>
    </row>
    <row r="25" spans="1:24" ht="12.75">
      <c r="A25" s="1" t="s">
        <v>107</v>
      </c>
      <c r="B25" s="52">
        <f>SUM(C25:W25)</f>
        <v>10000</v>
      </c>
      <c r="C25" s="52"/>
      <c r="D25" s="52">
        <v>2000</v>
      </c>
      <c r="E25" s="52"/>
      <c r="F25" s="53">
        <v>2000</v>
      </c>
      <c r="G25" s="53">
        <v>2000</v>
      </c>
      <c r="H25" s="53">
        <v>2000</v>
      </c>
      <c r="I25" s="53">
        <v>2000</v>
      </c>
      <c r="J25" s="53">
        <v>0</v>
      </c>
      <c r="K25" s="53">
        <v>0</v>
      </c>
      <c r="L25" s="54">
        <v>0</v>
      </c>
      <c r="M25" s="54">
        <v>0</v>
      </c>
      <c r="N25" s="54">
        <v>0</v>
      </c>
      <c r="O25" s="54">
        <v>0</v>
      </c>
      <c r="P25" s="54">
        <v>0</v>
      </c>
      <c r="Q25" s="54">
        <v>0</v>
      </c>
      <c r="R25" s="54"/>
      <c r="S25" s="54"/>
      <c r="T25" s="54"/>
      <c r="U25" s="54"/>
      <c r="V25" s="54"/>
      <c r="W25" s="54"/>
      <c r="X25" s="54">
        <f>SUM(C25:W25)</f>
        <v>10000</v>
      </c>
    </row>
    <row r="26" spans="1:25" ht="12.75">
      <c r="A26" s="1" t="s">
        <v>14</v>
      </c>
      <c r="B26" s="52">
        <f>SUM(C26:W26)</f>
        <v>0</v>
      </c>
      <c r="C26" s="52"/>
      <c r="D26" s="52"/>
      <c r="E26" s="52"/>
      <c r="F26" s="53"/>
      <c r="G26" s="53"/>
      <c r="H26" s="53"/>
      <c r="I26" s="53"/>
      <c r="J26" s="53"/>
      <c r="K26" s="53"/>
      <c r="L26" s="54">
        <v>0</v>
      </c>
      <c r="M26" s="54">
        <v>0</v>
      </c>
      <c r="N26" s="54">
        <v>0</v>
      </c>
      <c r="O26" s="54">
        <v>0</v>
      </c>
      <c r="P26" s="54">
        <v>0</v>
      </c>
      <c r="Q26" s="54">
        <v>0</v>
      </c>
      <c r="R26" s="54"/>
      <c r="S26" s="54"/>
      <c r="T26" s="54"/>
      <c r="U26" s="54"/>
      <c r="V26" s="54"/>
      <c r="W26" s="54"/>
      <c r="X26" s="54">
        <f>SUM(C26:W26)</f>
        <v>0</v>
      </c>
      <c r="Y26" s="1" t="s">
        <v>108</v>
      </c>
    </row>
    <row r="27" spans="1:25" ht="12.75">
      <c r="A27" s="1" t="s">
        <v>16</v>
      </c>
      <c r="B27" s="52">
        <f>SUM(C27:W27)</f>
        <v>4000</v>
      </c>
      <c r="C27" s="52"/>
      <c r="D27" s="52"/>
      <c r="E27" s="52"/>
      <c r="F27" s="53">
        <v>1000</v>
      </c>
      <c r="G27" s="53">
        <v>1000</v>
      </c>
      <c r="H27" s="53">
        <v>1000</v>
      </c>
      <c r="I27" s="53">
        <v>1000</v>
      </c>
      <c r="J27" s="53">
        <v>0</v>
      </c>
      <c r="K27" s="53">
        <v>0</v>
      </c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>
        <f>SUM(C27:W27)</f>
        <v>4000</v>
      </c>
      <c r="Y27" s="1" t="s">
        <v>108</v>
      </c>
    </row>
    <row r="28" spans="1:25" ht="12.75">
      <c r="A28" s="1" t="s">
        <v>17</v>
      </c>
      <c r="B28" s="52">
        <f>SUM(C28:W28)</f>
        <v>0</v>
      </c>
      <c r="C28" s="52"/>
      <c r="D28" s="52"/>
      <c r="E28" s="52"/>
      <c r="F28" s="53">
        <v>0</v>
      </c>
      <c r="G28" s="53">
        <v>0</v>
      </c>
      <c r="H28" s="53">
        <v>0</v>
      </c>
      <c r="I28" s="53">
        <v>0</v>
      </c>
      <c r="J28" s="53">
        <v>0</v>
      </c>
      <c r="K28" s="53">
        <v>0</v>
      </c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>
        <f>SUM(C28:W28)</f>
        <v>0</v>
      </c>
      <c r="Y28" s="1" t="s">
        <v>110</v>
      </c>
    </row>
    <row r="29" spans="1:25" ht="12.75">
      <c r="A29" s="1" t="s">
        <v>115</v>
      </c>
      <c r="B29" s="52">
        <f>SUM(C29:W29)</f>
        <v>0</v>
      </c>
      <c r="C29" s="52"/>
      <c r="D29" s="52"/>
      <c r="E29" s="52"/>
      <c r="F29" s="53">
        <v>0</v>
      </c>
      <c r="G29" s="53">
        <v>0</v>
      </c>
      <c r="H29" s="53">
        <v>0</v>
      </c>
      <c r="I29" s="53">
        <v>0</v>
      </c>
      <c r="J29" s="53">
        <v>0</v>
      </c>
      <c r="K29" s="53">
        <v>0</v>
      </c>
      <c r="L29" s="54"/>
      <c r="M29" s="54"/>
      <c r="N29" s="54"/>
      <c r="O29" s="54">
        <v>0</v>
      </c>
      <c r="P29" s="54"/>
      <c r="Q29" s="54">
        <v>0</v>
      </c>
      <c r="R29" s="54"/>
      <c r="S29" s="54"/>
      <c r="T29" s="54"/>
      <c r="U29" s="54"/>
      <c r="V29" s="54"/>
      <c r="W29" s="54">
        <v>0</v>
      </c>
      <c r="X29" s="54">
        <f>SUM(C29:W29)</f>
        <v>0</v>
      </c>
      <c r="Y29" s="1" t="s">
        <v>110</v>
      </c>
    </row>
    <row r="30" spans="1:25" ht="12.75">
      <c r="A30" s="1" t="s">
        <v>253</v>
      </c>
      <c r="B30" s="52">
        <f>SUM(C30:W30)</f>
        <v>6639</v>
      </c>
      <c r="C30" s="52"/>
      <c r="D30" s="52"/>
      <c r="E30" s="52"/>
      <c r="F30" s="53">
        <v>0</v>
      </c>
      <c r="G30" s="53">
        <v>0</v>
      </c>
      <c r="H30" s="53">
        <v>0</v>
      </c>
      <c r="I30" s="53">
        <v>0</v>
      </c>
      <c r="J30" s="53">
        <v>0</v>
      </c>
      <c r="K30" s="53">
        <v>0</v>
      </c>
      <c r="L30" s="54">
        <v>0</v>
      </c>
      <c r="M30" s="54">
        <v>0</v>
      </c>
      <c r="N30" s="54">
        <v>0</v>
      </c>
      <c r="O30" s="54">
        <v>0</v>
      </c>
      <c r="P30" s="54">
        <v>800</v>
      </c>
      <c r="Q30" s="54">
        <v>1100</v>
      </c>
      <c r="R30" s="54">
        <v>1100</v>
      </c>
      <c r="S30" s="54">
        <v>2000</v>
      </c>
      <c r="T30" s="54">
        <v>1000</v>
      </c>
      <c r="U30" s="54">
        <v>0</v>
      </c>
      <c r="V30" s="54">
        <f>1000-225-144+8</f>
        <v>639</v>
      </c>
      <c r="W30" s="54">
        <v>0</v>
      </c>
      <c r="X30" s="54">
        <f>SUM(C30:W30)</f>
        <v>6639</v>
      </c>
      <c r="Y30" s="1" t="s">
        <v>110</v>
      </c>
    </row>
    <row r="31" spans="2:24" ht="12.75"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>
        <f>SUM(C31:W31)</f>
        <v>0</v>
      </c>
    </row>
    <row r="32" spans="1:24" ht="12.75">
      <c r="A32" s="1" t="s">
        <v>22</v>
      </c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>
        <f>SUM(C32:W32)</f>
        <v>0</v>
      </c>
    </row>
    <row r="33" spans="1:25" ht="12.75">
      <c r="A33" s="1" t="s">
        <v>254</v>
      </c>
      <c r="B33" s="52">
        <f>SUM(C33:W33)</f>
        <v>42375</v>
      </c>
      <c r="C33" s="54"/>
      <c r="D33" s="54"/>
      <c r="E33" s="54"/>
      <c r="F33" s="58">
        <f>+F7/6*F13</f>
        <v>10375</v>
      </c>
      <c r="G33" s="58">
        <f>+G7/6*G13</f>
        <v>10375</v>
      </c>
      <c r="H33" s="58">
        <f>+H7/6*H13</f>
        <v>11250</v>
      </c>
      <c r="I33" s="58">
        <f>+I7/6*I13</f>
        <v>10375</v>
      </c>
      <c r="J33" s="58">
        <f>+J7/6*J13</f>
        <v>0</v>
      </c>
      <c r="K33" s="58">
        <f>+K7/6*K13</f>
        <v>0</v>
      </c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>
        <f>SUM(C33:W33)</f>
        <v>42375</v>
      </c>
      <c r="Y33" s="1" t="s">
        <v>118</v>
      </c>
    </row>
    <row r="34" spans="1:25" ht="12.75">
      <c r="A34" s="1" t="s">
        <v>255</v>
      </c>
      <c r="B34" s="52">
        <f>SUM(C34:W34)</f>
        <v>84750</v>
      </c>
      <c r="C34" s="54"/>
      <c r="D34" s="54"/>
      <c r="E34" s="54"/>
      <c r="F34" s="58">
        <f>+F14*F8</f>
        <v>20400</v>
      </c>
      <c r="G34" s="58">
        <f>+G14*G8</f>
        <v>20400</v>
      </c>
      <c r="H34" s="58">
        <f>+H14*H8</f>
        <v>23550</v>
      </c>
      <c r="I34" s="58">
        <f>+I14*I8</f>
        <v>20400</v>
      </c>
      <c r="J34" s="58">
        <f>+J14*J8</f>
        <v>0</v>
      </c>
      <c r="K34" s="58">
        <f>+K14*K8</f>
        <v>0</v>
      </c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>
        <f>SUM(C34:W34)</f>
        <v>84750</v>
      </c>
      <c r="Y34" s="1" t="s">
        <v>118</v>
      </c>
    </row>
    <row r="35" spans="1:25" ht="12.75">
      <c r="A35" s="1" t="s">
        <v>256</v>
      </c>
      <c r="B35" s="52">
        <f>SUM(C35:W35)</f>
        <v>5625</v>
      </c>
      <c r="C35" s="54"/>
      <c r="D35" s="54"/>
      <c r="E35" s="54"/>
      <c r="F35" s="58">
        <f>+F15*F9</f>
        <v>1250</v>
      </c>
      <c r="G35" s="58">
        <f>+G15*G9</f>
        <v>1250</v>
      </c>
      <c r="H35" s="58">
        <f>+H15*H9</f>
        <v>1875</v>
      </c>
      <c r="I35" s="58">
        <f>+I15*I9</f>
        <v>1250</v>
      </c>
      <c r="J35" s="58">
        <f>+J15*J9</f>
        <v>0</v>
      </c>
      <c r="K35" s="58">
        <f>+K15*K9</f>
        <v>0</v>
      </c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>
        <f>SUM(C35:W35)</f>
        <v>5625</v>
      </c>
      <c r="Y35" s="1" t="s">
        <v>118</v>
      </c>
    </row>
    <row r="36" spans="1:26" ht="12.75">
      <c r="A36" s="59" t="s">
        <v>257</v>
      </c>
      <c r="B36" s="52">
        <f>SUM(C36:W36)</f>
        <v>3600</v>
      </c>
      <c r="C36" s="54"/>
      <c r="D36" s="54"/>
      <c r="E36" s="54"/>
      <c r="F36" s="60">
        <f>+F11*F16</f>
        <v>900</v>
      </c>
      <c r="G36" s="60">
        <f>+G11*G16</f>
        <v>900</v>
      </c>
      <c r="H36" s="60">
        <f>+H11*H16</f>
        <v>900</v>
      </c>
      <c r="I36" s="60">
        <f>+I11*I16</f>
        <v>900</v>
      </c>
      <c r="J36" s="60">
        <f>+J11*J16</f>
        <v>0</v>
      </c>
      <c r="K36" s="60">
        <f>+K11*K16</f>
        <v>0</v>
      </c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54">
        <f>SUM(C36:W36)</f>
        <v>3600</v>
      </c>
      <c r="Y36" s="1" t="s">
        <v>118</v>
      </c>
      <c r="Z36" s="1">
        <f>+X36/13</f>
        <v>276.9230769230769</v>
      </c>
    </row>
    <row r="37" spans="1:25" ht="12.75">
      <c r="A37" s="40" t="s">
        <v>124</v>
      </c>
      <c r="B37" s="52">
        <f>SUM(C37:W37)</f>
        <v>975</v>
      </c>
      <c r="C37" s="54"/>
      <c r="D37" s="54"/>
      <c r="E37" s="54"/>
      <c r="F37" s="60">
        <f>+F17*F10</f>
        <v>225</v>
      </c>
      <c r="G37" s="60">
        <f>+G17*G10</f>
        <v>225</v>
      </c>
      <c r="H37" s="60">
        <f>+H17*H10</f>
        <v>300</v>
      </c>
      <c r="I37" s="60">
        <f>+I17*I10</f>
        <v>225</v>
      </c>
      <c r="J37" s="60">
        <f>+J17*J10</f>
        <v>0</v>
      </c>
      <c r="K37" s="60">
        <f>+K17*K10</f>
        <v>0</v>
      </c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54">
        <f>SUM(C37:W37)</f>
        <v>975</v>
      </c>
      <c r="Y37" s="1" t="s">
        <v>118</v>
      </c>
    </row>
    <row r="38" spans="1:25" ht="12.75">
      <c r="A38" s="128" t="s">
        <v>24</v>
      </c>
      <c r="B38" s="52">
        <f>SUM(C38:W38)</f>
        <v>1000</v>
      </c>
      <c r="C38" s="54"/>
      <c r="D38" s="129">
        <v>1000</v>
      </c>
      <c r="E38" s="67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>
        <f>SUM(C38:W38)</f>
        <v>1000</v>
      </c>
      <c r="Y38" s="1" t="s">
        <v>118</v>
      </c>
    </row>
    <row r="39" spans="1:25" ht="12.75">
      <c r="A39" s="1" t="s">
        <v>258</v>
      </c>
      <c r="B39" s="52">
        <f>SUM(C39:W39)</f>
        <v>16000</v>
      </c>
      <c r="C39" s="54"/>
      <c r="D39" s="54"/>
      <c r="E39" s="54"/>
      <c r="F39" s="64"/>
      <c r="G39" s="54"/>
      <c r="H39" s="54"/>
      <c r="I39" s="54"/>
      <c r="J39" s="54"/>
      <c r="K39" s="54"/>
      <c r="L39" s="54"/>
      <c r="M39" s="54">
        <v>4000</v>
      </c>
      <c r="N39" s="54"/>
      <c r="O39" s="54">
        <v>4000</v>
      </c>
      <c r="P39" s="54"/>
      <c r="Q39" s="54"/>
      <c r="R39" s="54">
        <v>4000</v>
      </c>
      <c r="S39" s="54"/>
      <c r="T39" s="54"/>
      <c r="U39" s="54">
        <v>4000</v>
      </c>
      <c r="V39" s="54"/>
      <c r="W39" s="54"/>
      <c r="X39" s="54">
        <f>SUM(C39:W39)</f>
        <v>16000</v>
      </c>
      <c r="Y39" s="1" t="s">
        <v>126</v>
      </c>
    </row>
    <row r="40" spans="1:25" ht="12.75">
      <c r="A40" s="1" t="s">
        <v>127</v>
      </c>
      <c r="B40" s="52">
        <f>SUM(C40:W40)</f>
        <v>0</v>
      </c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>
        <f>SUM(C40:W40)</f>
        <v>0</v>
      </c>
      <c r="Y40" s="1" t="s">
        <v>126</v>
      </c>
    </row>
    <row r="41" spans="1:25" ht="12.75">
      <c r="A41" s="65" t="s">
        <v>128</v>
      </c>
      <c r="B41" s="52">
        <f>SUM(C41:W41)</f>
        <v>2500</v>
      </c>
      <c r="C41" s="66">
        <f>2250+250</f>
        <v>2500</v>
      </c>
      <c r="D41" s="67"/>
      <c r="E41" s="67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>
        <f>SUM(C41:W41)</f>
        <v>2500</v>
      </c>
      <c r="Y41" s="1" t="s">
        <v>129</v>
      </c>
    </row>
    <row r="42" spans="1:25" ht="12.75">
      <c r="A42" s="69" t="s">
        <v>259</v>
      </c>
      <c r="B42" s="52">
        <f>SUM(C42:W42)</f>
        <v>4000</v>
      </c>
      <c r="C42" s="54"/>
      <c r="D42" s="54"/>
      <c r="E42" s="70">
        <v>4000</v>
      </c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>
        <f>SUM(C42:W42)</f>
        <v>4000</v>
      </c>
      <c r="Y42" s="1" t="s">
        <v>129</v>
      </c>
    </row>
    <row r="43" spans="1:24" ht="12.75">
      <c r="A43" s="69" t="s">
        <v>131</v>
      </c>
      <c r="B43" s="52">
        <f>SUM(C43:W43)</f>
        <v>0</v>
      </c>
      <c r="C43" s="54"/>
      <c r="D43" s="54"/>
      <c r="E43" s="70">
        <v>0</v>
      </c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>
        <f>SUM(C43:W43)</f>
        <v>0</v>
      </c>
    </row>
    <row r="44" spans="2:24" ht="12.75"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>
        <f>SUM(C44:W44)</f>
        <v>0</v>
      </c>
    </row>
    <row r="45" spans="1:24" s="73" customFormat="1" ht="12.75">
      <c r="A45" s="71" t="s">
        <v>132</v>
      </c>
      <c r="B45" s="72">
        <f>SUM(B23:B44)</f>
        <v>185864</v>
      </c>
      <c r="C45" s="72">
        <f>SUM(C23:C44)</f>
        <v>2500</v>
      </c>
      <c r="D45" s="72">
        <f>SUM(D23:D44)</f>
        <v>3000</v>
      </c>
      <c r="E45" s="72">
        <f>SUM(E23:E44)</f>
        <v>4000</v>
      </c>
      <c r="F45" s="72">
        <f>SUM(F23:F44)</f>
        <v>37250</v>
      </c>
      <c r="G45" s="72">
        <f>SUM(G23:G44)</f>
        <v>37250</v>
      </c>
      <c r="H45" s="72">
        <f>SUM(H23:H44)</f>
        <v>41975</v>
      </c>
      <c r="I45" s="72">
        <f>SUM(I23:I44)</f>
        <v>37250</v>
      </c>
      <c r="J45" s="72">
        <f>SUM(J23:J44)</f>
        <v>0</v>
      </c>
      <c r="K45" s="72">
        <f>SUM(K23:K44)</f>
        <v>0</v>
      </c>
      <c r="L45" s="72">
        <f>SUM(L23:L44)</f>
        <v>0</v>
      </c>
      <c r="M45" s="72">
        <f>SUM(M23:M44)</f>
        <v>4000</v>
      </c>
      <c r="N45" s="72">
        <f>SUM(N23:N44)</f>
        <v>0</v>
      </c>
      <c r="O45" s="72">
        <f>SUM(O23:O44)</f>
        <v>4000</v>
      </c>
      <c r="P45" s="72">
        <f>SUM(P23:P44)</f>
        <v>800</v>
      </c>
      <c r="Q45" s="72">
        <f>SUM(Q23:Q44)</f>
        <v>1100</v>
      </c>
      <c r="R45" s="72">
        <f>SUM(R23:R44)</f>
        <v>5100</v>
      </c>
      <c r="S45" s="72">
        <f>SUM(S23:S44)</f>
        <v>2000</v>
      </c>
      <c r="T45" s="72">
        <f>SUM(T23:T44)</f>
        <v>1000</v>
      </c>
      <c r="U45" s="72">
        <f>SUM(U23:U44)</f>
        <v>4000</v>
      </c>
      <c r="V45" s="72">
        <f>SUM(V23:V44)</f>
        <v>639</v>
      </c>
      <c r="W45" s="72">
        <f>SUM(W23:W44)</f>
        <v>0</v>
      </c>
      <c r="X45" s="72">
        <f>SUM(C45:W45)</f>
        <v>185864</v>
      </c>
    </row>
    <row r="46" spans="2:24" ht="12.75">
      <c r="B46" s="54"/>
      <c r="C46" s="54" t="s">
        <v>133</v>
      </c>
      <c r="D46" s="54" t="s">
        <v>63</v>
      </c>
      <c r="E46" s="40" t="s">
        <v>64</v>
      </c>
      <c r="F46" s="54" t="s">
        <v>134</v>
      </c>
      <c r="G46" s="54" t="s">
        <v>135</v>
      </c>
      <c r="H46" s="74" t="s">
        <v>136</v>
      </c>
      <c r="I46" s="74" t="s">
        <v>137</v>
      </c>
      <c r="J46" s="75" t="s">
        <v>138</v>
      </c>
      <c r="K46" s="78" t="s">
        <v>226</v>
      </c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</row>
    <row r="47" spans="2:24" ht="12.75">
      <c r="B47" s="54"/>
      <c r="C47" s="76" t="s">
        <v>139</v>
      </c>
      <c r="D47" s="76"/>
      <c r="E47" s="76"/>
      <c r="F47" s="77">
        <v>4</v>
      </c>
      <c r="G47" s="77">
        <v>4</v>
      </c>
      <c r="H47" s="77">
        <v>4</v>
      </c>
      <c r="I47" s="77">
        <v>4</v>
      </c>
      <c r="J47" s="77">
        <v>0</v>
      </c>
      <c r="K47" s="77">
        <v>0</v>
      </c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</row>
    <row r="48" spans="1:24" ht="12.75">
      <c r="A48" s="44" t="s">
        <v>140</v>
      </c>
      <c r="B48" s="54"/>
      <c r="C48" s="54" t="s">
        <v>141</v>
      </c>
      <c r="D48" s="54"/>
      <c r="E48" s="54"/>
      <c r="F48" s="77">
        <v>11</v>
      </c>
      <c r="G48" s="77">
        <v>11</v>
      </c>
      <c r="H48" s="77">
        <v>12</v>
      </c>
      <c r="I48" s="77">
        <v>11</v>
      </c>
      <c r="J48" s="77">
        <v>0</v>
      </c>
      <c r="K48" s="77">
        <v>0</v>
      </c>
      <c r="L48" s="77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</row>
    <row r="49" spans="2:24" ht="12.75">
      <c r="B49" s="54"/>
      <c r="C49" s="54"/>
      <c r="D49" s="54"/>
      <c r="E49" s="54"/>
      <c r="F49" s="54" t="s">
        <v>65</v>
      </c>
      <c r="G49" s="54" t="s">
        <v>65</v>
      </c>
      <c r="H49" s="78" t="s">
        <v>66</v>
      </c>
      <c r="I49" s="54" t="s">
        <v>65</v>
      </c>
      <c r="J49" s="54" t="s">
        <v>65</v>
      </c>
      <c r="K49" s="54" t="s">
        <v>65</v>
      </c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</row>
    <row r="50" spans="1:24" ht="12.75">
      <c r="A50" s="44" t="s">
        <v>142</v>
      </c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</row>
    <row r="51" spans="1:25" ht="12.75">
      <c r="A51" s="1" t="s">
        <v>30</v>
      </c>
      <c r="B51" s="52">
        <f>SUM(C51:W51)</f>
        <v>5000</v>
      </c>
      <c r="C51" s="54">
        <v>0</v>
      </c>
      <c r="D51" s="54">
        <v>3000</v>
      </c>
      <c r="E51" s="54"/>
      <c r="F51" s="54">
        <v>500</v>
      </c>
      <c r="G51" s="54">
        <v>500</v>
      </c>
      <c r="H51" s="54">
        <v>500</v>
      </c>
      <c r="I51" s="54">
        <v>500</v>
      </c>
      <c r="J51" s="54">
        <v>0</v>
      </c>
      <c r="K51" s="54">
        <v>0</v>
      </c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>
        <f>SUM(C51:W51)</f>
        <v>5000</v>
      </c>
      <c r="Y51" s="1" t="s">
        <v>143</v>
      </c>
    </row>
    <row r="52" spans="1:25" ht="12.75">
      <c r="A52" s="1" t="s">
        <v>31</v>
      </c>
      <c r="B52" s="52">
        <f>SUM(C52:W52)</f>
        <v>4000</v>
      </c>
      <c r="C52" s="54">
        <v>0</v>
      </c>
      <c r="D52" s="54"/>
      <c r="E52" s="54"/>
      <c r="F52" s="54">
        <v>1000</v>
      </c>
      <c r="G52" s="54">
        <v>1000</v>
      </c>
      <c r="H52" s="54">
        <v>1000</v>
      </c>
      <c r="I52" s="54">
        <v>1000</v>
      </c>
      <c r="J52" s="54">
        <v>0</v>
      </c>
      <c r="K52" s="54">
        <v>0</v>
      </c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>
        <f>SUM(C52:W52)</f>
        <v>4000</v>
      </c>
      <c r="Y52" s="1" t="s">
        <v>143</v>
      </c>
    </row>
    <row r="53" spans="1:25" ht="12.75">
      <c r="A53" s="1" t="s">
        <v>144</v>
      </c>
      <c r="B53" s="52">
        <f>SUM(C53:W53)</f>
        <v>14650</v>
      </c>
      <c r="C53" s="54">
        <v>0</v>
      </c>
      <c r="D53" s="54">
        <v>100</v>
      </c>
      <c r="E53" s="54">
        <f>750*3</f>
        <v>2250</v>
      </c>
      <c r="F53" s="54">
        <f>(F47*F48*55)+(F47*3*25)+300</f>
        <v>3020</v>
      </c>
      <c r="G53" s="54">
        <f>(G47*G48*55)+(G47*3*25)+300</f>
        <v>3020</v>
      </c>
      <c r="H53" s="54">
        <f>(H47*H48*55)+(H47*3*25)+300</f>
        <v>3240</v>
      </c>
      <c r="I53" s="54">
        <f>(I47*I48*55)+(I47*3*25)+300</f>
        <v>3020</v>
      </c>
      <c r="J53" s="54">
        <v>0</v>
      </c>
      <c r="K53" s="54">
        <v>0</v>
      </c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>
        <f>SUM(C53:W53)</f>
        <v>14650</v>
      </c>
      <c r="Y53" s="1" t="s">
        <v>143</v>
      </c>
    </row>
    <row r="54" spans="1:25" ht="12.75">
      <c r="A54" s="1" t="s">
        <v>33</v>
      </c>
      <c r="B54" s="52">
        <f>SUM(C54:W54)</f>
        <v>3550</v>
      </c>
      <c r="C54" s="54"/>
      <c r="D54" s="54">
        <v>200</v>
      </c>
      <c r="E54" s="54">
        <f>100*3</f>
        <v>300</v>
      </c>
      <c r="F54" s="67">
        <f>(F48+4)*5*10</f>
        <v>750</v>
      </c>
      <c r="G54" s="67">
        <f>(G48+4)*5*10</f>
        <v>750</v>
      </c>
      <c r="H54" s="67">
        <f>(H48+4)*5*10</f>
        <v>800</v>
      </c>
      <c r="I54" s="67">
        <f>(I48+4)*5*10</f>
        <v>750</v>
      </c>
      <c r="J54" s="67">
        <v>0</v>
      </c>
      <c r="K54" s="67">
        <v>0</v>
      </c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>
        <f>SUM(C54:W54)</f>
        <v>3550</v>
      </c>
      <c r="Y54" s="1" t="s">
        <v>145</v>
      </c>
    </row>
    <row r="55" spans="1:25" ht="12.75">
      <c r="A55" s="1" t="s">
        <v>34</v>
      </c>
      <c r="B55" s="52">
        <f>SUM(C55:W55)</f>
        <v>3340</v>
      </c>
      <c r="C55" s="54"/>
      <c r="D55" s="54">
        <v>150</v>
      </c>
      <c r="E55" s="54"/>
      <c r="F55" s="54">
        <v>780</v>
      </c>
      <c r="G55" s="54">
        <v>780</v>
      </c>
      <c r="H55" s="54">
        <v>850</v>
      </c>
      <c r="I55" s="54">
        <v>780</v>
      </c>
      <c r="J55" s="54">
        <v>0</v>
      </c>
      <c r="K55" s="54">
        <v>0</v>
      </c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>
        <f>SUM(C55:W55)</f>
        <v>3340</v>
      </c>
      <c r="Y55" s="1" t="s">
        <v>145</v>
      </c>
    </row>
    <row r="56" spans="1:25" ht="12.75">
      <c r="A56" s="1" t="s">
        <v>260</v>
      </c>
      <c r="B56" s="52">
        <f>SUM(C56:W56)</f>
        <v>1600</v>
      </c>
      <c r="C56" s="54"/>
      <c r="D56" s="54"/>
      <c r="E56" s="54"/>
      <c r="F56" s="54">
        <v>400</v>
      </c>
      <c r="G56" s="54">
        <v>400</v>
      </c>
      <c r="H56" s="54">
        <v>400</v>
      </c>
      <c r="I56" s="54">
        <v>400</v>
      </c>
      <c r="J56" s="54">
        <v>0</v>
      </c>
      <c r="K56" s="54">
        <v>0</v>
      </c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>
        <f>SUM(C56:W56)</f>
        <v>1600</v>
      </c>
      <c r="Y56" s="1" t="s">
        <v>145</v>
      </c>
    </row>
    <row r="57" spans="1:25" ht="12.75">
      <c r="A57" s="1" t="s">
        <v>147</v>
      </c>
      <c r="B57" s="52">
        <f>SUM(C57:W57)</f>
        <v>1600</v>
      </c>
      <c r="C57" s="54"/>
      <c r="D57" s="54"/>
      <c r="E57" s="54"/>
      <c r="F57" s="54">
        <v>400</v>
      </c>
      <c r="G57" s="54">
        <v>400</v>
      </c>
      <c r="H57" s="54">
        <v>400</v>
      </c>
      <c r="I57" s="54">
        <v>400</v>
      </c>
      <c r="J57" s="54">
        <v>0</v>
      </c>
      <c r="K57" s="54">
        <v>0</v>
      </c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>
        <f>SUM(C57:W57)</f>
        <v>1600</v>
      </c>
      <c r="Y57" s="1" t="s">
        <v>145</v>
      </c>
    </row>
    <row r="58" spans="1:24" ht="12.75">
      <c r="A58" s="1" t="s">
        <v>261</v>
      </c>
      <c r="B58" s="52">
        <f>SUM(C58:W58)</f>
        <v>1400</v>
      </c>
      <c r="C58" s="54"/>
      <c r="D58" s="54">
        <v>0</v>
      </c>
      <c r="E58" s="54"/>
      <c r="F58" s="54">
        <v>350</v>
      </c>
      <c r="G58" s="54">
        <v>350</v>
      </c>
      <c r="H58" s="54">
        <v>350</v>
      </c>
      <c r="I58" s="54">
        <v>350</v>
      </c>
      <c r="J58" s="54">
        <v>0</v>
      </c>
      <c r="K58" s="54">
        <v>0</v>
      </c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>
        <f>SUM(C58:W58)</f>
        <v>1400</v>
      </c>
    </row>
    <row r="59" spans="1:25" ht="12.75">
      <c r="A59" s="40" t="s">
        <v>149</v>
      </c>
      <c r="B59" s="52">
        <f>SUM(C59:W59)</f>
        <v>1000</v>
      </c>
      <c r="C59" s="54">
        <v>1000</v>
      </c>
      <c r="D59" s="54"/>
      <c r="E59" s="54"/>
      <c r="F59" s="54"/>
      <c r="G59" s="54"/>
      <c r="H59" s="54"/>
      <c r="I59" s="54"/>
      <c r="J59" s="54">
        <v>0</v>
      </c>
      <c r="K59" s="54">
        <v>0</v>
      </c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>
        <f>SUM(C59:W59)</f>
        <v>1000</v>
      </c>
      <c r="Y59" s="1" t="s">
        <v>145</v>
      </c>
    </row>
    <row r="60" spans="1:25" ht="12.75">
      <c r="A60" s="1" t="s">
        <v>150</v>
      </c>
      <c r="B60" s="52">
        <f>SUM(C60:W60)</f>
        <v>1400</v>
      </c>
      <c r="C60" s="54">
        <v>0</v>
      </c>
      <c r="D60" s="54"/>
      <c r="E60" s="54"/>
      <c r="F60" s="54">
        <v>300</v>
      </c>
      <c r="G60" s="54">
        <v>300</v>
      </c>
      <c r="H60" s="54">
        <v>500</v>
      </c>
      <c r="I60" s="54">
        <v>300</v>
      </c>
      <c r="J60" s="54">
        <v>0</v>
      </c>
      <c r="K60" s="54">
        <v>0</v>
      </c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>
        <f>SUM(C60:W60)</f>
        <v>1400</v>
      </c>
      <c r="Y60" s="1" t="s">
        <v>143</v>
      </c>
    </row>
    <row r="61" spans="1:25" ht="12.75">
      <c r="A61" s="1" t="s">
        <v>151</v>
      </c>
      <c r="B61" s="52">
        <f>SUM(C61:W61)</f>
        <v>2000</v>
      </c>
      <c r="C61" s="54"/>
      <c r="D61" s="54"/>
      <c r="E61" s="54"/>
      <c r="F61" s="54">
        <v>500</v>
      </c>
      <c r="G61" s="54">
        <v>500</v>
      </c>
      <c r="H61" s="54">
        <v>500</v>
      </c>
      <c r="I61" s="54">
        <v>500</v>
      </c>
      <c r="J61" s="54">
        <v>0</v>
      </c>
      <c r="K61" s="54">
        <v>0</v>
      </c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>
        <f>SUM(C61:W61)</f>
        <v>2000</v>
      </c>
      <c r="Y61" s="1" t="s">
        <v>145</v>
      </c>
    </row>
    <row r="62" spans="1:25" ht="12.75">
      <c r="A62" s="1" t="s">
        <v>152</v>
      </c>
      <c r="B62" s="52">
        <f>SUM(C62:W62)</f>
        <v>1000</v>
      </c>
      <c r="C62" s="54">
        <v>1000</v>
      </c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>
        <f>SUM(C62:W62)</f>
        <v>1000</v>
      </c>
      <c r="Y62" s="1" t="s">
        <v>145</v>
      </c>
    </row>
    <row r="63" spans="2:24" ht="12.75">
      <c r="B63" s="54"/>
      <c r="C63" s="54"/>
      <c r="D63" s="67"/>
      <c r="E63" s="67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>
        <f>SUM(C63:W63)</f>
        <v>0</v>
      </c>
    </row>
    <row r="64" spans="1:24" ht="12.75">
      <c r="A64" s="79" t="s">
        <v>153</v>
      </c>
      <c r="B64" s="80">
        <f>SUM(B51:B63)</f>
        <v>40540</v>
      </c>
      <c r="C64" s="80">
        <f>SUM(C51:C63)</f>
        <v>2000</v>
      </c>
      <c r="D64" s="80">
        <f>SUM(D51:D63)</f>
        <v>3450</v>
      </c>
      <c r="E64" s="80">
        <f>SUM(E51:E63)</f>
        <v>2550</v>
      </c>
      <c r="F64" s="80">
        <f>SUM(F51:F62)</f>
        <v>8000</v>
      </c>
      <c r="G64" s="80">
        <f>SUM(G51:G62)</f>
        <v>8000</v>
      </c>
      <c r="H64" s="80">
        <f>SUM(H51:H62)</f>
        <v>8540</v>
      </c>
      <c r="I64" s="80">
        <f>SUM(I51:I62)</f>
        <v>8000</v>
      </c>
      <c r="J64" s="80">
        <f>SUM(J51:J62)</f>
        <v>0</v>
      </c>
      <c r="K64" s="80">
        <f>SUM(K51:K62)</f>
        <v>0</v>
      </c>
      <c r="L64" s="80">
        <f>SUM(L51:L62)</f>
        <v>0</v>
      </c>
      <c r="M64" s="80">
        <f>SUM(M51:M62)</f>
        <v>0</v>
      </c>
      <c r="N64" s="80">
        <f>SUM(N51:N62)</f>
        <v>0</v>
      </c>
      <c r="O64" s="80">
        <f>SUM(O51:O62)</f>
        <v>0</v>
      </c>
      <c r="P64" s="80">
        <f>SUM(P51:P62)</f>
        <v>0</v>
      </c>
      <c r="Q64" s="80">
        <f>SUM(Q51:Q62)</f>
        <v>0</v>
      </c>
      <c r="R64" s="80">
        <f>SUM(R51:R62)</f>
        <v>0</v>
      </c>
      <c r="S64" s="80">
        <f>SUM(S51:S62)</f>
        <v>0</v>
      </c>
      <c r="T64" s="80">
        <f>SUM(T51:T62)</f>
        <v>0</v>
      </c>
      <c r="U64" s="80">
        <f>SUM(U51:U62)</f>
        <v>0</v>
      </c>
      <c r="V64" s="80">
        <f>SUM(V51:V62)</f>
        <v>0</v>
      </c>
      <c r="W64" s="80">
        <f>SUM(W51:W62)</f>
        <v>0</v>
      </c>
      <c r="X64" s="80">
        <f>SUM(X51:X63)</f>
        <v>40540</v>
      </c>
    </row>
    <row r="65" spans="2:24" ht="12.75"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</row>
    <row r="66" spans="2:24" ht="12.75"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</row>
    <row r="67" spans="1:24" ht="12.75">
      <c r="A67" s="44" t="s">
        <v>154</v>
      </c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</row>
    <row r="68" spans="1:24" ht="12.75">
      <c r="A68" s="1" t="s">
        <v>262</v>
      </c>
      <c r="B68" s="52">
        <f>SUM(C68:W68)</f>
        <v>3000</v>
      </c>
      <c r="C68" s="54"/>
      <c r="D68" s="54"/>
      <c r="E68" s="54"/>
      <c r="F68" s="54">
        <v>750</v>
      </c>
      <c r="G68" s="54">
        <v>750</v>
      </c>
      <c r="H68" s="54">
        <v>750</v>
      </c>
      <c r="I68" s="54">
        <v>750</v>
      </c>
      <c r="J68" s="54">
        <v>0</v>
      </c>
      <c r="K68" s="54">
        <v>0</v>
      </c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>
        <f>SUM(C68:W68)</f>
        <v>3000</v>
      </c>
    </row>
    <row r="69" spans="1:24" ht="12.75">
      <c r="A69" s="1" t="s">
        <v>263</v>
      </c>
      <c r="B69" s="52">
        <f>SUM(C69:W69)</f>
        <v>1800</v>
      </c>
      <c r="C69" s="54"/>
      <c r="D69" s="54"/>
      <c r="E69" s="54"/>
      <c r="F69" s="54">
        <v>450</v>
      </c>
      <c r="G69" s="54">
        <v>450</v>
      </c>
      <c r="H69" s="54">
        <v>450</v>
      </c>
      <c r="I69" s="54">
        <v>450</v>
      </c>
      <c r="J69" s="54">
        <v>0</v>
      </c>
      <c r="K69" s="54">
        <v>0</v>
      </c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>
        <f>SUM(C69:W69)</f>
        <v>1800</v>
      </c>
    </row>
    <row r="70" spans="1:24" s="38" customFormat="1" ht="12.75">
      <c r="A70" s="81" t="s">
        <v>264</v>
      </c>
      <c r="B70" s="52">
        <f>SUM(C70:W70)</f>
        <v>400</v>
      </c>
      <c r="C70" s="67"/>
      <c r="D70" s="67"/>
      <c r="E70" s="67"/>
      <c r="F70" s="67">
        <v>100</v>
      </c>
      <c r="G70" s="67">
        <v>100</v>
      </c>
      <c r="H70" s="67">
        <v>100</v>
      </c>
      <c r="I70" s="67">
        <v>100</v>
      </c>
      <c r="J70" s="67">
        <v>0</v>
      </c>
      <c r="K70" s="67">
        <v>0</v>
      </c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>
        <f>SUM(C70:W70)</f>
        <v>400</v>
      </c>
    </row>
    <row r="71" spans="1:24" ht="12.75">
      <c r="A71" s="1" t="s">
        <v>159</v>
      </c>
      <c r="B71" s="52">
        <f>SUM(C71:W71)</f>
        <v>800</v>
      </c>
      <c r="C71" s="54"/>
      <c r="D71" s="54"/>
      <c r="E71" s="54"/>
      <c r="F71" s="54">
        <v>200</v>
      </c>
      <c r="G71" s="54">
        <v>200</v>
      </c>
      <c r="H71" s="54">
        <v>200</v>
      </c>
      <c r="I71" s="54">
        <v>200</v>
      </c>
      <c r="J71" s="54">
        <v>0</v>
      </c>
      <c r="K71" s="54">
        <v>0</v>
      </c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>
        <f>SUM(C71:W71)</f>
        <v>800</v>
      </c>
    </row>
    <row r="72" spans="2:24" ht="12.75"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</row>
    <row r="73" spans="1:24" ht="12.75">
      <c r="A73" s="79" t="s">
        <v>160</v>
      </c>
      <c r="B73" s="80">
        <f>SUM(B68:B71)</f>
        <v>6000</v>
      </c>
      <c r="C73" s="80">
        <f>SUM(C68:C71)</f>
        <v>0</v>
      </c>
      <c r="D73" s="80">
        <f>SUM(D68:D71)</f>
        <v>0</v>
      </c>
      <c r="E73" s="80">
        <f>SUM(E68:E71)</f>
        <v>0</v>
      </c>
      <c r="F73" s="80">
        <f>SUM(F68:F71)</f>
        <v>1500</v>
      </c>
      <c r="G73" s="80">
        <f>SUM(G68:G71)</f>
        <v>1500</v>
      </c>
      <c r="H73" s="80">
        <f>SUM(H68:H71)</f>
        <v>1500</v>
      </c>
      <c r="I73" s="80">
        <f>SUM(I68:I71)</f>
        <v>1500</v>
      </c>
      <c r="J73" s="80">
        <f>SUM(J68:J71)</f>
        <v>0</v>
      </c>
      <c r="K73" s="80">
        <f>SUM(K68:K71)</f>
        <v>0</v>
      </c>
      <c r="L73" s="80">
        <f>SUM(L68:L71)</f>
        <v>0</v>
      </c>
      <c r="M73" s="80">
        <f>SUM(M68:M71)</f>
        <v>0</v>
      </c>
      <c r="N73" s="80">
        <f>SUM(N68:N71)</f>
        <v>0</v>
      </c>
      <c r="O73" s="80">
        <f>SUM(O68:O71)</f>
        <v>0</v>
      </c>
      <c r="P73" s="80">
        <f>SUM(P68:P71)</f>
        <v>0</v>
      </c>
      <c r="Q73" s="80">
        <f>SUM(Q68:Q71)</f>
        <v>0</v>
      </c>
      <c r="R73" s="80">
        <f>SUM(R68:R71)</f>
        <v>0</v>
      </c>
      <c r="S73" s="80">
        <f>SUM(S68:S71)</f>
        <v>0</v>
      </c>
      <c r="T73" s="80">
        <f>SUM(T68:T71)</f>
        <v>0</v>
      </c>
      <c r="U73" s="80">
        <f>SUM(U68:U71)</f>
        <v>0</v>
      </c>
      <c r="V73" s="80">
        <f>SUM(V68:V71)</f>
        <v>0</v>
      </c>
      <c r="W73" s="80">
        <f>SUM(W68:W71)</f>
        <v>0</v>
      </c>
      <c r="X73" s="80">
        <f>SUM(X68:X71)</f>
        <v>6000</v>
      </c>
    </row>
    <row r="74" spans="2:24" ht="12.75"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</row>
    <row r="75" spans="2:24" ht="12.75"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</row>
    <row r="76" spans="1:24" ht="12.75">
      <c r="A76" s="44" t="s">
        <v>161</v>
      </c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</row>
    <row r="77" spans="1:25" ht="12.75">
      <c r="A77" s="1" t="s">
        <v>162</v>
      </c>
      <c r="B77" s="52">
        <f>SUM(C77:W77)</f>
        <v>23100</v>
      </c>
      <c r="C77" s="54">
        <v>250</v>
      </c>
      <c r="D77" s="54">
        <v>250</v>
      </c>
      <c r="E77" s="54">
        <v>0</v>
      </c>
      <c r="F77" s="54">
        <f>+(+F13+F14)*5*1</f>
        <v>5475</v>
      </c>
      <c r="G77" s="54">
        <f>+(+G13+G14)*5*1</f>
        <v>5475</v>
      </c>
      <c r="H77" s="54">
        <f>+(+H13+H14)*5*1</f>
        <v>6175</v>
      </c>
      <c r="I77" s="54">
        <f>+(+I13+I14)*5*1</f>
        <v>5475</v>
      </c>
      <c r="J77" s="54">
        <f>+(+J13+J14)*5*1</f>
        <v>0</v>
      </c>
      <c r="K77" s="54">
        <f>+(+K13+K14)*5*1</f>
        <v>0</v>
      </c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>
        <f>SUM(C77:W77)</f>
        <v>23100</v>
      </c>
      <c r="Y77" s="1" t="s">
        <v>47</v>
      </c>
    </row>
    <row r="78" spans="1:25" ht="12.75">
      <c r="A78" s="1" t="s">
        <v>163</v>
      </c>
      <c r="B78" s="52">
        <f>SUM(C78:W78)</f>
        <v>600</v>
      </c>
      <c r="C78" s="54"/>
      <c r="D78" s="54"/>
      <c r="E78" s="54"/>
      <c r="F78" s="54">
        <v>150</v>
      </c>
      <c r="G78" s="54">
        <v>150</v>
      </c>
      <c r="H78" s="54">
        <v>150</v>
      </c>
      <c r="I78" s="54">
        <v>150</v>
      </c>
      <c r="J78" s="54">
        <v>0</v>
      </c>
      <c r="K78" s="54">
        <v>0</v>
      </c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>
        <f>SUM(C78:W78)</f>
        <v>600</v>
      </c>
      <c r="Y78" s="1" t="s">
        <v>47</v>
      </c>
    </row>
    <row r="79" spans="2:24" ht="12.75"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</row>
    <row r="80" spans="1:24" ht="12.75">
      <c r="A80" s="79" t="s">
        <v>164</v>
      </c>
      <c r="B80" s="80">
        <f>SUM(B77:B78)</f>
        <v>23700</v>
      </c>
      <c r="C80" s="80">
        <f>SUM(C77:C78)</f>
        <v>250</v>
      </c>
      <c r="D80" s="80">
        <f>SUM(D77:D78)</f>
        <v>250</v>
      </c>
      <c r="E80" s="80">
        <f>SUM(E77:E78)</f>
        <v>0</v>
      </c>
      <c r="F80" s="80">
        <f>SUM(F77:F78)</f>
        <v>5625</v>
      </c>
      <c r="G80" s="80">
        <f>SUM(G77:G78)</f>
        <v>5625</v>
      </c>
      <c r="H80" s="80">
        <f>SUM(H77:H78)</f>
        <v>6325</v>
      </c>
      <c r="I80" s="80">
        <f>SUM(I77:I78)</f>
        <v>5625</v>
      </c>
      <c r="J80" s="80">
        <f>SUM(J77:J78)</f>
        <v>0</v>
      </c>
      <c r="K80" s="80">
        <f>SUM(K77:K78)</f>
        <v>0</v>
      </c>
      <c r="L80" s="80">
        <f>SUM(L77:L78)</f>
        <v>0</v>
      </c>
      <c r="M80" s="80">
        <f>SUM(M77:M78)</f>
        <v>0</v>
      </c>
      <c r="N80" s="80">
        <f>SUM(N77:N78)</f>
        <v>0</v>
      </c>
      <c r="O80" s="80">
        <f>SUM(O77:O78)</f>
        <v>0</v>
      </c>
      <c r="P80" s="80">
        <f>SUM(P77:P78)</f>
        <v>0</v>
      </c>
      <c r="Q80" s="80">
        <f>SUM(Q77:Q78)</f>
        <v>0</v>
      </c>
      <c r="R80" s="80">
        <f>SUM(R77:R78)</f>
        <v>0</v>
      </c>
      <c r="S80" s="80">
        <f>SUM(S77:S78)</f>
        <v>0</v>
      </c>
      <c r="T80" s="80">
        <f>SUM(T77:T78)</f>
        <v>0</v>
      </c>
      <c r="U80" s="80">
        <f>SUM(U77:U78)</f>
        <v>0</v>
      </c>
      <c r="V80" s="80">
        <f>SUM(V77:V78)</f>
        <v>0</v>
      </c>
      <c r="W80" s="80">
        <f>SUM(W77:W78)</f>
        <v>0</v>
      </c>
      <c r="X80" s="80">
        <f>SUM(X77:X78)</f>
        <v>23700</v>
      </c>
    </row>
    <row r="81" spans="2:24" ht="12.75">
      <c r="B81" s="54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</row>
    <row r="82" spans="2:24" ht="12.75">
      <c r="B82" s="54"/>
      <c r="C82" s="54" t="s">
        <v>133</v>
      </c>
      <c r="D82" s="54" t="s">
        <v>63</v>
      </c>
      <c r="E82" s="40" t="s">
        <v>64</v>
      </c>
      <c r="F82" s="54" t="s">
        <v>134</v>
      </c>
      <c r="G82" s="54" t="s">
        <v>135</v>
      </c>
      <c r="H82" s="54" t="s">
        <v>166</v>
      </c>
      <c r="I82" s="54" t="s">
        <v>137</v>
      </c>
      <c r="J82" s="82" t="s">
        <v>167</v>
      </c>
      <c r="K82" s="78" t="s">
        <v>226</v>
      </c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</row>
    <row r="83" spans="1:24" ht="12.75">
      <c r="A83" s="44" t="s">
        <v>165</v>
      </c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</row>
    <row r="84" spans="1:25" ht="12.75">
      <c r="A84" s="1" t="s">
        <v>168</v>
      </c>
      <c r="B84" s="52">
        <f>SUM(C84:W84)</f>
        <v>1100</v>
      </c>
      <c r="C84" s="54"/>
      <c r="D84" s="54"/>
      <c r="E84" s="54"/>
      <c r="F84" s="52">
        <v>250</v>
      </c>
      <c r="G84" s="52">
        <v>250</v>
      </c>
      <c r="H84" s="52">
        <v>350</v>
      </c>
      <c r="I84" s="52">
        <v>250</v>
      </c>
      <c r="J84" s="52">
        <v>0</v>
      </c>
      <c r="K84" s="52">
        <v>0</v>
      </c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>
        <f>SUM(C84:W84)</f>
        <v>1100</v>
      </c>
      <c r="Y84" s="1" t="s">
        <v>169</v>
      </c>
    </row>
    <row r="85" spans="1:25" ht="12.75">
      <c r="A85" s="1" t="s">
        <v>170</v>
      </c>
      <c r="B85" s="52">
        <f>SUM(C85:W85)</f>
        <v>680</v>
      </c>
      <c r="C85" s="54"/>
      <c r="D85" s="54">
        <v>80</v>
      </c>
      <c r="E85" s="54"/>
      <c r="F85" s="54">
        <v>150</v>
      </c>
      <c r="G85" s="54">
        <v>150</v>
      </c>
      <c r="H85" s="54">
        <v>150</v>
      </c>
      <c r="I85" s="54">
        <v>150</v>
      </c>
      <c r="J85" s="54">
        <v>0</v>
      </c>
      <c r="K85" s="54">
        <v>0</v>
      </c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>
        <f>SUM(C85:W85)</f>
        <v>680</v>
      </c>
      <c r="Y85" s="1" t="s">
        <v>169</v>
      </c>
    </row>
    <row r="86" spans="1:25" ht="12.75">
      <c r="A86" s="1" t="s">
        <v>171</v>
      </c>
      <c r="B86" s="52">
        <f>SUM(C86:W86)</f>
        <v>2000</v>
      </c>
      <c r="C86" s="54"/>
      <c r="D86" s="54"/>
      <c r="E86" s="54"/>
      <c r="F86" s="54">
        <v>500</v>
      </c>
      <c r="G86" s="54">
        <v>500</v>
      </c>
      <c r="H86" s="54">
        <v>500</v>
      </c>
      <c r="I86" s="54">
        <v>500</v>
      </c>
      <c r="J86" s="54">
        <v>0</v>
      </c>
      <c r="K86" s="54">
        <v>0</v>
      </c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>
        <f>SUM(C86:W86)</f>
        <v>2000</v>
      </c>
      <c r="Y86" s="1" t="s">
        <v>169</v>
      </c>
    </row>
    <row r="87" spans="1:25" ht="12.75">
      <c r="A87" s="1" t="s">
        <v>41</v>
      </c>
      <c r="B87" s="52">
        <f>SUM(C87:W87)</f>
        <v>4225</v>
      </c>
      <c r="C87" s="54"/>
      <c r="D87" s="54">
        <v>100</v>
      </c>
      <c r="E87" s="54">
        <v>125</v>
      </c>
      <c r="F87" s="54">
        <v>1000</v>
      </c>
      <c r="G87" s="54">
        <v>1000</v>
      </c>
      <c r="H87" s="54">
        <v>1000</v>
      </c>
      <c r="I87" s="54">
        <v>1000</v>
      </c>
      <c r="J87" s="54">
        <v>0</v>
      </c>
      <c r="K87" s="54">
        <v>0</v>
      </c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>
        <f>SUM(C87:W87)</f>
        <v>4225</v>
      </c>
      <c r="Y87" s="1" t="s">
        <v>172</v>
      </c>
    </row>
    <row r="88" spans="1:25" ht="12.75">
      <c r="A88" s="1" t="s">
        <v>42</v>
      </c>
      <c r="B88" s="52">
        <f>SUM(C88:W88)</f>
        <v>600</v>
      </c>
      <c r="C88" s="54"/>
      <c r="D88" s="54"/>
      <c r="E88" s="54"/>
      <c r="F88" s="54">
        <v>150</v>
      </c>
      <c r="G88" s="54">
        <v>150</v>
      </c>
      <c r="H88" s="54">
        <v>150</v>
      </c>
      <c r="I88" s="54">
        <v>150</v>
      </c>
      <c r="J88" s="54">
        <v>0</v>
      </c>
      <c r="K88" s="54">
        <v>0</v>
      </c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>
        <f>SUM(C88:W88)</f>
        <v>600</v>
      </c>
      <c r="Y88" s="1" t="s">
        <v>172</v>
      </c>
    </row>
    <row r="89" spans="1:25" ht="12.75">
      <c r="A89" s="1" t="s">
        <v>174</v>
      </c>
      <c r="B89" s="52">
        <f>SUM(C89:W89)</f>
        <v>1600</v>
      </c>
      <c r="C89" s="54"/>
      <c r="D89" s="54"/>
      <c r="E89" s="54"/>
      <c r="F89" s="54">
        <v>400</v>
      </c>
      <c r="G89" s="54">
        <v>400</v>
      </c>
      <c r="H89" s="54">
        <v>400</v>
      </c>
      <c r="I89" s="54">
        <v>400</v>
      </c>
      <c r="J89" s="54">
        <v>0</v>
      </c>
      <c r="K89" s="54">
        <v>0</v>
      </c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>
        <f>SUM(C89:W89)</f>
        <v>1600</v>
      </c>
      <c r="Y89" s="1" t="s">
        <v>175</v>
      </c>
    </row>
    <row r="90" spans="1:25" ht="12.75">
      <c r="A90" s="1" t="s">
        <v>43</v>
      </c>
      <c r="B90" s="52">
        <f>SUM(C90:W90)</f>
        <v>700</v>
      </c>
      <c r="C90" s="54"/>
      <c r="D90" s="54"/>
      <c r="E90" s="54"/>
      <c r="F90" s="54">
        <v>75</v>
      </c>
      <c r="G90" s="54">
        <v>75</v>
      </c>
      <c r="H90" s="54">
        <v>75</v>
      </c>
      <c r="I90" s="54">
        <v>75</v>
      </c>
      <c r="J90" s="54">
        <v>0</v>
      </c>
      <c r="K90" s="54">
        <v>0</v>
      </c>
      <c r="L90" s="54"/>
      <c r="M90" s="54"/>
      <c r="N90" s="54"/>
      <c r="O90" s="54"/>
      <c r="P90" s="54"/>
      <c r="Q90" s="54"/>
      <c r="R90" s="54"/>
      <c r="S90" s="54"/>
      <c r="T90" s="54"/>
      <c r="U90" s="54">
        <v>400</v>
      </c>
      <c r="V90" s="54"/>
      <c r="W90" s="54"/>
      <c r="X90" s="54">
        <f>SUM(C90:W90)</f>
        <v>700</v>
      </c>
      <c r="Y90" s="1" t="s">
        <v>172</v>
      </c>
    </row>
    <row r="91" spans="1:24" ht="12.75">
      <c r="A91" s="1" t="s">
        <v>44</v>
      </c>
      <c r="B91" s="52">
        <f>SUM(C91:W91)</f>
        <v>2050</v>
      </c>
      <c r="C91" s="54"/>
      <c r="D91" s="54">
        <v>50</v>
      </c>
      <c r="E91" s="54"/>
      <c r="F91" s="54">
        <v>500</v>
      </c>
      <c r="G91" s="54">
        <v>500</v>
      </c>
      <c r="H91" s="54">
        <v>500</v>
      </c>
      <c r="I91" s="54">
        <v>500</v>
      </c>
      <c r="J91" s="54">
        <v>0</v>
      </c>
      <c r="K91" s="54">
        <v>0</v>
      </c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>
        <f>SUM(C91:W91)</f>
        <v>2050</v>
      </c>
    </row>
    <row r="92" spans="1:25" ht="12.75">
      <c r="A92" s="1" t="s">
        <v>176</v>
      </c>
      <c r="B92" s="52">
        <f>SUM(C92:W92)</f>
        <v>400</v>
      </c>
      <c r="C92" s="54"/>
      <c r="D92" s="54"/>
      <c r="E92" s="54"/>
      <c r="F92" s="54">
        <v>100</v>
      </c>
      <c r="G92" s="54">
        <v>100</v>
      </c>
      <c r="H92" s="54">
        <v>100</v>
      </c>
      <c r="I92" s="54">
        <v>100</v>
      </c>
      <c r="J92" s="54">
        <v>0</v>
      </c>
      <c r="K92" s="54">
        <v>0</v>
      </c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>
        <f>SUM(C92:W92)</f>
        <v>400</v>
      </c>
      <c r="Y92" s="1" t="s">
        <v>47</v>
      </c>
    </row>
    <row r="93" spans="1:25" ht="12.75">
      <c r="A93" s="1" t="s">
        <v>177</v>
      </c>
      <c r="B93" s="52">
        <f>SUM(C93:W93)</f>
        <v>1000</v>
      </c>
      <c r="C93" s="54"/>
      <c r="D93" s="54"/>
      <c r="E93" s="54"/>
      <c r="F93" s="54">
        <v>250</v>
      </c>
      <c r="G93" s="54">
        <v>250</v>
      </c>
      <c r="H93" s="54">
        <v>250</v>
      </c>
      <c r="I93" s="54">
        <v>250</v>
      </c>
      <c r="J93" s="54">
        <v>0</v>
      </c>
      <c r="K93" s="54">
        <v>0</v>
      </c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>
        <f>SUM(C93:W93)</f>
        <v>1000</v>
      </c>
      <c r="Y93" s="1" t="s">
        <v>178</v>
      </c>
    </row>
    <row r="94" spans="1:25" ht="12.75">
      <c r="A94" s="1" t="s">
        <v>179</v>
      </c>
      <c r="B94" s="52">
        <f>SUM(C94:W94)</f>
        <v>18500</v>
      </c>
      <c r="C94" s="54"/>
      <c r="D94" s="54"/>
      <c r="E94" s="54"/>
      <c r="F94" s="54">
        <v>4500</v>
      </c>
      <c r="G94" s="54">
        <v>4500</v>
      </c>
      <c r="H94" s="54">
        <v>5000</v>
      </c>
      <c r="I94" s="54">
        <v>4500</v>
      </c>
      <c r="J94" s="54">
        <v>0</v>
      </c>
      <c r="K94" s="54">
        <v>0</v>
      </c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>
        <f>SUM(C94:W94)</f>
        <v>18500</v>
      </c>
      <c r="Y94" s="1" t="s">
        <v>47</v>
      </c>
    </row>
    <row r="95" spans="1:25" ht="12.75">
      <c r="A95" s="1" t="s">
        <v>180</v>
      </c>
      <c r="B95" s="52">
        <f>SUM(C95:W95)</f>
        <v>400</v>
      </c>
      <c r="C95" s="54"/>
      <c r="D95" s="54"/>
      <c r="E95" s="54">
        <v>0</v>
      </c>
      <c r="F95" s="54">
        <v>100</v>
      </c>
      <c r="G95" s="54">
        <v>100</v>
      </c>
      <c r="H95" s="54">
        <v>100</v>
      </c>
      <c r="I95" s="54">
        <v>100</v>
      </c>
      <c r="J95" s="54">
        <v>0</v>
      </c>
      <c r="K95" s="54">
        <v>0</v>
      </c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>
        <f>SUM(C95:W95)</f>
        <v>400</v>
      </c>
      <c r="Y95" s="1" t="s">
        <v>47</v>
      </c>
    </row>
    <row r="96" spans="1:24" ht="12.75">
      <c r="A96" s="1" t="s">
        <v>181</v>
      </c>
      <c r="B96" s="54"/>
      <c r="C96" s="54"/>
      <c r="D96" s="54"/>
      <c r="E96" s="54"/>
      <c r="F96" s="54"/>
      <c r="G96" s="54"/>
      <c r="H96" s="54"/>
      <c r="I96" s="54"/>
      <c r="J96" s="54"/>
      <c r="K96" s="54"/>
      <c r="L96" s="54"/>
      <c r="M96" s="54"/>
      <c r="N96" s="54"/>
      <c r="O96" s="54"/>
      <c r="P96" s="54"/>
      <c r="Q96" s="54"/>
      <c r="R96" s="54"/>
      <c r="S96" s="54"/>
      <c r="T96" s="54"/>
      <c r="U96" s="54"/>
      <c r="V96" s="54"/>
      <c r="W96" s="54"/>
      <c r="X96" s="54">
        <f>SUM(C96:W96)</f>
        <v>0</v>
      </c>
    </row>
    <row r="97" spans="1:25" ht="12.75">
      <c r="A97" s="40" t="s">
        <v>182</v>
      </c>
      <c r="B97" s="52">
        <f>SUM(C97:W97)</f>
        <v>250</v>
      </c>
      <c r="C97" s="54">
        <v>250</v>
      </c>
      <c r="D97" s="54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>
        <f>SUM(C97:W97)</f>
        <v>250</v>
      </c>
      <c r="Y97" s="1" t="s">
        <v>47</v>
      </c>
    </row>
    <row r="98" spans="2:24" ht="12.75">
      <c r="B98" s="54"/>
      <c r="C98" s="54"/>
      <c r="D98" s="54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</row>
    <row r="99" spans="1:24" ht="12.75">
      <c r="A99" s="79" t="s">
        <v>183</v>
      </c>
      <c r="B99" s="80">
        <f>SUM(B84:B97)</f>
        <v>33505</v>
      </c>
      <c r="C99" s="80">
        <f>SUM(C84:C97)</f>
        <v>250</v>
      </c>
      <c r="D99" s="80">
        <f>SUM(D84:D97)</f>
        <v>230</v>
      </c>
      <c r="E99" s="80">
        <f>SUM(E84:E97)</f>
        <v>125</v>
      </c>
      <c r="F99" s="80">
        <f>SUM(F84:F97)</f>
        <v>7975</v>
      </c>
      <c r="G99" s="80">
        <f>SUM(G84:G97)</f>
        <v>7975</v>
      </c>
      <c r="H99" s="80">
        <f>SUM(H84:H97)</f>
        <v>8575</v>
      </c>
      <c r="I99" s="80">
        <f>SUM(I84:I97)</f>
        <v>7975</v>
      </c>
      <c r="J99" s="80">
        <f>SUM(J84:J97)</f>
        <v>0</v>
      </c>
      <c r="K99" s="80">
        <f>SUM(K84:K97)</f>
        <v>0</v>
      </c>
      <c r="L99" s="80">
        <f>SUM(L84:L97)</f>
        <v>0</v>
      </c>
      <c r="M99" s="80">
        <f>SUM(M84:M97)</f>
        <v>0</v>
      </c>
      <c r="N99" s="80">
        <f>SUM(N84:N97)</f>
        <v>0</v>
      </c>
      <c r="O99" s="80">
        <f>SUM(O84:O97)</f>
        <v>0</v>
      </c>
      <c r="P99" s="80">
        <f>SUM(P84:P97)</f>
        <v>0</v>
      </c>
      <c r="Q99" s="80">
        <f>SUM(Q84:Q97)</f>
        <v>0</v>
      </c>
      <c r="R99" s="80">
        <f>SUM(R84:R97)</f>
        <v>0</v>
      </c>
      <c r="S99" s="80">
        <f>SUM(S84:S97)</f>
        <v>0</v>
      </c>
      <c r="T99" s="80">
        <f>SUM(T84:T97)</f>
        <v>0</v>
      </c>
      <c r="U99" s="80">
        <f>SUM(U84:U97)</f>
        <v>400</v>
      </c>
      <c r="V99" s="80">
        <f>SUM(V84:V97)</f>
        <v>0</v>
      </c>
      <c r="W99" s="80">
        <f>SUM(W84:W97)</f>
        <v>0</v>
      </c>
      <c r="X99" s="80">
        <f>SUM(X84:X97)</f>
        <v>33505</v>
      </c>
    </row>
    <row r="100" spans="1:24" ht="12.75">
      <c r="A100" s="83"/>
      <c r="B100" s="61"/>
      <c r="C100" s="61"/>
      <c r="D100" s="61"/>
      <c r="E100" s="61"/>
      <c r="F100" s="61"/>
      <c r="G100" s="61"/>
      <c r="H100" s="61"/>
      <c r="I100" s="61"/>
      <c r="J100" s="61"/>
      <c r="K100" s="61"/>
      <c r="L100" s="61"/>
      <c r="M100" s="61"/>
      <c r="N100" s="61"/>
      <c r="O100" s="61"/>
      <c r="P100" s="61"/>
      <c r="Q100" s="61"/>
      <c r="R100" s="61"/>
      <c r="S100" s="61"/>
      <c r="T100" s="61"/>
      <c r="U100" s="61"/>
      <c r="V100" s="61"/>
      <c r="W100" s="61"/>
      <c r="X100" s="61"/>
    </row>
    <row r="101" spans="1:24" ht="12.75" hidden="1">
      <c r="A101" s="1" t="s">
        <v>184</v>
      </c>
      <c r="B101" s="52">
        <f>SUM(C101:W101)</f>
        <v>0</v>
      </c>
      <c r="C101" s="54"/>
      <c r="D101" s="54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>
        <f>SUM(C101:W101)</f>
        <v>0</v>
      </c>
    </row>
    <row r="102" spans="1:25" ht="12.75" hidden="1">
      <c r="A102" s="1" t="s">
        <v>185</v>
      </c>
      <c r="B102" s="52">
        <f>SUM(C102:W102)</f>
        <v>0</v>
      </c>
      <c r="C102" s="54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>
        <f>SUM(C102:W102)</f>
        <v>0</v>
      </c>
      <c r="Y102" s="1" t="s">
        <v>186</v>
      </c>
    </row>
    <row r="103" spans="1:25" ht="12.75" hidden="1">
      <c r="A103" s="1" t="s">
        <v>187</v>
      </c>
      <c r="B103" s="52">
        <f>SUM(C103:W103)</f>
        <v>0</v>
      </c>
      <c r="C103" s="54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>
        <f>SUM(C103:W103)</f>
        <v>0</v>
      </c>
      <c r="Y103" s="1" t="s">
        <v>186</v>
      </c>
    </row>
    <row r="104" spans="1:25" ht="12.75" hidden="1">
      <c r="A104" s="1" t="s">
        <v>188</v>
      </c>
      <c r="B104" s="52">
        <f>SUM(C104:W104)</f>
        <v>0</v>
      </c>
      <c r="C104" s="54"/>
      <c r="D104" s="54"/>
      <c r="E104" s="54"/>
      <c r="F104" s="54"/>
      <c r="G104" s="54"/>
      <c r="H104" s="54"/>
      <c r="I104" s="54"/>
      <c r="J104" s="54"/>
      <c r="K104" s="54"/>
      <c r="L104" s="54"/>
      <c r="M104" s="54"/>
      <c r="N104" s="54"/>
      <c r="O104" s="54"/>
      <c r="P104" s="54"/>
      <c r="Q104" s="54"/>
      <c r="R104" s="54"/>
      <c r="S104" s="54"/>
      <c r="T104" s="54"/>
      <c r="U104" s="54"/>
      <c r="V104" s="54"/>
      <c r="W104" s="54"/>
      <c r="X104" s="54">
        <f>SUM(C104:W104)</f>
        <v>0</v>
      </c>
      <c r="Y104" s="1" t="s">
        <v>186</v>
      </c>
    </row>
    <row r="105" spans="1:25" ht="12.75">
      <c r="A105" s="1" t="s">
        <v>186</v>
      </c>
      <c r="B105" s="52">
        <f>SUM(C105:W105)</f>
        <v>46993.75000000001</v>
      </c>
      <c r="C105" s="54"/>
      <c r="D105" s="54"/>
      <c r="E105" s="54"/>
      <c r="F105" s="54"/>
      <c r="G105" s="54"/>
      <c r="H105" s="54"/>
      <c r="I105" s="54"/>
      <c r="J105" s="54"/>
      <c r="K105" s="54"/>
      <c r="L105" s="54">
        <f>(45625/12)*1.03</f>
        <v>3916.1458333333335</v>
      </c>
      <c r="M105" s="54">
        <f>(45625/12)*1.03</f>
        <v>3916.1458333333335</v>
      </c>
      <c r="N105" s="54">
        <f>(45625/12)*1.03</f>
        <v>3916.1458333333335</v>
      </c>
      <c r="O105" s="54">
        <f>(45625/12)*1.03</f>
        <v>3916.1458333333335</v>
      </c>
      <c r="P105" s="54">
        <f>(45625/12)*1.03</f>
        <v>3916.1458333333335</v>
      </c>
      <c r="Q105" s="54">
        <f>(45625/12)*1.03</f>
        <v>3916.1458333333335</v>
      </c>
      <c r="R105" s="54">
        <f>(45625/12)*1.03</f>
        <v>3916.1458333333335</v>
      </c>
      <c r="S105" s="54">
        <f>(45625/12)*1.03</f>
        <v>3916.1458333333335</v>
      </c>
      <c r="T105" s="54">
        <f>(45625/12)*1.03</f>
        <v>3916.1458333333335</v>
      </c>
      <c r="U105" s="54">
        <f>(45625/12)*1.03</f>
        <v>3916.1458333333335</v>
      </c>
      <c r="V105" s="54">
        <f>(45625/12)*1.03</f>
        <v>3916.1458333333335</v>
      </c>
      <c r="W105" s="54">
        <f>(45625/12)*1.03</f>
        <v>3916.1458333333335</v>
      </c>
      <c r="X105" s="54">
        <f>SUM(C105:W105)</f>
        <v>46993.75000000001</v>
      </c>
      <c r="Y105" s="1" t="s">
        <v>186</v>
      </c>
    </row>
    <row r="106" spans="1:25" ht="12.75">
      <c r="A106" s="1" t="s">
        <v>51</v>
      </c>
      <c r="B106" s="52">
        <f>SUM(C106:W106)</f>
        <v>500</v>
      </c>
      <c r="C106" s="54"/>
      <c r="D106" s="54"/>
      <c r="E106" s="54"/>
      <c r="F106" s="54"/>
      <c r="G106" s="54"/>
      <c r="H106" s="54"/>
      <c r="I106" s="54"/>
      <c r="J106" s="54"/>
      <c r="K106" s="54"/>
      <c r="L106" s="54">
        <v>160</v>
      </c>
      <c r="M106" s="54">
        <v>20</v>
      </c>
      <c r="N106" s="54">
        <v>40</v>
      </c>
      <c r="O106" s="54">
        <v>40</v>
      </c>
      <c r="P106" s="54">
        <v>40</v>
      </c>
      <c r="Q106" s="54">
        <v>40</v>
      </c>
      <c r="R106" s="54">
        <v>40</v>
      </c>
      <c r="S106" s="54">
        <v>40</v>
      </c>
      <c r="T106" s="54">
        <v>40</v>
      </c>
      <c r="U106" s="54">
        <v>0</v>
      </c>
      <c r="V106" s="54">
        <v>40</v>
      </c>
      <c r="W106" s="54">
        <v>0</v>
      </c>
      <c r="X106" s="54">
        <f>'Det only 5 shows w 1 Thurs SO'!B103</f>
        <v>0</v>
      </c>
      <c r="Y106" s="1" t="s">
        <v>190</v>
      </c>
    </row>
    <row r="107" spans="1:25" ht="12.75">
      <c r="A107" s="1" t="s">
        <v>265</v>
      </c>
      <c r="B107" s="52">
        <f>SUM(C107:W107)</f>
        <v>1225</v>
      </c>
      <c r="C107" s="54"/>
      <c r="D107" s="54"/>
      <c r="E107" s="54">
        <v>125</v>
      </c>
      <c r="F107" s="54">
        <v>275</v>
      </c>
      <c r="G107" s="54">
        <v>275</v>
      </c>
      <c r="H107" s="54">
        <v>275</v>
      </c>
      <c r="I107" s="54">
        <v>275</v>
      </c>
      <c r="J107" s="54">
        <v>0</v>
      </c>
      <c r="K107" s="54">
        <v>0</v>
      </c>
      <c r="L107" s="54"/>
      <c r="M107" s="54"/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54">
        <f>SUM(C107:W107)</f>
        <v>1225</v>
      </c>
      <c r="Y107" s="1" t="s">
        <v>190</v>
      </c>
    </row>
    <row r="108" spans="1:26" ht="12.75">
      <c r="A108" s="81" t="s">
        <v>54</v>
      </c>
      <c r="B108" s="52">
        <f>SUM(C108:W108)</f>
        <v>3600</v>
      </c>
      <c r="C108" s="67"/>
      <c r="D108" s="67"/>
      <c r="E108" s="67"/>
      <c r="F108" s="67"/>
      <c r="G108" s="67"/>
      <c r="H108" s="67"/>
      <c r="I108" s="67"/>
      <c r="J108" s="67"/>
      <c r="K108" s="67"/>
      <c r="L108" s="52">
        <v>300</v>
      </c>
      <c r="M108" s="52">
        <v>300</v>
      </c>
      <c r="N108" s="52">
        <v>300</v>
      </c>
      <c r="O108" s="52">
        <v>300</v>
      </c>
      <c r="P108" s="52">
        <v>300</v>
      </c>
      <c r="Q108" s="52">
        <v>300</v>
      </c>
      <c r="R108" s="52">
        <v>300</v>
      </c>
      <c r="S108" s="52">
        <v>300</v>
      </c>
      <c r="T108" s="52">
        <v>300</v>
      </c>
      <c r="U108" s="52">
        <v>300</v>
      </c>
      <c r="V108" s="52">
        <v>300</v>
      </c>
      <c r="W108" s="52">
        <v>300</v>
      </c>
      <c r="X108" s="67">
        <f>SUM(C108:W108)</f>
        <v>3600</v>
      </c>
      <c r="Y108" s="81" t="s">
        <v>190</v>
      </c>
      <c r="Z108" s="40"/>
    </row>
    <row r="109" spans="1:25" ht="12.75">
      <c r="A109" s="1" t="s">
        <v>192</v>
      </c>
      <c r="B109" s="52">
        <f>SUM(C109:W109)</f>
        <v>5000</v>
      </c>
      <c r="C109" s="54"/>
      <c r="D109" s="54"/>
      <c r="E109" s="54">
        <v>200</v>
      </c>
      <c r="F109" s="54"/>
      <c r="G109" s="54"/>
      <c r="H109" s="54"/>
      <c r="I109" s="54"/>
      <c r="J109" s="54"/>
      <c r="K109" s="54"/>
      <c r="L109" s="54">
        <v>600</v>
      </c>
      <c r="M109" s="54">
        <v>0</v>
      </c>
      <c r="N109" s="54">
        <v>600</v>
      </c>
      <c r="O109" s="54">
        <v>0</v>
      </c>
      <c r="P109" s="54">
        <v>600</v>
      </c>
      <c r="Q109" s="54">
        <v>600</v>
      </c>
      <c r="R109" s="54">
        <v>0</v>
      </c>
      <c r="S109" s="54">
        <v>600</v>
      </c>
      <c r="T109" s="54">
        <v>600</v>
      </c>
      <c r="U109" s="54">
        <v>0</v>
      </c>
      <c r="V109" s="54">
        <v>600</v>
      </c>
      <c r="W109" s="54">
        <v>600</v>
      </c>
      <c r="X109" s="54">
        <f>SUM(C109:W109)</f>
        <v>5000</v>
      </c>
      <c r="Y109" s="1" t="s">
        <v>190</v>
      </c>
    </row>
    <row r="110" spans="1:25" ht="12.75">
      <c r="A110" s="40" t="s">
        <v>193</v>
      </c>
      <c r="B110" s="52">
        <f>SUM(C110:W110)</f>
        <v>4800</v>
      </c>
      <c r="C110" s="54"/>
      <c r="D110" s="54"/>
      <c r="E110" s="54"/>
      <c r="F110" s="54"/>
      <c r="G110" s="54"/>
      <c r="H110" s="54"/>
      <c r="I110" s="54"/>
      <c r="J110" s="54"/>
      <c r="K110" s="54"/>
      <c r="L110" s="54">
        <v>0</v>
      </c>
      <c r="M110" s="54">
        <v>0</v>
      </c>
      <c r="N110" s="54">
        <v>4800</v>
      </c>
      <c r="O110" s="54">
        <v>0</v>
      </c>
      <c r="P110" s="54">
        <v>0</v>
      </c>
      <c r="Q110" s="54">
        <v>0</v>
      </c>
      <c r="R110" s="54">
        <v>0</v>
      </c>
      <c r="S110" s="54">
        <v>0</v>
      </c>
      <c r="T110" s="54">
        <v>0</v>
      </c>
      <c r="U110" s="54">
        <v>0</v>
      </c>
      <c r="V110" s="54">
        <v>0</v>
      </c>
      <c r="W110" s="54">
        <v>0</v>
      </c>
      <c r="X110" s="54">
        <f>SUM(C110:W110)</f>
        <v>4800</v>
      </c>
      <c r="Y110" s="1" t="s">
        <v>190</v>
      </c>
    </row>
    <row r="111" spans="1:25" ht="12.75">
      <c r="A111" s="40" t="s">
        <v>194</v>
      </c>
      <c r="B111" s="52">
        <f>SUM(C111:W111)</f>
        <v>10000</v>
      </c>
      <c r="C111" s="54"/>
      <c r="D111" s="54"/>
      <c r="E111" s="54"/>
      <c r="F111" s="54"/>
      <c r="G111" s="54"/>
      <c r="H111" s="54"/>
      <c r="I111" s="54"/>
      <c r="J111" s="54"/>
      <c r="K111" s="54"/>
      <c r="L111" s="54">
        <v>837</v>
      </c>
      <c r="M111" s="54">
        <v>833</v>
      </c>
      <c r="N111" s="54">
        <v>833</v>
      </c>
      <c r="O111" s="54">
        <v>833</v>
      </c>
      <c r="P111" s="54">
        <v>833</v>
      </c>
      <c r="Q111" s="54">
        <v>833</v>
      </c>
      <c r="R111" s="54">
        <v>833</v>
      </c>
      <c r="S111" s="54">
        <v>833</v>
      </c>
      <c r="T111" s="54">
        <v>833</v>
      </c>
      <c r="U111" s="54">
        <v>833</v>
      </c>
      <c r="V111" s="54">
        <v>833</v>
      </c>
      <c r="W111" s="54">
        <v>833</v>
      </c>
      <c r="X111" s="54">
        <f>SUM(C111:W111)</f>
        <v>10000</v>
      </c>
      <c r="Y111" s="1" t="s">
        <v>190</v>
      </c>
    </row>
    <row r="112" spans="1:25" ht="12.75">
      <c r="A112" s="1" t="s">
        <v>195</v>
      </c>
      <c r="B112" s="52">
        <f>SUM(C112:W112)</f>
        <v>10000</v>
      </c>
      <c r="C112" s="54"/>
      <c r="D112" s="54"/>
      <c r="E112" s="54"/>
      <c r="F112" s="54"/>
      <c r="G112" s="54"/>
      <c r="H112" s="54"/>
      <c r="I112" s="54"/>
      <c r="J112" s="54"/>
      <c r="K112" s="54"/>
      <c r="L112" s="54">
        <v>837</v>
      </c>
      <c r="M112" s="54">
        <v>833</v>
      </c>
      <c r="N112" s="54">
        <v>833</v>
      </c>
      <c r="O112" s="54">
        <v>833</v>
      </c>
      <c r="P112" s="54">
        <v>833</v>
      </c>
      <c r="Q112" s="54">
        <v>833</v>
      </c>
      <c r="R112" s="54">
        <v>833</v>
      </c>
      <c r="S112" s="54">
        <v>833</v>
      </c>
      <c r="T112" s="54">
        <v>833</v>
      </c>
      <c r="U112" s="54">
        <v>833</v>
      </c>
      <c r="V112" s="54">
        <v>833</v>
      </c>
      <c r="W112" s="54">
        <v>833</v>
      </c>
      <c r="X112" s="54">
        <f>SUM(C112:W112)</f>
        <v>10000</v>
      </c>
      <c r="Y112" s="1" t="s">
        <v>196</v>
      </c>
    </row>
    <row r="113" spans="1:24" ht="12.75">
      <c r="A113" s="79" t="s">
        <v>197</v>
      </c>
      <c r="B113" s="80">
        <f>SUM(B101:B112)</f>
        <v>82118.75</v>
      </c>
      <c r="C113" s="80">
        <f>SUM(C101:C112)</f>
        <v>0</v>
      </c>
      <c r="D113" s="80">
        <f>SUM(D101:D112)</f>
        <v>0</v>
      </c>
      <c r="E113" s="80">
        <f>SUM(E101:E112)</f>
        <v>325</v>
      </c>
      <c r="F113" s="80">
        <f>SUM(F101:F112)</f>
        <v>275</v>
      </c>
      <c r="G113" s="80">
        <f>SUM(G101:G112)</f>
        <v>275</v>
      </c>
      <c r="H113" s="80">
        <f>SUM(H101:H112)</f>
        <v>275</v>
      </c>
      <c r="I113" s="80">
        <f>SUM(I101:I112)</f>
        <v>275</v>
      </c>
      <c r="J113" s="80">
        <f>SUM(J101:J112)</f>
        <v>0</v>
      </c>
      <c r="K113" s="80">
        <f>SUM(K101:K112)</f>
        <v>0</v>
      </c>
      <c r="L113" s="80">
        <f>SUM(L101:L112)</f>
        <v>6650.145833333334</v>
      </c>
      <c r="M113" s="80">
        <f>SUM(M101:M112)</f>
        <v>5902.145833333334</v>
      </c>
      <c r="N113" s="80">
        <f>SUM(N101:N112)</f>
        <v>11322.145833333334</v>
      </c>
      <c r="O113" s="80">
        <f>SUM(O101:O112)</f>
        <v>5922.145833333334</v>
      </c>
      <c r="P113" s="80">
        <f>SUM(P101:P112)</f>
        <v>6522.145833333334</v>
      </c>
      <c r="Q113" s="80">
        <f>SUM(Q101:Q112)</f>
        <v>6522.145833333334</v>
      </c>
      <c r="R113" s="80">
        <f>SUM(R101:R112)</f>
        <v>5922.145833333334</v>
      </c>
      <c r="S113" s="80">
        <f>SUM(S101:S112)</f>
        <v>6522.145833333334</v>
      </c>
      <c r="T113" s="80">
        <f>SUM(T101:T112)</f>
        <v>6522.145833333334</v>
      </c>
      <c r="U113" s="80">
        <f>SUM(U101:U112)</f>
        <v>5882.145833333334</v>
      </c>
      <c r="V113" s="80">
        <f>SUM(V101:V112)</f>
        <v>6522.145833333334</v>
      </c>
      <c r="W113" s="80">
        <f>SUM(W101:W112)</f>
        <v>6482.145833333334</v>
      </c>
      <c r="X113" s="80">
        <f>SUM(C113:W113)</f>
        <v>82118.75</v>
      </c>
    </row>
    <row r="114" spans="1:24" ht="12.75">
      <c r="A114" s="83"/>
      <c r="B114" s="61"/>
      <c r="C114" s="61"/>
      <c r="D114" s="61"/>
      <c r="E114" s="61"/>
      <c r="F114" s="61"/>
      <c r="G114" s="61"/>
      <c r="H114" s="61"/>
      <c r="I114" s="61"/>
      <c r="J114" s="61"/>
      <c r="K114" s="61"/>
      <c r="L114" s="61"/>
      <c r="M114" s="61"/>
      <c r="N114" s="61"/>
      <c r="O114" s="61"/>
      <c r="P114" s="61"/>
      <c r="Q114" s="61"/>
      <c r="R114" s="61"/>
      <c r="S114" s="61"/>
      <c r="T114" s="61"/>
      <c r="U114" s="61"/>
      <c r="V114" s="61"/>
      <c r="W114" s="61"/>
      <c r="X114" s="61"/>
    </row>
    <row r="115" spans="2:24" ht="12.75">
      <c r="B115" s="54"/>
      <c r="C115" s="54"/>
      <c r="D115" s="54"/>
      <c r="E115" s="54"/>
      <c r="F115" s="54"/>
      <c r="G115" s="54"/>
      <c r="H115" s="54"/>
      <c r="I115" s="54"/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54"/>
    </row>
    <row r="116" spans="1:25" s="88" customFormat="1" ht="12.75">
      <c r="A116" s="85" t="s">
        <v>198</v>
      </c>
      <c r="B116" s="86">
        <f>B64+B73+B80+B99+B113</f>
        <v>185863.75</v>
      </c>
      <c r="C116" s="86">
        <f>C64+C73+C80+C99+C113</f>
        <v>2500</v>
      </c>
      <c r="D116" s="86">
        <f>D64+D73+D80+D99+D113</f>
        <v>3930</v>
      </c>
      <c r="E116" s="86">
        <f>E64+E73+E80+E99+E113</f>
        <v>3000</v>
      </c>
      <c r="F116" s="86">
        <f>F64+F73+F80+F99+F113</f>
        <v>23375</v>
      </c>
      <c r="G116" s="86">
        <f>G64+G73+G80+G99+G113</f>
        <v>23375</v>
      </c>
      <c r="H116" s="86">
        <f>H64+H73+H80+H99+H113</f>
        <v>25215</v>
      </c>
      <c r="I116" s="86">
        <f>I64+I73+I80+I99+I113</f>
        <v>23375</v>
      </c>
      <c r="J116" s="86">
        <f>J64+J73+J80+J99+J113</f>
        <v>0</v>
      </c>
      <c r="K116" s="86">
        <f>K64+K73+K80+K99+K113</f>
        <v>0</v>
      </c>
      <c r="L116" s="86">
        <f>L64+L73+L80+L99+L113</f>
        <v>6650.145833333334</v>
      </c>
      <c r="M116" s="86">
        <f>M64+M73+M80+M99+M113</f>
        <v>5902.145833333334</v>
      </c>
      <c r="N116" s="86">
        <f>N64+N73+N80+N99+N113</f>
        <v>11322.145833333334</v>
      </c>
      <c r="O116" s="86">
        <f>O64+O73+O80+O99+O113</f>
        <v>5922.145833333334</v>
      </c>
      <c r="P116" s="86">
        <f>P64+P73+P80+P99+P113</f>
        <v>6522.145833333334</v>
      </c>
      <c r="Q116" s="86">
        <f>Q64+Q73+Q80+Q99+Q113</f>
        <v>6522.145833333334</v>
      </c>
      <c r="R116" s="86">
        <f>R64+R73+R80+R99+R113</f>
        <v>5922.145833333334</v>
      </c>
      <c r="S116" s="86">
        <f>S64+S73+S80+S99+S113</f>
        <v>6522.145833333334</v>
      </c>
      <c r="T116" s="86">
        <f>T64+T73+T80+T99+T113</f>
        <v>6522.145833333334</v>
      </c>
      <c r="U116" s="86">
        <f>U64+U73+U80+U99+U113</f>
        <v>6282.145833333334</v>
      </c>
      <c r="V116" s="86">
        <f>V64+V73+V80+V99+V113</f>
        <v>6522.145833333334</v>
      </c>
      <c r="W116" s="86">
        <f>W64+W73+W80+W99+W113</f>
        <v>6482.145833333334</v>
      </c>
      <c r="X116" s="86">
        <f>X64+X73+X80+X99+X113</f>
        <v>185863.75</v>
      </c>
      <c r="Y116" s="87">
        <f>+X45-X64-X73-X80-X99-X113</f>
        <v>0.25</v>
      </c>
    </row>
    <row r="117" spans="2:24" ht="12.75">
      <c r="B117" s="54"/>
      <c r="C117" s="54"/>
      <c r="D117" s="54"/>
      <c r="E117" s="54"/>
      <c r="F117" s="54"/>
      <c r="G117" s="54"/>
      <c r="H117" s="54"/>
      <c r="I117" s="54"/>
      <c r="J117" s="54"/>
      <c r="K117" s="54"/>
      <c r="L117" s="54"/>
      <c r="M117" s="54"/>
      <c r="N117" s="54"/>
      <c r="O117" s="54"/>
      <c r="P117" s="54"/>
      <c r="Q117" s="54"/>
      <c r="R117" s="54"/>
      <c r="S117" s="54"/>
      <c r="T117" s="54"/>
      <c r="U117" s="54"/>
      <c r="V117" s="54"/>
      <c r="W117" s="54"/>
      <c r="X117" s="54"/>
    </row>
    <row r="118" spans="1:24" s="91" customFormat="1" ht="12.75">
      <c r="A118" s="89" t="s">
        <v>199</v>
      </c>
      <c r="B118" s="90">
        <f>B45-B116</f>
        <v>0.25</v>
      </c>
      <c r="C118" s="90">
        <f>C45-C116</f>
        <v>0</v>
      </c>
      <c r="D118" s="90">
        <f>D45-D116</f>
        <v>-930</v>
      </c>
      <c r="E118" s="90">
        <f>E45-E116</f>
        <v>1000</v>
      </c>
      <c r="F118" s="90">
        <f>F45-F116</f>
        <v>13875</v>
      </c>
      <c r="G118" s="90">
        <f>G45-G116</f>
        <v>13875</v>
      </c>
      <c r="H118" s="90">
        <f>H45-H116</f>
        <v>16760</v>
      </c>
      <c r="I118" s="90">
        <f>I45-I116</f>
        <v>13875</v>
      </c>
      <c r="J118" s="90">
        <f>J45-J116</f>
        <v>0</v>
      </c>
      <c r="K118" s="90">
        <f>K45-K116</f>
        <v>0</v>
      </c>
      <c r="L118" s="90">
        <f>L45-L116</f>
        <v>-6650.145833333334</v>
      </c>
      <c r="M118" s="90">
        <f>M45-M116</f>
        <v>-1902.145833333334</v>
      </c>
      <c r="N118" s="90">
        <f>N45-N116</f>
        <v>-11322.145833333334</v>
      </c>
      <c r="O118" s="90">
        <f>O45-O116</f>
        <v>-1922.145833333334</v>
      </c>
      <c r="P118" s="90">
        <f>P45-P116</f>
        <v>-5722.145833333334</v>
      </c>
      <c r="Q118" s="90">
        <f>Q45-Q116</f>
        <v>-5422.145833333334</v>
      </c>
      <c r="R118" s="90">
        <f>R45-R116</f>
        <v>-822.1458333333339</v>
      </c>
      <c r="S118" s="90">
        <f>S45-S116</f>
        <v>-4522.145833333334</v>
      </c>
      <c r="T118" s="90">
        <f>T45-T116</f>
        <v>-5522.145833333334</v>
      </c>
      <c r="U118" s="90">
        <f>U45-U116</f>
        <v>-2282.145833333334</v>
      </c>
      <c r="V118" s="90">
        <f>V45-V116</f>
        <v>-5883.145833333334</v>
      </c>
      <c r="W118" s="90">
        <f>W45-W116</f>
        <v>-6482.145833333334</v>
      </c>
      <c r="X118" s="90">
        <f>X45-X116</f>
        <v>0.25</v>
      </c>
    </row>
    <row r="119" spans="2:24" ht="12.75">
      <c r="B119" s="54"/>
      <c r="C119" s="54"/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54"/>
    </row>
    <row r="120" spans="2:24" ht="12.75">
      <c r="B120" s="54"/>
      <c r="C120" s="54"/>
      <c r="D120" s="54"/>
      <c r="E120" s="54"/>
      <c r="F120" s="54"/>
      <c r="G120" s="54"/>
      <c r="H120" s="54"/>
      <c r="I120" s="54"/>
      <c r="J120" s="54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54"/>
    </row>
    <row r="121" spans="2:24" ht="12.75">
      <c r="B121" s="54"/>
      <c r="C121" s="54"/>
      <c r="D121" s="54"/>
      <c r="E121" s="54"/>
      <c r="F121" s="54"/>
      <c r="G121" s="54"/>
      <c r="H121" s="54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54"/>
      <c r="T121" s="54"/>
      <c r="U121" s="54"/>
      <c r="V121" s="54"/>
      <c r="W121" s="54"/>
      <c r="X121" s="54"/>
    </row>
    <row r="122" spans="2:24" ht="12.75">
      <c r="B122" s="54"/>
      <c r="C122" s="54"/>
      <c r="D122" s="54"/>
      <c r="E122" s="54"/>
      <c r="F122" s="54"/>
      <c r="G122" s="54"/>
      <c r="H122" s="54"/>
      <c r="I122" s="54"/>
      <c r="J122" s="54"/>
      <c r="K122" s="54"/>
      <c r="L122" s="54"/>
      <c r="M122" s="54"/>
      <c r="N122" s="54"/>
      <c r="O122" s="54"/>
      <c r="P122" s="54"/>
      <c r="Q122" s="54"/>
      <c r="R122" s="54"/>
      <c r="S122" s="54"/>
      <c r="T122" s="54"/>
      <c r="U122" s="54"/>
      <c r="V122" s="54"/>
      <c r="W122" s="54"/>
      <c r="X122" s="54"/>
    </row>
    <row r="123" spans="2:12" ht="12.75">
      <c r="B123" s="54"/>
      <c r="C123" s="54"/>
      <c r="D123" s="54"/>
      <c r="E123" s="54"/>
      <c r="F123" s="54"/>
      <c r="G123" s="54"/>
      <c r="H123" s="54"/>
      <c r="I123" s="54"/>
      <c r="J123" s="54"/>
      <c r="K123" s="54"/>
      <c r="L123" s="54"/>
    </row>
    <row r="124" spans="2:12" ht="12.75">
      <c r="B124" s="54"/>
      <c r="C124" s="54"/>
      <c r="D124" s="54"/>
      <c r="E124" s="54"/>
      <c r="F124" s="54"/>
      <c r="G124" s="54"/>
      <c r="H124" s="54"/>
      <c r="I124" s="54"/>
      <c r="J124" s="54"/>
      <c r="K124" s="54"/>
      <c r="L124" s="54"/>
    </row>
    <row r="125" spans="2:12" ht="12.75">
      <c r="B125" s="54"/>
      <c r="C125" s="54"/>
      <c r="D125" s="54"/>
      <c r="E125" s="54"/>
      <c r="F125" s="54"/>
      <c r="G125" s="54"/>
      <c r="H125" s="54"/>
      <c r="I125" s="54"/>
      <c r="J125" s="54"/>
      <c r="K125" s="54"/>
      <c r="L125" s="54"/>
    </row>
    <row r="126" spans="2:12" ht="12.75">
      <c r="B126" s="54"/>
      <c r="C126" s="54"/>
      <c r="D126" s="54"/>
      <c r="E126" s="54"/>
      <c r="F126" s="54"/>
      <c r="G126" s="54"/>
      <c r="H126" s="54"/>
      <c r="I126" s="54"/>
      <c r="J126" s="54"/>
      <c r="K126" s="54"/>
      <c r="L126" s="54"/>
    </row>
    <row r="127" spans="2:12" ht="12.75">
      <c r="B127" s="54"/>
      <c r="C127" s="54"/>
      <c r="D127" s="54"/>
      <c r="E127" s="54"/>
      <c r="F127" s="54"/>
      <c r="G127" s="54"/>
      <c r="H127" s="54"/>
      <c r="I127" s="54"/>
      <c r="J127" s="54"/>
      <c r="K127" s="54"/>
      <c r="L127" s="54"/>
    </row>
    <row r="128" spans="2:12" ht="12.75">
      <c r="B128" s="54"/>
      <c r="C128" s="54"/>
      <c r="D128" s="54"/>
      <c r="E128" s="54"/>
      <c r="F128" s="54"/>
      <c r="G128" s="54"/>
      <c r="H128" s="54"/>
      <c r="I128" s="54"/>
      <c r="J128" s="54"/>
      <c r="K128" s="54"/>
      <c r="L128" s="54"/>
    </row>
    <row r="129" spans="2:12" ht="12.75">
      <c r="B129" s="54"/>
      <c r="C129" s="54"/>
      <c r="D129" s="54"/>
      <c r="E129" s="54"/>
      <c r="F129" s="54"/>
      <c r="G129" s="54"/>
      <c r="H129" s="54"/>
      <c r="I129" s="54"/>
      <c r="J129" s="54"/>
      <c r="K129" s="54"/>
      <c r="L129" s="54"/>
    </row>
    <row r="130" spans="2:12" ht="12.75">
      <c r="B130" s="54"/>
      <c r="C130" s="54"/>
      <c r="D130" s="54"/>
      <c r="E130" s="54"/>
      <c r="F130" s="54"/>
      <c r="G130" s="54"/>
      <c r="H130" s="54"/>
      <c r="I130" s="54"/>
      <c r="J130" s="54"/>
      <c r="K130" s="54"/>
      <c r="L130" s="54"/>
    </row>
    <row r="131" spans="2:12" ht="12.75">
      <c r="B131" s="54"/>
      <c r="C131" s="54"/>
      <c r="D131" s="54"/>
      <c r="E131" s="54"/>
      <c r="F131" s="54"/>
      <c r="G131" s="54"/>
      <c r="H131" s="54"/>
      <c r="I131" s="54"/>
      <c r="J131" s="54"/>
      <c r="K131" s="54"/>
      <c r="L131" s="54"/>
    </row>
    <row r="132" spans="2:12" ht="12.75">
      <c r="B132" s="54"/>
      <c r="C132" s="54"/>
      <c r="D132" s="54"/>
      <c r="E132" s="54"/>
      <c r="F132" s="54"/>
      <c r="G132" s="54"/>
      <c r="H132" s="54"/>
      <c r="I132" s="54"/>
      <c r="J132" s="54"/>
      <c r="K132" s="54"/>
      <c r="L132" s="54"/>
    </row>
    <row r="133" spans="2:12" ht="12.75">
      <c r="B133" s="54"/>
      <c r="C133" s="54"/>
      <c r="D133" s="54"/>
      <c r="E133" s="54"/>
      <c r="F133" s="54"/>
      <c r="G133" s="54"/>
      <c r="H133" s="54"/>
      <c r="I133" s="54"/>
      <c r="J133" s="54"/>
      <c r="K133" s="54"/>
      <c r="L133" s="54"/>
    </row>
    <row r="134" spans="2:12" ht="12.75">
      <c r="B134" s="54"/>
      <c r="C134" s="54"/>
      <c r="D134" s="54"/>
      <c r="E134" s="54"/>
      <c r="F134" s="54"/>
      <c r="G134" s="54"/>
      <c r="H134" s="54"/>
      <c r="I134" s="54"/>
      <c r="J134" s="54"/>
      <c r="K134" s="54"/>
      <c r="L134" s="54"/>
    </row>
    <row r="135" spans="2:12" ht="12.75">
      <c r="B135" s="54"/>
      <c r="C135" s="54"/>
      <c r="D135" s="54"/>
      <c r="E135" s="54"/>
      <c r="F135" s="54"/>
      <c r="G135" s="54"/>
      <c r="H135" s="54"/>
      <c r="I135" s="54"/>
      <c r="J135" s="54"/>
      <c r="K135" s="54"/>
      <c r="L135" s="54"/>
    </row>
    <row r="136" spans="2:12" ht="12.75">
      <c r="B136" s="54"/>
      <c r="C136" s="54"/>
      <c r="D136" s="54"/>
      <c r="E136" s="54"/>
      <c r="F136" s="54"/>
      <c r="G136" s="54"/>
      <c r="H136" s="54"/>
      <c r="I136" s="54"/>
      <c r="J136" s="54"/>
      <c r="K136" s="54"/>
      <c r="L136" s="54"/>
    </row>
    <row r="137" spans="2:12" ht="12.75">
      <c r="B137" s="54"/>
      <c r="C137" s="54"/>
      <c r="D137" s="54"/>
      <c r="E137" s="54"/>
      <c r="F137" s="54"/>
      <c r="G137" s="54"/>
      <c r="H137" s="54"/>
      <c r="I137" s="54"/>
      <c r="J137" s="54"/>
      <c r="K137" s="54"/>
      <c r="L137" s="54"/>
    </row>
    <row r="138" spans="2:12" ht="12.75">
      <c r="B138" s="54"/>
      <c r="C138" s="54"/>
      <c r="D138" s="54"/>
      <c r="E138" s="54"/>
      <c r="F138" s="54"/>
      <c r="G138" s="54"/>
      <c r="H138" s="54"/>
      <c r="I138" s="54"/>
      <c r="J138" s="54"/>
      <c r="K138" s="54"/>
      <c r="L138" s="54"/>
    </row>
    <row r="139" spans="2:12" ht="12.75">
      <c r="B139" s="54"/>
      <c r="C139" s="54"/>
      <c r="D139" s="54"/>
      <c r="E139" s="54"/>
      <c r="F139" s="54"/>
      <c r="G139" s="54"/>
      <c r="H139" s="54"/>
      <c r="I139" s="54"/>
      <c r="J139" s="54"/>
      <c r="K139" s="54"/>
      <c r="L139" s="54"/>
    </row>
    <row r="140" spans="2:12" ht="12.75">
      <c r="B140" s="54"/>
      <c r="C140" s="54"/>
      <c r="D140" s="54"/>
      <c r="E140" s="54"/>
      <c r="F140" s="54"/>
      <c r="G140" s="54"/>
      <c r="H140" s="54"/>
      <c r="I140" s="54"/>
      <c r="J140" s="54"/>
      <c r="K140" s="54"/>
      <c r="L140" s="54"/>
    </row>
    <row r="141" spans="2:12" ht="12.75">
      <c r="B141" s="54"/>
      <c r="C141" s="54"/>
      <c r="D141" s="54"/>
      <c r="E141" s="54"/>
      <c r="F141" s="54"/>
      <c r="G141" s="54"/>
      <c r="H141" s="54"/>
      <c r="I141" s="54"/>
      <c r="J141" s="54"/>
      <c r="K141" s="54"/>
      <c r="L141" s="54"/>
    </row>
    <row r="142" spans="2:12" ht="12.75">
      <c r="B142" s="54"/>
      <c r="C142" s="54"/>
      <c r="D142" s="54"/>
      <c r="E142" s="54"/>
      <c r="F142" s="54"/>
      <c r="G142" s="54"/>
      <c r="H142" s="54"/>
      <c r="I142" s="54"/>
      <c r="J142" s="54"/>
      <c r="K142" s="54"/>
      <c r="L142" s="54"/>
    </row>
    <row r="143" spans="2:12" ht="12.75">
      <c r="B143" s="54"/>
      <c r="C143" s="54"/>
      <c r="D143" s="54"/>
      <c r="E143" s="54"/>
      <c r="F143" s="54"/>
      <c r="G143" s="54"/>
      <c r="H143" s="54"/>
      <c r="I143" s="54"/>
      <c r="J143" s="54"/>
      <c r="K143" s="54"/>
      <c r="L143" s="54"/>
    </row>
    <row r="144" spans="2:12" ht="12.75">
      <c r="B144" s="54"/>
      <c r="C144" s="54"/>
      <c r="D144" s="54"/>
      <c r="E144" s="54"/>
      <c r="F144" s="54"/>
      <c r="G144" s="54"/>
      <c r="H144" s="54"/>
      <c r="I144" s="54"/>
      <c r="J144" s="54"/>
      <c r="K144" s="54"/>
      <c r="L144" s="54"/>
    </row>
  </sheetData>
  <sheetProtection selectLockedCells="1" selectUnlockedCells="1"/>
  <printOptions/>
  <pageMargins left="0.1701388888888889" right="0.1701388888888889" top="0.2798611111111111" bottom="0.3" header="0.5118055555555555" footer="0.5118055555555555"/>
  <pageSetup horizontalDpi="300" verticalDpi="300" orientation="landscape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2:Z144"/>
  <sheetViews>
    <sheetView view="pageBreakPreview" zoomScale="90" zoomScaleNormal="110" zoomScaleSheetLayoutView="90" workbookViewId="0" topLeftCell="A98">
      <pane xSplit="1" topLeftCell="B98" activePane="topRight" state="frozen"/>
      <selection pane="topLeft" activeCell="A98" sqref="A98"/>
      <selection pane="topRight" activeCell="D45" sqref="D45"/>
    </sheetView>
  </sheetViews>
  <sheetFormatPr defaultColWidth="9.140625" defaultRowHeight="12.75"/>
  <cols>
    <col min="1" max="1" width="29.140625" style="1" customWidth="1"/>
    <col min="2" max="11" width="10.28125" style="1" customWidth="1"/>
    <col min="12" max="13" width="8.8515625" style="1" customWidth="1"/>
    <col min="14" max="14" width="9.57421875" style="1" customWidth="1"/>
    <col min="15" max="23" width="8.8515625" style="1" customWidth="1"/>
    <col min="24" max="24" width="13.00390625" style="1" customWidth="1"/>
    <col min="25" max="25" width="17.00390625" style="1" customWidth="1"/>
    <col min="26" max="16384" width="8.7109375" style="1" customWidth="1"/>
  </cols>
  <sheetData>
    <row r="2" ht="12.75">
      <c r="A2" s="131" t="s">
        <v>266</v>
      </c>
    </row>
    <row r="3" ht="12.75">
      <c r="A3" s="39" t="s">
        <v>60</v>
      </c>
    </row>
    <row r="4" spans="1:8" ht="12.75">
      <c r="A4" s="39" t="s">
        <v>245</v>
      </c>
      <c r="H4" s="43" t="s">
        <v>267</v>
      </c>
    </row>
    <row r="5" spans="1:11" ht="15.75">
      <c r="A5" s="39"/>
      <c r="B5" s="40"/>
      <c r="C5" s="40" t="s">
        <v>62</v>
      </c>
      <c r="D5" s="40" t="s">
        <v>63</v>
      </c>
      <c r="E5" s="40" t="s">
        <v>64</v>
      </c>
      <c r="F5" s="42" t="s">
        <v>13</v>
      </c>
      <c r="G5" s="42" t="s">
        <v>13</v>
      </c>
      <c r="H5" s="43" t="s">
        <v>66</v>
      </c>
      <c r="I5" s="42" t="s">
        <v>13</v>
      </c>
      <c r="J5" s="42" t="s">
        <v>13</v>
      </c>
      <c r="K5" s="42" t="s">
        <v>13</v>
      </c>
    </row>
    <row r="6" spans="1:11" s="47" customFormat="1" ht="12">
      <c r="A6" s="47" t="s">
        <v>68</v>
      </c>
      <c r="F6" s="47">
        <f>8*110</f>
        <v>880</v>
      </c>
      <c r="G6" s="47">
        <f>8*110</f>
        <v>880</v>
      </c>
      <c r="H6" s="45">
        <f>12*115</f>
        <v>1380</v>
      </c>
      <c r="I6" s="47">
        <f>8*110</f>
        <v>880</v>
      </c>
      <c r="J6" s="47">
        <f>8*110</f>
        <v>880</v>
      </c>
      <c r="K6" s="47">
        <f>8*110</f>
        <v>880</v>
      </c>
    </row>
    <row r="7" spans="1:11" s="47" customFormat="1" ht="12">
      <c r="A7" s="47" t="s">
        <v>246</v>
      </c>
      <c r="F7" s="47">
        <v>150</v>
      </c>
      <c r="G7" s="47">
        <v>150</v>
      </c>
      <c r="H7" s="47">
        <v>150</v>
      </c>
      <c r="I7" s="47">
        <v>150</v>
      </c>
      <c r="J7" s="47">
        <v>150</v>
      </c>
      <c r="K7" s="47">
        <v>150</v>
      </c>
    </row>
    <row r="8" spans="1:11" s="47" customFormat="1" ht="12">
      <c r="A8" s="47" t="s">
        <v>71</v>
      </c>
      <c r="F8" s="47">
        <v>30</v>
      </c>
      <c r="G8" s="47">
        <v>30</v>
      </c>
      <c r="H8" s="47">
        <v>30</v>
      </c>
      <c r="I8" s="47">
        <v>30</v>
      </c>
      <c r="J8" s="47">
        <v>30</v>
      </c>
      <c r="K8" s="47">
        <v>30</v>
      </c>
    </row>
    <row r="9" spans="1:11" s="47" customFormat="1" ht="12">
      <c r="A9" s="47" t="s">
        <v>72</v>
      </c>
      <c r="F9" s="47">
        <v>25</v>
      </c>
      <c r="G9" s="47">
        <v>25</v>
      </c>
      <c r="H9" s="47">
        <v>25</v>
      </c>
      <c r="I9" s="47">
        <v>25</v>
      </c>
      <c r="J9" s="47">
        <v>25</v>
      </c>
      <c r="K9" s="47">
        <v>25</v>
      </c>
    </row>
    <row r="10" spans="1:11" s="47" customFormat="1" ht="12">
      <c r="A10" s="47" t="s">
        <v>247</v>
      </c>
      <c r="F10" s="47">
        <v>15</v>
      </c>
      <c r="G10" s="47">
        <v>15</v>
      </c>
      <c r="H10" s="47">
        <v>15</v>
      </c>
      <c r="I10" s="47">
        <v>15</v>
      </c>
      <c r="J10" s="47">
        <v>15</v>
      </c>
      <c r="K10" s="47">
        <v>15</v>
      </c>
    </row>
    <row r="11" spans="1:11" s="47" customFormat="1" ht="12">
      <c r="A11" s="45" t="s">
        <v>75</v>
      </c>
      <c r="B11" s="45"/>
      <c r="C11" s="45"/>
      <c r="D11" s="45"/>
      <c r="E11" s="45"/>
      <c r="F11" s="45">
        <v>18</v>
      </c>
      <c r="G11" s="45">
        <v>18</v>
      </c>
      <c r="H11" s="45">
        <v>18</v>
      </c>
      <c r="I11" s="45">
        <v>18</v>
      </c>
      <c r="J11" s="45">
        <v>18</v>
      </c>
      <c r="K11" s="45">
        <v>18</v>
      </c>
    </row>
    <row r="12" s="47" customFormat="1" ht="12.75">
      <c r="H12" s="45"/>
    </row>
    <row r="13" spans="1:11" s="47" customFormat="1" ht="12.75">
      <c r="A13" s="47" t="s">
        <v>248</v>
      </c>
      <c r="F13" s="47">
        <v>415</v>
      </c>
      <c r="G13" s="47">
        <v>415</v>
      </c>
      <c r="H13" s="47">
        <v>450</v>
      </c>
      <c r="I13" s="47">
        <v>415</v>
      </c>
      <c r="J13" s="47">
        <v>415</v>
      </c>
      <c r="K13" s="47">
        <v>415</v>
      </c>
    </row>
    <row r="14" spans="1:11" s="47" customFormat="1" ht="12.75">
      <c r="A14" s="47" t="s">
        <v>249</v>
      </c>
      <c r="F14" s="132">
        <f>+F6-F13-F17-F16-F15</f>
        <v>350</v>
      </c>
      <c r="G14" s="132">
        <f>+G6-G13-G17-G16-G15</f>
        <v>350</v>
      </c>
      <c r="H14" s="132">
        <f>+H6-H13-H17-H16-H15</f>
        <v>785</v>
      </c>
      <c r="I14" s="132">
        <f>+I6-I13-I17-I16-I15</f>
        <v>350</v>
      </c>
      <c r="J14" s="132">
        <f>+J6-J13-J17-J16-J15</f>
        <v>350</v>
      </c>
      <c r="K14" s="132">
        <f>+K6-K13-K17-K16-K15</f>
        <v>350</v>
      </c>
    </row>
    <row r="15" spans="1:11" s="47" customFormat="1" ht="12.75">
      <c r="A15" s="47" t="s">
        <v>78</v>
      </c>
      <c r="F15" s="47">
        <v>50</v>
      </c>
      <c r="G15" s="47">
        <v>50</v>
      </c>
      <c r="H15" s="45">
        <v>75</v>
      </c>
      <c r="I15" s="47">
        <v>50</v>
      </c>
      <c r="J15" s="47">
        <v>50</v>
      </c>
      <c r="K15" s="47">
        <v>50</v>
      </c>
    </row>
    <row r="16" spans="1:11" s="47" customFormat="1" ht="12.75">
      <c r="A16" s="47" t="s">
        <v>79</v>
      </c>
      <c r="F16" s="47">
        <v>50</v>
      </c>
      <c r="G16" s="47">
        <v>50</v>
      </c>
      <c r="H16" s="45">
        <v>50</v>
      </c>
      <c r="I16" s="47">
        <v>50</v>
      </c>
      <c r="J16" s="47">
        <v>50</v>
      </c>
      <c r="K16" s="47">
        <v>50</v>
      </c>
    </row>
    <row r="17" spans="1:11" s="47" customFormat="1" ht="12.75">
      <c r="A17" s="47" t="s">
        <v>80</v>
      </c>
      <c r="F17" s="47">
        <v>15</v>
      </c>
      <c r="G17" s="47">
        <v>15</v>
      </c>
      <c r="H17" s="45">
        <v>20</v>
      </c>
      <c r="I17" s="47">
        <v>15</v>
      </c>
      <c r="J17" s="47">
        <v>15</v>
      </c>
      <c r="K17" s="47">
        <v>15</v>
      </c>
    </row>
    <row r="18" s="47" customFormat="1" ht="12.75"/>
    <row r="19" spans="3:24" s="49" customFormat="1" ht="12.75">
      <c r="C19" s="49" t="s">
        <v>82</v>
      </c>
      <c r="D19" s="49" t="s">
        <v>83</v>
      </c>
      <c r="E19" s="49" t="s">
        <v>268</v>
      </c>
      <c r="F19" s="49" t="s">
        <v>269</v>
      </c>
      <c r="G19" s="51" t="s">
        <v>270</v>
      </c>
      <c r="H19" s="49" t="s">
        <v>271</v>
      </c>
      <c r="I19" s="49" t="s">
        <v>272</v>
      </c>
      <c r="J19" s="49" t="s">
        <v>273</v>
      </c>
      <c r="K19" s="49" t="s">
        <v>274</v>
      </c>
      <c r="L19" s="49" t="s">
        <v>90</v>
      </c>
      <c r="M19" s="49" t="s">
        <v>91</v>
      </c>
      <c r="N19" s="49" t="s">
        <v>92</v>
      </c>
      <c r="O19" s="49" t="s">
        <v>93</v>
      </c>
      <c r="P19" s="49" t="s">
        <v>94</v>
      </c>
      <c r="Q19" s="49" t="s">
        <v>95</v>
      </c>
      <c r="R19" s="49" t="s">
        <v>96</v>
      </c>
      <c r="S19" s="49" t="s">
        <v>97</v>
      </c>
      <c r="T19" s="49" t="s">
        <v>98</v>
      </c>
      <c r="U19" s="49" t="s">
        <v>99</v>
      </c>
      <c r="V19" s="49" t="s">
        <v>100</v>
      </c>
      <c r="W19" s="49" t="s">
        <v>101</v>
      </c>
      <c r="X19" s="49" t="s">
        <v>102</v>
      </c>
    </row>
    <row r="20" ht="12.75">
      <c r="F20" s="125"/>
    </row>
    <row r="21" ht="12.75">
      <c r="A21" s="44" t="s">
        <v>103</v>
      </c>
    </row>
    <row r="22" ht="12.75"/>
    <row r="23" spans="1:25" ht="12.75">
      <c r="A23" s="40" t="s">
        <v>104</v>
      </c>
      <c r="B23" s="52">
        <f>SUM(C23:W23)</f>
        <v>4400</v>
      </c>
      <c r="C23" s="52"/>
      <c r="D23" s="52"/>
      <c r="E23" s="52"/>
      <c r="F23" s="53">
        <v>734</v>
      </c>
      <c r="G23" s="53">
        <v>734</v>
      </c>
      <c r="H23" s="53">
        <v>733</v>
      </c>
      <c r="I23" s="53">
        <v>733</v>
      </c>
      <c r="J23" s="53">
        <v>733</v>
      </c>
      <c r="K23" s="53">
        <v>733</v>
      </c>
      <c r="L23" s="54">
        <v>0</v>
      </c>
      <c r="M23" s="54">
        <v>0</v>
      </c>
      <c r="N23" s="54">
        <v>0</v>
      </c>
      <c r="O23" s="54">
        <v>0</v>
      </c>
      <c r="P23" s="54">
        <v>0</v>
      </c>
      <c r="Q23" s="54">
        <v>0</v>
      </c>
      <c r="R23" s="54"/>
      <c r="S23" s="54"/>
      <c r="T23" s="54"/>
      <c r="U23" s="54"/>
      <c r="V23" s="54"/>
      <c r="W23" s="54"/>
      <c r="X23" s="54">
        <f>SUM(C23:W23)</f>
        <v>4400</v>
      </c>
      <c r="Y23" s="1" t="s">
        <v>105</v>
      </c>
    </row>
    <row r="24" spans="1:24" ht="12.75">
      <c r="A24" s="1" t="s">
        <v>106</v>
      </c>
      <c r="B24" s="52">
        <f>SUM(C24:W24)</f>
        <v>0</v>
      </c>
      <c r="C24" s="52"/>
      <c r="D24" s="52"/>
      <c r="E24" s="52"/>
      <c r="F24" s="53"/>
      <c r="G24" s="53"/>
      <c r="H24" s="53"/>
      <c r="I24" s="53"/>
      <c r="J24" s="53"/>
      <c r="K24" s="53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>
        <f>SUM(C24:W24)</f>
        <v>0</v>
      </c>
    </row>
    <row r="25" spans="1:24" ht="12.75">
      <c r="A25" s="1" t="s">
        <v>107</v>
      </c>
      <c r="B25" s="52">
        <f>SUM(C25:W25)</f>
        <v>30680</v>
      </c>
      <c r="C25" s="52"/>
      <c r="D25" s="52">
        <v>2930</v>
      </c>
      <c r="E25" s="52"/>
      <c r="F25" s="53">
        <v>4625</v>
      </c>
      <c r="G25" s="53">
        <v>4625</v>
      </c>
      <c r="H25" s="53">
        <v>4625</v>
      </c>
      <c r="I25" s="53">
        <v>4625</v>
      </c>
      <c r="J25" s="53">
        <v>4625</v>
      </c>
      <c r="K25" s="53">
        <v>4625</v>
      </c>
      <c r="L25" s="54">
        <v>0</v>
      </c>
      <c r="M25" s="54">
        <v>0</v>
      </c>
      <c r="N25" s="54">
        <v>0</v>
      </c>
      <c r="O25" s="54">
        <v>0</v>
      </c>
      <c r="P25" s="54">
        <v>0</v>
      </c>
      <c r="Q25" s="54">
        <v>0</v>
      </c>
      <c r="R25" s="54"/>
      <c r="S25" s="54"/>
      <c r="T25" s="54"/>
      <c r="U25" s="54"/>
      <c r="V25" s="54"/>
      <c r="W25" s="54"/>
      <c r="X25" s="54">
        <f>SUM(C25:W25)</f>
        <v>30680</v>
      </c>
    </row>
    <row r="26" spans="1:25" ht="12.75">
      <c r="A26" s="1" t="s">
        <v>14</v>
      </c>
      <c r="B26" s="52">
        <f>SUM(C26:W26)</f>
        <v>0</v>
      </c>
      <c r="C26" s="52"/>
      <c r="D26" s="52"/>
      <c r="E26" s="52"/>
      <c r="F26" s="53"/>
      <c r="G26" s="53"/>
      <c r="H26" s="53"/>
      <c r="I26" s="53"/>
      <c r="J26" s="53"/>
      <c r="K26" s="53"/>
      <c r="L26" s="54">
        <v>0</v>
      </c>
      <c r="M26" s="54">
        <v>0</v>
      </c>
      <c r="N26" s="54">
        <v>0</v>
      </c>
      <c r="O26" s="54">
        <v>0</v>
      </c>
      <c r="P26" s="54">
        <v>0</v>
      </c>
      <c r="Q26" s="54">
        <v>0</v>
      </c>
      <c r="R26" s="54"/>
      <c r="S26" s="54"/>
      <c r="T26" s="54"/>
      <c r="U26" s="54"/>
      <c r="V26" s="54"/>
      <c r="W26" s="54"/>
      <c r="X26" s="54">
        <f>SUM(C26:W26)</f>
        <v>0</v>
      </c>
      <c r="Y26" s="1" t="s">
        <v>108</v>
      </c>
    </row>
    <row r="27" spans="1:25" ht="12.75">
      <c r="A27" s="1" t="s">
        <v>16</v>
      </c>
      <c r="B27" s="52">
        <f>SUM(C27:W27)</f>
        <v>6000</v>
      </c>
      <c r="C27" s="52"/>
      <c r="D27" s="52"/>
      <c r="E27" s="52"/>
      <c r="F27" s="53">
        <v>1000</v>
      </c>
      <c r="G27" s="53">
        <v>1000</v>
      </c>
      <c r="H27" s="53">
        <v>1000</v>
      </c>
      <c r="I27" s="53">
        <v>1000</v>
      </c>
      <c r="J27" s="53">
        <v>1000</v>
      </c>
      <c r="K27" s="53">
        <v>1000</v>
      </c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>
        <f>SUM(C27:W27)</f>
        <v>6000</v>
      </c>
      <c r="Y27" s="1" t="s">
        <v>108</v>
      </c>
    </row>
    <row r="28" spans="1:25" ht="12.75">
      <c r="A28" s="1" t="s">
        <v>17</v>
      </c>
      <c r="B28" s="52">
        <f>SUM(C28:W28)</f>
        <v>7200</v>
      </c>
      <c r="C28" s="52"/>
      <c r="D28" s="52"/>
      <c r="E28" s="52"/>
      <c r="F28" s="53">
        <v>1200</v>
      </c>
      <c r="G28" s="53">
        <v>1200</v>
      </c>
      <c r="H28" s="53">
        <v>1200</v>
      </c>
      <c r="I28" s="53">
        <v>1200</v>
      </c>
      <c r="J28" s="53">
        <v>1200</v>
      </c>
      <c r="K28" s="53">
        <v>1200</v>
      </c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>
        <f>SUM(C28:W28)</f>
        <v>7200</v>
      </c>
      <c r="Y28" s="1" t="s">
        <v>110</v>
      </c>
    </row>
    <row r="29" spans="1:25" ht="12.75">
      <c r="A29" s="1" t="s">
        <v>115</v>
      </c>
      <c r="B29" s="52">
        <f>SUM(C29:W29)</f>
        <v>4000</v>
      </c>
      <c r="C29" s="52"/>
      <c r="D29" s="52"/>
      <c r="E29" s="52"/>
      <c r="F29" s="53">
        <v>0</v>
      </c>
      <c r="G29" s="53">
        <v>0</v>
      </c>
      <c r="H29" s="53">
        <v>0</v>
      </c>
      <c r="I29" s="53">
        <v>0</v>
      </c>
      <c r="J29" s="53">
        <v>0</v>
      </c>
      <c r="K29" s="53">
        <v>0</v>
      </c>
      <c r="L29" s="54"/>
      <c r="M29" s="54"/>
      <c r="N29" s="54"/>
      <c r="O29" s="54">
        <f>200*5</f>
        <v>1000</v>
      </c>
      <c r="P29" s="54"/>
      <c r="Q29" s="54">
        <v>3000</v>
      </c>
      <c r="R29" s="54"/>
      <c r="S29" s="54"/>
      <c r="T29" s="54"/>
      <c r="U29" s="54"/>
      <c r="V29" s="54"/>
      <c r="W29" s="54">
        <v>0</v>
      </c>
      <c r="X29" s="54">
        <f>SUM(C29:W29)</f>
        <v>4000</v>
      </c>
      <c r="Y29" s="1" t="s">
        <v>110</v>
      </c>
    </row>
    <row r="30" spans="1:25" ht="12.75">
      <c r="A30" s="1" t="s">
        <v>253</v>
      </c>
      <c r="B30" s="52">
        <f>SUM(C30:W30)</f>
        <v>11109</v>
      </c>
      <c r="C30" s="52"/>
      <c r="D30" s="52"/>
      <c r="E30" s="52"/>
      <c r="F30" s="53">
        <v>0</v>
      </c>
      <c r="G30" s="53">
        <v>0</v>
      </c>
      <c r="H30" s="53">
        <v>0</v>
      </c>
      <c r="I30" s="53">
        <v>0</v>
      </c>
      <c r="J30" s="53">
        <v>0</v>
      </c>
      <c r="K30" s="53">
        <v>0</v>
      </c>
      <c r="L30" s="54">
        <v>0</v>
      </c>
      <c r="M30" s="54">
        <v>1000</v>
      </c>
      <c r="N30" s="54">
        <v>1000</v>
      </c>
      <c r="O30" s="54">
        <v>1000</v>
      </c>
      <c r="P30" s="54">
        <v>1000</v>
      </c>
      <c r="Q30" s="54">
        <v>775</v>
      </c>
      <c r="R30" s="54">
        <v>1000</v>
      </c>
      <c r="S30" s="54">
        <v>1000</v>
      </c>
      <c r="T30" s="54">
        <v>1334</v>
      </c>
      <c r="U30" s="54">
        <v>1000</v>
      </c>
      <c r="V30" s="54">
        <v>1000</v>
      </c>
      <c r="W30" s="54">
        <v>1000</v>
      </c>
      <c r="X30" s="54">
        <f>SUM(C30:W30)</f>
        <v>11109</v>
      </c>
      <c r="Y30" s="1" t="s">
        <v>110</v>
      </c>
    </row>
    <row r="31" spans="2:24" ht="12.75"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>
        <f>SUM(C31:W31)</f>
        <v>0</v>
      </c>
    </row>
    <row r="32" spans="1:24" ht="12.75">
      <c r="A32" s="1" t="s">
        <v>22</v>
      </c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>
        <f>SUM(C32:W32)</f>
        <v>0</v>
      </c>
    </row>
    <row r="33" spans="1:25" ht="12.75">
      <c r="A33" s="1" t="s">
        <v>254</v>
      </c>
      <c r="B33" s="52">
        <f>SUM(C33:W33)</f>
        <v>63125</v>
      </c>
      <c r="C33" s="54"/>
      <c r="D33" s="54"/>
      <c r="E33" s="54"/>
      <c r="F33" s="58">
        <f>+F7/6*F13</f>
        <v>10375</v>
      </c>
      <c r="G33" s="58">
        <f>+G7/6*G13</f>
        <v>10375</v>
      </c>
      <c r="H33" s="58">
        <f>+H7/6*H13</f>
        <v>11250</v>
      </c>
      <c r="I33" s="58">
        <f>+I7/6*I13</f>
        <v>10375</v>
      </c>
      <c r="J33" s="58">
        <f>+J7/6*J13</f>
        <v>10375</v>
      </c>
      <c r="K33" s="58">
        <f>+K7/6*K13</f>
        <v>10375</v>
      </c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>
        <f>SUM(C33:W33)</f>
        <v>63125</v>
      </c>
      <c r="Y33" s="1" t="s">
        <v>118</v>
      </c>
    </row>
    <row r="34" spans="1:25" ht="12.75">
      <c r="A34" s="1" t="s">
        <v>255</v>
      </c>
      <c r="B34" s="52">
        <f>SUM(C34:W34)</f>
        <v>76050</v>
      </c>
      <c r="C34" s="54"/>
      <c r="D34" s="54"/>
      <c r="E34" s="54"/>
      <c r="F34" s="58">
        <f>+F14*F8</f>
        <v>10500</v>
      </c>
      <c r="G34" s="58">
        <f>+G14*G8</f>
        <v>10500</v>
      </c>
      <c r="H34" s="58">
        <f>+H14*H8</f>
        <v>23550</v>
      </c>
      <c r="I34" s="58">
        <f>+I14*I8</f>
        <v>10500</v>
      </c>
      <c r="J34" s="58">
        <f>+J14*J8</f>
        <v>10500</v>
      </c>
      <c r="K34" s="58">
        <f>+K14*K8</f>
        <v>10500</v>
      </c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>
        <f>SUM(C34:W34)</f>
        <v>76050</v>
      </c>
      <c r="Y34" s="1" t="s">
        <v>118</v>
      </c>
    </row>
    <row r="35" spans="1:25" ht="12.75">
      <c r="A35" s="1" t="s">
        <v>256</v>
      </c>
      <c r="B35" s="52">
        <f>SUM(C35:W35)</f>
        <v>8125</v>
      </c>
      <c r="C35" s="54"/>
      <c r="D35" s="54"/>
      <c r="E35" s="54"/>
      <c r="F35" s="58">
        <f>+F15*F9</f>
        <v>1250</v>
      </c>
      <c r="G35" s="58">
        <f>+G15*G9</f>
        <v>1250</v>
      </c>
      <c r="H35" s="58">
        <f>+H15*H9</f>
        <v>1875</v>
      </c>
      <c r="I35" s="58">
        <f>+I15*I9</f>
        <v>1250</v>
      </c>
      <c r="J35" s="58">
        <f>+J15*J9</f>
        <v>1250</v>
      </c>
      <c r="K35" s="58">
        <f>+K15*K9</f>
        <v>1250</v>
      </c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>
        <f>SUM(C35:W35)</f>
        <v>8125</v>
      </c>
      <c r="Y35" s="1" t="s">
        <v>118</v>
      </c>
    </row>
    <row r="36" spans="1:26" ht="12.75">
      <c r="A36" s="59" t="s">
        <v>257</v>
      </c>
      <c r="B36" s="52">
        <f>SUM(C36:W36)</f>
        <v>5400</v>
      </c>
      <c r="C36" s="54"/>
      <c r="D36" s="54"/>
      <c r="E36" s="54"/>
      <c r="F36" s="60">
        <f>+F11*F16</f>
        <v>900</v>
      </c>
      <c r="G36" s="60">
        <f>+G11*G16</f>
        <v>900</v>
      </c>
      <c r="H36" s="60">
        <f>+H11*H16</f>
        <v>900</v>
      </c>
      <c r="I36" s="60">
        <f>+I11*I16</f>
        <v>900</v>
      </c>
      <c r="J36" s="60">
        <f>+J11*J16</f>
        <v>900</v>
      </c>
      <c r="K36" s="60">
        <f>+K11*K16</f>
        <v>900</v>
      </c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54">
        <f>SUM(C36:W36)</f>
        <v>5400</v>
      </c>
      <c r="Y36" s="1" t="s">
        <v>118</v>
      </c>
      <c r="Z36" s="1">
        <f>+X36/13</f>
        <v>415.38461538461536</v>
      </c>
    </row>
    <row r="37" spans="1:25" ht="12.75">
      <c r="A37" s="40" t="s">
        <v>124</v>
      </c>
      <c r="B37" s="52">
        <f>SUM(C37:W37)</f>
        <v>1425</v>
      </c>
      <c r="C37" s="54"/>
      <c r="D37" s="54"/>
      <c r="E37" s="54"/>
      <c r="F37" s="60">
        <f>+F17*F10</f>
        <v>225</v>
      </c>
      <c r="G37" s="60">
        <f>+G17*G10</f>
        <v>225</v>
      </c>
      <c r="H37" s="60">
        <f>+H17*H10</f>
        <v>300</v>
      </c>
      <c r="I37" s="60">
        <f>+I17*I10</f>
        <v>225</v>
      </c>
      <c r="J37" s="60">
        <f>+J17*J10</f>
        <v>225</v>
      </c>
      <c r="K37" s="60">
        <f>+K17*K10</f>
        <v>225</v>
      </c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54">
        <f>SUM(C37:W37)</f>
        <v>1425</v>
      </c>
      <c r="Y37" s="1" t="s">
        <v>118</v>
      </c>
    </row>
    <row r="38" spans="1:25" ht="12.75">
      <c r="A38" s="128" t="s">
        <v>24</v>
      </c>
      <c r="B38" s="52">
        <f>SUM(C38:W38)</f>
        <v>1000</v>
      </c>
      <c r="C38" s="54"/>
      <c r="D38" s="129">
        <v>1000</v>
      </c>
      <c r="E38" s="67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>
        <f>SUM(C38:W38)</f>
        <v>1000</v>
      </c>
      <c r="Y38" s="1" t="s">
        <v>118</v>
      </c>
    </row>
    <row r="39" spans="1:25" ht="12.75">
      <c r="A39" s="1" t="s">
        <v>275</v>
      </c>
      <c r="B39" s="52">
        <f>SUM(C39:W39)</f>
        <v>3500</v>
      </c>
      <c r="C39" s="54"/>
      <c r="D39" s="54"/>
      <c r="E39" s="54"/>
      <c r="F39" s="6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>
        <v>0</v>
      </c>
      <c r="R39" s="54">
        <v>3500</v>
      </c>
      <c r="S39" s="54"/>
      <c r="T39" s="54"/>
      <c r="U39" s="54"/>
      <c r="V39" s="54"/>
      <c r="W39" s="54"/>
      <c r="X39" s="54">
        <f>SUM(C39:W39)</f>
        <v>3500</v>
      </c>
      <c r="Y39" s="1" t="s">
        <v>126</v>
      </c>
    </row>
    <row r="40" spans="1:25" ht="12.75">
      <c r="A40" s="1" t="s">
        <v>127</v>
      </c>
      <c r="B40" s="52">
        <f>SUM(C40:W40)</f>
        <v>0</v>
      </c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>
        <f>SUM(C40:W40)</f>
        <v>0</v>
      </c>
      <c r="Y40" s="1" t="s">
        <v>126</v>
      </c>
    </row>
    <row r="41" spans="1:25" ht="12.75">
      <c r="A41" s="65" t="s">
        <v>128</v>
      </c>
      <c r="B41" s="52">
        <f>SUM(C41:W41)</f>
        <v>2500</v>
      </c>
      <c r="C41" s="66">
        <f>2250+250</f>
        <v>2500</v>
      </c>
      <c r="D41" s="67"/>
      <c r="E41" s="67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>
        <f>SUM(C41:W41)</f>
        <v>2500</v>
      </c>
      <c r="Y41" s="1" t="s">
        <v>129</v>
      </c>
    </row>
    <row r="42" spans="1:25" ht="12.75">
      <c r="A42" s="69" t="s">
        <v>259</v>
      </c>
      <c r="B42" s="52">
        <f>SUM(C42:W42)</f>
        <v>4000</v>
      </c>
      <c r="C42" s="54"/>
      <c r="D42" s="54"/>
      <c r="E42" s="70">
        <v>4000</v>
      </c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>
        <f>SUM(C42:W42)</f>
        <v>4000</v>
      </c>
      <c r="Y42" s="1" t="s">
        <v>129</v>
      </c>
    </row>
    <row r="43" spans="1:24" ht="12.75">
      <c r="A43" s="69" t="s">
        <v>131</v>
      </c>
      <c r="B43" s="52">
        <f>SUM(C43:W43)</f>
        <v>0</v>
      </c>
      <c r="C43" s="54"/>
      <c r="D43" s="54"/>
      <c r="E43" s="70">
        <v>0</v>
      </c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>
        <f>SUM(C43:W43)</f>
        <v>0</v>
      </c>
    </row>
    <row r="44" spans="2:24" ht="12.75"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>
        <f>SUM(C44:W44)</f>
        <v>0</v>
      </c>
    </row>
    <row r="45" spans="1:24" s="73" customFormat="1" ht="12.75">
      <c r="A45" s="71" t="s">
        <v>132</v>
      </c>
      <c r="B45" s="72">
        <f>SUM(B23:B44)</f>
        <v>228514</v>
      </c>
      <c r="C45" s="72">
        <f>SUM(C23:C44)</f>
        <v>2500</v>
      </c>
      <c r="D45" s="72">
        <f>SUM(D23:D44)</f>
        <v>3930</v>
      </c>
      <c r="E45" s="72">
        <f>SUM(E23:E44)</f>
        <v>4000</v>
      </c>
      <c r="F45" s="72">
        <f>SUM(F23:F44)</f>
        <v>30809</v>
      </c>
      <c r="G45" s="72">
        <f>SUM(G23:G44)</f>
        <v>30809</v>
      </c>
      <c r="H45" s="72">
        <f>SUM(H23:H44)</f>
        <v>45433</v>
      </c>
      <c r="I45" s="72">
        <f>SUM(I23:I44)</f>
        <v>30808</v>
      </c>
      <c r="J45" s="72">
        <f>SUM(J23:J44)</f>
        <v>30808</v>
      </c>
      <c r="K45" s="72">
        <f>SUM(K23:K44)</f>
        <v>30808</v>
      </c>
      <c r="L45" s="72">
        <f>SUM(L23:L44)</f>
        <v>0</v>
      </c>
      <c r="M45" s="72">
        <f>SUM(M23:M44)</f>
        <v>1000</v>
      </c>
      <c r="N45" s="72">
        <f>SUM(N23:N44)</f>
        <v>1000</v>
      </c>
      <c r="O45" s="72">
        <f>SUM(O23:O44)</f>
        <v>2000</v>
      </c>
      <c r="P45" s="72">
        <f>SUM(P23:P44)</f>
        <v>1000</v>
      </c>
      <c r="Q45" s="72">
        <f>SUM(Q23:Q44)</f>
        <v>3775</v>
      </c>
      <c r="R45" s="72">
        <f>SUM(R23:R44)</f>
        <v>4500</v>
      </c>
      <c r="S45" s="72">
        <f>SUM(S23:S44)</f>
        <v>1000</v>
      </c>
      <c r="T45" s="72">
        <f>SUM(T23:T44)</f>
        <v>1334</v>
      </c>
      <c r="U45" s="72">
        <f>SUM(U23:U44)</f>
        <v>1000</v>
      </c>
      <c r="V45" s="72">
        <f>SUM(V23:V44)</f>
        <v>1000</v>
      </c>
      <c r="W45" s="72">
        <f>SUM(W23:W44)</f>
        <v>1000</v>
      </c>
      <c r="X45" s="72">
        <f>SUM(C45:W45)</f>
        <v>228514</v>
      </c>
    </row>
    <row r="46" spans="2:24" ht="12.75">
      <c r="B46" s="54"/>
      <c r="C46" s="54" t="s">
        <v>133</v>
      </c>
      <c r="D46" s="54" t="s">
        <v>63</v>
      </c>
      <c r="E46" s="40" t="s">
        <v>64</v>
      </c>
      <c r="F46" s="54" t="s">
        <v>134</v>
      </c>
      <c r="G46" s="54" t="s">
        <v>135</v>
      </c>
      <c r="H46" s="74" t="s">
        <v>136</v>
      </c>
      <c r="I46" s="74" t="s">
        <v>137</v>
      </c>
      <c r="J46" s="75" t="s">
        <v>138</v>
      </c>
      <c r="K46" s="78" t="s">
        <v>226</v>
      </c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</row>
    <row r="47" spans="2:24" ht="12.75">
      <c r="B47" s="54"/>
      <c r="C47" s="76" t="s">
        <v>139</v>
      </c>
      <c r="D47" s="76"/>
      <c r="E47" s="76"/>
      <c r="F47" s="77">
        <v>4</v>
      </c>
      <c r="G47" s="77">
        <v>4</v>
      </c>
      <c r="H47" s="77">
        <v>4</v>
      </c>
      <c r="I47" s="77">
        <v>4</v>
      </c>
      <c r="J47" s="77">
        <v>4</v>
      </c>
      <c r="K47" s="77">
        <v>4</v>
      </c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</row>
    <row r="48" spans="1:24" ht="12.75">
      <c r="A48" s="44" t="s">
        <v>140</v>
      </c>
      <c r="B48" s="54"/>
      <c r="C48" s="54" t="s">
        <v>141</v>
      </c>
      <c r="D48" s="54"/>
      <c r="E48" s="54"/>
      <c r="F48" s="77">
        <v>8</v>
      </c>
      <c r="G48" s="77">
        <v>8</v>
      </c>
      <c r="H48" s="77">
        <v>12</v>
      </c>
      <c r="I48" s="77">
        <v>8</v>
      </c>
      <c r="J48" s="77">
        <v>8</v>
      </c>
      <c r="K48" s="77">
        <v>8</v>
      </c>
      <c r="L48" s="77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</row>
    <row r="49" spans="2:24" ht="12.75">
      <c r="B49" s="54"/>
      <c r="C49" s="54"/>
      <c r="D49" s="54"/>
      <c r="E49" s="54"/>
      <c r="F49" s="54" t="str">
        <f>+F5</f>
        <v>8 shows</v>
      </c>
      <c r="G49" s="54" t="str">
        <f>+G5</f>
        <v>8 shows</v>
      </c>
      <c r="H49" s="54" t="str">
        <f>+H5</f>
        <v>12 Shows</v>
      </c>
      <c r="I49" s="54" t="str">
        <f>+I5</f>
        <v>8 shows</v>
      </c>
      <c r="J49" s="54" t="str">
        <f>+J5</f>
        <v>8 shows</v>
      </c>
      <c r="K49" s="54" t="str">
        <f>+K5</f>
        <v>8 shows</v>
      </c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</row>
    <row r="50" spans="1:24" ht="12.75">
      <c r="A50" s="44" t="s">
        <v>142</v>
      </c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</row>
    <row r="51" spans="1:25" ht="12.75">
      <c r="A51" s="1" t="s">
        <v>30</v>
      </c>
      <c r="B51" s="52">
        <f>SUM(C51:W51)</f>
        <v>6000</v>
      </c>
      <c r="C51" s="54">
        <v>0</v>
      </c>
      <c r="D51" s="54">
        <v>3000</v>
      </c>
      <c r="E51" s="54"/>
      <c r="F51" s="54">
        <v>500</v>
      </c>
      <c r="G51" s="54">
        <v>500</v>
      </c>
      <c r="H51" s="54">
        <v>500</v>
      </c>
      <c r="I51" s="54">
        <v>500</v>
      </c>
      <c r="J51" s="54">
        <v>500</v>
      </c>
      <c r="K51" s="54">
        <v>500</v>
      </c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>
        <f>SUM(C51:W51)</f>
        <v>6000</v>
      </c>
      <c r="Y51" s="1" t="s">
        <v>143</v>
      </c>
    </row>
    <row r="52" spans="1:25" ht="12.75">
      <c r="A52" s="1" t="s">
        <v>31</v>
      </c>
      <c r="B52" s="52">
        <f>SUM(C52:W52)</f>
        <v>6000</v>
      </c>
      <c r="C52" s="54">
        <v>0</v>
      </c>
      <c r="D52" s="54"/>
      <c r="E52" s="54"/>
      <c r="F52" s="54">
        <v>1000</v>
      </c>
      <c r="G52" s="54">
        <v>1000</v>
      </c>
      <c r="H52" s="54">
        <v>1000</v>
      </c>
      <c r="I52" s="54">
        <v>1000</v>
      </c>
      <c r="J52" s="54">
        <v>1000</v>
      </c>
      <c r="K52" s="54">
        <v>1000</v>
      </c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>
        <f>SUM(C52:W52)</f>
        <v>6000</v>
      </c>
      <c r="Y52" s="1" t="s">
        <v>143</v>
      </c>
    </row>
    <row r="53" spans="1:25" ht="12.75">
      <c r="A53" s="1" t="s">
        <v>144</v>
      </c>
      <c r="B53" s="52">
        <f>SUM(C53:W53)</f>
        <v>17390</v>
      </c>
      <c r="C53" s="54">
        <v>0</v>
      </c>
      <c r="D53" s="54">
        <v>100</v>
      </c>
      <c r="E53" s="54">
        <f>750*3</f>
        <v>2250</v>
      </c>
      <c r="F53" s="54">
        <f>(F47*F48*55)+(F47*3*25)+300</f>
        <v>2360</v>
      </c>
      <c r="G53" s="54">
        <f>(G47*G48*55)+(G47*3*25)+300</f>
        <v>2360</v>
      </c>
      <c r="H53" s="54">
        <f>(H47*H48*55)+(H47*3*25)+300</f>
        <v>3240</v>
      </c>
      <c r="I53" s="54">
        <f>(I47*I48*55)+(I47*3*25)+300</f>
        <v>2360</v>
      </c>
      <c r="J53" s="54">
        <f>(J47*J48*55)+(J47*3*25)+300</f>
        <v>2360</v>
      </c>
      <c r="K53" s="54">
        <f>(K47*K48*55)+(K47*3*25)+300</f>
        <v>2360</v>
      </c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>
        <f>SUM(C53:W53)</f>
        <v>17390</v>
      </c>
      <c r="Y53" s="1" t="s">
        <v>143</v>
      </c>
    </row>
    <row r="54" spans="1:25" ht="12.75">
      <c r="A54" s="1" t="s">
        <v>33</v>
      </c>
      <c r="B54" s="52">
        <f>SUM(C54:W54)</f>
        <v>3300</v>
      </c>
      <c r="C54" s="54"/>
      <c r="D54" s="54">
        <v>200</v>
      </c>
      <c r="E54" s="54">
        <f>100*3</f>
        <v>300</v>
      </c>
      <c r="F54" s="67">
        <v>400</v>
      </c>
      <c r="G54" s="67">
        <v>400</v>
      </c>
      <c r="H54" s="67">
        <f>(H48+4)*5*10</f>
        <v>800</v>
      </c>
      <c r="I54" s="67">
        <v>400</v>
      </c>
      <c r="J54" s="67">
        <v>400</v>
      </c>
      <c r="K54" s="67">
        <v>400</v>
      </c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>
        <f>SUM(C54:W54)</f>
        <v>3300</v>
      </c>
      <c r="Y54" s="1" t="s">
        <v>145</v>
      </c>
    </row>
    <row r="55" spans="1:25" ht="12.75">
      <c r="A55" s="1" t="s">
        <v>34</v>
      </c>
      <c r="B55" s="52">
        <f>SUM(C55:W55)</f>
        <v>4250</v>
      </c>
      <c r="C55" s="54"/>
      <c r="D55" s="54">
        <v>150</v>
      </c>
      <c r="E55" s="54"/>
      <c r="F55" s="54">
        <v>650</v>
      </c>
      <c r="G55" s="54">
        <v>650</v>
      </c>
      <c r="H55" s="54">
        <v>850</v>
      </c>
      <c r="I55" s="54">
        <v>650</v>
      </c>
      <c r="J55" s="54">
        <v>650</v>
      </c>
      <c r="K55" s="54">
        <v>650</v>
      </c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>
        <f>SUM(C55:W55)</f>
        <v>4250</v>
      </c>
      <c r="Y55" s="1" t="s">
        <v>145</v>
      </c>
    </row>
    <row r="56" spans="1:25" ht="12.75">
      <c r="A56" s="1" t="s">
        <v>260</v>
      </c>
      <c r="B56" s="52">
        <f>SUM(C56:W56)</f>
        <v>2100</v>
      </c>
      <c r="C56" s="54"/>
      <c r="D56" s="54"/>
      <c r="E56" s="54"/>
      <c r="F56" s="54">
        <v>350</v>
      </c>
      <c r="G56" s="54">
        <v>350</v>
      </c>
      <c r="H56" s="54">
        <v>350</v>
      </c>
      <c r="I56" s="54">
        <v>350</v>
      </c>
      <c r="J56" s="54">
        <v>350</v>
      </c>
      <c r="K56" s="54">
        <v>350</v>
      </c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>
        <f>SUM(C56:W56)</f>
        <v>2100</v>
      </c>
      <c r="Y56" s="1" t="s">
        <v>145</v>
      </c>
    </row>
    <row r="57" spans="1:25" ht="12.75">
      <c r="A57" s="1" t="s">
        <v>147</v>
      </c>
      <c r="B57" s="52">
        <f>SUM(C57:W57)</f>
        <v>1800</v>
      </c>
      <c r="C57" s="54"/>
      <c r="D57" s="54"/>
      <c r="E57" s="54"/>
      <c r="F57" s="54">
        <v>300</v>
      </c>
      <c r="G57" s="54">
        <v>300</v>
      </c>
      <c r="H57" s="54">
        <v>300</v>
      </c>
      <c r="I57" s="54">
        <v>300</v>
      </c>
      <c r="J57" s="54">
        <v>300</v>
      </c>
      <c r="K57" s="54">
        <v>300</v>
      </c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>
        <f>SUM(C57:W57)</f>
        <v>1800</v>
      </c>
      <c r="Y57" s="1" t="s">
        <v>145</v>
      </c>
    </row>
    <row r="58" spans="1:24" ht="12.75">
      <c r="A58" s="1" t="s">
        <v>261</v>
      </c>
      <c r="B58" s="52">
        <f>SUM(C58:W58)</f>
        <v>2100</v>
      </c>
      <c r="C58" s="54"/>
      <c r="D58" s="54">
        <v>0</v>
      </c>
      <c r="E58" s="54"/>
      <c r="F58" s="54">
        <v>350</v>
      </c>
      <c r="G58" s="54">
        <v>350</v>
      </c>
      <c r="H58" s="54">
        <v>350</v>
      </c>
      <c r="I58" s="54">
        <v>350</v>
      </c>
      <c r="J58" s="54">
        <v>350</v>
      </c>
      <c r="K58" s="54">
        <v>350</v>
      </c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>
        <f>SUM(C58:W58)</f>
        <v>2100</v>
      </c>
    </row>
    <row r="59" spans="1:25" ht="12.75">
      <c r="A59" s="40" t="s">
        <v>149</v>
      </c>
      <c r="B59" s="52">
        <f>SUM(C59:W59)</f>
        <v>1000</v>
      </c>
      <c r="C59" s="54">
        <v>1000</v>
      </c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>
        <f>SUM(C59:W59)</f>
        <v>1000</v>
      </c>
      <c r="Y59" s="1" t="s">
        <v>145</v>
      </c>
    </row>
    <row r="60" spans="1:25" ht="12.75">
      <c r="A60" s="1" t="s">
        <v>150</v>
      </c>
      <c r="B60" s="52">
        <f>SUM(C60:W60)</f>
        <v>2000</v>
      </c>
      <c r="C60" s="54">
        <v>0</v>
      </c>
      <c r="D60" s="54"/>
      <c r="E60" s="54"/>
      <c r="F60" s="54">
        <v>300</v>
      </c>
      <c r="G60" s="54">
        <v>300</v>
      </c>
      <c r="H60" s="54">
        <v>500</v>
      </c>
      <c r="I60" s="54">
        <v>300</v>
      </c>
      <c r="J60" s="54">
        <v>300</v>
      </c>
      <c r="K60" s="54">
        <v>300</v>
      </c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>
        <f>SUM(C60:W60)</f>
        <v>2000</v>
      </c>
      <c r="Y60" s="1" t="s">
        <v>143</v>
      </c>
    </row>
    <row r="61" spans="1:25" ht="12.75">
      <c r="A61" s="1" t="s">
        <v>151</v>
      </c>
      <c r="B61" s="52">
        <f>SUM(C61:W61)</f>
        <v>3000</v>
      </c>
      <c r="C61" s="54"/>
      <c r="D61" s="54"/>
      <c r="E61" s="54"/>
      <c r="F61" s="54">
        <v>500</v>
      </c>
      <c r="G61" s="54">
        <v>500</v>
      </c>
      <c r="H61" s="54">
        <v>500</v>
      </c>
      <c r="I61" s="54">
        <v>500</v>
      </c>
      <c r="J61" s="54">
        <v>500</v>
      </c>
      <c r="K61" s="54">
        <v>500</v>
      </c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>
        <f>SUM(C61:W61)</f>
        <v>3000</v>
      </c>
      <c r="Y61" s="1" t="s">
        <v>145</v>
      </c>
    </row>
    <row r="62" spans="1:25" ht="12.75">
      <c r="A62" s="1" t="s">
        <v>152</v>
      </c>
      <c r="B62" s="52">
        <f>SUM(C62:W62)</f>
        <v>1000</v>
      </c>
      <c r="C62" s="54">
        <v>1000</v>
      </c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>
        <f>SUM(C62:W62)</f>
        <v>1000</v>
      </c>
      <c r="Y62" s="1" t="s">
        <v>145</v>
      </c>
    </row>
    <row r="63" spans="2:24" ht="12.75">
      <c r="B63" s="54"/>
      <c r="C63" s="54"/>
      <c r="D63" s="67"/>
      <c r="E63" s="67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>
        <f>SUM(C63:W63)</f>
        <v>0</v>
      </c>
    </row>
    <row r="64" spans="1:24" ht="12.75">
      <c r="A64" s="79" t="s">
        <v>153</v>
      </c>
      <c r="B64" s="80">
        <f>SUM(B51:B63)</f>
        <v>49940</v>
      </c>
      <c r="C64" s="80">
        <f>SUM(C51:C63)</f>
        <v>2000</v>
      </c>
      <c r="D64" s="80">
        <f>SUM(D51:D63)</f>
        <v>3450</v>
      </c>
      <c r="E64" s="80">
        <f>SUM(E51:E63)</f>
        <v>2550</v>
      </c>
      <c r="F64" s="80">
        <f>SUM(F51:F62)</f>
        <v>6710</v>
      </c>
      <c r="G64" s="80">
        <f>SUM(G51:G62)</f>
        <v>6710</v>
      </c>
      <c r="H64" s="80">
        <f>SUM(H51:H62)</f>
        <v>8390</v>
      </c>
      <c r="I64" s="80">
        <f>SUM(I51:I62)</f>
        <v>6710</v>
      </c>
      <c r="J64" s="80">
        <f>SUM(J51:J62)</f>
        <v>6710</v>
      </c>
      <c r="K64" s="80">
        <f>SUM(K51:K62)</f>
        <v>6710</v>
      </c>
      <c r="L64" s="80">
        <f>SUM(L51:L62)</f>
        <v>0</v>
      </c>
      <c r="M64" s="80">
        <f>SUM(M51:M62)</f>
        <v>0</v>
      </c>
      <c r="N64" s="80">
        <f>SUM(N51:N62)</f>
        <v>0</v>
      </c>
      <c r="O64" s="80">
        <f>SUM(O51:O62)</f>
        <v>0</v>
      </c>
      <c r="P64" s="80">
        <f>SUM(P51:P62)</f>
        <v>0</v>
      </c>
      <c r="Q64" s="80">
        <f>SUM(Q51:Q62)</f>
        <v>0</v>
      </c>
      <c r="R64" s="80">
        <f>SUM(R51:R62)</f>
        <v>0</v>
      </c>
      <c r="S64" s="80">
        <f>SUM(S51:S62)</f>
        <v>0</v>
      </c>
      <c r="T64" s="80">
        <f>SUM(T51:T62)</f>
        <v>0</v>
      </c>
      <c r="U64" s="80">
        <f>SUM(U51:U62)</f>
        <v>0</v>
      </c>
      <c r="V64" s="80">
        <f>SUM(V51:V62)</f>
        <v>0</v>
      </c>
      <c r="W64" s="80">
        <f>SUM(W51:W62)</f>
        <v>0</v>
      </c>
      <c r="X64" s="80">
        <f>SUM(X51:X63)</f>
        <v>49940</v>
      </c>
    </row>
    <row r="65" spans="2:24" ht="12.75"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</row>
    <row r="66" spans="2:24" ht="12.75"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</row>
    <row r="67" spans="1:24" ht="12.75">
      <c r="A67" s="44" t="s">
        <v>154</v>
      </c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</row>
    <row r="68" spans="1:24" ht="12.75">
      <c r="A68" s="1" t="s">
        <v>262</v>
      </c>
      <c r="B68" s="52">
        <f>SUM(C68:W68)</f>
        <v>3250</v>
      </c>
      <c r="C68" s="54"/>
      <c r="D68" s="54"/>
      <c r="E68" s="54"/>
      <c r="F68" s="54">
        <v>500</v>
      </c>
      <c r="G68" s="54">
        <v>500</v>
      </c>
      <c r="H68" s="54">
        <v>750</v>
      </c>
      <c r="I68" s="54">
        <v>500</v>
      </c>
      <c r="J68" s="54">
        <v>500</v>
      </c>
      <c r="K68" s="54">
        <v>500</v>
      </c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>
        <f>SUM(C68:W68)</f>
        <v>3250</v>
      </c>
    </row>
    <row r="69" spans="1:24" ht="12.75">
      <c r="A69" s="1" t="s">
        <v>263</v>
      </c>
      <c r="B69" s="52">
        <f>SUM(C69:W69)</f>
        <v>1950</v>
      </c>
      <c r="C69" s="54"/>
      <c r="D69" s="54"/>
      <c r="E69" s="54"/>
      <c r="F69" s="54">
        <v>300</v>
      </c>
      <c r="G69" s="54">
        <v>300</v>
      </c>
      <c r="H69" s="54">
        <v>450</v>
      </c>
      <c r="I69" s="54">
        <v>300</v>
      </c>
      <c r="J69" s="54">
        <v>300</v>
      </c>
      <c r="K69" s="54">
        <v>300</v>
      </c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>
        <f>SUM(C69:W69)</f>
        <v>1950</v>
      </c>
    </row>
    <row r="70" spans="1:24" s="38" customFormat="1" ht="12.75">
      <c r="A70" s="81" t="s">
        <v>264</v>
      </c>
      <c r="B70" s="52">
        <f>SUM(C70:W70)</f>
        <v>425</v>
      </c>
      <c r="C70" s="67"/>
      <c r="D70" s="67"/>
      <c r="E70" s="67"/>
      <c r="F70" s="67">
        <v>65</v>
      </c>
      <c r="G70" s="67">
        <v>65</v>
      </c>
      <c r="H70" s="67">
        <v>100</v>
      </c>
      <c r="I70" s="67">
        <v>65</v>
      </c>
      <c r="J70" s="67">
        <v>65</v>
      </c>
      <c r="K70" s="67">
        <v>65</v>
      </c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>
        <f>SUM(C70:W70)</f>
        <v>425</v>
      </c>
    </row>
    <row r="71" spans="1:24" ht="12.75">
      <c r="A71" s="1" t="s">
        <v>159</v>
      </c>
      <c r="B71" s="52">
        <f>SUM(C71:W71)</f>
        <v>875</v>
      </c>
      <c r="C71" s="54"/>
      <c r="D71" s="54"/>
      <c r="E71" s="54"/>
      <c r="F71" s="54">
        <v>135</v>
      </c>
      <c r="G71" s="54">
        <v>135</v>
      </c>
      <c r="H71" s="54">
        <v>200</v>
      </c>
      <c r="I71" s="54">
        <v>135</v>
      </c>
      <c r="J71" s="54">
        <v>135</v>
      </c>
      <c r="K71" s="54">
        <v>135</v>
      </c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>
        <f>SUM(C71:W71)</f>
        <v>875</v>
      </c>
    </row>
    <row r="72" spans="2:24" ht="12.75"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</row>
    <row r="73" spans="1:24" ht="12.75">
      <c r="A73" s="79" t="s">
        <v>160</v>
      </c>
      <c r="B73" s="80">
        <f>SUM(B68:B71)</f>
        <v>6500</v>
      </c>
      <c r="C73" s="80">
        <f>SUM(C68:C71)</f>
        <v>0</v>
      </c>
      <c r="D73" s="80">
        <f>SUM(D68:D71)</f>
        <v>0</v>
      </c>
      <c r="E73" s="80">
        <f>SUM(E68:E71)</f>
        <v>0</v>
      </c>
      <c r="F73" s="80">
        <f>SUM(F68:F71)</f>
        <v>1000</v>
      </c>
      <c r="G73" s="80">
        <f>SUM(G68:G71)</f>
        <v>1000</v>
      </c>
      <c r="H73" s="80">
        <f>SUM(H68:H71)</f>
        <v>1500</v>
      </c>
      <c r="I73" s="80">
        <f>SUM(I68:I71)</f>
        <v>1000</v>
      </c>
      <c r="J73" s="80">
        <f>SUM(J68:J71)</f>
        <v>1000</v>
      </c>
      <c r="K73" s="80">
        <f>SUM(K68:K71)</f>
        <v>1000</v>
      </c>
      <c r="L73" s="80">
        <f>SUM(L68:L71)</f>
        <v>0</v>
      </c>
      <c r="M73" s="80">
        <f>SUM(M68:M71)</f>
        <v>0</v>
      </c>
      <c r="N73" s="80">
        <f>SUM(N68:N71)</f>
        <v>0</v>
      </c>
      <c r="O73" s="80">
        <f>SUM(O68:O71)</f>
        <v>0</v>
      </c>
      <c r="P73" s="80">
        <f>SUM(P68:P71)</f>
        <v>0</v>
      </c>
      <c r="Q73" s="80">
        <f>SUM(Q68:Q71)</f>
        <v>0</v>
      </c>
      <c r="R73" s="80">
        <f>SUM(R68:R71)</f>
        <v>0</v>
      </c>
      <c r="S73" s="80">
        <f>SUM(S68:S71)</f>
        <v>0</v>
      </c>
      <c r="T73" s="80">
        <f>SUM(T68:T71)</f>
        <v>0</v>
      </c>
      <c r="U73" s="80">
        <f>SUM(U68:U71)</f>
        <v>0</v>
      </c>
      <c r="V73" s="80">
        <f>SUM(V68:V71)</f>
        <v>0</v>
      </c>
      <c r="W73" s="80">
        <f>SUM(W68:W71)</f>
        <v>0</v>
      </c>
      <c r="X73" s="80">
        <f>SUM(X68:X71)</f>
        <v>6500</v>
      </c>
    </row>
    <row r="74" spans="2:24" ht="12.75"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</row>
    <row r="75" spans="2:24" ht="12.75"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</row>
    <row r="76" spans="1:24" ht="12.75">
      <c r="A76" s="44" t="s">
        <v>161</v>
      </c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</row>
    <row r="77" spans="1:25" ht="12.75">
      <c r="A77" s="1" t="s">
        <v>162</v>
      </c>
      <c r="B77" s="52">
        <f>SUM(C77:W77)</f>
        <v>25800</v>
      </c>
      <c r="C77" s="54">
        <v>250</v>
      </c>
      <c r="D77" s="54">
        <v>250</v>
      </c>
      <c r="E77" s="54">
        <v>0</v>
      </c>
      <c r="F77" s="54">
        <f>+(+F13+F14)*5*1</f>
        <v>3825</v>
      </c>
      <c r="G77" s="54">
        <f>+(+G13+G14)*5*1</f>
        <v>3825</v>
      </c>
      <c r="H77" s="54">
        <f>+(+H13+H14)*5*1</f>
        <v>6175</v>
      </c>
      <c r="I77" s="54">
        <f>+(+I13+I14)*5*1</f>
        <v>3825</v>
      </c>
      <c r="J77" s="54">
        <f>+(+J13+J14)*5*1</f>
        <v>3825</v>
      </c>
      <c r="K77" s="54">
        <f>+(+K13+K14)*5*1</f>
        <v>3825</v>
      </c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>
        <f>SUM(C77:W77)</f>
        <v>25800</v>
      </c>
      <c r="Y77" s="1" t="s">
        <v>47</v>
      </c>
    </row>
    <row r="78" spans="1:25" ht="12.75">
      <c r="A78" s="1" t="s">
        <v>163</v>
      </c>
      <c r="B78" s="52">
        <f>SUM(C78:W78)</f>
        <v>950</v>
      </c>
      <c r="C78" s="54"/>
      <c r="D78" s="54"/>
      <c r="E78" s="54"/>
      <c r="F78" s="54">
        <v>150</v>
      </c>
      <c r="G78" s="54">
        <v>150</v>
      </c>
      <c r="H78" s="54">
        <v>200</v>
      </c>
      <c r="I78" s="54">
        <v>150</v>
      </c>
      <c r="J78" s="54">
        <v>150</v>
      </c>
      <c r="K78" s="54">
        <v>150</v>
      </c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>
        <f>SUM(C78:W78)</f>
        <v>950</v>
      </c>
      <c r="Y78" s="1" t="s">
        <v>47</v>
      </c>
    </row>
    <row r="79" spans="2:24" ht="12.75"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</row>
    <row r="80" spans="1:24" ht="12.75">
      <c r="A80" s="79" t="s">
        <v>164</v>
      </c>
      <c r="B80" s="80">
        <f>SUM(B77:B78)</f>
        <v>26750</v>
      </c>
      <c r="C80" s="80">
        <f>SUM(C77:C78)</f>
        <v>250</v>
      </c>
      <c r="D80" s="80">
        <f>SUM(D77:D78)</f>
        <v>250</v>
      </c>
      <c r="E80" s="80">
        <f>SUM(E77:E78)</f>
        <v>0</v>
      </c>
      <c r="F80" s="80">
        <f>SUM(F77:F78)</f>
        <v>3975</v>
      </c>
      <c r="G80" s="80">
        <f>SUM(G77:G78)</f>
        <v>3975</v>
      </c>
      <c r="H80" s="80">
        <f>SUM(H77:H78)</f>
        <v>6375</v>
      </c>
      <c r="I80" s="80">
        <f>SUM(I77:I78)</f>
        <v>3975</v>
      </c>
      <c r="J80" s="80">
        <f>SUM(J77:J78)</f>
        <v>3975</v>
      </c>
      <c r="K80" s="80">
        <f>SUM(K77:K78)</f>
        <v>3975</v>
      </c>
      <c r="L80" s="80">
        <f>SUM(L77:L78)</f>
        <v>0</v>
      </c>
      <c r="M80" s="80">
        <f>SUM(M77:M78)</f>
        <v>0</v>
      </c>
      <c r="N80" s="80">
        <f>SUM(N77:N78)</f>
        <v>0</v>
      </c>
      <c r="O80" s="80">
        <f>SUM(O77:O78)</f>
        <v>0</v>
      </c>
      <c r="P80" s="80">
        <f>SUM(P77:P78)</f>
        <v>0</v>
      </c>
      <c r="Q80" s="80">
        <f>SUM(Q77:Q78)</f>
        <v>0</v>
      </c>
      <c r="R80" s="80">
        <f>SUM(R77:R78)</f>
        <v>0</v>
      </c>
      <c r="S80" s="80">
        <f>SUM(S77:S78)</f>
        <v>0</v>
      </c>
      <c r="T80" s="80">
        <f>SUM(T77:T78)</f>
        <v>0</v>
      </c>
      <c r="U80" s="80">
        <f>SUM(U77:U78)</f>
        <v>0</v>
      </c>
      <c r="V80" s="80">
        <f>SUM(V77:V78)</f>
        <v>0</v>
      </c>
      <c r="W80" s="80">
        <f>SUM(W77:W78)</f>
        <v>0</v>
      </c>
      <c r="X80" s="80">
        <f>SUM(X77:X78)</f>
        <v>26750</v>
      </c>
    </row>
    <row r="81" spans="2:24" ht="12.75">
      <c r="B81" s="54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</row>
    <row r="82" spans="2:24" ht="12.75">
      <c r="B82" s="54"/>
      <c r="C82" s="54" t="s">
        <v>133</v>
      </c>
      <c r="D82" s="54" t="s">
        <v>63</v>
      </c>
      <c r="E82" s="40" t="s">
        <v>64</v>
      </c>
      <c r="F82" s="54" t="s">
        <v>134</v>
      </c>
      <c r="G82" s="54" t="s">
        <v>135</v>
      </c>
      <c r="H82" s="54" t="s">
        <v>166</v>
      </c>
      <c r="I82" s="54" t="s">
        <v>137</v>
      </c>
      <c r="J82" s="82" t="s">
        <v>167</v>
      </c>
      <c r="K82" s="78" t="s">
        <v>226</v>
      </c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</row>
    <row r="83" spans="1:24" ht="12.75">
      <c r="A83" s="44" t="s">
        <v>165</v>
      </c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</row>
    <row r="84" spans="1:25" ht="12.75">
      <c r="A84" s="1" t="s">
        <v>168</v>
      </c>
      <c r="B84" s="52">
        <f>SUM(C84:W84)</f>
        <v>1600</v>
      </c>
      <c r="C84" s="54"/>
      <c r="D84" s="54"/>
      <c r="E84" s="54"/>
      <c r="F84" s="52">
        <v>250</v>
      </c>
      <c r="G84" s="52">
        <v>250</v>
      </c>
      <c r="H84" s="52">
        <v>350</v>
      </c>
      <c r="I84" s="52">
        <v>250</v>
      </c>
      <c r="J84" s="52">
        <v>250</v>
      </c>
      <c r="K84" s="52">
        <v>250</v>
      </c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>
        <f>SUM(C84:W84)</f>
        <v>1600</v>
      </c>
      <c r="Y84" s="1" t="s">
        <v>169</v>
      </c>
    </row>
    <row r="85" spans="1:25" ht="12.75">
      <c r="A85" s="1" t="s">
        <v>170</v>
      </c>
      <c r="B85" s="52">
        <f>SUM(C85:W85)</f>
        <v>980</v>
      </c>
      <c r="C85" s="54"/>
      <c r="D85" s="54">
        <v>80</v>
      </c>
      <c r="E85" s="54"/>
      <c r="F85" s="54">
        <v>150</v>
      </c>
      <c r="G85" s="54">
        <v>150</v>
      </c>
      <c r="H85" s="54">
        <v>150</v>
      </c>
      <c r="I85" s="54">
        <v>150</v>
      </c>
      <c r="J85" s="54">
        <v>150</v>
      </c>
      <c r="K85" s="54">
        <v>150</v>
      </c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>
        <f>SUM(C85:W85)</f>
        <v>980</v>
      </c>
      <c r="Y85" s="1" t="s">
        <v>169</v>
      </c>
    </row>
    <row r="86" spans="1:25" ht="12.75">
      <c r="A86" s="1" t="s">
        <v>171</v>
      </c>
      <c r="B86" s="52">
        <f>SUM(C86:W86)</f>
        <v>3000</v>
      </c>
      <c r="C86" s="54"/>
      <c r="D86" s="54"/>
      <c r="E86" s="54"/>
      <c r="F86" s="54">
        <v>500</v>
      </c>
      <c r="G86" s="54">
        <v>500</v>
      </c>
      <c r="H86" s="54">
        <v>500</v>
      </c>
      <c r="I86" s="54">
        <v>500</v>
      </c>
      <c r="J86" s="54">
        <v>500</v>
      </c>
      <c r="K86" s="54">
        <v>500</v>
      </c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>
        <f>SUM(C86:W86)</f>
        <v>3000</v>
      </c>
      <c r="Y86" s="1" t="s">
        <v>169</v>
      </c>
    </row>
    <row r="87" spans="1:25" ht="12.75">
      <c r="A87" s="1" t="s">
        <v>41</v>
      </c>
      <c r="B87" s="52">
        <f>SUM(C87:W87)</f>
        <v>7225</v>
      </c>
      <c r="C87" s="54"/>
      <c r="D87" s="54">
        <v>100</v>
      </c>
      <c r="E87" s="54">
        <v>125</v>
      </c>
      <c r="F87" s="54">
        <v>1000</v>
      </c>
      <c r="G87" s="54">
        <v>1000</v>
      </c>
      <c r="H87" s="54">
        <v>2000</v>
      </c>
      <c r="I87" s="54">
        <v>1000</v>
      </c>
      <c r="J87" s="54">
        <v>1000</v>
      </c>
      <c r="K87" s="54">
        <v>1000</v>
      </c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>
        <f>SUM(C87:W87)</f>
        <v>7225</v>
      </c>
      <c r="Y87" s="1" t="s">
        <v>172</v>
      </c>
    </row>
    <row r="88" spans="1:25" ht="12.75">
      <c r="A88" s="1" t="s">
        <v>42</v>
      </c>
      <c r="B88" s="52">
        <f>SUM(C88:W88)</f>
        <v>3250</v>
      </c>
      <c r="C88" s="54"/>
      <c r="D88" s="54"/>
      <c r="E88" s="54"/>
      <c r="F88" s="54">
        <v>500</v>
      </c>
      <c r="G88" s="54">
        <v>500</v>
      </c>
      <c r="H88" s="54">
        <v>750</v>
      </c>
      <c r="I88" s="54">
        <v>500</v>
      </c>
      <c r="J88" s="54">
        <v>500</v>
      </c>
      <c r="K88" s="54">
        <v>500</v>
      </c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>
        <f>SUM(C88:W88)</f>
        <v>3250</v>
      </c>
      <c r="Y88" s="1" t="s">
        <v>172</v>
      </c>
    </row>
    <row r="89" spans="1:25" ht="12.75">
      <c r="A89" s="1" t="s">
        <v>174</v>
      </c>
      <c r="B89" s="52">
        <f>SUM(C89:W89)</f>
        <v>2400</v>
      </c>
      <c r="C89" s="54"/>
      <c r="D89" s="54"/>
      <c r="E89" s="54"/>
      <c r="F89" s="54">
        <v>400</v>
      </c>
      <c r="G89" s="54">
        <v>400</v>
      </c>
      <c r="H89" s="54">
        <v>400</v>
      </c>
      <c r="I89" s="54">
        <v>400</v>
      </c>
      <c r="J89" s="54">
        <v>400</v>
      </c>
      <c r="K89" s="54">
        <v>400</v>
      </c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>
        <f>SUM(C89:W89)</f>
        <v>2400</v>
      </c>
      <c r="Y89" s="1" t="s">
        <v>175</v>
      </c>
    </row>
    <row r="90" spans="1:25" ht="12.75">
      <c r="A90" s="1" t="s">
        <v>43</v>
      </c>
      <c r="B90" s="52">
        <f>SUM(C90:W90)</f>
        <v>850</v>
      </c>
      <c r="C90" s="54"/>
      <c r="D90" s="54"/>
      <c r="E90" s="54"/>
      <c r="F90" s="54">
        <v>75</v>
      </c>
      <c r="G90" s="54">
        <v>75</v>
      </c>
      <c r="H90" s="54">
        <v>75</v>
      </c>
      <c r="I90" s="54">
        <v>75</v>
      </c>
      <c r="J90" s="54">
        <v>75</v>
      </c>
      <c r="K90" s="54">
        <v>75</v>
      </c>
      <c r="L90" s="54"/>
      <c r="M90" s="54"/>
      <c r="N90" s="54"/>
      <c r="O90" s="54"/>
      <c r="P90" s="54"/>
      <c r="Q90" s="54"/>
      <c r="R90" s="54"/>
      <c r="S90" s="54"/>
      <c r="T90" s="54"/>
      <c r="U90" s="54">
        <v>400</v>
      </c>
      <c r="V90" s="54"/>
      <c r="W90" s="54"/>
      <c r="X90" s="54">
        <f>SUM(C90:W90)</f>
        <v>850</v>
      </c>
      <c r="Y90" s="1" t="s">
        <v>172</v>
      </c>
    </row>
    <row r="91" spans="1:24" ht="12.75">
      <c r="A91" s="1" t="s">
        <v>44</v>
      </c>
      <c r="B91" s="52">
        <f>SUM(C91:W91)</f>
        <v>4800</v>
      </c>
      <c r="C91" s="54"/>
      <c r="D91" s="54">
        <v>50</v>
      </c>
      <c r="E91" s="54"/>
      <c r="F91" s="54">
        <v>750</v>
      </c>
      <c r="G91" s="54">
        <v>750</v>
      </c>
      <c r="H91" s="54">
        <v>1000</v>
      </c>
      <c r="I91" s="54">
        <v>750</v>
      </c>
      <c r="J91" s="54">
        <v>750</v>
      </c>
      <c r="K91" s="54">
        <v>750</v>
      </c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>
        <f>SUM(C91:W91)</f>
        <v>4800</v>
      </c>
    </row>
    <row r="92" spans="1:25" ht="12.75">
      <c r="A92" s="1" t="s">
        <v>176</v>
      </c>
      <c r="B92" s="52">
        <f>SUM(C92:W92)</f>
        <v>350</v>
      </c>
      <c r="C92" s="54"/>
      <c r="D92" s="54"/>
      <c r="E92" s="54"/>
      <c r="F92" s="54">
        <v>50</v>
      </c>
      <c r="G92" s="54">
        <v>50</v>
      </c>
      <c r="H92" s="54">
        <v>100</v>
      </c>
      <c r="I92" s="54">
        <v>50</v>
      </c>
      <c r="J92" s="54">
        <v>50</v>
      </c>
      <c r="K92" s="54">
        <v>50</v>
      </c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>
        <f>SUM(C92:W92)</f>
        <v>350</v>
      </c>
      <c r="Y92" s="1" t="s">
        <v>47</v>
      </c>
    </row>
    <row r="93" spans="1:25" ht="12.75">
      <c r="A93" s="1" t="s">
        <v>276</v>
      </c>
      <c r="B93" s="52">
        <f>SUM(C93:W93)</f>
        <v>1000</v>
      </c>
      <c r="C93" s="54"/>
      <c r="D93" s="54"/>
      <c r="E93" s="54"/>
      <c r="F93" s="54">
        <v>150</v>
      </c>
      <c r="G93" s="54">
        <v>150</v>
      </c>
      <c r="H93" s="54">
        <v>250</v>
      </c>
      <c r="I93" s="54">
        <v>150</v>
      </c>
      <c r="J93" s="54">
        <v>150</v>
      </c>
      <c r="K93" s="54">
        <v>150</v>
      </c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>
        <f>SUM(C93:W93)</f>
        <v>1000</v>
      </c>
      <c r="Y93" s="1" t="s">
        <v>178</v>
      </c>
    </row>
    <row r="94" spans="1:25" ht="12.75">
      <c r="A94" s="1" t="s">
        <v>179</v>
      </c>
      <c r="B94" s="52">
        <f>SUM(C94:W94)</f>
        <v>21375</v>
      </c>
      <c r="C94" s="54"/>
      <c r="D94" s="54"/>
      <c r="E94" s="54"/>
      <c r="F94" s="54">
        <v>3275</v>
      </c>
      <c r="G94" s="54">
        <v>3275</v>
      </c>
      <c r="H94" s="54">
        <v>5000</v>
      </c>
      <c r="I94" s="54">
        <v>3275</v>
      </c>
      <c r="J94" s="54">
        <v>3275</v>
      </c>
      <c r="K94" s="54">
        <v>3275</v>
      </c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>
        <f>SUM(C94:W94)</f>
        <v>21375</v>
      </c>
      <c r="Y94" s="1" t="s">
        <v>47</v>
      </c>
    </row>
    <row r="95" spans="1:25" ht="12.75">
      <c r="A95" s="1" t="s">
        <v>180</v>
      </c>
      <c r="B95" s="52">
        <f>SUM(C95:W95)</f>
        <v>600</v>
      </c>
      <c r="C95" s="54"/>
      <c r="D95" s="54"/>
      <c r="E95" s="54">
        <v>0</v>
      </c>
      <c r="F95" s="54">
        <v>100</v>
      </c>
      <c r="G95" s="54">
        <v>100</v>
      </c>
      <c r="H95" s="54">
        <v>100</v>
      </c>
      <c r="I95" s="54">
        <v>100</v>
      </c>
      <c r="J95" s="54">
        <v>100</v>
      </c>
      <c r="K95" s="54">
        <v>100</v>
      </c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>
        <f>SUM(C95:W95)</f>
        <v>600</v>
      </c>
      <c r="Y95" s="1" t="s">
        <v>47</v>
      </c>
    </row>
    <row r="96" spans="1:24" ht="12.75">
      <c r="A96" s="1" t="s">
        <v>181</v>
      </c>
      <c r="B96" s="54"/>
      <c r="C96" s="54"/>
      <c r="D96" s="54"/>
      <c r="E96" s="54"/>
      <c r="F96" s="54"/>
      <c r="G96" s="54"/>
      <c r="H96" s="54"/>
      <c r="I96" s="54"/>
      <c r="J96" s="54"/>
      <c r="K96" s="54"/>
      <c r="L96" s="54"/>
      <c r="M96" s="54"/>
      <c r="N96" s="54"/>
      <c r="O96" s="54"/>
      <c r="P96" s="54"/>
      <c r="Q96" s="54"/>
      <c r="R96" s="54"/>
      <c r="S96" s="54"/>
      <c r="T96" s="54"/>
      <c r="U96" s="54"/>
      <c r="V96" s="54"/>
      <c r="W96" s="54"/>
      <c r="X96" s="54">
        <f>SUM(C96:W96)</f>
        <v>0</v>
      </c>
    </row>
    <row r="97" spans="1:25" ht="12.75">
      <c r="A97" s="40" t="s">
        <v>182</v>
      </c>
      <c r="B97" s="52">
        <f>SUM(C97:W97)</f>
        <v>250</v>
      </c>
      <c r="C97" s="54">
        <v>250</v>
      </c>
      <c r="D97" s="54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>
        <f>SUM(C97:W97)</f>
        <v>250</v>
      </c>
      <c r="Y97" s="1" t="s">
        <v>47</v>
      </c>
    </row>
    <row r="98" spans="2:24" ht="12.75">
      <c r="B98" s="54"/>
      <c r="C98" s="54"/>
      <c r="D98" s="54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</row>
    <row r="99" spans="1:24" ht="12.75">
      <c r="A99" s="79" t="s">
        <v>183</v>
      </c>
      <c r="B99" s="80">
        <f>SUM(B84:B97)</f>
        <v>47680</v>
      </c>
      <c r="C99" s="80">
        <f>SUM(C84:C97)</f>
        <v>250</v>
      </c>
      <c r="D99" s="80">
        <f>SUM(D84:D97)</f>
        <v>230</v>
      </c>
      <c r="E99" s="80">
        <f>SUM(E84:E97)</f>
        <v>125</v>
      </c>
      <c r="F99" s="80">
        <f>SUM(F84:F97)</f>
        <v>7200</v>
      </c>
      <c r="G99" s="80">
        <f>SUM(G84:G97)</f>
        <v>7200</v>
      </c>
      <c r="H99" s="80">
        <f>SUM(H84:H97)</f>
        <v>10675</v>
      </c>
      <c r="I99" s="80">
        <f>SUM(I84:I97)</f>
        <v>7200</v>
      </c>
      <c r="J99" s="80">
        <f>SUM(J84:J97)</f>
        <v>7200</v>
      </c>
      <c r="K99" s="80">
        <f>SUM(K84:K97)</f>
        <v>7200</v>
      </c>
      <c r="L99" s="80">
        <f>SUM(L84:L97)</f>
        <v>0</v>
      </c>
      <c r="M99" s="80">
        <f>SUM(M84:M97)</f>
        <v>0</v>
      </c>
      <c r="N99" s="80">
        <f>SUM(N84:N97)</f>
        <v>0</v>
      </c>
      <c r="O99" s="80">
        <f>SUM(O84:O97)</f>
        <v>0</v>
      </c>
      <c r="P99" s="80">
        <f>SUM(P84:P97)</f>
        <v>0</v>
      </c>
      <c r="Q99" s="80">
        <f>SUM(Q84:Q97)</f>
        <v>0</v>
      </c>
      <c r="R99" s="80">
        <f>SUM(R84:R97)</f>
        <v>0</v>
      </c>
      <c r="S99" s="80">
        <f>SUM(S84:S97)</f>
        <v>0</v>
      </c>
      <c r="T99" s="80">
        <f>SUM(T84:T97)</f>
        <v>0</v>
      </c>
      <c r="U99" s="80">
        <f>SUM(U84:U97)</f>
        <v>400</v>
      </c>
      <c r="V99" s="80">
        <f>SUM(V84:V97)</f>
        <v>0</v>
      </c>
      <c r="W99" s="80">
        <f>SUM(W84:W97)</f>
        <v>0</v>
      </c>
      <c r="X99" s="80">
        <f>SUM(X84:X97)</f>
        <v>47680</v>
      </c>
    </row>
    <row r="100" spans="1:24" ht="12.75">
      <c r="A100" s="83"/>
      <c r="B100" s="61"/>
      <c r="C100" s="61"/>
      <c r="D100" s="61"/>
      <c r="E100" s="61"/>
      <c r="F100" s="61"/>
      <c r="G100" s="61"/>
      <c r="H100" s="61"/>
      <c r="I100" s="61"/>
      <c r="J100" s="61"/>
      <c r="K100" s="61"/>
      <c r="L100" s="61"/>
      <c r="M100" s="61"/>
      <c r="N100" s="61"/>
      <c r="O100" s="61"/>
      <c r="P100" s="61"/>
      <c r="Q100" s="61"/>
      <c r="R100" s="61"/>
      <c r="S100" s="61"/>
      <c r="T100" s="61"/>
      <c r="U100" s="61"/>
      <c r="V100" s="61"/>
      <c r="W100" s="61"/>
      <c r="X100" s="61"/>
    </row>
    <row r="101" spans="1:24" ht="12.75" hidden="1">
      <c r="A101" s="1" t="s">
        <v>184</v>
      </c>
      <c r="B101" s="52">
        <f>SUM(C101:W101)</f>
        <v>0</v>
      </c>
      <c r="C101" s="54"/>
      <c r="D101" s="54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>
        <f>SUM(C101:W101)</f>
        <v>0</v>
      </c>
    </row>
    <row r="102" spans="1:25" ht="12.75" hidden="1">
      <c r="A102" s="1" t="s">
        <v>185</v>
      </c>
      <c r="B102" s="52">
        <f>SUM(C102:W102)</f>
        <v>0</v>
      </c>
      <c r="C102" s="54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>
        <f>SUM(C102:W102)</f>
        <v>0</v>
      </c>
      <c r="Y102" s="1" t="s">
        <v>186</v>
      </c>
    </row>
    <row r="103" spans="1:25" ht="12.75" hidden="1">
      <c r="A103" s="1" t="s">
        <v>187</v>
      </c>
      <c r="B103" s="52">
        <f>SUM(C103:W103)</f>
        <v>0</v>
      </c>
      <c r="C103" s="54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>
        <f>SUM(C103:W103)</f>
        <v>0</v>
      </c>
      <c r="Y103" s="1" t="s">
        <v>186</v>
      </c>
    </row>
    <row r="104" spans="1:25" ht="12.75" hidden="1">
      <c r="A104" s="1" t="s">
        <v>188</v>
      </c>
      <c r="B104" s="52">
        <f>SUM(C104:W104)</f>
        <v>0</v>
      </c>
      <c r="C104" s="54"/>
      <c r="D104" s="54"/>
      <c r="E104" s="54"/>
      <c r="F104" s="54"/>
      <c r="G104" s="54"/>
      <c r="H104" s="54"/>
      <c r="I104" s="54"/>
      <c r="J104" s="54"/>
      <c r="K104" s="54"/>
      <c r="L104" s="54"/>
      <c r="M104" s="54"/>
      <c r="N104" s="54"/>
      <c r="O104" s="54"/>
      <c r="P104" s="54"/>
      <c r="Q104" s="54"/>
      <c r="R104" s="54"/>
      <c r="S104" s="54"/>
      <c r="T104" s="54"/>
      <c r="U104" s="54"/>
      <c r="V104" s="54"/>
      <c r="W104" s="54"/>
      <c r="X104" s="54">
        <f>SUM(C104:W104)</f>
        <v>0</v>
      </c>
      <c r="Y104" s="1" t="s">
        <v>186</v>
      </c>
    </row>
    <row r="105" spans="1:25" ht="12.75">
      <c r="A105" s="1" t="s">
        <v>186</v>
      </c>
      <c r="B105" s="52">
        <f>SUM(C105:W105)</f>
        <v>46993.75000000001</v>
      </c>
      <c r="C105" s="54"/>
      <c r="D105" s="54"/>
      <c r="E105" s="54"/>
      <c r="F105" s="54"/>
      <c r="G105" s="54"/>
      <c r="H105" s="54"/>
      <c r="I105" s="54"/>
      <c r="J105" s="54"/>
      <c r="K105" s="54"/>
      <c r="L105" s="54">
        <f>(45625/12)*1.03</f>
        <v>3916.1458333333335</v>
      </c>
      <c r="M105" s="54">
        <f>(45625/12)*1.03</f>
        <v>3916.1458333333335</v>
      </c>
      <c r="N105" s="54">
        <f>(45625/12)*1.03</f>
        <v>3916.1458333333335</v>
      </c>
      <c r="O105" s="54">
        <f>(45625/12)*1.03</f>
        <v>3916.1458333333335</v>
      </c>
      <c r="P105" s="54">
        <f>(45625/12)*1.03</f>
        <v>3916.1458333333335</v>
      </c>
      <c r="Q105" s="54">
        <f>(45625/12)*1.03</f>
        <v>3916.1458333333335</v>
      </c>
      <c r="R105" s="54">
        <f>(45625/12)*1.03</f>
        <v>3916.1458333333335</v>
      </c>
      <c r="S105" s="54">
        <f>(45625/12)*1.03</f>
        <v>3916.1458333333335</v>
      </c>
      <c r="T105" s="54">
        <f>(45625/12)*1.03</f>
        <v>3916.1458333333335</v>
      </c>
      <c r="U105" s="54">
        <f>(45625/12)*1.03</f>
        <v>3916.1458333333335</v>
      </c>
      <c r="V105" s="54">
        <f>(45625/12)*1.03</f>
        <v>3916.1458333333335</v>
      </c>
      <c r="W105" s="54">
        <f>(45625/12)*1.03</f>
        <v>3916.1458333333335</v>
      </c>
      <c r="X105" s="54">
        <f>SUM(C105:W105)</f>
        <v>46993.75000000001</v>
      </c>
      <c r="Y105" s="1" t="s">
        <v>186</v>
      </c>
    </row>
    <row r="106" spans="1:25" ht="12.75">
      <c r="A106" s="1" t="s">
        <v>51</v>
      </c>
      <c r="B106" s="52">
        <f>SUM(C106:W106)</f>
        <v>1000</v>
      </c>
      <c r="C106" s="54"/>
      <c r="D106" s="54"/>
      <c r="E106" s="54"/>
      <c r="F106" s="54"/>
      <c r="G106" s="54"/>
      <c r="H106" s="54"/>
      <c r="I106" s="54"/>
      <c r="J106" s="54"/>
      <c r="K106" s="54"/>
      <c r="L106" s="54">
        <v>200</v>
      </c>
      <c r="M106" s="54">
        <v>400</v>
      </c>
      <c r="N106" s="54">
        <v>40</v>
      </c>
      <c r="O106" s="54">
        <v>40</v>
      </c>
      <c r="P106" s="54">
        <v>40</v>
      </c>
      <c r="Q106" s="54">
        <v>40</v>
      </c>
      <c r="R106" s="54">
        <v>40</v>
      </c>
      <c r="S106" s="54">
        <v>40</v>
      </c>
      <c r="T106" s="54">
        <v>40</v>
      </c>
      <c r="U106" s="54">
        <v>40</v>
      </c>
      <c r="V106" s="54">
        <v>40</v>
      </c>
      <c r="W106" s="54">
        <v>40</v>
      </c>
      <c r="X106" s="54">
        <f>SUM(C106:W106)</f>
        <v>1000</v>
      </c>
      <c r="Y106" s="1" t="s">
        <v>190</v>
      </c>
    </row>
    <row r="107" spans="1:25" ht="12.75">
      <c r="A107" s="1" t="s">
        <v>265</v>
      </c>
      <c r="B107" s="52">
        <f>SUM(C107:W107)</f>
        <v>1400</v>
      </c>
      <c r="C107" s="54"/>
      <c r="D107" s="54"/>
      <c r="E107" s="54">
        <v>125</v>
      </c>
      <c r="F107" s="54">
        <v>200</v>
      </c>
      <c r="G107" s="54">
        <v>200</v>
      </c>
      <c r="H107" s="54">
        <v>275</v>
      </c>
      <c r="I107" s="54">
        <v>200</v>
      </c>
      <c r="J107" s="54">
        <v>200</v>
      </c>
      <c r="K107" s="54">
        <v>200</v>
      </c>
      <c r="L107" s="54"/>
      <c r="M107" s="54"/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54">
        <f>SUM(C107:W107)</f>
        <v>1400</v>
      </c>
      <c r="Y107" s="1" t="s">
        <v>190</v>
      </c>
    </row>
    <row r="108" spans="1:26" ht="12.75">
      <c r="A108" s="81" t="s">
        <v>54</v>
      </c>
      <c r="B108" s="52">
        <f>SUM(C108:W108)</f>
        <v>6300</v>
      </c>
      <c r="C108" s="67"/>
      <c r="D108" s="67"/>
      <c r="E108" s="67"/>
      <c r="F108" s="67"/>
      <c r="G108" s="67"/>
      <c r="H108" s="67"/>
      <c r="I108" s="67"/>
      <c r="J108" s="67"/>
      <c r="K108" s="67"/>
      <c r="L108" s="52">
        <v>525</v>
      </c>
      <c r="M108" s="52">
        <v>525</v>
      </c>
      <c r="N108" s="52">
        <v>525</v>
      </c>
      <c r="O108" s="52">
        <v>525</v>
      </c>
      <c r="P108" s="52">
        <v>525</v>
      </c>
      <c r="Q108" s="52">
        <v>525</v>
      </c>
      <c r="R108" s="52">
        <v>525</v>
      </c>
      <c r="S108" s="52">
        <v>525</v>
      </c>
      <c r="T108" s="52">
        <v>525</v>
      </c>
      <c r="U108" s="52">
        <v>525</v>
      </c>
      <c r="V108" s="52">
        <v>525</v>
      </c>
      <c r="W108" s="52">
        <v>525</v>
      </c>
      <c r="X108" s="67">
        <f>SUM(C108:W108)</f>
        <v>6300</v>
      </c>
      <c r="Y108" s="81" t="s">
        <v>190</v>
      </c>
      <c r="Z108" s="40"/>
    </row>
    <row r="109" spans="1:25" ht="12.75">
      <c r="A109" s="1" t="s">
        <v>192</v>
      </c>
      <c r="B109" s="52">
        <f>SUM(C109:W109)</f>
        <v>5420</v>
      </c>
      <c r="C109" s="54"/>
      <c r="D109" s="54"/>
      <c r="E109" s="54">
        <v>200</v>
      </c>
      <c r="F109" s="54"/>
      <c r="G109" s="54"/>
      <c r="H109" s="54"/>
      <c r="I109" s="54"/>
      <c r="J109" s="54"/>
      <c r="K109" s="54"/>
      <c r="L109" s="54">
        <v>435</v>
      </c>
      <c r="M109" s="54">
        <v>435</v>
      </c>
      <c r="N109" s="54">
        <v>435</v>
      </c>
      <c r="O109" s="54">
        <v>435</v>
      </c>
      <c r="P109" s="54">
        <v>435</v>
      </c>
      <c r="Q109" s="54">
        <v>435</v>
      </c>
      <c r="R109" s="54">
        <v>435</v>
      </c>
      <c r="S109" s="54">
        <v>435</v>
      </c>
      <c r="T109" s="54">
        <v>435</v>
      </c>
      <c r="U109" s="54">
        <v>435</v>
      </c>
      <c r="V109" s="54">
        <v>435</v>
      </c>
      <c r="W109" s="54">
        <v>435</v>
      </c>
      <c r="X109" s="54">
        <f>SUM(C109:W109)</f>
        <v>5420</v>
      </c>
      <c r="Y109" s="1" t="s">
        <v>190</v>
      </c>
    </row>
    <row r="110" spans="1:25" ht="12.75">
      <c r="A110" s="40" t="s">
        <v>193</v>
      </c>
      <c r="B110" s="52">
        <f>SUM(C110:W110)</f>
        <v>5200</v>
      </c>
      <c r="C110" s="54"/>
      <c r="D110" s="54"/>
      <c r="E110" s="54"/>
      <c r="F110" s="54"/>
      <c r="G110" s="54"/>
      <c r="H110" s="54"/>
      <c r="I110" s="54"/>
      <c r="J110" s="54"/>
      <c r="K110" s="54"/>
      <c r="L110" s="54">
        <v>0</v>
      </c>
      <c r="M110" s="54">
        <v>100</v>
      </c>
      <c r="N110" s="54">
        <v>4800</v>
      </c>
      <c r="O110" s="54">
        <v>0</v>
      </c>
      <c r="P110" s="54">
        <v>100</v>
      </c>
      <c r="Q110" s="54">
        <v>0</v>
      </c>
      <c r="R110" s="54">
        <v>100</v>
      </c>
      <c r="S110" s="54">
        <v>0</v>
      </c>
      <c r="T110" s="54">
        <v>0</v>
      </c>
      <c r="U110" s="54">
        <v>100</v>
      </c>
      <c r="V110" s="54">
        <v>0</v>
      </c>
      <c r="W110" s="54">
        <v>0</v>
      </c>
      <c r="X110" s="54">
        <f>SUM(C110:W110)</f>
        <v>5200</v>
      </c>
      <c r="Y110" s="1" t="s">
        <v>190</v>
      </c>
    </row>
    <row r="111" spans="1:25" ht="12.75">
      <c r="A111" s="40" t="s">
        <v>194</v>
      </c>
      <c r="B111" s="52">
        <f>SUM(C111:W111)</f>
        <v>21000</v>
      </c>
      <c r="C111" s="54"/>
      <c r="D111" s="54"/>
      <c r="E111" s="54"/>
      <c r="F111" s="54"/>
      <c r="G111" s="54"/>
      <c r="H111" s="54"/>
      <c r="I111" s="54"/>
      <c r="J111" s="54"/>
      <c r="K111" s="54"/>
      <c r="L111" s="54">
        <v>1750</v>
      </c>
      <c r="M111" s="54">
        <v>1750</v>
      </c>
      <c r="N111" s="54">
        <v>1750</v>
      </c>
      <c r="O111" s="54">
        <v>1750</v>
      </c>
      <c r="P111" s="54">
        <v>1750</v>
      </c>
      <c r="Q111" s="54">
        <v>1750</v>
      </c>
      <c r="R111" s="54">
        <v>1750</v>
      </c>
      <c r="S111" s="54">
        <v>1750</v>
      </c>
      <c r="T111" s="54">
        <v>1750</v>
      </c>
      <c r="U111" s="54">
        <v>1750</v>
      </c>
      <c r="V111" s="54">
        <v>1750</v>
      </c>
      <c r="W111" s="54">
        <v>1750</v>
      </c>
      <c r="X111" s="54">
        <f>SUM(C111:W111)</f>
        <v>21000</v>
      </c>
      <c r="Y111" s="1" t="s">
        <v>190</v>
      </c>
    </row>
    <row r="112" spans="1:25" ht="12.75">
      <c r="A112" s="1" t="s">
        <v>195</v>
      </c>
      <c r="B112" s="52">
        <f>SUM(C112:W112)</f>
        <v>22200</v>
      </c>
      <c r="C112" s="54"/>
      <c r="D112" s="54"/>
      <c r="E112" s="54"/>
      <c r="F112" s="54"/>
      <c r="G112" s="54"/>
      <c r="H112" s="54"/>
      <c r="I112" s="54"/>
      <c r="J112" s="54"/>
      <c r="K112" s="54"/>
      <c r="L112" s="54">
        <v>1850</v>
      </c>
      <c r="M112" s="54">
        <v>1850</v>
      </c>
      <c r="N112" s="54">
        <v>1850</v>
      </c>
      <c r="O112" s="54">
        <v>1850</v>
      </c>
      <c r="P112" s="54">
        <v>1850</v>
      </c>
      <c r="Q112" s="54">
        <v>1850</v>
      </c>
      <c r="R112" s="54">
        <v>1850</v>
      </c>
      <c r="S112" s="54">
        <v>1850</v>
      </c>
      <c r="T112" s="54">
        <v>1850</v>
      </c>
      <c r="U112" s="54">
        <v>1850</v>
      </c>
      <c r="V112" s="54">
        <v>1850</v>
      </c>
      <c r="W112" s="54">
        <v>1850</v>
      </c>
      <c r="X112" s="54">
        <f>SUM(C112:W112)</f>
        <v>22200</v>
      </c>
      <c r="Y112" s="1" t="s">
        <v>196</v>
      </c>
    </row>
    <row r="113" spans="1:24" ht="12.75">
      <c r="A113" s="79" t="s">
        <v>197</v>
      </c>
      <c r="B113" s="80">
        <f>SUM(B101:B112)</f>
        <v>109513.75</v>
      </c>
      <c r="C113" s="80">
        <f>SUM(C101:C112)</f>
        <v>0</v>
      </c>
      <c r="D113" s="80">
        <f>SUM(D101:D112)</f>
        <v>0</v>
      </c>
      <c r="E113" s="80">
        <f>SUM(E101:E112)</f>
        <v>325</v>
      </c>
      <c r="F113" s="80">
        <f>SUM(F101:F112)</f>
        <v>200</v>
      </c>
      <c r="G113" s="80">
        <f>SUM(G101:G112)</f>
        <v>200</v>
      </c>
      <c r="H113" s="80">
        <f>SUM(H101:H112)</f>
        <v>275</v>
      </c>
      <c r="I113" s="80">
        <f>SUM(I101:I112)</f>
        <v>200</v>
      </c>
      <c r="J113" s="80">
        <f>SUM(J101:J112)</f>
        <v>200</v>
      </c>
      <c r="K113" s="80">
        <f>SUM(K101:K112)</f>
        <v>200</v>
      </c>
      <c r="L113" s="80">
        <f>SUM(L101:L112)</f>
        <v>8676.145833333334</v>
      </c>
      <c r="M113" s="80">
        <f>SUM(M101:M112)</f>
        <v>8976.145833333334</v>
      </c>
      <c r="N113" s="80">
        <f>SUM(N101:N112)</f>
        <v>13316.145833333334</v>
      </c>
      <c r="O113" s="80">
        <f>SUM(O101:O112)</f>
        <v>8516.145833333334</v>
      </c>
      <c r="P113" s="80">
        <f>SUM(P101:P112)</f>
        <v>8616.145833333334</v>
      </c>
      <c r="Q113" s="80">
        <f>SUM(Q101:Q112)</f>
        <v>8516.145833333334</v>
      </c>
      <c r="R113" s="80">
        <f>SUM(R101:R112)</f>
        <v>8616.145833333334</v>
      </c>
      <c r="S113" s="80">
        <f>SUM(S101:S112)</f>
        <v>8516.145833333334</v>
      </c>
      <c r="T113" s="80">
        <f>SUM(T101:T112)</f>
        <v>8516.145833333334</v>
      </c>
      <c r="U113" s="80">
        <f>SUM(U101:U112)</f>
        <v>8616.145833333334</v>
      </c>
      <c r="V113" s="80">
        <f>SUM(V101:V112)</f>
        <v>8516.145833333334</v>
      </c>
      <c r="W113" s="80">
        <f>SUM(W101:W112)</f>
        <v>8516.145833333334</v>
      </c>
      <c r="X113" s="80">
        <f>SUM(C113:W113)</f>
        <v>109513.74999999999</v>
      </c>
    </row>
    <row r="114" spans="1:24" ht="12.75">
      <c r="A114" s="83"/>
      <c r="B114" s="61"/>
      <c r="C114" s="61"/>
      <c r="D114" s="61"/>
      <c r="E114" s="61"/>
      <c r="F114" s="61"/>
      <c r="G114" s="61"/>
      <c r="H114" s="61"/>
      <c r="I114" s="61"/>
      <c r="J114" s="61"/>
      <c r="K114" s="61"/>
      <c r="L114" s="61"/>
      <c r="M114" s="61"/>
      <c r="N114" s="61"/>
      <c r="O114" s="61"/>
      <c r="P114" s="61"/>
      <c r="Q114" s="61"/>
      <c r="R114" s="61"/>
      <c r="S114" s="61"/>
      <c r="T114" s="61"/>
      <c r="U114" s="61"/>
      <c r="V114" s="61"/>
      <c r="W114" s="61"/>
      <c r="X114" s="61"/>
    </row>
    <row r="115" spans="2:24" ht="12.75">
      <c r="B115" s="54"/>
      <c r="C115" s="54"/>
      <c r="D115" s="54"/>
      <c r="E115" s="54"/>
      <c r="F115" s="54"/>
      <c r="G115" s="54"/>
      <c r="H115" s="54"/>
      <c r="I115" s="54"/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54"/>
    </row>
    <row r="116" spans="1:25" s="88" customFormat="1" ht="12.75">
      <c r="A116" s="85" t="s">
        <v>198</v>
      </c>
      <c r="B116" s="86">
        <f>B64+B73+B80+B99+B113</f>
        <v>240383.75</v>
      </c>
      <c r="C116" s="86">
        <f>C64+C73+C80+C99+C113</f>
        <v>2500</v>
      </c>
      <c r="D116" s="86">
        <f>D64+D73+D80+D99+D113</f>
        <v>3930</v>
      </c>
      <c r="E116" s="86">
        <f>E64+E73+E80+E99+E113</f>
        <v>3000</v>
      </c>
      <c r="F116" s="86">
        <f>F64+F73+F80+F99+F113</f>
        <v>19085</v>
      </c>
      <c r="G116" s="86">
        <f>G64+G73+G80+G99+G113</f>
        <v>19085</v>
      </c>
      <c r="H116" s="86">
        <f>H64+H73+H80+H99+H113</f>
        <v>27215</v>
      </c>
      <c r="I116" s="86">
        <f>I64+I73+I80+I99+I113</f>
        <v>19085</v>
      </c>
      <c r="J116" s="86">
        <f>J64+J73+J80+J99+J113</f>
        <v>19085</v>
      </c>
      <c r="K116" s="86">
        <f>K64+K73+K80+K99+K113</f>
        <v>19085</v>
      </c>
      <c r="L116" s="86">
        <f>L64+L73+L80+L99+L113</f>
        <v>8676.145833333334</v>
      </c>
      <c r="M116" s="86">
        <f>M64+M73+M80+M99+M113</f>
        <v>8976.145833333334</v>
      </c>
      <c r="N116" s="86">
        <f>N64+N73+N80+N99+N113</f>
        <v>13316.145833333334</v>
      </c>
      <c r="O116" s="86">
        <f>O64+O73+O80+O99+O113</f>
        <v>8516.145833333334</v>
      </c>
      <c r="P116" s="86">
        <f>P64+P73+P80+P99+P113</f>
        <v>8616.145833333334</v>
      </c>
      <c r="Q116" s="86">
        <f>Q64+Q73+Q80+Q99+Q113</f>
        <v>8516.145833333334</v>
      </c>
      <c r="R116" s="86">
        <f>R64+R73+R80+R99+R113</f>
        <v>8616.145833333334</v>
      </c>
      <c r="S116" s="86">
        <f>S64+S73+S80+S99+S113</f>
        <v>8516.145833333334</v>
      </c>
      <c r="T116" s="86">
        <f>T64+T73+T80+T99+T113</f>
        <v>8516.145833333334</v>
      </c>
      <c r="U116" s="86">
        <f>U64+U73+U80+U99+U113</f>
        <v>9016.145833333334</v>
      </c>
      <c r="V116" s="86">
        <f>V64+V73+V80+V99+V113</f>
        <v>8516.145833333334</v>
      </c>
      <c r="W116" s="86">
        <f>W64+W73+W80+W99+W113</f>
        <v>8516.145833333334</v>
      </c>
      <c r="X116" s="86">
        <f>X64+X73+X80+X99+X113</f>
        <v>240383.75</v>
      </c>
      <c r="Y116" s="87">
        <f>+X45-X64-X73-X80-X99-X113</f>
        <v>-11869.749999999985</v>
      </c>
    </row>
    <row r="117" spans="2:24" ht="12.75">
      <c r="B117" s="54"/>
      <c r="C117" s="54"/>
      <c r="D117" s="54"/>
      <c r="E117" s="54"/>
      <c r="F117" s="54"/>
      <c r="G117" s="54"/>
      <c r="H117" s="54"/>
      <c r="I117" s="54"/>
      <c r="J117" s="54"/>
      <c r="K117" s="54"/>
      <c r="L117" s="54"/>
      <c r="M117" s="54"/>
      <c r="N117" s="54"/>
      <c r="O117" s="54"/>
      <c r="P117" s="54"/>
      <c r="Q117" s="54"/>
      <c r="R117" s="54"/>
      <c r="S117" s="54"/>
      <c r="T117" s="54"/>
      <c r="U117" s="54"/>
      <c r="V117" s="54"/>
      <c r="W117" s="54"/>
      <c r="X117" s="54"/>
    </row>
    <row r="118" spans="1:24" s="91" customFormat="1" ht="12.75">
      <c r="A118" s="89" t="s">
        <v>199</v>
      </c>
      <c r="B118" s="90">
        <f>B45-B116</f>
        <v>-11869.75</v>
      </c>
      <c r="C118" s="90">
        <f>C45-C116</f>
        <v>0</v>
      </c>
      <c r="D118" s="90">
        <f>D45-D116</f>
        <v>0</v>
      </c>
      <c r="E118" s="90">
        <f>E45-E116</f>
        <v>1000</v>
      </c>
      <c r="F118" s="90">
        <f>F45-F116</f>
        <v>11724</v>
      </c>
      <c r="G118" s="90">
        <f>G45-G116</f>
        <v>11724</v>
      </c>
      <c r="H118" s="90">
        <f>H45-H116</f>
        <v>18218</v>
      </c>
      <c r="I118" s="90">
        <f>I45-I116</f>
        <v>11723</v>
      </c>
      <c r="J118" s="90">
        <f>J45-J116</f>
        <v>11723</v>
      </c>
      <c r="K118" s="90">
        <f>K45-K116</f>
        <v>11723</v>
      </c>
      <c r="L118" s="90">
        <f>L45-L116</f>
        <v>-8676.145833333334</v>
      </c>
      <c r="M118" s="90">
        <f>M45-M116</f>
        <v>-7976.145833333334</v>
      </c>
      <c r="N118" s="90">
        <f>N45-N116</f>
        <v>-12316.145833333334</v>
      </c>
      <c r="O118" s="90">
        <f>O45-O116</f>
        <v>-6516.145833333334</v>
      </c>
      <c r="P118" s="90">
        <f>P45-P116</f>
        <v>-7616.145833333334</v>
      </c>
      <c r="Q118" s="90">
        <f>Q45-Q116</f>
        <v>-4741.145833333334</v>
      </c>
      <c r="R118" s="90">
        <f>R45-R116</f>
        <v>-4116.145833333334</v>
      </c>
      <c r="S118" s="90">
        <f>S45-S116</f>
        <v>-7516.145833333334</v>
      </c>
      <c r="T118" s="90">
        <f>T45-T116</f>
        <v>-7182.145833333334</v>
      </c>
      <c r="U118" s="90">
        <f>U45-U116</f>
        <v>-8016.145833333334</v>
      </c>
      <c r="V118" s="90">
        <f>V45-V116</f>
        <v>-7516.145833333334</v>
      </c>
      <c r="W118" s="90">
        <f>W45-W116</f>
        <v>-7516.145833333334</v>
      </c>
      <c r="X118" s="90">
        <f>X45-X116</f>
        <v>-11869.75</v>
      </c>
    </row>
    <row r="119" spans="2:24" ht="12.75">
      <c r="B119" s="54"/>
      <c r="C119" s="54"/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54"/>
    </row>
    <row r="120" spans="2:24" ht="12.75">
      <c r="B120" s="54"/>
      <c r="C120" s="54"/>
      <c r="D120" s="54"/>
      <c r="E120" s="54"/>
      <c r="F120" s="54"/>
      <c r="G120" s="54"/>
      <c r="H120" s="54"/>
      <c r="I120" s="54"/>
      <c r="J120" s="54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54"/>
    </row>
    <row r="121" spans="2:24" ht="12.75">
      <c r="B121" s="54"/>
      <c r="C121" s="54"/>
      <c r="D121" s="54"/>
      <c r="E121" s="54"/>
      <c r="F121" s="54"/>
      <c r="G121" s="54"/>
      <c r="H121" s="54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54"/>
      <c r="T121" s="54"/>
      <c r="U121" s="54"/>
      <c r="V121" s="54"/>
      <c r="W121" s="54"/>
      <c r="X121" s="54"/>
    </row>
    <row r="122" spans="2:24" ht="12.75">
      <c r="B122" s="54"/>
      <c r="C122" s="54"/>
      <c r="D122" s="54"/>
      <c r="E122" s="54"/>
      <c r="F122" s="54"/>
      <c r="G122" s="54"/>
      <c r="H122" s="54"/>
      <c r="I122" s="54"/>
      <c r="J122" s="54"/>
      <c r="K122" s="54"/>
      <c r="L122" s="54"/>
      <c r="M122" s="54"/>
      <c r="N122" s="54"/>
      <c r="O122" s="54"/>
      <c r="P122" s="54"/>
      <c r="Q122" s="54"/>
      <c r="R122" s="54"/>
      <c r="S122" s="54"/>
      <c r="T122" s="54"/>
      <c r="U122" s="54"/>
      <c r="V122" s="54"/>
      <c r="W122" s="54"/>
      <c r="X122" s="54"/>
    </row>
    <row r="123" spans="2:12" ht="12.75">
      <c r="B123" s="54"/>
      <c r="C123" s="54"/>
      <c r="D123" s="54"/>
      <c r="E123" s="54"/>
      <c r="F123" s="54"/>
      <c r="G123" s="54"/>
      <c r="H123" s="54"/>
      <c r="I123" s="54"/>
      <c r="J123" s="54"/>
      <c r="K123" s="54"/>
      <c r="L123" s="54"/>
    </row>
    <row r="124" spans="2:12" ht="12.75">
      <c r="B124" s="54"/>
      <c r="C124" s="54"/>
      <c r="D124" s="54"/>
      <c r="E124" s="54"/>
      <c r="F124" s="54"/>
      <c r="G124" s="54"/>
      <c r="H124" s="54"/>
      <c r="I124" s="54"/>
      <c r="J124" s="54"/>
      <c r="K124" s="54"/>
      <c r="L124" s="54"/>
    </row>
    <row r="125" spans="2:12" ht="12.75">
      <c r="B125" s="54"/>
      <c r="C125" s="54"/>
      <c r="D125" s="54"/>
      <c r="E125" s="54"/>
      <c r="F125" s="54"/>
      <c r="G125" s="54"/>
      <c r="H125" s="54"/>
      <c r="I125" s="54"/>
      <c r="J125" s="54"/>
      <c r="K125" s="54"/>
      <c r="L125" s="54"/>
    </row>
    <row r="126" spans="2:12" ht="12.75">
      <c r="B126" s="54"/>
      <c r="C126" s="54"/>
      <c r="D126" s="54"/>
      <c r="E126" s="54"/>
      <c r="F126" s="54"/>
      <c r="G126" s="54"/>
      <c r="H126" s="54"/>
      <c r="I126" s="54"/>
      <c r="J126" s="54"/>
      <c r="K126" s="54"/>
      <c r="L126" s="54"/>
    </row>
    <row r="127" spans="2:12" ht="12.75">
      <c r="B127" s="54"/>
      <c r="C127" s="54"/>
      <c r="D127" s="54"/>
      <c r="E127" s="54"/>
      <c r="F127" s="54"/>
      <c r="G127" s="54"/>
      <c r="H127" s="54"/>
      <c r="I127" s="54"/>
      <c r="J127" s="54"/>
      <c r="K127" s="54"/>
      <c r="L127" s="54"/>
    </row>
    <row r="128" spans="2:12" ht="12.75">
      <c r="B128" s="54"/>
      <c r="C128" s="54"/>
      <c r="D128" s="54"/>
      <c r="E128" s="54"/>
      <c r="F128" s="54"/>
      <c r="G128" s="54"/>
      <c r="H128" s="54"/>
      <c r="I128" s="54"/>
      <c r="J128" s="54"/>
      <c r="K128" s="54"/>
      <c r="L128" s="54"/>
    </row>
    <row r="129" spans="2:12" ht="12.75">
      <c r="B129" s="54"/>
      <c r="C129" s="54"/>
      <c r="D129" s="54"/>
      <c r="E129" s="54"/>
      <c r="F129" s="54"/>
      <c r="G129" s="54"/>
      <c r="H129" s="54"/>
      <c r="I129" s="54"/>
      <c r="J129" s="54"/>
      <c r="K129" s="54"/>
      <c r="L129" s="54"/>
    </row>
    <row r="130" spans="2:12" ht="12.75">
      <c r="B130" s="54"/>
      <c r="C130" s="54"/>
      <c r="D130" s="54"/>
      <c r="E130" s="54"/>
      <c r="F130" s="54"/>
      <c r="G130" s="54"/>
      <c r="H130" s="54"/>
      <c r="I130" s="54"/>
      <c r="J130" s="54"/>
      <c r="K130" s="54"/>
      <c r="L130" s="54"/>
    </row>
    <row r="131" spans="2:12" ht="12.75">
      <c r="B131" s="54"/>
      <c r="C131" s="54"/>
      <c r="D131" s="54"/>
      <c r="E131" s="54"/>
      <c r="F131" s="54"/>
      <c r="G131" s="54"/>
      <c r="H131" s="54"/>
      <c r="I131" s="54"/>
      <c r="J131" s="54"/>
      <c r="K131" s="54"/>
      <c r="L131" s="54"/>
    </row>
    <row r="132" spans="2:12" ht="12.75">
      <c r="B132" s="54"/>
      <c r="C132" s="54"/>
      <c r="D132" s="54"/>
      <c r="E132" s="54"/>
      <c r="F132" s="54"/>
      <c r="G132" s="54"/>
      <c r="H132" s="54"/>
      <c r="I132" s="54"/>
      <c r="J132" s="54"/>
      <c r="K132" s="54"/>
      <c r="L132" s="54"/>
    </row>
    <row r="133" spans="2:12" ht="12.75">
      <c r="B133" s="54"/>
      <c r="C133" s="54"/>
      <c r="D133" s="54"/>
      <c r="E133" s="54"/>
      <c r="F133" s="54"/>
      <c r="G133" s="54"/>
      <c r="H133" s="54"/>
      <c r="I133" s="54"/>
      <c r="J133" s="54"/>
      <c r="K133" s="54"/>
      <c r="L133" s="54"/>
    </row>
    <row r="134" spans="2:12" ht="12.75">
      <c r="B134" s="54"/>
      <c r="C134" s="54"/>
      <c r="D134" s="54"/>
      <c r="E134" s="54"/>
      <c r="F134" s="54"/>
      <c r="G134" s="54"/>
      <c r="H134" s="54"/>
      <c r="I134" s="54"/>
      <c r="J134" s="54"/>
      <c r="K134" s="54"/>
      <c r="L134" s="54"/>
    </row>
    <row r="135" spans="2:12" ht="12.75">
      <c r="B135" s="54"/>
      <c r="C135" s="54"/>
      <c r="D135" s="54"/>
      <c r="E135" s="54"/>
      <c r="F135" s="54"/>
      <c r="G135" s="54"/>
      <c r="H135" s="54"/>
      <c r="I135" s="54"/>
      <c r="J135" s="54"/>
      <c r="K135" s="54"/>
      <c r="L135" s="54"/>
    </row>
    <row r="136" spans="2:12" ht="12.75">
      <c r="B136" s="54"/>
      <c r="C136" s="54"/>
      <c r="D136" s="54"/>
      <c r="E136" s="54"/>
      <c r="F136" s="54"/>
      <c r="G136" s="54"/>
      <c r="H136" s="54"/>
      <c r="I136" s="54"/>
      <c r="J136" s="54"/>
      <c r="K136" s="54"/>
      <c r="L136" s="54"/>
    </row>
    <row r="137" spans="2:12" ht="12.75">
      <c r="B137" s="54"/>
      <c r="C137" s="54"/>
      <c r="D137" s="54"/>
      <c r="E137" s="54"/>
      <c r="F137" s="54"/>
      <c r="G137" s="54"/>
      <c r="H137" s="54"/>
      <c r="I137" s="54"/>
      <c r="J137" s="54"/>
      <c r="K137" s="54"/>
      <c r="L137" s="54"/>
    </row>
    <row r="138" spans="2:12" ht="12.75">
      <c r="B138" s="54"/>
      <c r="C138" s="54"/>
      <c r="D138" s="54"/>
      <c r="E138" s="54"/>
      <c r="F138" s="54"/>
      <c r="G138" s="54"/>
      <c r="H138" s="54"/>
      <c r="I138" s="54"/>
      <c r="J138" s="54"/>
      <c r="K138" s="54"/>
      <c r="L138" s="54"/>
    </row>
    <row r="139" spans="2:12" ht="12.75">
      <c r="B139" s="54"/>
      <c r="C139" s="54"/>
      <c r="D139" s="54"/>
      <c r="E139" s="54"/>
      <c r="F139" s="54"/>
      <c r="G139" s="54"/>
      <c r="H139" s="54"/>
      <c r="I139" s="54"/>
      <c r="J139" s="54"/>
      <c r="K139" s="54"/>
      <c r="L139" s="54"/>
    </row>
    <row r="140" spans="2:12" ht="12.75">
      <c r="B140" s="54"/>
      <c r="C140" s="54"/>
      <c r="D140" s="54"/>
      <c r="E140" s="54"/>
      <c r="F140" s="54"/>
      <c r="G140" s="54"/>
      <c r="H140" s="54"/>
      <c r="I140" s="54"/>
      <c r="J140" s="54"/>
      <c r="K140" s="54"/>
      <c r="L140" s="54"/>
    </row>
    <row r="141" spans="2:12" ht="12.75">
      <c r="B141" s="54"/>
      <c r="C141" s="54"/>
      <c r="D141" s="54"/>
      <c r="E141" s="54"/>
      <c r="F141" s="54"/>
      <c r="G141" s="54"/>
      <c r="H141" s="54"/>
      <c r="I141" s="54"/>
      <c r="J141" s="54"/>
      <c r="K141" s="54"/>
      <c r="L141" s="54"/>
    </row>
    <row r="142" spans="2:12" ht="12.75">
      <c r="B142" s="54"/>
      <c r="C142" s="54"/>
      <c r="D142" s="54"/>
      <c r="E142" s="54"/>
      <c r="F142" s="54"/>
      <c r="G142" s="54"/>
      <c r="H142" s="54"/>
      <c r="I142" s="54"/>
      <c r="J142" s="54"/>
      <c r="K142" s="54"/>
      <c r="L142" s="54"/>
    </row>
    <row r="143" spans="2:12" ht="12.75">
      <c r="B143" s="54"/>
      <c r="C143" s="54"/>
      <c r="D143" s="54"/>
      <c r="E143" s="54"/>
      <c r="F143" s="54"/>
      <c r="G143" s="54"/>
      <c r="H143" s="54"/>
      <c r="I143" s="54"/>
      <c r="J143" s="54"/>
      <c r="K143" s="54"/>
      <c r="L143" s="54"/>
    </row>
    <row r="144" spans="2:12" ht="12.75">
      <c r="B144" s="54"/>
      <c r="C144" s="54"/>
      <c r="D144" s="54"/>
      <c r="E144" s="54"/>
      <c r="F144" s="54"/>
      <c r="G144" s="54"/>
      <c r="H144" s="54"/>
      <c r="I144" s="54"/>
      <c r="J144" s="54"/>
      <c r="K144" s="54"/>
      <c r="L144" s="54"/>
    </row>
  </sheetData>
  <sheetProtection selectLockedCells="1" selectUnlockedCells="1"/>
  <printOptions/>
  <pageMargins left="0.1701388888888889" right="0.1701388888888889" top="0.2798611111111111" bottom="0.3" header="0.5118055555555555" footer="0.5118055555555555"/>
  <pageSetup horizontalDpi="300" verticalDpi="300" orientation="landscape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10008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Bradley Kamer</cp:lastModifiedBy>
  <cp:lastPrinted>2021-10-07T03:27:23Z</cp:lastPrinted>
  <dcterms:modified xsi:type="dcterms:W3CDTF">2022-03-30T04:16:11Z</dcterms:modified>
  <cp:category/>
  <cp:version/>
  <cp:contentType/>
  <cp:contentStatus/>
  <cp:revision>5</cp:revision>
</cp:coreProperties>
</file>