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 activeTab="1"/>
  </bookViews>
  <sheets>
    <sheet name="Museum" sheetId="14" r:id="rId1"/>
    <sheet name="Homestead" sheetId="1" r:id="rId2"/>
    <sheet name="Sutton Store" sheetId="10" r:id="rId3"/>
    <sheet name="Old Time Music Hour" sheetId="9" r:id="rId4"/>
    <sheet name="Friends of Museum" sheetId="5" r:id="rId5"/>
    <sheet name="Preservation - Tours" sheetId="13" r:id="rId6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10" l="1"/>
  <c r="F28" i="10"/>
  <c r="D8" i="14" l="1"/>
  <c r="D25" i="14"/>
  <c r="D14" i="14"/>
  <c r="D54" i="13" l="1"/>
  <c r="F42" i="5" l="1"/>
  <c r="F38" i="5"/>
  <c r="F30" i="5"/>
  <c r="F44" i="5" l="1"/>
  <c r="E13" i="5"/>
  <c r="D45" i="13" l="1"/>
  <c r="D57" i="13" l="1"/>
  <c r="F23" i="10" l="1"/>
  <c r="D44" i="14" l="1"/>
  <c r="D51" i="14" l="1"/>
  <c r="D32" i="14" l="1"/>
  <c r="D39" i="14"/>
  <c r="D27" i="13"/>
  <c r="D11" i="13"/>
  <c r="D30" i="13" l="1"/>
  <c r="E53" i="14"/>
  <c r="F34" i="1"/>
  <c r="F26" i="1"/>
  <c r="H36" i="1" l="1"/>
  <c r="F16" i="10" l="1"/>
  <c r="F44" i="10" l="1"/>
  <c r="F46" i="10" s="1"/>
  <c r="H11" i="1" l="1"/>
  <c r="D21" i="9" l="1"/>
  <c r="E18" i="14" l="1"/>
  <c r="E55" i="14" s="1"/>
  <c r="G34" i="1" l="1"/>
  <c r="E34" i="1"/>
  <c r="E26" i="1"/>
  <c r="G20" i="1"/>
  <c r="G17" i="1"/>
  <c r="G16" i="1"/>
  <c r="G11" i="1"/>
  <c r="E11" i="1"/>
  <c r="G10" i="1"/>
  <c r="G8" i="1"/>
  <c r="G7" i="1"/>
  <c r="G4" i="1"/>
  <c r="E36" i="1" l="1"/>
  <c r="E39" i="1" s="1"/>
  <c r="G26" i="1"/>
  <c r="H39" i="1" l="1"/>
  <c r="G36" i="1"/>
  <c r="G39" i="1" s="1"/>
  <c r="F20" i="5" l="1"/>
  <c r="E10" i="5"/>
  <c r="F15" i="5" s="1"/>
  <c r="D11" i="9" l="1"/>
  <c r="D23" i="9" s="1"/>
</calcChain>
</file>

<file path=xl/sharedStrings.xml><?xml version="1.0" encoding="utf-8"?>
<sst xmlns="http://schemas.openxmlformats.org/spreadsheetml/2006/main" count="215" uniqueCount="153">
  <si>
    <t>Donations</t>
  </si>
  <si>
    <t>Expense of Operation</t>
  </si>
  <si>
    <t>Water</t>
  </si>
  <si>
    <t>Electricity</t>
  </si>
  <si>
    <t>Sponsors</t>
  </si>
  <si>
    <t>Total Income</t>
  </si>
  <si>
    <t>Improvements</t>
  </si>
  <si>
    <t>Supplies</t>
  </si>
  <si>
    <t>1st Quarter Donations</t>
  </si>
  <si>
    <t>2nd Quarter Donations</t>
  </si>
  <si>
    <t>3rd Quarter Donations</t>
  </si>
  <si>
    <t>4th Quarter Donations</t>
  </si>
  <si>
    <t>TOTAL</t>
  </si>
  <si>
    <t>BALANCE 12/31/14</t>
  </si>
  <si>
    <t>SUTTON OLD TIME MUSIC HOUR</t>
  </si>
  <si>
    <t>INCOME</t>
  </si>
  <si>
    <t>Musicians</t>
  </si>
  <si>
    <t>Advertising</t>
  </si>
  <si>
    <t>Total Expenses</t>
  </si>
  <si>
    <t>Business Sponsors</t>
  </si>
  <si>
    <t>Memorial Donations</t>
  </si>
  <si>
    <t>Interest Income</t>
  </si>
  <si>
    <t>Total Operating Expenses</t>
  </si>
  <si>
    <t>Other Expenses</t>
  </si>
  <si>
    <t>Grist Meal Sales</t>
  </si>
  <si>
    <t>Manager</t>
  </si>
  <si>
    <t>Building &amp; Utilities</t>
  </si>
  <si>
    <t>Ending Balance</t>
  </si>
  <si>
    <t>EXPENSES</t>
  </si>
  <si>
    <t>Interest Income Total:</t>
  </si>
  <si>
    <t>Beginning Balance</t>
  </si>
  <si>
    <t>Bass Tournament Winner Pay-outs</t>
  </si>
  <si>
    <t>Safe Deposit Rent</t>
  </si>
  <si>
    <t>Property Insurance</t>
  </si>
  <si>
    <t>Propane Gas</t>
  </si>
  <si>
    <t>Maintenance/Repairs/Labor</t>
  </si>
  <si>
    <t>Total Computer, Web Site,  Office, &amp; Exhibits</t>
  </si>
  <si>
    <t>Park Rental Fee</t>
  </si>
  <si>
    <t>Check Reorder</t>
  </si>
  <si>
    <t>Banners</t>
  </si>
  <si>
    <t>Interest</t>
  </si>
  <si>
    <t>SUTTON HOMESTEAD</t>
  </si>
  <si>
    <t>Total Advertising Dues, Memberships, &amp; Licences</t>
  </si>
  <si>
    <t>GRANVILLE MUSEUM  (Operating Account)</t>
  </si>
  <si>
    <t>General Donations</t>
  </si>
  <si>
    <t>Amazon Smile Donations</t>
  </si>
  <si>
    <t>SUTTON GENERAL STORE</t>
  </si>
  <si>
    <t>TOTAL INCOME</t>
  </si>
  <si>
    <t>Cost of Goods Sold</t>
  </si>
  <si>
    <t>Insurance</t>
  </si>
  <si>
    <t>Repairs</t>
  </si>
  <si>
    <t>Telephone</t>
  </si>
  <si>
    <t>TOTAL EXPENSES</t>
  </si>
  <si>
    <t>Announcer</t>
  </si>
  <si>
    <t>Licensing</t>
  </si>
  <si>
    <t>Federal Payroll Taxes</t>
  </si>
  <si>
    <t>Payroll</t>
  </si>
  <si>
    <t>Credit Card Fees</t>
  </si>
  <si>
    <t xml:space="preserve">Electricity </t>
  </si>
  <si>
    <t>State Sales Tax</t>
  </si>
  <si>
    <t xml:space="preserve">                                         </t>
  </si>
  <si>
    <t>Beginning Inventory</t>
  </si>
  <si>
    <t>Inventory Purchases</t>
  </si>
  <si>
    <t>Total Cost of Goods Sold</t>
  </si>
  <si>
    <t>Trophies</t>
  </si>
  <si>
    <t xml:space="preserve">FRIENDS OF MUSEUM </t>
  </si>
  <si>
    <t>FRIENDS OF GRANVILLE  - CHARITY ACCOUNT</t>
  </si>
  <si>
    <t>State of TN Bluegrass Grants</t>
  </si>
  <si>
    <t>Service Charges</t>
  </si>
  <si>
    <t>Give-A-Way Supplies</t>
  </si>
  <si>
    <t>Propane</t>
  </si>
  <si>
    <t>Business Supplies</t>
  </si>
  <si>
    <t>Food Supplies</t>
  </si>
  <si>
    <t>Kroger Community Fund</t>
  </si>
  <si>
    <t>Total Net Improvements at Museum</t>
  </si>
  <si>
    <t>Dues, Memberships, Licences, &amp; Other Expenses</t>
  </si>
  <si>
    <t>Total Advertising Expenses</t>
  </si>
  <si>
    <t>Postage, Office Supplies, Signs, &amp; Exhibits</t>
  </si>
  <si>
    <t>HISTORIC PRESERVATION</t>
  </si>
  <si>
    <t>Endowment Withdrawal from CD</t>
  </si>
  <si>
    <t>After School Lessons Given</t>
  </si>
  <si>
    <t xml:space="preserve">Admission </t>
  </si>
  <si>
    <t>Operating Expenses:</t>
  </si>
  <si>
    <t>Improvements Costs:</t>
  </si>
  <si>
    <t>County Taxes</t>
  </si>
  <si>
    <t>Sales</t>
  </si>
  <si>
    <t xml:space="preserve">Grants - TN Dept of Tourism </t>
  </si>
  <si>
    <t>Operating Supplies</t>
  </si>
  <si>
    <t>Exhibits</t>
  </si>
  <si>
    <t>Facilities Rent - Bluegrass</t>
  </si>
  <si>
    <t>Special Events</t>
  </si>
  <si>
    <t>Endowment Withdrawal to Museum</t>
  </si>
  <si>
    <t>Walk-in Guests</t>
  </si>
  <si>
    <t>Advertising - Museum's Share</t>
  </si>
  <si>
    <t>Dishwasher Rent</t>
  </si>
  <si>
    <t>Contract Labor</t>
  </si>
  <si>
    <t>Ending Inventory</t>
  </si>
  <si>
    <t>Special Event Craftsmen</t>
  </si>
  <si>
    <t xml:space="preserve">Grants - UCEMC Cares </t>
  </si>
  <si>
    <t xml:space="preserve">Chartitable Solicitation Permit </t>
  </si>
  <si>
    <t>Advertising Costs</t>
  </si>
  <si>
    <t>Sutton Store HVAC Repairs</t>
  </si>
  <si>
    <t>2020 FINANCIAL REPORT</t>
  </si>
  <si>
    <t>Ending Balance 12/31/20:</t>
  </si>
  <si>
    <t>Beginning Balance 1/1/20:</t>
  </si>
  <si>
    <t>TOUR ADMISSION</t>
  </si>
  <si>
    <t>*Beginning Balance 3/16/20:</t>
  </si>
  <si>
    <t xml:space="preserve">* Account opened 3-16-20. </t>
  </si>
  <si>
    <t>Beth Sutton Donation - Sutton Store Improvements</t>
  </si>
  <si>
    <t>Temporary Loan to Museum Redeposited</t>
  </si>
  <si>
    <t>Gutter Repairs for Overall Town</t>
  </si>
  <si>
    <t>Donation - Curtis Brothers Construction (Ag Building Labor)</t>
  </si>
  <si>
    <t>2020 Interest</t>
  </si>
  <si>
    <t>Beginning Balance 1/1/20</t>
  </si>
  <si>
    <t>Ending Balance 12/31/20</t>
  </si>
  <si>
    <t>CERTIFICATE OF DEPOSIT (14 Month term at .55%)</t>
  </si>
  <si>
    <t>Ending Balance: 12/31/20</t>
  </si>
  <si>
    <t>Starting Balance: 1-1-20</t>
  </si>
  <si>
    <t>Beginning Balance:  1/1/20</t>
  </si>
  <si>
    <t>Ending Balance:  12/31/20</t>
  </si>
  <si>
    <t xml:space="preserve">SBA PPP Loan* </t>
  </si>
  <si>
    <t>Ice Machine Purchase</t>
  </si>
  <si>
    <t>Storage Shed</t>
  </si>
  <si>
    <t>* SAB PPP Loan was forgiven on 11-30-2020. This means this government loan does not have to be paid back.</t>
  </si>
  <si>
    <t>Celing Fans/Lighting  - Car Museum</t>
  </si>
  <si>
    <t>Gutters on Cabin - Pioneer Village</t>
  </si>
  <si>
    <t>Maintienance/Repairs</t>
  </si>
  <si>
    <t>Humanites Marketing Grant - State of TN</t>
  </si>
  <si>
    <t>New Water Line/Facut - Pioneer Village</t>
  </si>
  <si>
    <t>Public Restrooms Flooring Upgrade - Pioneer Village</t>
  </si>
  <si>
    <t>Charity Donations</t>
  </si>
  <si>
    <t xml:space="preserve">Temporary Loan to Museum </t>
  </si>
  <si>
    <t>Tour Admission</t>
  </si>
  <si>
    <t>Distribution to Sutton Homestead</t>
  </si>
  <si>
    <t>Distribution to Granville Museum</t>
  </si>
  <si>
    <t>Distribution to the Lucy and Mayberry Museum</t>
  </si>
  <si>
    <t>Distribution to Sutton Store</t>
  </si>
  <si>
    <t>Account Starting Cash</t>
  </si>
  <si>
    <t xml:space="preserve">Grants - Community Foundation Discretionary </t>
  </si>
  <si>
    <t>Tour Admission Proceeds</t>
  </si>
  <si>
    <t xml:space="preserve">Grants - TN Humanites Grant </t>
  </si>
  <si>
    <t>Grants - Ag Museum Addition Construction</t>
  </si>
  <si>
    <t>Ag Museum Addition Construction Expenses</t>
  </si>
  <si>
    <t>Postage Permit</t>
  </si>
  <si>
    <t>Chambers/Annual Membership Dues/Conventions</t>
  </si>
  <si>
    <t>Grant - TN Dept. of Revenue Business Relief Program</t>
  </si>
  <si>
    <t xml:space="preserve">Grant - TN Humanites </t>
  </si>
  <si>
    <t>Tour Admission Paid at Store</t>
  </si>
  <si>
    <t>Dinner Catering</t>
  </si>
  <si>
    <t>End of Year Bonuses</t>
  </si>
  <si>
    <t>License, Permits, &amp; Dues</t>
  </si>
  <si>
    <t>Ezell Milk Truck Restoration</t>
  </si>
  <si>
    <t xml:space="preserve">JIMMY C. GOTCHER AFTER SCHOOL MUSIC PROGRAM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</si>
</sst>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44" fontId="1" fillId="0" borderId="3" xfId="0" applyNumberFormat="1" applyFont="1" applyBorder="1"/>
    <xf numFmtId="0" fontId="1" fillId="0" borderId="0" xfId="0" applyFont="1" applyFill="1"/>
    <xf numFmtId="44" fontId="1" fillId="0" borderId="0" xfId="0" applyNumberFormat="1" applyFont="1" applyBorder="1"/>
    <xf numFmtId="0" fontId="1" fillId="0" borderId="0" xfId="0" applyFont="1" applyAlignment="1">
      <alignment horizontal="center"/>
    </xf>
    <xf numFmtId="44" fontId="1" fillId="0" borderId="0" xfId="0" applyNumberFormat="1" applyFont="1" applyAlignment="1">
      <alignment horizontal="center"/>
    </xf>
    <xf numFmtId="43" fontId="1" fillId="0" borderId="0" xfId="0" applyNumberFormat="1" applyFont="1"/>
    <xf numFmtId="164" fontId="1" fillId="0" borderId="0" xfId="0" applyNumberFormat="1" applyFont="1"/>
    <xf numFmtId="164" fontId="1" fillId="0" borderId="1" xfId="0" applyNumberFormat="1" applyFont="1" applyBorder="1"/>
    <xf numFmtId="44" fontId="1" fillId="0" borderId="0" xfId="0" applyNumberFormat="1" applyFont="1"/>
    <xf numFmtId="4" fontId="1" fillId="0" borderId="0" xfId="0" applyNumberFormat="1" applyFont="1"/>
    <xf numFmtId="0" fontId="1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/>
    <xf numFmtId="7" fontId="1" fillId="0" borderId="0" xfId="0" applyNumberFormat="1" applyFont="1"/>
    <xf numFmtId="7" fontId="1" fillId="0" borderId="0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/>
    <xf numFmtId="44" fontId="4" fillId="0" borderId="0" xfId="0" applyNumberFormat="1" applyFont="1"/>
    <xf numFmtId="44" fontId="1" fillId="0" borderId="0" xfId="0" applyNumberFormat="1" applyFont="1" applyFill="1"/>
    <xf numFmtId="44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/>
    <xf numFmtId="44" fontId="1" fillId="0" borderId="4" xfId="0" applyNumberFormat="1" applyFont="1" applyBorder="1"/>
    <xf numFmtId="0" fontId="4" fillId="0" borderId="0" xfId="0" applyFont="1" applyAlignment="1">
      <alignment horizontal="center"/>
    </xf>
    <xf numFmtId="0" fontId="1" fillId="0" borderId="0" xfId="0" applyFont="1" applyBorder="1"/>
    <xf numFmtId="44" fontId="1" fillId="0" borderId="0" xfId="0" applyNumberFormat="1" applyFont="1" applyFill="1" applyBorder="1"/>
    <xf numFmtId="43" fontId="1" fillId="0" borderId="1" xfId="0" applyNumberFormat="1" applyFont="1" applyBorder="1"/>
    <xf numFmtId="44" fontId="1" fillId="0" borderId="2" xfId="0" applyNumberFormat="1" applyFont="1" applyBorder="1"/>
    <xf numFmtId="44" fontId="1" fillId="0" borderId="4" xfId="0" applyNumberFormat="1" applyFont="1" applyFill="1" applyBorder="1"/>
    <xf numFmtId="44" fontId="1" fillId="0" borderId="6" xfId="0" applyNumberFormat="1" applyFont="1" applyFill="1" applyBorder="1" applyAlignment="1">
      <alignment horizontal="center"/>
    </xf>
    <xf numFmtId="44" fontId="4" fillId="0" borderId="6" xfId="0" applyNumberFormat="1" applyFont="1" applyBorder="1"/>
    <xf numFmtId="44" fontId="1" fillId="0" borderId="0" xfId="0" applyNumberFormat="1" applyFont="1" applyFill="1" applyAlignment="1">
      <alignment horizontal="center"/>
    </xf>
    <xf numFmtId="44" fontId="1" fillId="0" borderId="5" xfId="0" applyNumberFormat="1" applyFont="1" applyFill="1" applyBorder="1"/>
    <xf numFmtId="43" fontId="1" fillId="0" borderId="0" xfId="0" applyNumberFormat="1" applyFont="1" applyFill="1"/>
    <xf numFmtId="44" fontId="1" fillId="0" borderId="2" xfId="0" applyNumberFormat="1" applyFont="1" applyFill="1" applyBorder="1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44" fontId="4" fillId="0" borderId="2" xfId="0" applyNumberFormat="1" applyFont="1" applyFill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164" fontId="1" fillId="0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4" fontId="1" fillId="0" borderId="6" xfId="0" applyNumberFormat="1" applyFont="1" applyFill="1" applyBorder="1"/>
    <xf numFmtId="0" fontId="1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44" fontId="4" fillId="0" borderId="5" xfId="0" applyNumberFormat="1" applyFont="1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7" fontId="1" fillId="0" borderId="0" xfId="0" applyNumberFormat="1" applyFont="1" applyFill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2" fillId="0" borderId="0" xfId="0" applyFont="1" applyAlignment="1">
      <alignment horizontal="center" vertical="center"/>
    </xf>
    <xf numFmtId="164" fontId="4" fillId="0" borderId="6" xfId="0" applyNumberFormat="1" applyFont="1" applyBorder="1"/>
    <xf numFmtId="164" fontId="1" fillId="0" borderId="0" xfId="0" applyNumberFormat="1" applyFont="1" applyFill="1"/>
    <xf numFmtId="8" fontId="1" fillId="0" borderId="0" xfId="0" applyNumberFormat="1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topLeftCell="A22" workbookViewId="0">
      <selection activeCell="D44" sqref="D44"/>
    </sheetView>
  </sheetViews>
  <sheetFormatPr defaultRowHeight="15" x14ac:dyDescent="0.25"/>
  <cols>
    <col min="1" max="1" width="12.5703125" style="1" customWidth="1"/>
    <col min="2" max="2" width="38" style="1" customWidth="1"/>
    <col min="3" max="3" width="17.85546875" style="1" customWidth="1"/>
    <col min="4" max="4" width="21" style="3" customWidth="1"/>
    <col min="5" max="5" width="13.42578125" style="28" customWidth="1"/>
    <col min="6" max="6" width="11.28515625" style="1" bestFit="1" customWidth="1"/>
    <col min="7" max="7" width="12.28515625" style="1" bestFit="1" customWidth="1"/>
    <col min="8" max="16384" width="9.140625" style="1"/>
  </cols>
  <sheetData>
    <row r="1" spans="1:7" ht="21" x14ac:dyDescent="0.25">
      <c r="A1" s="71" t="s">
        <v>43</v>
      </c>
      <c r="B1" s="72"/>
      <c r="C1" s="72"/>
      <c r="D1" s="72"/>
      <c r="E1" s="72"/>
      <c r="F1" s="72"/>
    </row>
    <row r="2" spans="1:7" ht="21" x14ac:dyDescent="0.35">
      <c r="A2" s="73" t="s">
        <v>102</v>
      </c>
      <c r="B2" s="74"/>
      <c r="C2" s="74"/>
      <c r="D2" s="74"/>
      <c r="E2" s="74"/>
      <c r="F2" s="74"/>
    </row>
    <row r="3" spans="1:7" x14ac:dyDescent="0.25">
      <c r="D3" s="61"/>
      <c r="E3" s="16"/>
      <c r="F3" s="7"/>
    </row>
    <row r="4" spans="1:7" x14ac:dyDescent="0.25">
      <c r="C4" s="1" t="s">
        <v>104</v>
      </c>
      <c r="E4" s="21">
        <v>10304.02</v>
      </c>
    </row>
    <row r="5" spans="1:7" x14ac:dyDescent="0.25">
      <c r="A5" s="14" t="s">
        <v>15</v>
      </c>
      <c r="E5" s="29"/>
      <c r="F5" s="54"/>
    </row>
    <row r="6" spans="1:7" x14ac:dyDescent="0.25">
      <c r="B6" s="1" t="s">
        <v>45</v>
      </c>
      <c r="D6" s="21">
        <v>136.97</v>
      </c>
      <c r="E6" s="22"/>
      <c r="F6" s="6"/>
    </row>
    <row r="7" spans="1:7" x14ac:dyDescent="0.25">
      <c r="B7" s="1" t="s">
        <v>19</v>
      </c>
      <c r="D7" s="21">
        <v>15000</v>
      </c>
      <c r="E7" s="22"/>
      <c r="F7" s="6"/>
    </row>
    <row r="8" spans="1:7" x14ac:dyDescent="0.25">
      <c r="B8" s="3" t="s">
        <v>44</v>
      </c>
      <c r="C8" s="3"/>
      <c r="D8" s="29">
        <f>10000+26904.47+174.25-12000</f>
        <v>25078.720000000001</v>
      </c>
      <c r="E8" s="22"/>
      <c r="F8" s="6"/>
    </row>
    <row r="9" spans="1:7" x14ac:dyDescent="0.25">
      <c r="B9" s="1" t="s">
        <v>98</v>
      </c>
      <c r="D9" s="21">
        <v>1577.76</v>
      </c>
      <c r="E9" s="22"/>
      <c r="F9" s="6"/>
    </row>
    <row r="10" spans="1:7" x14ac:dyDescent="0.25">
      <c r="B10" s="1" t="s">
        <v>141</v>
      </c>
      <c r="D10" s="29">
        <v>50000</v>
      </c>
      <c r="E10" s="3"/>
      <c r="F10" s="6"/>
    </row>
    <row r="11" spans="1:7" x14ac:dyDescent="0.25">
      <c r="B11" s="1" t="s">
        <v>140</v>
      </c>
      <c r="D11" s="29">
        <v>2000</v>
      </c>
      <c r="E11" s="3"/>
      <c r="F11" s="6"/>
    </row>
    <row r="12" spans="1:7" x14ac:dyDescent="0.25">
      <c r="B12" s="3" t="s">
        <v>138</v>
      </c>
      <c r="C12" s="3"/>
      <c r="D12" s="29">
        <v>3750</v>
      </c>
      <c r="E12" s="3"/>
      <c r="F12" s="6"/>
    </row>
    <row r="13" spans="1:7" x14ac:dyDescent="0.25">
      <c r="B13" s="1" t="s">
        <v>21</v>
      </c>
      <c r="D13" s="21">
        <v>21.53</v>
      </c>
      <c r="E13" s="3"/>
      <c r="F13" s="6"/>
    </row>
    <row r="14" spans="1:7" x14ac:dyDescent="0.25">
      <c r="B14" s="1" t="s">
        <v>90</v>
      </c>
      <c r="D14" s="21">
        <f>11039.24+6929+42019.77+22413</f>
        <v>82401.009999999995</v>
      </c>
      <c r="E14" s="3"/>
      <c r="F14" s="6"/>
    </row>
    <row r="15" spans="1:7" x14ac:dyDescent="0.25">
      <c r="B15" s="1" t="s">
        <v>73</v>
      </c>
      <c r="D15" s="21">
        <v>228.71</v>
      </c>
      <c r="E15" s="3"/>
      <c r="F15" s="39"/>
      <c r="G15"/>
    </row>
    <row r="16" spans="1:7" x14ac:dyDescent="0.25">
      <c r="B16" s="1" t="s">
        <v>139</v>
      </c>
      <c r="D16" s="21">
        <v>2531.6</v>
      </c>
      <c r="E16" s="3"/>
      <c r="F16" s="39"/>
      <c r="G16"/>
    </row>
    <row r="17" spans="1:7" ht="15.75" thickBot="1" x14ac:dyDescent="0.3">
      <c r="B17" s="1" t="s">
        <v>20</v>
      </c>
      <c r="D17" s="29">
        <v>3324.88</v>
      </c>
      <c r="E17" s="22"/>
      <c r="F17" s="39"/>
      <c r="G17"/>
    </row>
    <row r="18" spans="1:7" ht="15.75" thickTop="1" x14ac:dyDescent="0.25">
      <c r="C18" s="52" t="s">
        <v>47</v>
      </c>
      <c r="D18" s="38"/>
      <c r="E18" s="38">
        <f>SUM(D6:D17)</f>
        <v>186051.18</v>
      </c>
      <c r="F18" s="39"/>
      <c r="G18"/>
    </row>
    <row r="19" spans="1:7" x14ac:dyDescent="0.25">
      <c r="D19" s="21"/>
      <c r="E19" s="29"/>
      <c r="F19" s="39"/>
      <c r="G19" s="39"/>
    </row>
    <row r="20" spans="1:7" x14ac:dyDescent="0.25">
      <c r="A20" s="14" t="s">
        <v>28</v>
      </c>
      <c r="D20" s="21"/>
      <c r="E20" s="29"/>
      <c r="F20" s="39"/>
      <c r="G20" s="39"/>
    </row>
    <row r="21" spans="1:7" x14ac:dyDescent="0.25">
      <c r="A21" s="13" t="s">
        <v>1</v>
      </c>
      <c r="D21" s="21"/>
      <c r="E21" s="22"/>
      <c r="F21" s="39"/>
      <c r="G21" s="39"/>
    </row>
    <row r="22" spans="1:7" x14ac:dyDescent="0.25">
      <c r="B22" s="1" t="s">
        <v>34</v>
      </c>
      <c r="D22" s="21">
        <v>-933.92</v>
      </c>
      <c r="E22" s="29"/>
      <c r="F22" s="39"/>
      <c r="G22" s="39"/>
    </row>
    <row r="23" spans="1:7" x14ac:dyDescent="0.25">
      <c r="B23" s="1" t="s">
        <v>3</v>
      </c>
      <c r="D23" s="21">
        <v>-1627</v>
      </c>
      <c r="E23" s="29"/>
      <c r="F23" s="7"/>
    </row>
    <row r="24" spans="1:7" x14ac:dyDescent="0.25">
      <c r="B24" s="1" t="s">
        <v>90</v>
      </c>
      <c r="D24" s="32">
        <v>-80157.399999999994</v>
      </c>
      <c r="E24" s="29"/>
      <c r="F24" s="7"/>
    </row>
    <row r="25" spans="1:7" x14ac:dyDescent="0.25">
      <c r="B25" s="12" t="s">
        <v>22</v>
      </c>
      <c r="D25" s="21">
        <f>SUM(D22:D24)</f>
        <v>-82718.319999999992</v>
      </c>
      <c r="E25" s="29"/>
      <c r="F25" s="7"/>
    </row>
    <row r="26" spans="1:7" x14ac:dyDescent="0.25">
      <c r="D26" s="21"/>
      <c r="E26" s="29"/>
      <c r="F26" s="28"/>
    </row>
    <row r="27" spans="1:7" x14ac:dyDescent="0.25">
      <c r="A27" s="13" t="s">
        <v>77</v>
      </c>
      <c r="D27" s="21"/>
      <c r="E27" s="29"/>
      <c r="F27" s="7"/>
    </row>
    <row r="28" spans="1:7" x14ac:dyDescent="0.25">
      <c r="B28" s="1" t="s">
        <v>88</v>
      </c>
      <c r="D28" s="21">
        <v>-415.88</v>
      </c>
      <c r="E28" s="29"/>
      <c r="F28" s="7"/>
    </row>
    <row r="29" spans="1:7" x14ac:dyDescent="0.25">
      <c r="B29" s="1" t="s">
        <v>87</v>
      </c>
      <c r="D29" s="21">
        <v>-3536.61</v>
      </c>
      <c r="E29" s="29"/>
      <c r="F29" s="7"/>
    </row>
    <row r="30" spans="1:7" x14ac:dyDescent="0.25">
      <c r="B30" s="1" t="s">
        <v>143</v>
      </c>
      <c r="D30" s="21">
        <v>-240</v>
      </c>
      <c r="E30" s="29"/>
      <c r="F30" s="7"/>
    </row>
    <row r="31" spans="1:7" x14ac:dyDescent="0.25">
      <c r="B31" s="1" t="s">
        <v>32</v>
      </c>
      <c r="D31" s="32">
        <v>-30</v>
      </c>
      <c r="E31" s="29"/>
      <c r="F31" s="7"/>
    </row>
    <row r="32" spans="1:7" x14ac:dyDescent="0.25">
      <c r="B32" s="62" t="s">
        <v>36</v>
      </c>
      <c r="D32" s="21">
        <f>SUM(D28:D31)</f>
        <v>-4222.49</v>
      </c>
      <c r="E32" s="29"/>
      <c r="F32" s="7"/>
    </row>
    <row r="33" spans="1:7" x14ac:dyDescent="0.25">
      <c r="D33" s="21"/>
      <c r="E33" s="29"/>
      <c r="F33" s="7"/>
    </row>
    <row r="34" spans="1:7" x14ac:dyDescent="0.25">
      <c r="A34" s="14" t="s">
        <v>75</v>
      </c>
      <c r="D34" s="21"/>
      <c r="E34" s="29"/>
      <c r="F34" s="4"/>
    </row>
    <row r="35" spans="1:7" x14ac:dyDescent="0.25">
      <c r="A35" s="14"/>
      <c r="B35" s="1" t="s">
        <v>144</v>
      </c>
      <c r="D35" s="21">
        <v>-1488</v>
      </c>
      <c r="E35" s="29"/>
      <c r="F35" s="4"/>
    </row>
    <row r="36" spans="1:7" x14ac:dyDescent="0.25">
      <c r="B36" s="1" t="s">
        <v>33</v>
      </c>
      <c r="D36" s="29">
        <v>-1771</v>
      </c>
      <c r="E36" s="29"/>
      <c r="F36" s="7"/>
    </row>
    <row r="37" spans="1:7" x14ac:dyDescent="0.25">
      <c r="B37" s="1" t="s">
        <v>99</v>
      </c>
      <c r="D37" s="29">
        <v>-200</v>
      </c>
      <c r="E37" s="29"/>
      <c r="F37" s="7"/>
    </row>
    <row r="38" spans="1:7" hidden="1" x14ac:dyDescent="0.25">
      <c r="B38" s="1" t="s">
        <v>23</v>
      </c>
      <c r="D38" s="29"/>
      <c r="E38" s="29"/>
      <c r="F38" s="7"/>
    </row>
    <row r="39" spans="1:7" x14ac:dyDescent="0.25">
      <c r="B39" s="62" t="s">
        <v>42</v>
      </c>
      <c r="D39" s="36">
        <f>SUM(D35:D37)</f>
        <v>-3459</v>
      </c>
      <c r="E39" s="29"/>
      <c r="F39" s="4"/>
    </row>
    <row r="40" spans="1:7" x14ac:dyDescent="0.25">
      <c r="D40" s="21"/>
      <c r="E40" s="29"/>
      <c r="F40" s="4"/>
    </row>
    <row r="41" spans="1:7" x14ac:dyDescent="0.25">
      <c r="A41" s="14" t="s">
        <v>93</v>
      </c>
      <c r="D41" s="21"/>
      <c r="E41" s="29"/>
    </row>
    <row r="42" spans="1:7" x14ac:dyDescent="0.25">
      <c r="B42" s="1" t="s">
        <v>86</v>
      </c>
      <c r="D42" s="29">
        <v>30000</v>
      </c>
      <c r="E42" s="3"/>
      <c r="F42" s="39"/>
      <c r="G42" s="29"/>
    </row>
    <row r="43" spans="1:7" x14ac:dyDescent="0.25">
      <c r="B43" s="1" t="s">
        <v>100</v>
      </c>
      <c r="D43" s="32">
        <v>-46564.19</v>
      </c>
      <c r="E43" s="3"/>
      <c r="F43" s="39"/>
      <c r="G43" s="29"/>
    </row>
    <row r="44" spans="1:7" x14ac:dyDescent="0.25">
      <c r="B44" s="12" t="s">
        <v>76</v>
      </c>
      <c r="C44" s="53"/>
      <c r="D44" s="21">
        <f>SUM(D42:D43)</f>
        <v>-16564.190000000002</v>
      </c>
      <c r="E44" s="21"/>
      <c r="G44" s="21"/>
    </row>
    <row r="45" spans="1:7" x14ac:dyDescent="0.25">
      <c r="A45" s="14"/>
      <c r="D45" s="21"/>
      <c r="E45" s="29"/>
      <c r="G45" s="21"/>
    </row>
    <row r="46" spans="1:7" x14ac:dyDescent="0.25">
      <c r="A46" s="75" t="s">
        <v>6</v>
      </c>
      <c r="B46" s="76"/>
      <c r="D46" s="21"/>
      <c r="E46" s="29"/>
      <c r="G46" s="21"/>
    </row>
    <row r="47" spans="1:7" x14ac:dyDescent="0.25">
      <c r="D47" s="21"/>
      <c r="E47" s="29"/>
    </row>
    <row r="48" spans="1:7" x14ac:dyDescent="0.25">
      <c r="B48" s="1" t="s">
        <v>142</v>
      </c>
      <c r="D48" s="21">
        <v>-44043.66</v>
      </c>
      <c r="E48" s="29"/>
    </row>
    <row r="49" spans="2:5" x14ac:dyDescent="0.25">
      <c r="B49" s="1" t="s">
        <v>151</v>
      </c>
      <c r="D49" s="21">
        <v>0</v>
      </c>
      <c r="E49" s="29"/>
    </row>
    <row r="50" spans="2:5" x14ac:dyDescent="0.25">
      <c r="B50" s="1" t="s">
        <v>35</v>
      </c>
      <c r="D50" s="32">
        <v>-6911.58</v>
      </c>
      <c r="E50" s="29"/>
    </row>
    <row r="51" spans="2:5" x14ac:dyDescent="0.25">
      <c r="B51" s="62" t="s">
        <v>74</v>
      </c>
      <c r="D51" s="21">
        <f>SUM(D47:D50)</f>
        <v>-50955.240000000005</v>
      </c>
      <c r="E51" s="29"/>
    </row>
    <row r="52" spans="2:5" ht="15.75" thickBot="1" x14ac:dyDescent="0.3">
      <c r="B52" s="62"/>
      <c r="D52" s="21"/>
      <c r="E52" s="29"/>
    </row>
    <row r="53" spans="2:5" ht="15.75" thickTop="1" x14ac:dyDescent="0.25">
      <c r="C53" s="63" t="s">
        <v>52</v>
      </c>
      <c r="D53" s="38"/>
      <c r="E53" s="31">
        <f>D51+D44+D39+D32+D25</f>
        <v>-157919.24</v>
      </c>
    </row>
    <row r="54" spans="2:5" x14ac:dyDescent="0.25">
      <c r="D54" s="21"/>
      <c r="E54" s="4"/>
    </row>
    <row r="55" spans="2:5" ht="15.75" thickBot="1" x14ac:dyDescent="0.3">
      <c r="C55" s="1" t="s">
        <v>103</v>
      </c>
      <c r="D55" s="21"/>
      <c r="E55" s="33">
        <f>SUM(E4:E53)</f>
        <v>38435.959999999992</v>
      </c>
    </row>
    <row r="56" spans="2:5" ht="15.75" thickTop="1" x14ac:dyDescent="0.25"/>
    <row r="59" spans="2:5" x14ac:dyDescent="0.25">
      <c r="E59" s="4"/>
    </row>
    <row r="60" spans="2:5" x14ac:dyDescent="0.25">
      <c r="E60" s="4"/>
    </row>
  </sheetData>
  <sortState ref="B6:D16">
    <sortCondition ref="B6:B16"/>
  </sortState>
  <mergeCells count="3">
    <mergeCell ref="A1:F1"/>
    <mergeCell ref="A2:F2"/>
    <mergeCell ref="A46:B46"/>
  </mergeCells>
  <printOptions horizontalCentered="1"/>
  <pageMargins left="0.7" right="0.7" top="0.75" bottom="0.75" header="0.3" footer="0.3"/>
  <pageSetup scale="82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5"/>
  <sheetViews>
    <sheetView tabSelected="1" topLeftCell="A7" workbookViewId="0">
      <selection activeCell="H24" sqref="H24"/>
    </sheetView>
  </sheetViews>
  <sheetFormatPr defaultRowHeight="15" x14ac:dyDescent="0.25"/>
  <cols>
    <col min="1" max="1" width="9.140625" style="1"/>
    <col min="2" max="2" width="26.140625" style="1" bestFit="1" customWidth="1"/>
    <col min="3" max="3" width="14.85546875" style="1" bestFit="1" customWidth="1"/>
    <col min="4" max="4" width="14.85546875" style="1" customWidth="1"/>
    <col min="5" max="5" width="19.85546875" style="1" hidden="1" customWidth="1"/>
    <col min="6" max="6" width="14.42578125" style="10" customWidth="1"/>
    <col min="7" max="7" width="15" style="1" hidden="1" customWidth="1"/>
    <col min="8" max="8" width="13.42578125" style="1" customWidth="1"/>
    <col min="9" max="9" width="9.140625" style="1"/>
    <col min="10" max="10" width="18" style="1" customWidth="1"/>
    <col min="11" max="11" width="17.42578125" style="1" customWidth="1"/>
    <col min="12" max="12" width="17" style="1" customWidth="1"/>
    <col min="13" max="13" width="19.85546875" style="1" bestFit="1" customWidth="1"/>
    <col min="14" max="16384" width="9.140625" style="1"/>
  </cols>
  <sheetData>
    <row r="1" spans="1:11" ht="21" x14ac:dyDescent="0.25">
      <c r="A1" s="71" t="s">
        <v>41</v>
      </c>
      <c r="B1" s="71"/>
      <c r="C1" s="71"/>
      <c r="D1" s="71"/>
      <c r="E1" s="71"/>
      <c r="F1" s="71"/>
      <c r="G1" s="71"/>
      <c r="H1" s="71"/>
      <c r="K1" s="50"/>
    </row>
    <row r="2" spans="1:11" ht="21" x14ac:dyDescent="0.35">
      <c r="A2" s="73" t="s">
        <v>102</v>
      </c>
      <c r="B2" s="73"/>
      <c r="C2" s="73"/>
      <c r="D2" s="73"/>
      <c r="E2" s="73"/>
      <c r="F2" s="73"/>
      <c r="G2" s="73"/>
      <c r="H2" s="73"/>
    </row>
    <row r="4" spans="1:11" x14ac:dyDescent="0.25">
      <c r="C4" s="1" t="s">
        <v>118</v>
      </c>
      <c r="E4" s="6">
        <v>9215.07</v>
      </c>
      <c r="G4" s="35">
        <f>E4-H4</f>
        <v>-3129.3099999999995</v>
      </c>
      <c r="H4" s="35">
        <v>12344.38</v>
      </c>
    </row>
    <row r="5" spans="1:11" x14ac:dyDescent="0.25">
      <c r="F5" s="21"/>
      <c r="G5" s="37"/>
      <c r="H5" s="3"/>
    </row>
    <row r="6" spans="1:11" x14ac:dyDescent="0.25">
      <c r="A6" s="14" t="s">
        <v>15</v>
      </c>
      <c r="E6" s="4"/>
      <c r="F6" s="29"/>
      <c r="G6" s="4"/>
    </row>
    <row r="7" spans="1:11" x14ac:dyDescent="0.25">
      <c r="B7" s="1" t="s">
        <v>81</v>
      </c>
      <c r="E7" s="7">
        <v>4868.18</v>
      </c>
      <c r="F7" s="21">
        <v>13111.2</v>
      </c>
      <c r="G7" s="7" t="e">
        <f>E6-#REF!</f>
        <v>#REF!</v>
      </c>
    </row>
    <row r="8" spans="1:11" x14ac:dyDescent="0.25">
      <c r="B8" s="1" t="s">
        <v>0</v>
      </c>
      <c r="E8" s="7">
        <v>496.67</v>
      </c>
      <c r="F8" s="21">
        <v>896</v>
      </c>
      <c r="G8" s="7" t="e">
        <f>E7-#REF!</f>
        <v>#REF!</v>
      </c>
    </row>
    <row r="9" spans="1:11" x14ac:dyDescent="0.25">
      <c r="B9" s="1" t="s">
        <v>127</v>
      </c>
      <c r="E9" s="7"/>
      <c r="F9" s="21">
        <v>1500</v>
      </c>
      <c r="G9" s="7"/>
    </row>
    <row r="10" spans="1:11" ht="15.75" thickBot="1" x14ac:dyDescent="0.3">
      <c r="B10" s="1" t="s">
        <v>24</v>
      </c>
      <c r="E10" s="7">
        <v>656.24</v>
      </c>
      <c r="F10" s="21">
        <v>939</v>
      </c>
      <c r="G10" s="7" t="e">
        <f>#REF!-#REF!</f>
        <v>#REF!</v>
      </c>
    </row>
    <row r="11" spans="1:11" ht="16.5" thickTop="1" thickBot="1" x14ac:dyDescent="0.3">
      <c r="D11" s="52" t="s">
        <v>47</v>
      </c>
      <c r="E11" s="2">
        <f>SUM(E37:E37)</f>
        <v>0</v>
      </c>
      <c r="F11" s="38"/>
      <c r="G11" s="2">
        <f>SUM(G37:G37)</f>
        <v>0</v>
      </c>
      <c r="H11" s="38">
        <f>SUM(F7:F10)</f>
        <v>16446.2</v>
      </c>
    </row>
    <row r="12" spans="1:11" x14ac:dyDescent="0.25">
      <c r="A12" s="50"/>
      <c r="D12" s="42"/>
      <c r="E12" s="4"/>
      <c r="F12" s="29"/>
      <c r="G12" s="4"/>
    </row>
    <row r="13" spans="1:11" x14ac:dyDescent="0.25">
      <c r="A13" s="14" t="s">
        <v>28</v>
      </c>
      <c r="D13" s="42"/>
      <c r="E13" s="4"/>
      <c r="F13" s="29"/>
      <c r="G13" s="4"/>
    </row>
    <row r="14" spans="1:11" x14ac:dyDescent="0.25">
      <c r="A14" s="14"/>
      <c r="D14" s="42"/>
      <c r="E14" s="4"/>
      <c r="F14" s="29"/>
      <c r="G14" s="4"/>
    </row>
    <row r="15" spans="1:11" x14ac:dyDescent="0.25">
      <c r="A15" s="14" t="s">
        <v>1</v>
      </c>
      <c r="F15" s="21"/>
      <c r="G15" s="37"/>
      <c r="H15" s="3"/>
    </row>
    <row r="16" spans="1:11" x14ac:dyDescent="0.25">
      <c r="B16" s="1" t="s">
        <v>2</v>
      </c>
      <c r="E16" s="7">
        <v>-274.91000000000003</v>
      </c>
      <c r="F16" s="10">
        <v>-454.99</v>
      </c>
      <c r="G16" s="37">
        <f>E16-J16</f>
        <v>-274.91000000000003</v>
      </c>
      <c r="H16" s="3"/>
      <c r="J16" s="21"/>
    </row>
    <row r="17" spans="1:10" x14ac:dyDescent="0.25">
      <c r="B17" s="1" t="s">
        <v>3</v>
      </c>
      <c r="E17" s="7">
        <v>-1003.76</v>
      </c>
      <c r="F17" s="10">
        <v>-1842</v>
      </c>
      <c r="G17" s="37">
        <f>E17-J17</f>
        <v>-1003.76</v>
      </c>
      <c r="H17" s="3"/>
      <c r="J17" s="21"/>
    </row>
    <row r="18" spans="1:10" x14ac:dyDescent="0.25">
      <c r="B18" s="1" t="s">
        <v>70</v>
      </c>
      <c r="E18" s="7"/>
      <c r="F18" s="10">
        <v>-448.42</v>
      </c>
      <c r="G18" s="37"/>
      <c r="H18" s="3"/>
      <c r="J18" s="21"/>
    </row>
    <row r="19" spans="1:10" x14ac:dyDescent="0.25">
      <c r="B19" s="1" t="s">
        <v>17</v>
      </c>
      <c r="E19" s="7"/>
      <c r="F19" s="10">
        <v>-136.25</v>
      </c>
      <c r="G19" s="37"/>
      <c r="H19" s="3"/>
      <c r="J19" s="21"/>
    </row>
    <row r="20" spans="1:10" ht="15.75" thickBot="1" x14ac:dyDescent="0.3">
      <c r="B20" s="1" t="s">
        <v>71</v>
      </c>
      <c r="E20" s="30">
        <v>0</v>
      </c>
      <c r="F20" s="10">
        <v>-338.74</v>
      </c>
      <c r="G20" s="37">
        <f>E20-J20</f>
        <v>0</v>
      </c>
      <c r="H20" s="3"/>
      <c r="J20" s="29"/>
    </row>
    <row r="21" spans="1:10" ht="15.75" thickTop="1" x14ac:dyDescent="0.25">
      <c r="B21" s="3" t="s">
        <v>33</v>
      </c>
      <c r="C21" s="3"/>
      <c r="D21" s="3"/>
      <c r="E21" s="37"/>
      <c r="F21" s="10">
        <v>-2862</v>
      </c>
      <c r="G21" s="37"/>
      <c r="H21" s="3"/>
      <c r="J21" s="29"/>
    </row>
    <row r="22" spans="1:10" x14ac:dyDescent="0.25">
      <c r="B22" s="3" t="s">
        <v>97</v>
      </c>
      <c r="C22" s="3"/>
      <c r="D22" s="3"/>
      <c r="E22" s="37"/>
      <c r="F22" s="10">
        <v>-4900</v>
      </c>
      <c r="G22" s="37"/>
      <c r="H22" s="3"/>
      <c r="J22" s="29"/>
    </row>
    <row r="23" spans="1:10" x14ac:dyDescent="0.25">
      <c r="B23" s="3" t="s">
        <v>130</v>
      </c>
      <c r="C23" s="3"/>
      <c r="D23" s="3"/>
      <c r="E23" s="37"/>
      <c r="F23" s="10">
        <v>-100</v>
      </c>
      <c r="G23" s="37"/>
      <c r="H23" s="3"/>
      <c r="J23" s="29"/>
    </row>
    <row r="24" spans="1:10" x14ac:dyDescent="0.25">
      <c r="B24" s="3" t="s">
        <v>95</v>
      </c>
      <c r="C24" s="3"/>
      <c r="D24" s="3"/>
      <c r="E24" s="37"/>
      <c r="F24" s="10">
        <v>-941</v>
      </c>
      <c r="G24" s="37"/>
      <c r="H24" s="3"/>
      <c r="J24" s="29"/>
    </row>
    <row r="25" spans="1:10" ht="15.75" thickBot="1" x14ac:dyDescent="0.3">
      <c r="B25" s="3" t="s">
        <v>126</v>
      </c>
      <c r="C25" s="3"/>
      <c r="D25" s="3"/>
      <c r="E25" s="37"/>
      <c r="F25" s="10">
        <v>-2297.91</v>
      </c>
      <c r="G25" s="37"/>
      <c r="H25" s="3"/>
      <c r="J25" s="29"/>
    </row>
    <row r="26" spans="1:10" ht="15.75" thickTop="1" x14ac:dyDescent="0.25">
      <c r="B26" s="12" t="s">
        <v>82</v>
      </c>
      <c r="E26" s="10">
        <f>SUM(E16:E20)</f>
        <v>-1278.67</v>
      </c>
      <c r="F26" s="38">
        <f>SUM(F16:F25)</f>
        <v>-14321.31</v>
      </c>
      <c r="G26" s="38">
        <f>SUM(G16:G20)</f>
        <v>-1278.67</v>
      </c>
      <c r="H26" s="3"/>
    </row>
    <row r="27" spans="1:10" x14ac:dyDescent="0.25">
      <c r="F27" s="21"/>
      <c r="G27" s="3"/>
      <c r="H27" s="3"/>
    </row>
    <row r="28" spans="1:10" x14ac:dyDescent="0.25">
      <c r="E28" s="4"/>
      <c r="F28" s="29"/>
      <c r="G28" s="4"/>
    </row>
    <row r="29" spans="1:10" x14ac:dyDescent="0.25">
      <c r="A29" s="14" t="s">
        <v>6</v>
      </c>
      <c r="E29" s="4"/>
      <c r="F29" s="29"/>
      <c r="G29" s="4"/>
    </row>
    <row r="30" spans="1:10" x14ac:dyDescent="0.25">
      <c r="B30" s="1" t="s">
        <v>124</v>
      </c>
      <c r="E30" s="4"/>
      <c r="F30" s="10">
        <v>-933.22</v>
      </c>
      <c r="G30" s="4"/>
      <c r="J30" s="29"/>
    </row>
    <row r="31" spans="1:10" x14ac:dyDescent="0.25">
      <c r="B31" s="1" t="s">
        <v>128</v>
      </c>
      <c r="E31" s="4"/>
      <c r="F31" s="10">
        <v>-408</v>
      </c>
      <c r="G31" s="4"/>
      <c r="J31" s="29"/>
    </row>
    <row r="32" spans="1:10" x14ac:dyDescent="0.25">
      <c r="B32" s="1" t="s">
        <v>125</v>
      </c>
      <c r="E32" s="4"/>
      <c r="F32" s="10">
        <v>-550</v>
      </c>
      <c r="G32" s="4"/>
      <c r="J32" s="29"/>
    </row>
    <row r="33" spans="2:10" ht="15.75" thickBot="1" x14ac:dyDescent="0.3">
      <c r="B33" s="1" t="s">
        <v>129</v>
      </c>
      <c r="E33" s="4"/>
      <c r="F33" s="10">
        <v>-536</v>
      </c>
      <c r="G33" s="4"/>
      <c r="J33" s="29"/>
    </row>
    <row r="34" spans="2:10" ht="16.5" thickTop="1" thickBot="1" x14ac:dyDescent="0.3">
      <c r="B34" s="12" t="s">
        <v>83</v>
      </c>
      <c r="D34" s="3"/>
      <c r="E34" s="2" t="e">
        <f>SUM(#REF!)</f>
        <v>#REF!</v>
      </c>
      <c r="F34" s="38">
        <f>SUM(F30:F33)</f>
        <v>-2427.2200000000003</v>
      </c>
      <c r="G34" s="2" t="e">
        <f>SUM(#REF!)</f>
        <v>#REF!</v>
      </c>
    </row>
    <row r="35" spans="2:10" ht="15.75" thickBot="1" x14ac:dyDescent="0.3">
      <c r="E35" s="4"/>
      <c r="F35" s="29"/>
      <c r="G35" s="4"/>
    </row>
    <row r="36" spans="2:10" ht="16.5" thickTop="1" thickBot="1" x14ac:dyDescent="0.3">
      <c r="D36" s="52" t="s">
        <v>52</v>
      </c>
      <c r="E36" s="2" t="e">
        <f>E26+#REF!</f>
        <v>#REF!</v>
      </c>
      <c r="F36" s="38"/>
      <c r="G36" s="31" t="e">
        <f>G26+#REF!</f>
        <v>#REF!</v>
      </c>
      <c r="H36" s="38">
        <f>F34+F26</f>
        <v>-16748.53</v>
      </c>
    </row>
    <row r="37" spans="2:10" x14ac:dyDescent="0.25">
      <c r="E37" s="4"/>
      <c r="F37" s="29"/>
      <c r="G37" s="4"/>
    </row>
    <row r="38" spans="2:10" x14ac:dyDescent="0.25">
      <c r="E38" s="4"/>
      <c r="F38" s="29"/>
      <c r="G38" s="4"/>
    </row>
    <row r="39" spans="2:10" ht="15.75" thickBot="1" x14ac:dyDescent="0.3">
      <c r="C39" s="1" t="s">
        <v>119</v>
      </c>
      <c r="E39" s="4" t="e">
        <f>E11+E36</f>
        <v>#REF!</v>
      </c>
      <c r="G39" s="4" t="e">
        <f>G11+G36</f>
        <v>#REF!</v>
      </c>
      <c r="H39" s="51">
        <f>H11+H36+H4</f>
        <v>12042.050000000001</v>
      </c>
    </row>
    <row r="40" spans="2:10" ht="15.75" thickTop="1" x14ac:dyDescent="0.25">
      <c r="E40" s="4"/>
      <c r="F40" s="29"/>
      <c r="G40" s="4"/>
    </row>
    <row r="41" spans="2:10" x14ac:dyDescent="0.25">
      <c r="F41" s="21"/>
    </row>
    <row r="52" spans="5:5" x14ac:dyDescent="0.25">
      <c r="E52" s="11"/>
    </row>
    <row r="67" spans="5:7" x14ac:dyDescent="0.25">
      <c r="E67" s="11"/>
    </row>
    <row r="69" spans="5:7" x14ac:dyDescent="0.25">
      <c r="E69" s="11"/>
    </row>
    <row r="72" spans="5:7" x14ac:dyDescent="0.25">
      <c r="G72" s="11"/>
    </row>
    <row r="84" spans="5:7" x14ac:dyDescent="0.25">
      <c r="E84" s="11"/>
      <c r="G84" s="11"/>
    </row>
    <row r="107" spans="5:7" x14ac:dyDescent="0.25">
      <c r="E107" s="11"/>
      <c r="G107" s="11"/>
    </row>
    <row r="118" spans="7:7" x14ac:dyDescent="0.25">
      <c r="G118" s="11"/>
    </row>
    <row r="124" spans="7:7" x14ac:dyDescent="0.25">
      <c r="G124" s="11"/>
    </row>
    <row r="134" spans="5:7" x14ac:dyDescent="0.25">
      <c r="E134" s="11"/>
    </row>
    <row r="135" spans="5:7" x14ac:dyDescent="0.25">
      <c r="E135" s="11"/>
    </row>
    <row r="139" spans="5:7" x14ac:dyDescent="0.25">
      <c r="E139" s="11"/>
      <c r="G139" s="11"/>
    </row>
    <row r="142" spans="5:7" x14ac:dyDescent="0.25">
      <c r="E142" s="11"/>
      <c r="G142" s="11"/>
    </row>
    <row r="144" spans="5:7" x14ac:dyDescent="0.25">
      <c r="E144" s="11"/>
      <c r="G144" s="11"/>
    </row>
    <row r="145" spans="3:13" x14ac:dyDescent="0.25">
      <c r="C145" s="11"/>
      <c r="E145" s="11"/>
      <c r="K145" s="11"/>
      <c r="M145" s="11"/>
    </row>
  </sheetData>
  <mergeCells count="2">
    <mergeCell ref="A1:H1"/>
    <mergeCell ref="A2:H2"/>
  </mergeCells>
  <printOptions horizontalCentered="1"/>
  <pageMargins left="0.7" right="0.7" top="0.75" bottom="0.75" header="0.3" footer="0.3"/>
  <pageSetup scale="97" orientation="portrait" r:id="rId1"/>
  <ignoredErrors>
    <ignoredError sqref="F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51"/>
  <sheetViews>
    <sheetView zoomScaleNormal="100" workbookViewId="0">
      <selection activeCell="W43" sqref="W43"/>
    </sheetView>
  </sheetViews>
  <sheetFormatPr defaultRowHeight="15" x14ac:dyDescent="0.25"/>
  <cols>
    <col min="1" max="1" width="9.140625" style="1"/>
    <col min="2" max="2" width="20.85546875" style="1" customWidth="1"/>
    <col min="3" max="3" width="16.140625" style="1" customWidth="1"/>
    <col min="4" max="4" width="22.7109375" style="1" customWidth="1"/>
    <col min="5" max="5" width="17.28515625" style="1" customWidth="1"/>
    <col min="6" max="6" width="14.42578125" style="1" customWidth="1"/>
    <col min="7" max="7" width="15" style="1" bestFit="1" customWidth="1"/>
    <col min="8" max="8" width="10.28515625" style="1" customWidth="1"/>
    <col min="9" max="9" width="11" style="1" customWidth="1"/>
    <col min="10" max="16384" width="9.140625" style="1"/>
  </cols>
  <sheetData>
    <row r="1" spans="2:7" ht="21" x14ac:dyDescent="0.25">
      <c r="B1" s="71" t="s">
        <v>46</v>
      </c>
      <c r="C1" s="72"/>
      <c r="D1" s="72"/>
      <c r="E1" s="72"/>
      <c r="F1" s="72"/>
      <c r="G1" s="72"/>
    </row>
    <row r="2" spans="2:7" ht="21" x14ac:dyDescent="0.25">
      <c r="B2" s="71" t="s">
        <v>102</v>
      </c>
      <c r="C2" s="72"/>
      <c r="D2" s="72"/>
      <c r="E2" s="72"/>
      <c r="F2" s="72"/>
      <c r="G2" s="72"/>
    </row>
    <row r="3" spans="2:7" ht="21" x14ac:dyDescent="0.25">
      <c r="B3" s="46"/>
      <c r="C3" s="47"/>
      <c r="D3" s="47"/>
      <c r="E3" s="47"/>
      <c r="F3" s="47"/>
      <c r="G3" s="47"/>
    </row>
    <row r="4" spans="2:7" x14ac:dyDescent="0.25">
      <c r="C4" s="1" t="s">
        <v>117</v>
      </c>
      <c r="E4" s="4"/>
      <c r="F4" s="26">
        <v>4722.37</v>
      </c>
    </row>
    <row r="5" spans="2:7" x14ac:dyDescent="0.25">
      <c r="E5" s="28"/>
    </row>
    <row r="6" spans="2:7" x14ac:dyDescent="0.25">
      <c r="B6" s="14" t="s">
        <v>15</v>
      </c>
      <c r="E6" s="28"/>
    </row>
    <row r="7" spans="2:7" x14ac:dyDescent="0.25">
      <c r="B7" s="1" t="s">
        <v>85</v>
      </c>
      <c r="F7" s="21">
        <v>165210.25</v>
      </c>
      <c r="G7" s="3"/>
    </row>
    <row r="8" spans="2:7" x14ac:dyDescent="0.25">
      <c r="B8" s="1" t="s">
        <v>40</v>
      </c>
      <c r="F8" s="21">
        <v>7.51</v>
      </c>
      <c r="G8" s="3"/>
    </row>
    <row r="9" spans="2:7" x14ac:dyDescent="0.25">
      <c r="B9" s="1" t="s">
        <v>0</v>
      </c>
      <c r="F9" s="21">
        <v>4892</v>
      </c>
      <c r="G9" s="3"/>
    </row>
    <row r="10" spans="2:7" x14ac:dyDescent="0.25">
      <c r="B10" s="1" t="s">
        <v>90</v>
      </c>
      <c r="F10" s="21">
        <v>14133</v>
      </c>
      <c r="G10" s="3"/>
    </row>
    <row r="11" spans="2:7" x14ac:dyDescent="0.25">
      <c r="B11" s="1" t="s">
        <v>120</v>
      </c>
      <c r="F11" s="21">
        <v>8700</v>
      </c>
      <c r="G11" s="3"/>
    </row>
    <row r="12" spans="2:7" x14ac:dyDescent="0.25">
      <c r="B12" s="1" t="s">
        <v>146</v>
      </c>
      <c r="F12" s="21">
        <v>1500</v>
      </c>
      <c r="G12" s="3"/>
    </row>
    <row r="13" spans="2:7" x14ac:dyDescent="0.25">
      <c r="B13" s="1" t="s">
        <v>145</v>
      </c>
      <c r="F13" s="21">
        <v>5000</v>
      </c>
      <c r="G13" s="3"/>
    </row>
    <row r="14" spans="2:7" x14ac:dyDescent="0.25">
      <c r="B14" s="1" t="s">
        <v>139</v>
      </c>
      <c r="F14" s="21">
        <v>1203.5999999999999</v>
      </c>
      <c r="G14" s="3"/>
    </row>
    <row r="15" spans="2:7" x14ac:dyDescent="0.25">
      <c r="B15" s="1" t="s">
        <v>89</v>
      </c>
      <c r="F15" s="21">
        <v>5000</v>
      </c>
      <c r="G15" s="3"/>
    </row>
    <row r="16" spans="2:7" ht="15.75" customHeight="1" x14ac:dyDescent="0.25">
      <c r="D16" s="1" t="s">
        <v>47</v>
      </c>
      <c r="E16" s="4"/>
      <c r="F16" s="36">
        <f>SUM(F7:F15)</f>
        <v>205646.36000000002</v>
      </c>
      <c r="G16" s="3"/>
    </row>
    <row r="17" spans="2:7" x14ac:dyDescent="0.25">
      <c r="E17" s="28"/>
      <c r="F17" s="3"/>
      <c r="G17" s="3"/>
    </row>
    <row r="18" spans="2:7" x14ac:dyDescent="0.25">
      <c r="B18" s="14" t="s">
        <v>28</v>
      </c>
      <c r="E18" s="28"/>
      <c r="F18" s="3"/>
      <c r="G18" s="3"/>
    </row>
    <row r="19" spans="2:7" x14ac:dyDescent="0.25">
      <c r="B19" s="1" t="s">
        <v>48</v>
      </c>
      <c r="E19" s="4"/>
      <c r="F19" s="21"/>
      <c r="G19" s="3"/>
    </row>
    <row r="20" spans="2:7" x14ac:dyDescent="0.25">
      <c r="C20" s="18" t="s">
        <v>61</v>
      </c>
      <c r="D20" s="18"/>
      <c r="E20" s="21">
        <v>19164.39</v>
      </c>
      <c r="F20" s="21"/>
      <c r="G20" s="3"/>
    </row>
    <row r="21" spans="2:7" x14ac:dyDescent="0.25">
      <c r="C21" s="18" t="s">
        <v>62</v>
      </c>
      <c r="D21" s="18"/>
      <c r="E21" s="21">
        <f>5376.64+15511.94</f>
        <v>20888.580000000002</v>
      </c>
      <c r="F21" s="21"/>
      <c r="G21" s="3"/>
    </row>
    <row r="22" spans="2:7" x14ac:dyDescent="0.25">
      <c r="C22" s="18" t="s">
        <v>96</v>
      </c>
      <c r="D22" s="48"/>
      <c r="E22" s="32">
        <v>22011.39</v>
      </c>
      <c r="F22" s="32"/>
      <c r="G22" s="3"/>
    </row>
    <row r="23" spans="2:7" x14ac:dyDescent="0.25">
      <c r="C23" s="18"/>
      <c r="D23" s="1" t="s">
        <v>63</v>
      </c>
      <c r="E23" s="3"/>
      <c r="F23" s="21">
        <f>E20+E21-E22</f>
        <v>18041.580000000002</v>
      </c>
      <c r="G23" s="3"/>
    </row>
    <row r="24" spans="2:7" x14ac:dyDescent="0.25">
      <c r="B24" s="1" t="s">
        <v>148</v>
      </c>
      <c r="E24" s="3"/>
      <c r="F24" s="29">
        <v>28996</v>
      </c>
      <c r="G24" s="3"/>
    </row>
    <row r="25" spans="2:7" x14ac:dyDescent="0.25">
      <c r="B25" s="1" t="s">
        <v>57</v>
      </c>
      <c r="F25" s="29">
        <v>3924.63</v>
      </c>
      <c r="G25" s="3"/>
    </row>
    <row r="26" spans="2:7" x14ac:dyDescent="0.25">
      <c r="B26" s="1" t="s">
        <v>17</v>
      </c>
      <c r="F26" s="29">
        <v>799.85</v>
      </c>
      <c r="G26" s="3"/>
    </row>
    <row r="27" spans="2:7" x14ac:dyDescent="0.25">
      <c r="B27" s="1" t="s">
        <v>71</v>
      </c>
      <c r="F27" s="29">
        <v>6079.46</v>
      </c>
      <c r="G27" s="3"/>
    </row>
    <row r="28" spans="2:7" x14ac:dyDescent="0.25">
      <c r="B28" s="1" t="s">
        <v>72</v>
      </c>
      <c r="F28" s="29">
        <f>31115.51+3139.99</f>
        <v>34255.5</v>
      </c>
      <c r="G28" s="3"/>
    </row>
    <row r="29" spans="2:7" x14ac:dyDescent="0.25">
      <c r="B29" s="1" t="s">
        <v>56</v>
      </c>
      <c r="F29" s="29">
        <v>35860.49</v>
      </c>
      <c r="G29" s="3"/>
    </row>
    <row r="30" spans="2:7" x14ac:dyDescent="0.25">
      <c r="B30" s="1" t="s">
        <v>95</v>
      </c>
      <c r="F30" s="29">
        <v>10307.25</v>
      </c>
      <c r="G30" s="3"/>
    </row>
    <row r="31" spans="2:7" x14ac:dyDescent="0.25">
      <c r="B31" s="1" t="s">
        <v>55</v>
      </c>
      <c r="F31" s="29">
        <v>9587.51</v>
      </c>
      <c r="G31" s="3"/>
    </row>
    <row r="32" spans="2:7" x14ac:dyDescent="0.25">
      <c r="B32" s="1" t="s">
        <v>149</v>
      </c>
      <c r="F32" s="29">
        <v>1300</v>
      </c>
      <c r="G32" s="3"/>
    </row>
    <row r="33" spans="2:11" x14ac:dyDescent="0.25">
      <c r="B33" s="1" t="s">
        <v>49</v>
      </c>
      <c r="F33" s="29">
        <v>1657</v>
      </c>
      <c r="G33" s="3"/>
    </row>
    <row r="34" spans="2:11" x14ac:dyDescent="0.25">
      <c r="B34" s="1" t="s">
        <v>150</v>
      </c>
      <c r="F34" s="29">
        <v>599.91</v>
      </c>
      <c r="G34" s="3"/>
    </row>
    <row r="35" spans="2:11" x14ac:dyDescent="0.25">
      <c r="B35" s="1" t="s">
        <v>50</v>
      </c>
      <c r="F35" s="29">
        <v>1139.5899999999999</v>
      </c>
      <c r="G35" s="3"/>
    </row>
    <row r="36" spans="2:11" x14ac:dyDescent="0.25">
      <c r="B36" s="1" t="s">
        <v>59</v>
      </c>
      <c r="F36" s="29">
        <v>16564</v>
      </c>
      <c r="G36" s="3"/>
    </row>
    <row r="37" spans="2:11" hidden="1" x14ac:dyDescent="0.25">
      <c r="B37" s="1" t="s">
        <v>84</v>
      </c>
      <c r="F37" s="29"/>
      <c r="G37" s="3"/>
    </row>
    <row r="38" spans="2:11" x14ac:dyDescent="0.25">
      <c r="B38" s="1" t="s">
        <v>94</v>
      </c>
      <c r="F38" s="29">
        <v>799.5</v>
      </c>
      <c r="G38" s="3"/>
    </row>
    <row r="39" spans="2:11" x14ac:dyDescent="0.25">
      <c r="B39" s="1" t="s">
        <v>58</v>
      </c>
      <c r="F39" s="29">
        <v>6102</v>
      </c>
      <c r="G39" s="3"/>
    </row>
    <row r="40" spans="2:11" x14ac:dyDescent="0.25">
      <c r="B40" s="1" t="s">
        <v>34</v>
      </c>
      <c r="F40" s="29">
        <v>1333.72</v>
      </c>
      <c r="G40" s="3"/>
    </row>
    <row r="41" spans="2:11" x14ac:dyDescent="0.25">
      <c r="B41" s="1" t="s">
        <v>51</v>
      </c>
      <c r="F41" s="29">
        <v>1774.22</v>
      </c>
      <c r="G41" s="3"/>
    </row>
    <row r="42" spans="2:11" x14ac:dyDescent="0.25">
      <c r="B42" s="1" t="s">
        <v>2</v>
      </c>
      <c r="F42" s="29">
        <v>936.64</v>
      </c>
      <c r="G42" s="3"/>
    </row>
    <row r="43" spans="2:11" x14ac:dyDescent="0.25">
      <c r="B43" s="1" t="s">
        <v>147</v>
      </c>
      <c r="F43" s="29">
        <v>8868</v>
      </c>
      <c r="G43" s="3"/>
    </row>
    <row r="44" spans="2:11" x14ac:dyDescent="0.25">
      <c r="D44" s="1" t="s">
        <v>52</v>
      </c>
      <c r="E44" s="4"/>
      <c r="F44" s="36">
        <f>SUM(F23:F43)</f>
        <v>188926.85</v>
      </c>
      <c r="G44" s="3"/>
    </row>
    <row r="45" spans="2:11" x14ac:dyDescent="0.25">
      <c r="E45" s="28"/>
    </row>
    <row r="46" spans="2:11" x14ac:dyDescent="0.25">
      <c r="D46" s="3" t="s">
        <v>116</v>
      </c>
      <c r="E46" s="4"/>
      <c r="F46" s="26">
        <f>F16-F44+F4</f>
        <v>21441.880000000008</v>
      </c>
      <c r="K46" s="67"/>
    </row>
    <row r="47" spans="2:11" x14ac:dyDescent="0.25">
      <c r="E47" s="28"/>
    </row>
    <row r="48" spans="2:11" x14ac:dyDescent="0.25">
      <c r="E48" s="28"/>
      <c r="F48" s="3"/>
      <c r="G48" s="3"/>
      <c r="K48" s="10"/>
    </row>
    <row r="49" spans="2:7" x14ac:dyDescent="0.25">
      <c r="E49" s="28"/>
      <c r="G49" s="10"/>
    </row>
    <row r="50" spans="2:7" x14ac:dyDescent="0.25">
      <c r="B50" s="1" t="s">
        <v>123</v>
      </c>
      <c r="E50" s="28"/>
    </row>
    <row r="51" spans="2:7" x14ac:dyDescent="0.25">
      <c r="E51" s="28"/>
    </row>
    <row r="52" spans="2:7" x14ac:dyDescent="0.25">
      <c r="F52" s="28"/>
    </row>
    <row r="56" spans="2:7" x14ac:dyDescent="0.25">
      <c r="E56" s="28"/>
    </row>
    <row r="57" spans="2:7" x14ac:dyDescent="0.25">
      <c r="G57" s="1" t="s">
        <v>60</v>
      </c>
    </row>
    <row r="58" spans="2:7" x14ac:dyDescent="0.25">
      <c r="E58" s="11"/>
      <c r="F58" s="11"/>
      <c r="G58" s="11"/>
    </row>
    <row r="73" spans="5:7" x14ac:dyDescent="0.25">
      <c r="E73" s="11"/>
      <c r="F73" s="11"/>
    </row>
    <row r="75" spans="5:7" x14ac:dyDescent="0.25">
      <c r="E75" s="11"/>
      <c r="F75" s="11"/>
    </row>
    <row r="78" spans="5:7" x14ac:dyDescent="0.25">
      <c r="F78" s="11"/>
      <c r="G78" s="11"/>
    </row>
    <row r="90" spans="5:7" x14ac:dyDescent="0.25">
      <c r="E90" s="11"/>
      <c r="G90" s="11"/>
    </row>
    <row r="113" spans="5:7" x14ac:dyDescent="0.25">
      <c r="E113" s="11"/>
      <c r="F113" s="11"/>
      <c r="G113" s="11"/>
    </row>
    <row r="124" spans="5:7" x14ac:dyDescent="0.25">
      <c r="F124" s="11"/>
      <c r="G124" s="11"/>
    </row>
    <row r="130" spans="5:7" x14ac:dyDescent="0.25">
      <c r="F130" s="11"/>
      <c r="G130" s="11"/>
    </row>
    <row r="140" spans="5:7" x14ac:dyDescent="0.25">
      <c r="E140" s="11"/>
      <c r="F140" s="11"/>
    </row>
    <row r="141" spans="5:7" x14ac:dyDescent="0.25">
      <c r="E141" s="11"/>
      <c r="F141" s="11"/>
    </row>
    <row r="145" spans="5:7" x14ac:dyDescent="0.25">
      <c r="E145" s="11"/>
      <c r="G145" s="11"/>
    </row>
    <row r="148" spans="5:7" x14ac:dyDescent="0.25">
      <c r="E148" s="11"/>
      <c r="G148" s="11"/>
    </row>
    <row r="150" spans="5:7" x14ac:dyDescent="0.25">
      <c r="E150" s="11"/>
      <c r="F150" s="11"/>
      <c r="G150" s="11"/>
    </row>
    <row r="151" spans="5:7" x14ac:dyDescent="0.25">
      <c r="E151" s="11"/>
    </row>
  </sheetData>
  <mergeCells count="2">
    <mergeCell ref="B1:G1"/>
    <mergeCell ref="B2:G2"/>
  </mergeCells>
  <printOptions horizontalCentered="1"/>
  <pageMargins left="0.7" right="0.7" top="0.75" bottom="0.75" header="0.3" footer="0.3"/>
  <pageSetup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F26" sqref="F26"/>
    </sheetView>
  </sheetViews>
  <sheetFormatPr defaultRowHeight="15" x14ac:dyDescent="0.25"/>
  <cols>
    <col min="1" max="1" width="8.7109375" style="1" customWidth="1"/>
    <col min="2" max="2" width="18.42578125" style="1" customWidth="1"/>
    <col min="3" max="3" width="29.42578125" style="1" customWidth="1"/>
    <col min="4" max="4" width="14" style="1" customWidth="1"/>
    <col min="5" max="6" width="11.5703125" style="1" bestFit="1" customWidth="1"/>
    <col min="7" max="7" width="11.42578125" style="1" customWidth="1"/>
    <col min="8" max="8" width="10.5703125" style="1" bestFit="1" customWidth="1"/>
    <col min="9" max="9" width="19.85546875" style="1" bestFit="1" customWidth="1"/>
    <col min="10" max="16384" width="9.140625" style="1"/>
  </cols>
  <sheetData>
    <row r="1" spans="1:8" ht="21" customHeight="1" x14ac:dyDescent="0.25">
      <c r="A1" s="77" t="s">
        <v>14</v>
      </c>
      <c r="B1" s="78"/>
      <c r="C1" s="78"/>
      <c r="D1" s="78"/>
      <c r="E1" s="78"/>
      <c r="F1" s="40"/>
    </row>
    <row r="2" spans="1:8" ht="21" customHeight="1" x14ac:dyDescent="0.35">
      <c r="A2" s="79" t="s">
        <v>102</v>
      </c>
      <c r="B2" s="80"/>
      <c r="C2" s="80"/>
      <c r="D2" s="80"/>
      <c r="E2" s="80"/>
      <c r="F2" s="42"/>
    </row>
    <row r="4" spans="1:8" x14ac:dyDescent="0.25">
      <c r="B4" s="19" t="s">
        <v>30</v>
      </c>
      <c r="C4" s="23">
        <v>43831</v>
      </c>
      <c r="D4" s="8">
        <v>1219.8699999999999</v>
      </c>
      <c r="F4" s="7"/>
    </row>
    <row r="5" spans="1:8" x14ac:dyDescent="0.25">
      <c r="B5" s="19"/>
      <c r="C5" s="24"/>
      <c r="D5" s="8"/>
      <c r="E5" s="7"/>
      <c r="F5" s="7"/>
    </row>
    <row r="6" spans="1:8" x14ac:dyDescent="0.25">
      <c r="B6" s="19" t="s">
        <v>15</v>
      </c>
      <c r="C6" s="24"/>
      <c r="D6" s="8"/>
      <c r="E6" s="7"/>
      <c r="F6" s="7"/>
    </row>
    <row r="7" spans="1:8" x14ac:dyDescent="0.25">
      <c r="C7" s="1" t="s">
        <v>4</v>
      </c>
      <c r="D7" s="21">
        <v>36125</v>
      </c>
      <c r="E7" s="7"/>
      <c r="F7" s="7"/>
    </row>
    <row r="8" spans="1:8" x14ac:dyDescent="0.25">
      <c r="C8" s="1" t="s">
        <v>92</v>
      </c>
      <c r="D8" s="21">
        <v>1090</v>
      </c>
      <c r="E8" s="7"/>
      <c r="F8" s="7"/>
    </row>
    <row r="9" spans="1:8" x14ac:dyDescent="0.25">
      <c r="B9" s="25"/>
      <c r="C9" s="1" t="s">
        <v>67</v>
      </c>
      <c r="D9" s="21">
        <v>8100</v>
      </c>
      <c r="E9" s="7"/>
      <c r="G9" s="7"/>
    </row>
    <row r="10" spans="1:8" ht="15.75" thickBot="1" x14ac:dyDescent="0.3">
      <c r="B10" s="25"/>
      <c r="C10" s="1" t="s">
        <v>40</v>
      </c>
      <c r="D10" s="21">
        <v>8.2200000000000006</v>
      </c>
      <c r="E10" s="7"/>
      <c r="F10" s="7"/>
    </row>
    <row r="11" spans="1:8" ht="15.75" thickTop="1" x14ac:dyDescent="0.25">
      <c r="B11" s="19" t="s">
        <v>5</v>
      </c>
      <c r="D11" s="45">
        <f>SUM(D7:D10)</f>
        <v>45323.22</v>
      </c>
      <c r="E11" s="7"/>
      <c r="F11" s="7"/>
    </row>
    <row r="12" spans="1:8" x14ac:dyDescent="0.25">
      <c r="B12" s="25"/>
      <c r="D12" s="66"/>
      <c r="E12" s="7"/>
      <c r="F12" s="7"/>
    </row>
    <row r="13" spans="1:8" x14ac:dyDescent="0.25">
      <c r="B13" s="19" t="s">
        <v>28</v>
      </c>
      <c r="D13" s="66"/>
      <c r="E13" s="7"/>
      <c r="F13" s="7"/>
    </row>
    <row r="14" spans="1:8" x14ac:dyDescent="0.25">
      <c r="B14" s="19"/>
      <c r="C14" s="1" t="s">
        <v>17</v>
      </c>
      <c r="D14" s="21">
        <v>6542.92</v>
      </c>
      <c r="F14" s="7"/>
      <c r="H14" s="10"/>
    </row>
    <row r="15" spans="1:8" x14ac:dyDescent="0.25">
      <c r="B15" s="19"/>
      <c r="C15" s="1" t="s">
        <v>53</v>
      </c>
      <c r="D15" s="21">
        <v>4000</v>
      </c>
      <c r="E15" s="7"/>
      <c r="F15" s="7"/>
    </row>
    <row r="16" spans="1:8" x14ac:dyDescent="0.25">
      <c r="B16" s="25"/>
      <c r="C16" s="1" t="s">
        <v>25</v>
      </c>
      <c r="D16" s="21">
        <v>2400</v>
      </c>
      <c r="E16" s="7"/>
      <c r="F16" s="7"/>
    </row>
    <row r="17" spans="2:11" x14ac:dyDescent="0.25">
      <c r="B17" s="25"/>
      <c r="C17" s="1" t="s">
        <v>16</v>
      </c>
      <c r="D17" s="21">
        <v>18500</v>
      </c>
      <c r="E17" s="7"/>
      <c r="F17" s="7"/>
    </row>
    <row r="18" spans="2:11" x14ac:dyDescent="0.25">
      <c r="B18" s="25"/>
      <c r="C18" s="1" t="s">
        <v>54</v>
      </c>
      <c r="D18" s="21">
        <v>798</v>
      </c>
      <c r="E18" s="7"/>
      <c r="F18" s="7"/>
    </row>
    <row r="19" spans="2:11" x14ac:dyDescent="0.25">
      <c r="B19" s="25"/>
      <c r="C19" s="1" t="s">
        <v>7</v>
      </c>
      <c r="D19" s="21">
        <v>950.33</v>
      </c>
      <c r="E19" s="7"/>
      <c r="F19" s="7"/>
    </row>
    <row r="20" spans="2:11" ht="15.75" thickBot="1" x14ac:dyDescent="0.3">
      <c r="B20" s="25"/>
      <c r="C20" s="1" t="s">
        <v>26</v>
      </c>
      <c r="D20" s="21">
        <v>5000</v>
      </c>
      <c r="E20" s="7"/>
      <c r="F20" s="7"/>
    </row>
    <row r="21" spans="2:11" ht="15.75" thickTop="1" x14ac:dyDescent="0.25">
      <c r="B21" s="19" t="s">
        <v>18</v>
      </c>
      <c r="D21" s="45">
        <f>SUM(D14:D20)</f>
        <v>38191.25</v>
      </c>
      <c r="E21" s="7"/>
      <c r="F21" s="7"/>
    </row>
    <row r="22" spans="2:11" x14ac:dyDescent="0.25">
      <c r="B22" s="19"/>
      <c r="D22" s="66"/>
      <c r="E22" s="7"/>
      <c r="F22" s="7"/>
    </row>
    <row r="23" spans="2:11" ht="15.75" thickBot="1" x14ac:dyDescent="0.3">
      <c r="B23" s="19" t="s">
        <v>27</v>
      </c>
      <c r="C23" s="23">
        <v>44196</v>
      </c>
      <c r="D23" s="65">
        <f>D4+D11-D21</f>
        <v>8351.8400000000038</v>
      </c>
      <c r="E23" s="7"/>
      <c r="F23" s="7"/>
      <c r="G23" s="3"/>
      <c r="H23" s="8"/>
      <c r="I23" s="10"/>
      <c r="K23" s="7"/>
    </row>
    <row r="24" spans="2:11" ht="15.75" thickTop="1" x14ac:dyDescent="0.25">
      <c r="D24" s="8"/>
      <c r="E24" s="7"/>
      <c r="F24" s="7"/>
    </row>
    <row r="25" spans="2:11" x14ac:dyDescent="0.25">
      <c r="D25" s="8"/>
      <c r="E25" s="7"/>
      <c r="F25" s="7"/>
    </row>
    <row r="26" spans="2:11" x14ac:dyDescent="0.25">
      <c r="D26" s="8"/>
      <c r="E26" s="7"/>
      <c r="F26" s="7"/>
    </row>
    <row r="27" spans="2:11" x14ac:dyDescent="0.25">
      <c r="D27" s="8"/>
      <c r="E27" s="7"/>
      <c r="F27" s="7"/>
    </row>
    <row r="28" spans="2:11" x14ac:dyDescent="0.25">
      <c r="D28" s="8"/>
      <c r="E28" s="7"/>
      <c r="F28" s="7"/>
    </row>
    <row r="29" spans="2:11" x14ac:dyDescent="0.25">
      <c r="D29" s="8"/>
      <c r="E29" s="7"/>
      <c r="F29" s="7"/>
    </row>
    <row r="30" spans="2:11" x14ac:dyDescent="0.25">
      <c r="D30" s="8"/>
      <c r="E30" s="7"/>
      <c r="F30" s="7"/>
    </row>
    <row r="31" spans="2:11" x14ac:dyDescent="0.25">
      <c r="D31" s="8"/>
      <c r="E31" s="7"/>
      <c r="F31" s="7"/>
    </row>
    <row r="32" spans="2:11" x14ac:dyDescent="0.25">
      <c r="D32" s="8"/>
      <c r="E32" s="7"/>
      <c r="F32" s="7"/>
    </row>
    <row r="33" spans="4:6" x14ac:dyDescent="0.25">
      <c r="D33" s="8"/>
      <c r="E33" s="7"/>
      <c r="F33" s="7"/>
    </row>
    <row r="34" spans="4:6" x14ac:dyDescent="0.25">
      <c r="D34" s="8"/>
      <c r="E34" s="7"/>
      <c r="F34" s="7"/>
    </row>
    <row r="35" spans="4:6" x14ac:dyDescent="0.25">
      <c r="D35" s="8"/>
      <c r="E35" s="7"/>
      <c r="F35" s="7"/>
    </row>
    <row r="36" spans="4:6" x14ac:dyDescent="0.25">
      <c r="D36" s="8"/>
      <c r="E36" s="7"/>
      <c r="F36" s="7"/>
    </row>
    <row r="37" spans="4:6" x14ac:dyDescent="0.25">
      <c r="D37" s="8"/>
      <c r="E37" s="7"/>
      <c r="F37" s="7"/>
    </row>
    <row r="38" spans="4:6" x14ac:dyDescent="0.25">
      <c r="D38" s="8"/>
      <c r="E38" s="7"/>
      <c r="F38" s="7"/>
    </row>
    <row r="39" spans="4:6" x14ac:dyDescent="0.25">
      <c r="D39" s="8"/>
      <c r="E39" s="7"/>
      <c r="F39" s="7"/>
    </row>
    <row r="40" spans="4:6" x14ac:dyDescent="0.25">
      <c r="D40" s="8"/>
      <c r="E40" s="7"/>
      <c r="F40" s="7"/>
    </row>
    <row r="41" spans="4:6" x14ac:dyDescent="0.25">
      <c r="D41" s="8"/>
      <c r="E41" s="7"/>
      <c r="F41" s="7"/>
    </row>
    <row r="42" spans="4:6" x14ac:dyDescent="0.25">
      <c r="D42" s="8"/>
      <c r="E42" s="7"/>
      <c r="F42" s="7"/>
    </row>
    <row r="43" spans="4:6" x14ac:dyDescent="0.25">
      <c r="D43" s="8"/>
      <c r="E43" s="7"/>
      <c r="F43" s="7"/>
    </row>
    <row r="44" spans="4:6" x14ac:dyDescent="0.25">
      <c r="D44" s="8"/>
      <c r="E44" s="7"/>
      <c r="F44" s="7"/>
    </row>
    <row r="45" spans="4:6" x14ac:dyDescent="0.25">
      <c r="D45" s="8"/>
      <c r="E45" s="7"/>
      <c r="F45" s="7"/>
    </row>
    <row r="46" spans="4:6" x14ac:dyDescent="0.25">
      <c r="D46" s="8"/>
      <c r="E46" s="7"/>
      <c r="F46" s="7"/>
    </row>
    <row r="47" spans="4:6" x14ac:dyDescent="0.25">
      <c r="D47" s="8"/>
      <c r="E47" s="7"/>
      <c r="F47" s="7"/>
    </row>
    <row r="48" spans="4:6" x14ac:dyDescent="0.25">
      <c r="D48" s="8"/>
      <c r="E48" s="7"/>
      <c r="F48" s="7"/>
    </row>
    <row r="49" spans="2:6" x14ac:dyDescent="0.25">
      <c r="D49" s="7"/>
      <c r="E49" s="7"/>
      <c r="F49" s="7"/>
    </row>
    <row r="50" spans="2:6" x14ac:dyDescent="0.25">
      <c r="D50" s="7"/>
      <c r="E50" s="7"/>
      <c r="F50" s="7"/>
    </row>
    <row r="51" spans="2:6" x14ac:dyDescent="0.25">
      <c r="D51" s="7"/>
      <c r="E51" s="7"/>
      <c r="F51" s="7"/>
    </row>
    <row r="52" spans="2:6" x14ac:dyDescent="0.25">
      <c r="D52" s="7"/>
      <c r="E52" s="7"/>
      <c r="F52" s="7"/>
    </row>
    <row r="53" spans="2:6" x14ac:dyDescent="0.25">
      <c r="D53" s="7"/>
      <c r="E53" s="7"/>
      <c r="F53" s="7"/>
    </row>
    <row r="54" spans="2:6" x14ac:dyDescent="0.25">
      <c r="D54" s="7"/>
      <c r="E54" s="7"/>
      <c r="F54" s="7"/>
    </row>
    <row r="55" spans="2:6" ht="21" x14ac:dyDescent="0.25">
      <c r="B55" s="44"/>
      <c r="C55" s="44"/>
      <c r="D55" s="7"/>
      <c r="E55" s="7"/>
      <c r="F55" s="7"/>
    </row>
  </sheetData>
  <mergeCells count="2">
    <mergeCell ref="A1:E1"/>
    <mergeCell ref="A2:E2"/>
  </mergeCells>
  <printOptions horizontalCentered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opLeftCell="A22" workbookViewId="0">
      <selection activeCell="A24" sqref="A1:A1048576"/>
    </sheetView>
  </sheetViews>
  <sheetFormatPr defaultRowHeight="15" x14ac:dyDescent="0.25"/>
  <cols>
    <col min="1" max="1" width="9.140625" style="1"/>
    <col min="2" max="2" width="18.42578125" style="1" customWidth="1"/>
    <col min="3" max="3" width="8.5703125" style="1" hidden="1" customWidth="1"/>
    <col min="4" max="4" width="17" style="1" customWidth="1"/>
    <col min="5" max="5" width="17.5703125" style="1" customWidth="1"/>
    <col min="6" max="7" width="11.5703125" style="1" bestFit="1" customWidth="1"/>
    <col min="8" max="9" width="9.140625" style="1"/>
    <col min="10" max="10" width="18" style="1" customWidth="1"/>
    <col min="11" max="11" width="17.42578125" style="1" customWidth="1"/>
    <col min="12" max="12" width="17" style="1" customWidth="1"/>
    <col min="13" max="13" width="19.85546875" style="1" bestFit="1" customWidth="1"/>
    <col min="14" max="16384" width="9.140625" style="1"/>
  </cols>
  <sheetData>
    <row r="1" spans="1:11" ht="23.25" customHeight="1" x14ac:dyDescent="0.25">
      <c r="A1" s="71" t="s">
        <v>65</v>
      </c>
      <c r="B1" s="71"/>
      <c r="C1" s="71"/>
      <c r="D1" s="71"/>
      <c r="E1" s="71"/>
      <c r="F1" s="71"/>
      <c r="G1" s="69"/>
      <c r="K1" s="5"/>
    </row>
    <row r="2" spans="1:11" ht="16.5" customHeight="1" x14ac:dyDescent="0.35">
      <c r="A2" s="79" t="s">
        <v>102</v>
      </c>
      <c r="B2" s="79"/>
      <c r="C2" s="79"/>
      <c r="D2" s="79"/>
      <c r="E2" s="79"/>
      <c r="F2" s="79"/>
      <c r="G2" s="70"/>
      <c r="K2" s="41"/>
    </row>
    <row r="4" spans="1:11" x14ac:dyDescent="0.25">
      <c r="B4" s="19" t="s">
        <v>104</v>
      </c>
      <c r="E4" s="5"/>
      <c r="F4" s="10">
        <v>4157.33</v>
      </c>
    </row>
    <row r="5" spans="1:11" x14ac:dyDescent="0.25">
      <c r="B5" s="18"/>
      <c r="E5" s="17"/>
      <c r="F5" s="17"/>
    </row>
    <row r="6" spans="1:11" x14ac:dyDescent="0.25">
      <c r="A6" s="1" t="s">
        <v>8</v>
      </c>
      <c r="E6" s="8">
        <v>75</v>
      </c>
      <c r="F6" s="7"/>
    </row>
    <row r="7" spans="1:11" x14ac:dyDescent="0.25">
      <c r="A7" s="1" t="s">
        <v>9</v>
      </c>
      <c r="E7" s="8">
        <v>1605</v>
      </c>
      <c r="F7" s="7"/>
    </row>
    <row r="8" spans="1:11" x14ac:dyDescent="0.25">
      <c r="A8" s="1" t="s">
        <v>10</v>
      </c>
      <c r="E8" s="8">
        <v>0</v>
      </c>
      <c r="F8" s="7"/>
      <c r="H8" s="8"/>
    </row>
    <row r="9" spans="1:11" ht="15.75" thickBot="1" x14ac:dyDescent="0.3">
      <c r="A9" s="1" t="s">
        <v>11</v>
      </c>
      <c r="E9" s="9">
        <v>75</v>
      </c>
    </row>
    <row r="10" spans="1:11" ht="15.75" thickTop="1" x14ac:dyDescent="0.25">
      <c r="B10" s="5" t="s">
        <v>12</v>
      </c>
      <c r="E10" s="8">
        <f>SUM(E6:E9)</f>
        <v>1755</v>
      </c>
    </row>
    <row r="12" spans="1:11" x14ac:dyDescent="0.25">
      <c r="B12" s="1" t="s">
        <v>29</v>
      </c>
      <c r="E12" s="8">
        <v>11.33</v>
      </c>
    </row>
    <row r="13" spans="1:11" x14ac:dyDescent="0.25">
      <c r="B13" s="1" t="s">
        <v>91</v>
      </c>
      <c r="E13" s="15">
        <f>-1864.65+53.1</f>
        <v>-1811.5500000000002</v>
      </c>
    </row>
    <row r="14" spans="1:11" x14ac:dyDescent="0.25">
      <c r="E14" s="8"/>
    </row>
    <row r="15" spans="1:11" ht="15.75" thickBot="1" x14ac:dyDescent="0.3">
      <c r="B15" s="1" t="s">
        <v>103</v>
      </c>
      <c r="F15" s="49">
        <f>SUM(E10:E12)+F4+E13</f>
        <v>4112.1099999999997</v>
      </c>
    </row>
    <row r="16" spans="1:11" ht="15.75" thickTop="1" x14ac:dyDescent="0.25">
      <c r="F16" s="10"/>
    </row>
    <row r="17" spans="1:11" x14ac:dyDescent="0.25">
      <c r="A17" s="1" t="s">
        <v>115</v>
      </c>
      <c r="E17" s="8">
        <v>32500</v>
      </c>
      <c r="F17" s="10"/>
      <c r="I17" s="10"/>
    </row>
    <row r="18" spans="1:11" x14ac:dyDescent="0.25">
      <c r="A18" s="1" t="s">
        <v>79</v>
      </c>
      <c r="E18" s="8">
        <v>1811.55</v>
      </c>
      <c r="F18" s="10"/>
      <c r="I18" s="10"/>
    </row>
    <row r="19" spans="1:11" x14ac:dyDescent="0.25">
      <c r="A19" s="1" t="s">
        <v>112</v>
      </c>
      <c r="E19" s="8">
        <v>688.45</v>
      </c>
      <c r="F19" s="10"/>
    </row>
    <row r="20" spans="1:11" ht="15.75" thickBot="1" x14ac:dyDescent="0.3">
      <c r="B20" s="5" t="s">
        <v>12</v>
      </c>
      <c r="E20" s="8"/>
      <c r="F20" s="49">
        <f>SUM(E17:E19)</f>
        <v>35000</v>
      </c>
    </row>
    <row r="21" spans="1:11" ht="15.75" thickTop="1" x14ac:dyDescent="0.25">
      <c r="E21" s="7"/>
      <c r="F21" s="7"/>
      <c r="G21" s="10"/>
    </row>
    <row r="22" spans="1:11" ht="22.5" customHeight="1" x14ac:dyDescent="0.25">
      <c r="A22" s="71" t="s">
        <v>152</v>
      </c>
      <c r="B22" s="71"/>
      <c r="C22" s="71"/>
      <c r="D22" s="71"/>
      <c r="E22" s="71"/>
      <c r="F22" s="71"/>
      <c r="G22" s="69"/>
      <c r="K22" s="43"/>
    </row>
    <row r="23" spans="1:11" ht="16.5" customHeight="1" x14ac:dyDescent="0.35">
      <c r="A23" s="79" t="s">
        <v>102</v>
      </c>
      <c r="B23" s="79"/>
      <c r="C23" s="79"/>
      <c r="D23" s="79"/>
      <c r="E23" s="79"/>
      <c r="F23" s="79"/>
      <c r="G23" s="70"/>
      <c r="K23" s="43"/>
    </row>
    <row r="24" spans="1:11" x14ac:dyDescent="0.25">
      <c r="E24" s="7"/>
      <c r="F24" s="7"/>
      <c r="G24" s="10"/>
    </row>
    <row r="25" spans="1:11" x14ac:dyDescent="0.25">
      <c r="B25" s="18" t="s">
        <v>113</v>
      </c>
      <c r="E25" s="7"/>
      <c r="F25" s="10">
        <v>111.49</v>
      </c>
    </row>
    <row r="26" spans="1:11" x14ac:dyDescent="0.25">
      <c r="B26" s="18"/>
      <c r="E26" s="7"/>
      <c r="F26" s="10"/>
    </row>
    <row r="27" spans="1:11" x14ac:dyDescent="0.25">
      <c r="B27" s="1" t="s">
        <v>0</v>
      </c>
      <c r="E27" s="7"/>
      <c r="F27" s="4">
        <v>1800</v>
      </c>
    </row>
    <row r="28" spans="1:11" x14ac:dyDescent="0.25">
      <c r="B28" s="1" t="s">
        <v>40</v>
      </c>
      <c r="E28" s="7"/>
      <c r="F28" s="4">
        <v>0.93</v>
      </c>
    </row>
    <row r="29" spans="1:11" x14ac:dyDescent="0.25">
      <c r="B29" s="1" t="s">
        <v>80</v>
      </c>
      <c r="E29" s="7"/>
      <c r="F29" s="10">
        <v>0</v>
      </c>
    </row>
    <row r="30" spans="1:11" ht="15.75" thickBot="1" x14ac:dyDescent="0.3">
      <c r="B30" s="1" t="s">
        <v>114</v>
      </c>
      <c r="C30" s="1" t="s">
        <v>13</v>
      </c>
      <c r="E30" s="7"/>
      <c r="F30" s="33">
        <f>SUM(F25:F29)</f>
        <v>1912.42</v>
      </c>
    </row>
    <row r="31" spans="1:11" ht="15.75" thickTop="1" x14ac:dyDescent="0.25">
      <c r="E31" s="7"/>
      <c r="F31" s="7"/>
      <c r="G31" s="7"/>
    </row>
    <row r="32" spans="1:11" ht="19.5" customHeight="1" x14ac:dyDescent="0.25">
      <c r="A32" s="77" t="s">
        <v>66</v>
      </c>
      <c r="B32" s="77"/>
      <c r="C32" s="77"/>
      <c r="D32" s="77"/>
      <c r="E32" s="77"/>
      <c r="F32" s="77"/>
      <c r="G32" s="68"/>
    </row>
    <row r="33" spans="1:7" ht="20.25" customHeight="1" x14ac:dyDescent="0.35">
      <c r="A33" s="79" t="s">
        <v>102</v>
      </c>
      <c r="B33" s="79"/>
      <c r="C33" s="79"/>
      <c r="D33" s="79"/>
      <c r="E33" s="79"/>
      <c r="F33" s="79"/>
      <c r="G33" s="70"/>
    </row>
    <row r="35" spans="1:7" x14ac:dyDescent="0.25">
      <c r="B35" s="19" t="s">
        <v>104</v>
      </c>
      <c r="C35" s="19"/>
      <c r="F35" s="8">
        <v>3142.55</v>
      </c>
    </row>
    <row r="36" spans="1:7" x14ac:dyDescent="0.25">
      <c r="B36" s="24"/>
      <c r="C36" s="19" t="s">
        <v>15</v>
      </c>
      <c r="F36" s="8"/>
    </row>
    <row r="37" spans="1:7" ht="15.75" thickBot="1" x14ac:dyDescent="0.3">
      <c r="B37" s="1" t="s">
        <v>0</v>
      </c>
      <c r="C37" s="25"/>
      <c r="F37" s="10">
        <v>8105</v>
      </c>
    </row>
    <row r="38" spans="1:7" ht="15.75" thickTop="1" x14ac:dyDescent="0.25">
      <c r="C38" s="19" t="s">
        <v>5</v>
      </c>
      <c r="F38" s="45">
        <f>SUM(F37:F37)</f>
        <v>8105</v>
      </c>
    </row>
    <row r="39" spans="1:7" x14ac:dyDescent="0.25">
      <c r="C39" s="19" t="s">
        <v>28</v>
      </c>
      <c r="F39" s="8"/>
    </row>
    <row r="40" spans="1:7" x14ac:dyDescent="0.25">
      <c r="B40" s="1" t="s">
        <v>69</v>
      </c>
      <c r="C40" s="19"/>
      <c r="F40" s="10">
        <v>5293.5</v>
      </c>
    </row>
    <row r="41" spans="1:7" ht="15.75" thickBot="1" x14ac:dyDescent="0.3">
      <c r="B41" s="1" t="s">
        <v>68</v>
      </c>
      <c r="C41" s="25"/>
      <c r="F41" s="10">
        <v>15</v>
      </c>
    </row>
    <row r="42" spans="1:7" ht="15.75" thickTop="1" x14ac:dyDescent="0.25">
      <c r="C42" s="19" t="s">
        <v>18</v>
      </c>
      <c r="F42" s="45">
        <f>SUM(F40:F41)</f>
        <v>5308.5</v>
      </c>
    </row>
    <row r="43" spans="1:7" x14ac:dyDescent="0.25">
      <c r="C43" s="19"/>
      <c r="F43" s="8"/>
    </row>
    <row r="44" spans="1:7" ht="15.75" thickBot="1" x14ac:dyDescent="0.3">
      <c r="B44" s="1" t="s">
        <v>103</v>
      </c>
      <c r="C44" s="19"/>
      <c r="F44" s="34">
        <f>SUM(F35+F38-F42)</f>
        <v>5939.0499999999993</v>
      </c>
    </row>
    <row r="45" spans="1:7" ht="15.75" thickTop="1" x14ac:dyDescent="0.25">
      <c r="B45" s="8"/>
      <c r="C45" s="7"/>
    </row>
    <row r="46" spans="1:7" x14ac:dyDescent="0.25">
      <c r="B46" s="8"/>
      <c r="C46" s="7"/>
    </row>
    <row r="47" spans="1:7" x14ac:dyDescent="0.25">
      <c r="E47" s="7"/>
      <c r="F47" s="7"/>
      <c r="G47" s="7"/>
    </row>
    <row r="48" spans="1:7" x14ac:dyDescent="0.25">
      <c r="E48" s="7"/>
      <c r="F48" s="7"/>
      <c r="G48" s="7"/>
    </row>
    <row r="49" spans="3:13" x14ac:dyDescent="0.25">
      <c r="E49" s="7"/>
      <c r="F49" s="7"/>
      <c r="G49" s="7"/>
    </row>
    <row r="50" spans="3:13" x14ac:dyDescent="0.25">
      <c r="E50" s="7"/>
      <c r="F50" s="7"/>
      <c r="G50" s="7"/>
    </row>
    <row r="51" spans="3:13" x14ac:dyDescent="0.25">
      <c r="E51" s="7"/>
      <c r="F51" s="7"/>
      <c r="G51" s="7"/>
    </row>
    <row r="52" spans="3:13" x14ac:dyDescent="0.25">
      <c r="E52" s="7"/>
      <c r="F52" s="7"/>
      <c r="G52" s="7"/>
    </row>
    <row r="53" spans="3:13" x14ac:dyDescent="0.25">
      <c r="E53" s="7"/>
      <c r="F53" s="7"/>
      <c r="G53" s="7"/>
    </row>
    <row r="56" spans="3:13" x14ac:dyDescent="0.25">
      <c r="E56" s="11"/>
      <c r="G56" s="11"/>
    </row>
    <row r="58" spans="3:13" x14ac:dyDescent="0.25">
      <c r="E58" s="11"/>
      <c r="F58" s="11"/>
      <c r="G58" s="11"/>
    </row>
    <row r="59" spans="3:13" x14ac:dyDescent="0.25">
      <c r="C59" s="11"/>
      <c r="E59" s="11"/>
      <c r="K59" s="11"/>
      <c r="M59" s="11"/>
    </row>
  </sheetData>
  <mergeCells count="6">
    <mergeCell ref="A33:F33"/>
    <mergeCell ref="A1:F1"/>
    <mergeCell ref="A2:F2"/>
    <mergeCell ref="A22:F22"/>
    <mergeCell ref="A23:F23"/>
    <mergeCell ref="A32:F32"/>
  </mergeCells>
  <printOptions horizontalCentered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33" workbookViewId="0">
      <selection activeCell="A36" sqref="A36:E36"/>
    </sheetView>
  </sheetViews>
  <sheetFormatPr defaultRowHeight="15" x14ac:dyDescent="0.25"/>
  <cols>
    <col min="1" max="1" width="9.140625" style="1"/>
    <col min="2" max="2" width="10.7109375" style="1" customWidth="1"/>
    <col min="3" max="3" width="58.28515625" style="1" bestFit="1" customWidth="1"/>
    <col min="4" max="4" width="15" style="1" customWidth="1"/>
    <col min="5" max="5" width="18.7109375" style="1" customWidth="1"/>
    <col min="6" max="7" width="11.5703125" style="1" bestFit="1" customWidth="1"/>
    <col min="8" max="9" width="9.140625" style="1"/>
    <col min="10" max="10" width="18" style="1" customWidth="1"/>
    <col min="11" max="11" width="17.42578125" style="1" customWidth="1"/>
    <col min="12" max="12" width="17" style="1" customWidth="1"/>
    <col min="13" max="13" width="19.85546875" style="1" bestFit="1" customWidth="1"/>
    <col min="14" max="16384" width="9.140625" style="1"/>
  </cols>
  <sheetData>
    <row r="1" spans="1:8" ht="21" customHeight="1" x14ac:dyDescent="0.25">
      <c r="A1" s="77" t="s">
        <v>78</v>
      </c>
      <c r="B1" s="77"/>
      <c r="C1" s="77"/>
      <c r="D1" s="77"/>
      <c r="E1" s="77"/>
      <c r="H1" s="60"/>
    </row>
    <row r="2" spans="1:8" ht="27.75" customHeight="1" x14ac:dyDescent="0.25">
      <c r="A2" s="77" t="s">
        <v>102</v>
      </c>
      <c r="B2" s="77"/>
      <c r="C2" s="77"/>
      <c r="D2" s="77"/>
      <c r="E2" s="77"/>
    </row>
    <row r="3" spans="1:8" ht="15" customHeight="1" x14ac:dyDescent="0.25">
      <c r="B3" s="56"/>
      <c r="C3" s="57"/>
      <c r="D3" s="59"/>
      <c r="E3" s="59"/>
    </row>
    <row r="4" spans="1:8" x14ac:dyDescent="0.25">
      <c r="C4" s="19" t="s">
        <v>104</v>
      </c>
      <c r="D4" s="20">
        <v>7193.73</v>
      </c>
    </row>
    <row r="5" spans="1:8" x14ac:dyDescent="0.25">
      <c r="C5" s="19"/>
    </row>
    <row r="6" spans="1:8" x14ac:dyDescent="0.25">
      <c r="B6" s="19" t="s">
        <v>15</v>
      </c>
      <c r="C6" s="24"/>
      <c r="D6" s="20"/>
    </row>
    <row r="7" spans="1:8" x14ac:dyDescent="0.25">
      <c r="B7" s="19"/>
      <c r="C7" s="24" t="s">
        <v>108</v>
      </c>
      <c r="D7" s="10">
        <v>10000</v>
      </c>
    </row>
    <row r="8" spans="1:8" x14ac:dyDescent="0.25">
      <c r="B8" s="19"/>
      <c r="C8" s="24" t="s">
        <v>111</v>
      </c>
      <c r="D8" s="10">
        <v>1700</v>
      </c>
    </row>
    <row r="9" spans="1:8" x14ac:dyDescent="0.25">
      <c r="B9" s="19"/>
      <c r="C9" s="24" t="s">
        <v>109</v>
      </c>
      <c r="D9" s="10">
        <v>5000</v>
      </c>
    </row>
    <row r="10" spans="1:8" x14ac:dyDescent="0.25">
      <c r="B10" s="25"/>
      <c r="C10" s="1" t="s">
        <v>21</v>
      </c>
      <c r="D10" s="10">
        <v>23.46</v>
      </c>
    </row>
    <row r="11" spans="1:8" x14ac:dyDescent="0.25">
      <c r="C11" s="27" t="s">
        <v>5</v>
      </c>
      <c r="D11" s="55">
        <f>SUM(D7:D10)</f>
        <v>16723.46</v>
      </c>
    </row>
    <row r="12" spans="1:8" x14ac:dyDescent="0.25">
      <c r="B12" s="25"/>
    </row>
    <row r="13" spans="1:8" x14ac:dyDescent="0.25">
      <c r="B13" s="19" t="s">
        <v>28</v>
      </c>
    </row>
    <row r="14" spans="1:8" hidden="1" x14ac:dyDescent="0.25">
      <c r="B14" s="19"/>
      <c r="C14" s="1" t="s">
        <v>31</v>
      </c>
    </row>
    <row r="15" spans="1:8" hidden="1" x14ac:dyDescent="0.25">
      <c r="B15" s="19"/>
      <c r="C15" s="1" t="s">
        <v>17</v>
      </c>
    </row>
    <row r="16" spans="1:8" hidden="1" x14ac:dyDescent="0.25">
      <c r="B16" s="19"/>
      <c r="C16" s="1" t="s">
        <v>64</v>
      </c>
    </row>
    <row r="17" spans="2:4" hidden="1" x14ac:dyDescent="0.25">
      <c r="B17" s="19"/>
      <c r="C17" s="1" t="s">
        <v>37</v>
      </c>
    </row>
    <row r="18" spans="2:4" hidden="1" x14ac:dyDescent="0.25">
      <c r="B18" s="25"/>
      <c r="C18" s="1" t="s">
        <v>38</v>
      </c>
    </row>
    <row r="19" spans="2:4" hidden="1" x14ac:dyDescent="0.25">
      <c r="B19" s="25"/>
      <c r="C19" s="1" t="s">
        <v>39</v>
      </c>
    </row>
    <row r="20" spans="2:4" hidden="1" x14ac:dyDescent="0.25">
      <c r="B20" s="25"/>
      <c r="C20" s="1" t="s">
        <v>23</v>
      </c>
    </row>
    <row r="21" spans="2:4" x14ac:dyDescent="0.25">
      <c r="B21" s="25"/>
      <c r="D21" s="10"/>
    </row>
    <row r="22" spans="2:4" x14ac:dyDescent="0.25">
      <c r="B22" s="25"/>
      <c r="C22" s="1" t="s">
        <v>101</v>
      </c>
      <c r="D22" s="10">
        <v>1168.2</v>
      </c>
    </row>
    <row r="23" spans="2:4" x14ac:dyDescent="0.25">
      <c r="B23" s="25"/>
      <c r="C23" s="1" t="s">
        <v>121</v>
      </c>
      <c r="D23" s="10">
        <v>1599</v>
      </c>
    </row>
    <row r="24" spans="2:4" x14ac:dyDescent="0.25">
      <c r="B24" s="25"/>
      <c r="C24" s="1" t="s">
        <v>122</v>
      </c>
      <c r="D24" s="10">
        <v>2015.88</v>
      </c>
    </row>
    <row r="25" spans="2:4" x14ac:dyDescent="0.25">
      <c r="B25" s="25"/>
      <c r="C25" s="1" t="s">
        <v>110</v>
      </c>
      <c r="D25" s="10">
        <v>2574.3000000000002</v>
      </c>
    </row>
    <row r="26" spans="2:4" x14ac:dyDescent="0.25">
      <c r="B26" s="25"/>
      <c r="C26" s="1" t="s">
        <v>131</v>
      </c>
      <c r="D26" s="10">
        <v>5000</v>
      </c>
    </row>
    <row r="27" spans="2:4" x14ac:dyDescent="0.25">
      <c r="C27" s="27" t="s">
        <v>18</v>
      </c>
      <c r="D27" s="55">
        <f>SUM(D21:D26)</f>
        <v>12357.380000000001</v>
      </c>
    </row>
    <row r="28" spans="2:4" x14ac:dyDescent="0.25">
      <c r="B28" s="19"/>
    </row>
    <row r="29" spans="2:4" x14ac:dyDescent="0.25">
      <c r="B29" s="19"/>
    </row>
    <row r="30" spans="2:4" ht="15.75" thickBot="1" x14ac:dyDescent="0.3">
      <c r="C30" s="1" t="s">
        <v>103</v>
      </c>
      <c r="D30" s="34">
        <f>SUM(D4+D11-D27)</f>
        <v>11559.809999999998</v>
      </c>
    </row>
    <row r="31" spans="2:4" ht="15.75" thickTop="1" x14ac:dyDescent="0.25"/>
    <row r="36" spans="1:5" ht="21" customHeight="1" x14ac:dyDescent="0.25">
      <c r="A36" s="77" t="s">
        <v>105</v>
      </c>
      <c r="B36" s="77"/>
      <c r="C36" s="77"/>
      <c r="D36" s="77"/>
      <c r="E36" s="77"/>
    </row>
    <row r="37" spans="1:5" ht="21" customHeight="1" x14ac:dyDescent="0.25">
      <c r="A37" s="77" t="s">
        <v>102</v>
      </c>
      <c r="B37" s="77"/>
      <c r="C37" s="77"/>
      <c r="D37" s="77"/>
      <c r="E37" s="77"/>
    </row>
    <row r="38" spans="1:5" ht="15" customHeight="1" x14ac:dyDescent="0.25">
      <c r="B38" s="56"/>
      <c r="C38" s="57"/>
      <c r="D38" s="64"/>
      <c r="E38" s="64"/>
    </row>
    <row r="39" spans="1:5" x14ac:dyDescent="0.25">
      <c r="C39" s="19" t="s">
        <v>106</v>
      </c>
      <c r="D39" s="20">
        <v>0</v>
      </c>
    </row>
    <row r="40" spans="1:5" x14ac:dyDescent="0.25">
      <c r="C40" s="19"/>
    </row>
    <row r="41" spans="1:5" x14ac:dyDescent="0.25">
      <c r="B41" s="19" t="s">
        <v>15</v>
      </c>
      <c r="C41" s="24"/>
    </row>
    <row r="42" spans="1:5" x14ac:dyDescent="0.25">
      <c r="B42" s="19"/>
      <c r="C42" s="24" t="s">
        <v>137</v>
      </c>
      <c r="D42" s="10">
        <v>2000</v>
      </c>
    </row>
    <row r="43" spans="1:5" x14ac:dyDescent="0.25">
      <c r="B43" s="19"/>
      <c r="C43" s="24" t="s">
        <v>132</v>
      </c>
      <c r="D43" s="10">
        <v>12661.15</v>
      </c>
    </row>
    <row r="44" spans="1:5" x14ac:dyDescent="0.25">
      <c r="B44" s="25"/>
      <c r="C44" s="1" t="s">
        <v>21</v>
      </c>
      <c r="D44" s="10">
        <v>0.59</v>
      </c>
    </row>
    <row r="45" spans="1:5" x14ac:dyDescent="0.25">
      <c r="C45" s="27" t="s">
        <v>5</v>
      </c>
      <c r="D45" s="55">
        <f>SUM(D42:D44)</f>
        <v>14661.74</v>
      </c>
    </row>
    <row r="46" spans="1:5" x14ac:dyDescent="0.25">
      <c r="B46" s="25"/>
    </row>
    <row r="47" spans="1:5" x14ac:dyDescent="0.25">
      <c r="B47" s="19" t="s">
        <v>28</v>
      </c>
    </row>
    <row r="48" spans="1:5" x14ac:dyDescent="0.25">
      <c r="B48" s="19"/>
      <c r="C48" s="1" t="s">
        <v>133</v>
      </c>
      <c r="D48" s="10">
        <v>6391.2</v>
      </c>
    </row>
    <row r="49" spans="2:6" x14ac:dyDescent="0.25">
      <c r="B49" s="19"/>
      <c r="C49" s="1" t="s">
        <v>134</v>
      </c>
      <c r="D49" s="10">
        <v>2531.6</v>
      </c>
    </row>
    <row r="50" spans="2:6" x14ac:dyDescent="0.25">
      <c r="B50" s="19"/>
      <c r="C50" s="1" t="s">
        <v>135</v>
      </c>
      <c r="D50" s="10">
        <v>2531.6</v>
      </c>
    </row>
    <row r="51" spans="2:6" x14ac:dyDescent="0.25">
      <c r="B51" s="19"/>
      <c r="C51" s="1" t="s">
        <v>136</v>
      </c>
      <c r="D51" s="10">
        <v>1203.5999999999999</v>
      </c>
    </row>
    <row r="52" spans="2:6" x14ac:dyDescent="0.25">
      <c r="B52" s="25"/>
      <c r="C52" s="1" t="s">
        <v>71</v>
      </c>
      <c r="D52" s="10">
        <v>137.35</v>
      </c>
    </row>
    <row r="53" spans="2:6" x14ac:dyDescent="0.25">
      <c r="B53" s="25"/>
      <c r="C53" s="1" t="s">
        <v>68</v>
      </c>
      <c r="D53" s="10">
        <v>20</v>
      </c>
    </row>
    <row r="54" spans="2:6" x14ac:dyDescent="0.25">
      <c r="C54" s="27" t="s">
        <v>18</v>
      </c>
      <c r="D54" s="55">
        <f>SUM(D48:D53)</f>
        <v>12815.35</v>
      </c>
    </row>
    <row r="55" spans="2:6" x14ac:dyDescent="0.25">
      <c r="B55" s="19"/>
    </row>
    <row r="56" spans="2:6" x14ac:dyDescent="0.25">
      <c r="B56" s="19"/>
    </row>
    <row r="57" spans="2:6" ht="15.75" thickBot="1" x14ac:dyDescent="0.3">
      <c r="C57" s="1" t="s">
        <v>103</v>
      </c>
      <c r="D57" s="34">
        <f>SUM(D39+D45-D54)</f>
        <v>1846.3899999999994</v>
      </c>
      <c r="E57" s="58"/>
      <c r="F57" s="10"/>
    </row>
    <row r="58" spans="2:6" ht="15.75" thickTop="1" x14ac:dyDescent="0.25"/>
    <row r="59" spans="2:6" x14ac:dyDescent="0.25">
      <c r="B59" s="1" t="s">
        <v>107</v>
      </c>
    </row>
  </sheetData>
  <mergeCells count="4">
    <mergeCell ref="A1:E1"/>
    <mergeCell ref="A2:E2"/>
    <mergeCell ref="A37:E37"/>
    <mergeCell ref="A36:E36"/>
  </mergeCells>
  <phoneticPr fontId="7" type="noConversion"/>
  <printOptions horizontalCentered="1"/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Museum</vt:lpstr>
      <vt:lpstr>Homestead</vt:lpstr>
      <vt:lpstr>Sutton Store</vt:lpstr>
      <vt:lpstr>Old Time Music Hour</vt:lpstr>
      <vt:lpstr>Friends of Museum</vt:lpstr>
      <vt:lpstr>Preservation - Tours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2021-02-02T15:57:03Z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{D8D64C94-8ABF-4D75-AA98-EFF889429E70}</vt:lpwstr>
  </property>
</Properties>
</file>