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Rest Stop Ministries\Financials\2021\December. YearEnd\"/>
    </mc:Choice>
  </mc:AlternateContent>
  <xr:revisionPtr revIDLastSave="0" documentId="8_{E9C83806-7CC6-4B38-87BE-F3973AE7CADC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Statement of Financial Posi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8" i="1" l="1"/>
  <c r="B97" i="1"/>
  <c r="B96" i="1"/>
  <c r="B95" i="1"/>
  <c r="B92" i="1"/>
  <c r="B91" i="1"/>
  <c r="B90" i="1"/>
  <c r="B89" i="1"/>
  <c r="B85" i="1"/>
  <c r="B84" i="1"/>
  <c r="B82" i="1"/>
  <c r="B81" i="1"/>
  <c r="B80" i="1"/>
  <c r="B79" i="1"/>
  <c r="B78" i="1"/>
  <c r="B77" i="1"/>
  <c r="B76" i="1"/>
  <c r="B73" i="1"/>
  <c r="B74" i="1" s="1"/>
  <c r="B72" i="1"/>
  <c r="B71" i="1"/>
  <c r="B70" i="1"/>
  <c r="B69" i="1"/>
  <c r="B68" i="1"/>
  <c r="B67" i="1"/>
  <c r="B64" i="1"/>
  <c r="B65" i="1" s="1"/>
  <c r="B63" i="1"/>
  <c r="B56" i="1"/>
  <c r="B55" i="1"/>
  <c r="B54" i="1"/>
  <c r="B57" i="1" s="1"/>
  <c r="B51" i="1"/>
  <c r="B50" i="1"/>
  <c r="B49" i="1"/>
  <c r="B47" i="1"/>
  <c r="B46" i="1"/>
  <c r="B45" i="1"/>
  <c r="B44" i="1"/>
  <c r="B43" i="1"/>
  <c r="B41" i="1"/>
  <c r="B40" i="1"/>
  <c r="B39" i="1"/>
  <c r="B38" i="1"/>
  <c r="B37" i="1"/>
  <c r="B35" i="1"/>
  <c r="B34" i="1"/>
  <c r="B33" i="1"/>
  <c r="B32" i="1"/>
  <c r="B28" i="1"/>
  <c r="B27" i="1"/>
  <c r="B26" i="1"/>
  <c r="B25" i="1"/>
  <c r="B24" i="1"/>
  <c r="B23" i="1"/>
  <c r="B20" i="1"/>
  <c r="B21" i="1" s="1"/>
  <c r="B17" i="1"/>
  <c r="B16" i="1"/>
  <c r="B14" i="1"/>
  <c r="B13" i="1"/>
  <c r="B12" i="1"/>
  <c r="B11" i="1"/>
  <c r="B10" i="1"/>
  <c r="B9" i="1"/>
  <c r="B15" i="1" s="1"/>
  <c r="B18" i="1" s="1"/>
  <c r="B29" i="1" l="1"/>
  <c r="B48" i="1"/>
  <c r="B36" i="1"/>
  <c r="B83" i="1"/>
  <c r="B86" i="1" s="1"/>
  <c r="B87" i="1" s="1"/>
  <c r="B93" i="1" s="1"/>
  <c r="B100" i="1" s="1"/>
  <c r="B99" i="1"/>
  <c r="B52" i="1"/>
  <c r="B30" i="1"/>
  <c r="B58" i="1" l="1"/>
</calcChain>
</file>

<file path=xl/sharedStrings.xml><?xml version="1.0" encoding="utf-8"?>
<sst xmlns="http://schemas.openxmlformats.org/spreadsheetml/2006/main" count="100" uniqueCount="100">
  <si>
    <t>Total</t>
  </si>
  <si>
    <t>ASSETS</t>
  </si>
  <si>
    <t xml:space="preserve">   Current Assets</t>
  </si>
  <si>
    <t xml:space="preserve">      Bank Accounts</t>
  </si>
  <si>
    <t xml:space="preserve">         10000 Cash</t>
  </si>
  <si>
    <t xml:space="preserve">            10001 Checking - Regions</t>
  </si>
  <si>
    <t xml:space="preserve">            10002 Checking - Pinnacle</t>
  </si>
  <si>
    <t xml:space="preserve">            10003 Petty Cash</t>
  </si>
  <si>
    <t xml:space="preserve">            10004 Pinnacle - Escrow Account</t>
  </si>
  <si>
    <t xml:space="preserve">            10005 PayPal Account</t>
  </si>
  <si>
    <t xml:space="preserve">         Total 10000 Cash</t>
  </si>
  <si>
    <t xml:space="preserve">         10006 Pinnacle Bank - VENMO</t>
  </si>
  <si>
    <t xml:space="preserve">         10020 Restricted Cash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</si>
  <si>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</si>
  <si>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</si>
  <si>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</si>
  <si>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Total Accounts Receivable</t>
  </si>
  <si>
    <t xml:space="preserve">      Other Current Assets</t>
  </si>
  <si>
    <t xml:space="preserve">         12000 Receipts in Transit</t>
  </si>
  <si>
    <t xml:space="preserve">         12100 Pledges - Faithful Gardener</t>
  </si>
  <si>
    <t xml:space="preserve">         12200 2015 Pledge Drive</t>
  </si>
  <si>
    <t xml:space="preserve">         12300 2016 Pledge Drive</t>
  </si>
  <si>
    <t xml:space="preserve">         12325 2017 Pledge Drive</t>
  </si>
  <si>
    <t xml:space="preserve">         12326 2019 Pledge Drive</t>
  </si>
  <si>
    <t xml:space="preserve">      Total Other Current Assets</t>
  </si>
  <si>
    <t xml:space="preserve">   Total Current Assets</t>
  </si>
  <si>
    <t xml:space="preserve">   Fixed Assets</t>
  </si>
  <si>
    <t xml:space="preserve">      15000 Furniture</t>
  </si>
  <si>
    <t xml:space="preserve">      15005 FA - House Fixtures</t>
  </si>
  <si>
    <t xml:space="preserve">      15010 FA-House - Brick-580 Vance Lane</t>
  </si>
  <si>
    <t xml:space="preserve">         150101 580 Vance Lane Capitol Improve</t>
  </si>
  <si>
    <t xml:space="preserve">      Total 15010 FA-House - Brick-580 Vance Lane</t>
  </si>
  <si>
    <t xml:space="preserve">      15011 FA-House-Siding-576 Vance Lane</t>
  </si>
  <si>
    <t xml:space="preserve">         150111 576 Vance Lane Capitol Improve</t>
  </si>
  <si>
    <t xml:space="preserve">      Total 15011 FA-House-Siding-576 Vance Lane</t>
  </si>
  <si>
    <t xml:space="preserve">      15015 FA - House Appliances</t>
  </si>
  <si>
    <t xml:space="preserve">      15020 FA - Lawn Equipment</t>
  </si>
  <si>
    <t xml:space="preserve">      15030 FA - Automobile</t>
  </si>
  <si>
    <t xml:space="preserve">         15031 Van</t>
  </si>
  <si>
    <t xml:space="preserve">         15032 2000 Buick Century</t>
  </si>
  <si>
    <t xml:space="preserve">         15033 2009 White Ford Passenger Van</t>
  </si>
  <si>
    <t xml:space="preserve">         15034 2007 Volvo XC 90</t>
  </si>
  <si>
    <t xml:space="preserve">         15035 15035 2004 Ford Explorer</t>
  </si>
  <si>
    <t xml:space="preserve">      Total 15030 FA - Automobile</t>
  </si>
  <si>
    <t xml:space="preserve">      15040 FA - Office Equipment</t>
  </si>
  <si>
    <t xml:space="preserve">      15050 FA - Gazebo Pavilion</t>
  </si>
  <si>
    <t xml:space="preserve">      15500 Accumulated Depreciation</t>
  </si>
  <si>
    <t xml:space="preserve">   Total Fixed Assets</t>
  </si>
  <si>
    <t xml:space="preserve">   Other Assets</t>
  </si>
  <si>
    <t xml:space="preserve">      18100 Other Asset - Loan Costs</t>
  </si>
  <si>
    <t xml:space="preserve">      18150 Accumulated Amortization</t>
  </si>
  <si>
    <t xml:space="preserve">      18200 Accumulated Amort- Loan Costs</t>
  </si>
  <si>
    <t xml:space="preserve">   Total Other Assets</t>
  </si>
  <si>
    <t>TOTAL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</si>
  <si>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</si>
  <si>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</si>
  <si>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</si>
  <si>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</si>
  <si>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24000 Payables -  Current</t>
  </si>
  <si>
    <t xml:space="preserve">            24100 Payable - Property Taxes</t>
  </si>
  <si>
    <t xml:space="preserve">         Total Accounts Payable</t>
  </si>
  <si>
    <t xml:space="preserve">         Credit Cards</t>
  </si>
  <si>
    <t xml:space="preserve">            29900 Pinnacle - Smith, Rondalyn-2677</t>
  </si>
  <si>
    <t xml:space="preserve">            29908 Pinnacle - Woicik, R-4071</t>
  </si>
  <si>
    <t xml:space="preserve">            29909 Pinnacle - Wiocik, J-0320</t>
  </si>
  <si>
    <t xml:space="preserve">            29910 Pinnacle - Edwards #4148</t>
  </si>
  <si>
    <t xml:space="preserve">            29911 Pinnacle - Strecker #4213</t>
  </si>
  <si>
    <t xml:space="preserve">            29912 Pinnacle - Greene #3717</t>
  </si>
  <si>
    <t xml:space="preserve">            29914 Pinnacle - Smith, Ashley #2652</t>
  </si>
  <si>
    <t xml:space="preserve">         Total Credit Cards</t>
  </si>
  <si>
    <t xml:space="preserve">         Other Current Liabilities</t>
  </si>
  <si>
    <t xml:space="preserve">            22000 Payroll Liabilities</t>
  </si>
  <si>
    <t xml:space="preserve">               22010 Employee's Medicare Withheld</t>
  </si>
  <si>
    <t xml:space="preserve">               22020 Employee's Social Security Tax</t>
  </si>
  <si>
    <t xml:space="preserve">               22040 Employer's Medicare - Match</t>
  </si>
  <si>
    <t xml:space="preserve">               22050 Employer's Social Sec. - Match</t>
  </si>
  <si>
    <t xml:space="preserve">               22060 Medicare Employee Addl Tax</t>
  </si>
  <si>
    <t xml:space="preserve">               22070 State Unemployment Tax</t>
  </si>
  <si>
    <t xml:space="preserve">            Total 22000 Payroll Liabilities</t>
  </si>
  <si>
    <t xml:space="preserve">            22099 Payable to Resident GM</t>
  </si>
  <si>
    <t xml:space="preserve">            24001 Payables - Current</t>
  </si>
  <si>
    <t xml:space="preserve">         Total Other Current Liabilities</t>
  </si>
  <si>
    <t xml:space="preserve">      Total Current Liabilities</t>
  </si>
  <si>
    <t xml:space="preserve">      Long-Term Liabilities</t>
  </si>
  <si>
    <t xml:space="preserve">         25100 Loan Payable - 580 Vance-30030</t>
  </si>
  <si>
    <t xml:space="preserve">         25200 Loan Payable - 576 Vance-30000</t>
  </si>
  <si>
    <t xml:space="preserve">         25300 Loan Payable - PPP</t>
  </si>
  <si>
    <t xml:space="preserve">      Total Long-Term Liabilities</t>
  </si>
  <si>
    <t xml:space="preserve">   Total Liabilities</t>
  </si>
  <si>
    <t xml:space="preserve">   Equity</t>
  </si>
  <si>
    <t xml:space="preserve">      30000 Opening Balance Net Assets</t>
  </si>
  <si>
    <t xml:space="preserve">      31100 Unrestricted Net Assets</t>
  </si>
  <si>
    <t xml:space="preserve">      32000 *Unrestricted Net Assets</t>
  </si>
  <si>
    <t xml:space="preserve">      Net Revenue</t>
  </si>
  <si>
    <t xml:space="preserve">   Total Equity</t>
  </si>
  <si>
    <t>TOTAL LIABILITIES AND EQUITY</t>
  </si>
  <si>
    <t>Monday, Jan 10, 2022 05:44:49 PM GMT-8 - Accrual Basis</t>
  </si>
  <si>
    <t>Rest Stop Ministries, Inc.</t>
  </si>
  <si>
    <t>Balance Sheet</t>
  </si>
  <si>
    <t>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</si>
</sst>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4"/>
  <sheetViews>
    <sheetView tabSelected="1" workbookViewId="0">
      <selection activeCell="A5" sqref="A5"/>
    </sheetView>
  </sheetViews>
  <sheetFormatPr defaultRowHeight="14.4" x14ac:dyDescent="0.55000000000000004"/>
  <cols>
    <col min="1" max="1" width="44.68359375" customWidth="1"/>
    <col min="2" max="2" width="23.15625" customWidth="1"/>
  </cols>
  <sheetData>
    <row r="1" spans="1:2" ht="17.7" x14ac:dyDescent="0.6">
      <c r="A1" s="10" t="s">
        <v>97</v>
      </c>
      <c r="B1" s="9"/>
    </row>
    <row r="2" spans="1:2" ht="17.7" x14ac:dyDescent="0.6">
      <c r="A2" s="10" t="s">
        <v>98</v>
      </c>
      <c r="B2" s="9"/>
    </row>
    <row r="3" spans="1:2" x14ac:dyDescent="0.55000000000000004">
      <c r="A3" s="11" t="s">
        <v>99</v>
      </c>
      <c r="B3" s="9"/>
    </row>
    <row r="5" spans="1:2" x14ac:dyDescent="0.55000000000000004">
      <c r="A5" s="1"/>
      <c r="B5" s="2" t="s">
        <v>0</v>
      </c>
    </row>
    <row r="6" spans="1:2" x14ac:dyDescent="0.55000000000000004">
      <c r="A6" s="3" t="s">
        <v>1</v>
      </c>
      <c r="B6" s="4"/>
    </row>
    <row r="7" spans="1:2" x14ac:dyDescent="0.55000000000000004">
      <c r="A7" s="3" t="s">
        <v>2</v>
      </c>
      <c r="B7" s="4"/>
    </row>
    <row r="8" spans="1:2" x14ac:dyDescent="0.55000000000000004">
      <c r="A8" s="3" t="s">
        <v>3</v>
      </c>
      <c r="B8" s="4"/>
    </row>
    <row r="9" spans="1:2" x14ac:dyDescent="0.55000000000000004">
      <c r="A9" s="3" t="s">
        <v>4</v>
      </c>
      <c r="B9" s="5">
        <f>0</f>
        <v>0</v>
      </c>
    </row>
    <row r="10" spans="1:2" x14ac:dyDescent="0.55000000000000004">
      <c r="A10" s="3" t="s">
        <v>5</v>
      </c>
      <c r="B10" s="5">
        <f>0</f>
        <v>0</v>
      </c>
    </row>
    <row r="11" spans="1:2" x14ac:dyDescent="0.55000000000000004">
      <c r="A11" s="3" t="s">
        <v>6</v>
      </c>
      <c r="B11" s="5">
        <f>296525.76</f>
        <v>296525.76</v>
      </c>
    </row>
    <row r="12" spans="1:2" x14ac:dyDescent="0.55000000000000004">
      <c r="A12" s="3" t="s">
        <v>7</v>
      </c>
      <c r="B12" s="5">
        <f>857.99</f>
        <v>857.99</v>
      </c>
    </row>
    <row r="13" spans="1:2" x14ac:dyDescent="0.55000000000000004">
      <c r="A13" s="3" t="s">
        <v>8</v>
      </c>
      <c r="B13" s="5">
        <f>86721.5</f>
        <v>86721.5</v>
      </c>
    </row>
    <row r="14" spans="1:2" x14ac:dyDescent="0.55000000000000004">
      <c r="A14" s="3" t="s">
        <v>9</v>
      </c>
      <c r="B14" s="5">
        <f>948.59</f>
        <v>948.59</v>
      </c>
    </row>
    <row r="15" spans="1:2" x14ac:dyDescent="0.55000000000000004">
      <c r="A15" s="3" t="s">
        <v>10</v>
      </c>
      <c r="B15" s="6">
        <f>(((((B9)+(B10))+(B11))+(B12))+(B13))+(B14)</f>
        <v>385053.84</v>
      </c>
    </row>
    <row r="16" spans="1:2" x14ac:dyDescent="0.55000000000000004">
      <c r="A16" s="3" t="s">
        <v>11</v>
      </c>
      <c r="B16" s="5">
        <f>600.05</f>
        <v>600.04999999999995</v>
      </c>
    </row>
    <row r="17" spans="1:2" x14ac:dyDescent="0.55000000000000004">
      <c r="A17" s="3" t="s">
        <v>12</v>
      </c>
      <c r="B17" s="5">
        <f>0</f>
        <v>0</v>
      </c>
    </row>
    <row r="18" spans="1:2" x14ac:dyDescent="0.55000000000000004">
      <c r="A18" s="3" t="s">
        <v>13</v>
      </c>
      <c r="B18" s="6">
        <f>((B15)+(B16))+(B17)</f>
        <v>385653.89</v>
      </c>
    </row>
    <row r="19" spans="1:2" x14ac:dyDescent="0.55000000000000004">
      <c r="A19" s="3" t="s">
        <v>14</v>
      </c>
      <c r="B19" s="4"/>
    </row>
    <row r="20" spans="1:2" x14ac:dyDescent="0.55000000000000004">
      <c r="A20" s="3" t="s">
        <v>15</v>
      </c>
      <c r="B20" s="5">
        <f>750</f>
        <v>750</v>
      </c>
    </row>
    <row r="21" spans="1:2" x14ac:dyDescent="0.55000000000000004">
      <c r="A21" s="3" t="s">
        <v>16</v>
      </c>
      <c r="B21" s="6">
        <f>B20</f>
        <v>750</v>
      </c>
    </row>
    <row r="22" spans="1:2" x14ac:dyDescent="0.55000000000000004">
      <c r="A22" s="3" t="s">
        <v>17</v>
      </c>
      <c r="B22" s="4"/>
    </row>
    <row r="23" spans="1:2" x14ac:dyDescent="0.55000000000000004">
      <c r="A23" s="3" t="s">
        <v>18</v>
      </c>
      <c r="B23" s="5">
        <f>30325</f>
        <v>30325</v>
      </c>
    </row>
    <row r="24" spans="1:2" x14ac:dyDescent="0.55000000000000004">
      <c r="A24" s="3" t="s">
        <v>19</v>
      </c>
      <c r="B24" s="5">
        <f>18750.68</f>
        <v>18750.68</v>
      </c>
    </row>
    <row r="25" spans="1:2" x14ac:dyDescent="0.55000000000000004">
      <c r="A25" s="3" t="s">
        <v>20</v>
      </c>
      <c r="B25" s="5">
        <f>0</f>
        <v>0</v>
      </c>
    </row>
    <row r="26" spans="1:2" x14ac:dyDescent="0.55000000000000004">
      <c r="A26" s="3" t="s">
        <v>21</v>
      </c>
      <c r="B26" s="5">
        <f>0</f>
        <v>0</v>
      </c>
    </row>
    <row r="27" spans="1:2" x14ac:dyDescent="0.55000000000000004">
      <c r="A27" s="3" t="s">
        <v>22</v>
      </c>
      <c r="B27" s="5">
        <f>0</f>
        <v>0</v>
      </c>
    </row>
    <row r="28" spans="1:2" x14ac:dyDescent="0.55000000000000004">
      <c r="A28" s="3" t="s">
        <v>23</v>
      </c>
      <c r="B28" s="5">
        <f>23678</f>
        <v>23678</v>
      </c>
    </row>
    <row r="29" spans="1:2" x14ac:dyDescent="0.55000000000000004">
      <c r="A29" s="3" t="s">
        <v>24</v>
      </c>
      <c r="B29" s="6">
        <f>(((((B23)+(B24))+(B25))+(B26))+(B27))+(B28)</f>
        <v>72753.679999999993</v>
      </c>
    </row>
    <row r="30" spans="1:2" x14ac:dyDescent="0.55000000000000004">
      <c r="A30" s="3" t="s">
        <v>25</v>
      </c>
      <c r="B30" s="6">
        <f>((B18)+(B21))+(B29)</f>
        <v>459157.57</v>
      </c>
    </row>
    <row r="31" spans="1:2" x14ac:dyDescent="0.55000000000000004">
      <c r="A31" s="3" t="s">
        <v>26</v>
      </c>
      <c r="B31" s="4"/>
    </row>
    <row r="32" spans="1:2" x14ac:dyDescent="0.55000000000000004">
      <c r="A32" s="3" t="s">
        <v>27</v>
      </c>
      <c r="B32" s="5">
        <f>13221.89</f>
        <v>13221.89</v>
      </c>
    </row>
    <row r="33" spans="1:2" x14ac:dyDescent="0.55000000000000004">
      <c r="A33" s="3" t="s">
        <v>28</v>
      </c>
      <c r="B33" s="5">
        <f>345.87</f>
        <v>345.87</v>
      </c>
    </row>
    <row r="34" spans="1:2" x14ac:dyDescent="0.55000000000000004">
      <c r="A34" s="3" t="s">
        <v>29</v>
      </c>
      <c r="B34" s="5">
        <f>293000</f>
        <v>293000</v>
      </c>
    </row>
    <row r="35" spans="1:2" x14ac:dyDescent="0.55000000000000004">
      <c r="A35" s="3" t="s">
        <v>30</v>
      </c>
      <c r="B35" s="5">
        <f>15894.57</f>
        <v>15894.57</v>
      </c>
    </row>
    <row r="36" spans="1:2" x14ac:dyDescent="0.55000000000000004">
      <c r="A36" s="3" t="s">
        <v>31</v>
      </c>
      <c r="B36" s="6">
        <f>(B34)+(B35)</f>
        <v>308894.57</v>
      </c>
    </row>
    <row r="37" spans="1:2" x14ac:dyDescent="0.55000000000000004">
      <c r="A37" s="3" t="s">
        <v>32</v>
      </c>
      <c r="B37" s="5">
        <f>455000</f>
        <v>455000</v>
      </c>
    </row>
    <row r="38" spans="1:2" x14ac:dyDescent="0.55000000000000004">
      <c r="A38" s="3" t="s">
        <v>33</v>
      </c>
      <c r="B38" s="5">
        <f>824.13</f>
        <v>824.13</v>
      </c>
    </row>
    <row r="39" spans="1:2" x14ac:dyDescent="0.55000000000000004">
      <c r="A39" s="3" t="s">
        <v>34</v>
      </c>
      <c r="B39" s="6">
        <f>(B37)+(B38)</f>
        <v>455824.13</v>
      </c>
    </row>
    <row r="40" spans="1:2" x14ac:dyDescent="0.55000000000000004">
      <c r="A40" s="3" t="s">
        <v>35</v>
      </c>
      <c r="B40" s="5">
        <f>10012.88</f>
        <v>10012.879999999999</v>
      </c>
    </row>
    <row r="41" spans="1:2" x14ac:dyDescent="0.55000000000000004">
      <c r="A41" s="3" t="s">
        <v>36</v>
      </c>
      <c r="B41" s="5">
        <f>3948.27</f>
        <v>3948.27</v>
      </c>
    </row>
    <row r="42" spans="1:2" x14ac:dyDescent="0.55000000000000004">
      <c r="A42" s="3" t="s">
        <v>37</v>
      </c>
      <c r="B42" s="4"/>
    </row>
    <row r="43" spans="1:2" x14ac:dyDescent="0.55000000000000004">
      <c r="A43" s="3" t="s">
        <v>38</v>
      </c>
      <c r="B43" s="5">
        <f>7650</f>
        <v>7650</v>
      </c>
    </row>
    <row r="44" spans="1:2" x14ac:dyDescent="0.55000000000000004">
      <c r="A44" s="3" t="s">
        <v>39</v>
      </c>
      <c r="B44" s="5">
        <f>0</f>
        <v>0</v>
      </c>
    </row>
    <row r="45" spans="1:2" x14ac:dyDescent="0.55000000000000004">
      <c r="A45" s="3" t="s">
        <v>40</v>
      </c>
      <c r="B45" s="5">
        <f>3000</f>
        <v>3000</v>
      </c>
    </row>
    <row r="46" spans="1:2" x14ac:dyDescent="0.55000000000000004">
      <c r="A46" s="3" t="s">
        <v>41</v>
      </c>
      <c r="B46" s="5">
        <f>900</f>
        <v>900</v>
      </c>
    </row>
    <row r="47" spans="1:2" x14ac:dyDescent="0.55000000000000004">
      <c r="A47" s="3" t="s">
        <v>42</v>
      </c>
      <c r="B47" s="5">
        <f>4900</f>
        <v>4900</v>
      </c>
    </row>
    <row r="48" spans="1:2" x14ac:dyDescent="0.55000000000000004">
      <c r="A48" s="3" t="s">
        <v>43</v>
      </c>
      <c r="B48" s="6">
        <f>(((((B42)+(B43))+(B44))+(B45))+(B46))+(B47)</f>
        <v>16450</v>
      </c>
    </row>
    <row r="49" spans="1:2" x14ac:dyDescent="0.55000000000000004">
      <c r="A49" s="3" t="s">
        <v>44</v>
      </c>
      <c r="B49" s="5">
        <f>2358.65</f>
        <v>2358.65</v>
      </c>
    </row>
    <row r="50" spans="1:2" x14ac:dyDescent="0.55000000000000004">
      <c r="A50" s="3" t="s">
        <v>45</v>
      </c>
      <c r="B50" s="5">
        <f>2469</f>
        <v>2469</v>
      </c>
    </row>
    <row r="51" spans="1:2" x14ac:dyDescent="0.55000000000000004">
      <c r="A51" s="3" t="s">
        <v>46</v>
      </c>
      <c r="B51" s="5">
        <f>-50204.78</f>
        <v>-50204.78</v>
      </c>
    </row>
    <row r="52" spans="1:2" x14ac:dyDescent="0.55000000000000004">
      <c r="A52" s="3" t="s">
        <v>47</v>
      </c>
      <c r="B52" s="6">
        <f>(((((((((B32)+(B33))+(B36))+(B39))+(B40))+(B41))+(B48))+(B49))+(B50))+(B51)</f>
        <v>763320.48</v>
      </c>
    </row>
    <row r="53" spans="1:2" x14ac:dyDescent="0.55000000000000004">
      <c r="A53" s="3" t="s">
        <v>48</v>
      </c>
      <c r="B53" s="4"/>
    </row>
    <row r="54" spans="1:2" x14ac:dyDescent="0.55000000000000004">
      <c r="A54" s="3" t="s">
        <v>49</v>
      </c>
      <c r="B54" s="5">
        <f>9757.13</f>
        <v>9757.1299999999992</v>
      </c>
    </row>
    <row r="55" spans="1:2" x14ac:dyDescent="0.55000000000000004">
      <c r="A55" s="3" t="s">
        <v>50</v>
      </c>
      <c r="B55" s="5">
        <f>-489</f>
        <v>-489</v>
      </c>
    </row>
    <row r="56" spans="1:2" x14ac:dyDescent="0.55000000000000004">
      <c r="A56" s="3" t="s">
        <v>51</v>
      </c>
      <c r="B56" s="5">
        <f>-3418.4</f>
        <v>-3418.4</v>
      </c>
    </row>
    <row r="57" spans="1:2" x14ac:dyDescent="0.55000000000000004">
      <c r="A57" s="3" t="s">
        <v>52</v>
      </c>
      <c r="B57" s="6">
        <f>((B54)+(B55))+(B56)</f>
        <v>5849.73</v>
      </c>
    </row>
    <row r="58" spans="1:2" x14ac:dyDescent="0.55000000000000004">
      <c r="A58" s="3" t="s">
        <v>53</v>
      </c>
      <c r="B58" s="7">
        <f>((B30)+(B52))+(B57)</f>
        <v>1228327.78</v>
      </c>
    </row>
    <row r="59" spans="1:2" x14ac:dyDescent="0.55000000000000004">
      <c r="A59" s="3" t="s">
        <v>54</v>
      </c>
      <c r="B59" s="4"/>
    </row>
    <row r="60" spans="1:2" x14ac:dyDescent="0.55000000000000004">
      <c r="A60" s="3" t="s">
        <v>55</v>
      </c>
      <c r="B60" s="4"/>
    </row>
    <row r="61" spans="1:2" x14ac:dyDescent="0.55000000000000004">
      <c r="A61" s="3" t="s">
        <v>56</v>
      </c>
      <c r="B61" s="4"/>
    </row>
    <row r="62" spans="1:2" x14ac:dyDescent="0.55000000000000004">
      <c r="A62" s="3" t="s">
        <v>57</v>
      </c>
      <c r="B62" s="4"/>
    </row>
    <row r="63" spans="1:2" x14ac:dyDescent="0.55000000000000004">
      <c r="A63" s="3" t="s">
        <v>58</v>
      </c>
      <c r="B63" s="5">
        <f>6131.96</f>
        <v>6131.96</v>
      </c>
    </row>
    <row r="64" spans="1:2" x14ac:dyDescent="0.55000000000000004">
      <c r="A64" s="3" t="s">
        <v>59</v>
      </c>
      <c r="B64" s="5">
        <f>0</f>
        <v>0</v>
      </c>
    </row>
    <row r="65" spans="1:2" x14ac:dyDescent="0.55000000000000004">
      <c r="A65" s="3" t="s">
        <v>60</v>
      </c>
      <c r="B65" s="6">
        <f>(B63)+(B64)</f>
        <v>6131.96</v>
      </c>
    </row>
    <row r="66" spans="1:2" x14ac:dyDescent="0.55000000000000004">
      <c r="A66" s="3" t="s">
        <v>61</v>
      </c>
      <c r="B66" s="4"/>
    </row>
    <row r="67" spans="1:2" x14ac:dyDescent="0.55000000000000004">
      <c r="A67" s="3" t="s">
        <v>62</v>
      </c>
      <c r="B67" s="5">
        <f>0</f>
        <v>0</v>
      </c>
    </row>
    <row r="68" spans="1:2" x14ac:dyDescent="0.55000000000000004">
      <c r="A68" s="3" t="s">
        <v>63</v>
      </c>
      <c r="B68" s="5">
        <f>0</f>
        <v>0</v>
      </c>
    </row>
    <row r="69" spans="1:2" x14ac:dyDescent="0.55000000000000004">
      <c r="A69" s="3" t="s">
        <v>64</v>
      </c>
      <c r="B69" s="5">
        <f>0</f>
        <v>0</v>
      </c>
    </row>
    <row r="70" spans="1:2" x14ac:dyDescent="0.55000000000000004">
      <c r="A70" s="3" t="s">
        <v>65</v>
      </c>
      <c r="B70" s="5">
        <f>0</f>
        <v>0</v>
      </c>
    </row>
    <row r="71" spans="1:2" x14ac:dyDescent="0.55000000000000004">
      <c r="A71" s="3" t="s">
        <v>66</v>
      </c>
      <c r="B71" s="5">
        <f>0</f>
        <v>0</v>
      </c>
    </row>
    <row r="72" spans="1:2" x14ac:dyDescent="0.55000000000000004">
      <c r="A72" s="3" t="s">
        <v>67</v>
      </c>
      <c r="B72" s="5">
        <f>0</f>
        <v>0</v>
      </c>
    </row>
    <row r="73" spans="1:2" x14ac:dyDescent="0.55000000000000004">
      <c r="A73" s="3" t="s">
        <v>68</v>
      </c>
      <c r="B73" s="5">
        <f>0</f>
        <v>0</v>
      </c>
    </row>
    <row r="74" spans="1:2" x14ac:dyDescent="0.55000000000000004">
      <c r="A74" s="3" t="s">
        <v>69</v>
      </c>
      <c r="B74" s="6">
        <f>((((((B67)+(B68))+(B69))+(B70))+(B71))+(B72))+(B73)</f>
        <v>0</v>
      </c>
    </row>
    <row r="75" spans="1:2" x14ac:dyDescent="0.55000000000000004">
      <c r="A75" s="3" t="s">
        <v>70</v>
      </c>
      <c r="B75" s="4"/>
    </row>
    <row r="76" spans="1:2" x14ac:dyDescent="0.55000000000000004">
      <c r="A76" s="3" t="s">
        <v>71</v>
      </c>
      <c r="B76" s="5">
        <f>-1497.94</f>
        <v>-1497.94</v>
      </c>
    </row>
    <row r="77" spans="1:2" x14ac:dyDescent="0.55000000000000004">
      <c r="A77" s="3" t="s">
        <v>72</v>
      </c>
      <c r="B77" s="5">
        <f>1799.28</f>
        <v>1799.28</v>
      </c>
    </row>
    <row r="78" spans="1:2" x14ac:dyDescent="0.55000000000000004">
      <c r="A78" s="3" t="s">
        <v>73</v>
      </c>
      <c r="B78" s="5">
        <f>1655.9</f>
        <v>1655.9</v>
      </c>
    </row>
    <row r="79" spans="1:2" x14ac:dyDescent="0.55000000000000004">
      <c r="A79" s="3" t="s">
        <v>74</v>
      </c>
      <c r="B79" s="5">
        <f>387.28</f>
        <v>387.28</v>
      </c>
    </row>
    <row r="80" spans="1:2" x14ac:dyDescent="0.55000000000000004">
      <c r="A80" s="3" t="s">
        <v>75</v>
      </c>
      <c r="B80" s="5">
        <f>1655.9</f>
        <v>1655.9</v>
      </c>
    </row>
    <row r="81" spans="1:2" x14ac:dyDescent="0.55000000000000004">
      <c r="A81" s="3" t="s">
        <v>76</v>
      </c>
      <c r="B81" s="5">
        <f>0</f>
        <v>0</v>
      </c>
    </row>
    <row r="82" spans="1:2" x14ac:dyDescent="0.55000000000000004">
      <c r="A82" s="3" t="s">
        <v>77</v>
      </c>
      <c r="B82" s="5">
        <f>50.65</f>
        <v>50.65</v>
      </c>
    </row>
    <row r="83" spans="1:2" x14ac:dyDescent="0.55000000000000004">
      <c r="A83" s="3" t="s">
        <v>78</v>
      </c>
      <c r="B83" s="6">
        <f>((((((B76)+(B77))+(B78))+(B79))+(B80))+(B81))+(B82)</f>
        <v>4051.07</v>
      </c>
    </row>
    <row r="84" spans="1:2" x14ac:dyDescent="0.55000000000000004">
      <c r="A84" s="3" t="s">
        <v>79</v>
      </c>
      <c r="B84" s="5">
        <f>0</f>
        <v>0</v>
      </c>
    </row>
    <row r="85" spans="1:2" x14ac:dyDescent="0.55000000000000004">
      <c r="A85" s="3" t="s">
        <v>80</v>
      </c>
      <c r="B85" s="5">
        <f>126</f>
        <v>126</v>
      </c>
    </row>
    <row r="86" spans="1:2" x14ac:dyDescent="0.55000000000000004">
      <c r="A86" s="3" t="s">
        <v>81</v>
      </c>
      <c r="B86" s="6">
        <f>((B83)+(B84))+(B85)</f>
        <v>4177.07</v>
      </c>
    </row>
    <row r="87" spans="1:2" x14ac:dyDescent="0.55000000000000004">
      <c r="A87" s="3" t="s">
        <v>82</v>
      </c>
      <c r="B87" s="6">
        <f>((B65)+(B74))+(B86)</f>
        <v>10309.029999999999</v>
      </c>
    </row>
    <row r="88" spans="1:2" x14ac:dyDescent="0.55000000000000004">
      <c r="A88" s="3" t="s">
        <v>83</v>
      </c>
      <c r="B88" s="4"/>
    </row>
    <row r="89" spans="1:2" x14ac:dyDescent="0.55000000000000004">
      <c r="A89" s="3" t="s">
        <v>84</v>
      </c>
      <c r="B89" s="5">
        <f>161200</f>
        <v>161200</v>
      </c>
    </row>
    <row r="90" spans="1:2" x14ac:dyDescent="0.55000000000000004">
      <c r="A90" s="3" t="s">
        <v>85</v>
      </c>
      <c r="B90" s="5">
        <f>286260</f>
        <v>286260</v>
      </c>
    </row>
    <row r="91" spans="1:2" x14ac:dyDescent="0.55000000000000004">
      <c r="A91" s="3" t="s">
        <v>86</v>
      </c>
      <c r="B91" s="5">
        <f>0</f>
        <v>0</v>
      </c>
    </row>
    <row r="92" spans="1:2" x14ac:dyDescent="0.55000000000000004">
      <c r="A92" s="3" t="s">
        <v>87</v>
      </c>
      <c r="B92" s="6">
        <f>((B89)+(B90))+(B91)</f>
        <v>447460</v>
      </c>
    </row>
    <row r="93" spans="1:2" x14ac:dyDescent="0.55000000000000004">
      <c r="A93" s="3" t="s">
        <v>88</v>
      </c>
      <c r="B93" s="6">
        <f>(B87)+(B92)</f>
        <v>457769.03</v>
      </c>
    </row>
    <row r="94" spans="1:2" x14ac:dyDescent="0.55000000000000004">
      <c r="A94" s="3" t="s">
        <v>89</v>
      </c>
      <c r="B94" s="4"/>
    </row>
    <row r="95" spans="1:2" x14ac:dyDescent="0.55000000000000004">
      <c r="A95" s="3" t="s">
        <v>90</v>
      </c>
      <c r="B95" s="5">
        <f>2552.81</f>
        <v>2552.81</v>
      </c>
    </row>
    <row r="96" spans="1:2" x14ac:dyDescent="0.55000000000000004">
      <c r="A96" s="3" t="s">
        <v>91</v>
      </c>
      <c r="B96" s="5">
        <f>-32507</f>
        <v>-32507</v>
      </c>
    </row>
    <row r="97" spans="1:2" x14ac:dyDescent="0.55000000000000004">
      <c r="A97" s="3" t="s">
        <v>92</v>
      </c>
      <c r="B97" s="5">
        <f>664850.51</f>
        <v>664850.51</v>
      </c>
    </row>
    <row r="98" spans="1:2" x14ac:dyDescent="0.55000000000000004">
      <c r="A98" s="3" t="s">
        <v>93</v>
      </c>
      <c r="B98" s="5">
        <f>135662.43</f>
        <v>135662.43</v>
      </c>
    </row>
    <row r="99" spans="1:2" x14ac:dyDescent="0.55000000000000004">
      <c r="A99" s="3" t="s">
        <v>94</v>
      </c>
      <c r="B99" s="6">
        <f>(((B95)+(B96))+(B97))+(B98)</f>
        <v>770558.75</v>
      </c>
    </row>
    <row r="100" spans="1:2" x14ac:dyDescent="0.55000000000000004">
      <c r="A100" s="3" t="s">
        <v>95</v>
      </c>
      <c r="B100" s="7">
        <f>(B93)+(B99)</f>
        <v>1228327.78</v>
      </c>
    </row>
    <row r="101" spans="1:2" x14ac:dyDescent="0.55000000000000004">
      <c r="A101" s="3"/>
      <c r="B101" s="4"/>
    </row>
    <row r="104" spans="1:2" x14ac:dyDescent="0.55000000000000004">
      <c r="A104" s="8" t="s">
        <v>96</v>
      </c>
      <c r="B104" s="9"/>
    </row>
  </sheetData>
  <mergeCells count="4">
    <mergeCell ref="A104:B104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of Financial Position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Owner</cp:lastModifiedBy>
  <dcterms:created xsi:type="dcterms:W3CDTF">2022-01-11T01:44:49Z</dcterms:created>
  <dcterms:modified xsi:type="dcterms:W3CDTF">2022-01-11T20:33:44Z</dcterms:modified>
</cp:coreProperties>
</file>