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travellersrestplantation-my.sharepoint.com/personal/scott_historictravellersrest_org/Documents/Documents/TRAVELLERS REST/Budgets/"/>
    </mc:Choice>
  </mc:AlternateContent>
  <xr:revisionPtr revIDLastSave="53" documentId="8_{41832AE7-DD5B-4403-A491-2B6DC3A025B5}" xr6:coauthVersionLast="45" xr6:coauthVersionMax="45" xr10:uidLastSave="{32B31861-AF8A-48A3-B4C0-DEE055BCECA6}"/>
  <bookViews>
    <workbookView xWindow="-108" yWindow="-108" windowWidth="23256" windowHeight="12576" tabRatio="500" firstSheet="2" activeTab="2" xr2:uid="{00000000-000D-0000-FFFF-FFFF00000000}"/>
  </bookViews>
  <sheets>
    <sheet name="2017-2018 Budget " sheetId="1" r:id="rId1"/>
    <sheet name="2018-2019 Budget" sheetId="2" r:id="rId2"/>
    <sheet name="2020-2021 Budget " sheetId="8" r:id="rId3"/>
  </sheets>
  <definedNames>
    <definedName name="_xlnm.Print_Area" localSheetId="0">'2017-2018 Budget '!$A$1:$P$50</definedName>
    <definedName name="_xlnm.Print_Area" localSheetId="1">'2018-2019 Budget'!$A$1:$Q$53</definedName>
    <definedName name="_xlnm.Print_Titles" localSheetId="0">'2017-2018 Budget '!$A:$A,'2017-2018 Budget '!$1:$2</definedName>
    <definedName name="_xlnm.Print_Titles" localSheetId="1">'2018-2019 Budget'!$A:$A,'2018-2019 Budget'!$1:$2</definedName>
    <definedName name="QB_COLUMN_59200" localSheetId="0" hidden="1">'2017-2018 Budget '!#REF!</definedName>
    <definedName name="QB_COLUMN_59200" localSheetId="1" hidden="1">'2018-2019 Budget'!#REF!</definedName>
    <definedName name="QB_COLUMN_61210" localSheetId="0" hidden="1">'2017-2018 Budget '!#REF!</definedName>
    <definedName name="QB_COLUMN_61210" localSheetId="1" hidden="1">'2018-2019 Budget'!#REF!</definedName>
    <definedName name="QB_COLUMN_62220" localSheetId="0" hidden="1">'2017-2018 Budget '!#REF!</definedName>
    <definedName name="QB_COLUMN_62220" localSheetId="1" hidden="1">'2018-2019 Budget'!#REF!</definedName>
    <definedName name="QB_DATA_0" localSheetId="0" hidden="1">'2017-2018 Budget '!$4:$4,'2017-2018 Budget '!$5:$5,'2017-2018 Budget '!$6:$6,'2017-2018 Budget '!#REF!,'2017-2018 Budget '!$8:$8,'2017-2018 Budget '!$9:$9,'2017-2018 Budget '!$10:$10,'2017-2018 Budget '!$11:$11,'2017-2018 Budget '!$12:$12,'2017-2018 Budget '!$13:$13,'2017-2018 Budget '!$14:$14,'2017-2018 Budget '!$17:$17,'2017-2018 Budget '!$15:$15,'2017-2018 Budget '!$16:$16,'2017-2018 Budget '!#REF!,'2017-2018 Budget '!#REF!</definedName>
    <definedName name="QB_DATA_0" localSheetId="1" hidden="1">'2018-2019 Budget'!$4:$4,'2018-2019 Budget'!$5:$5,'2018-2019 Budget'!$6:$6,'2018-2019 Budget'!#REF!,'2018-2019 Budget'!$9:$9,'2018-2019 Budget'!$10:$10,'2018-2019 Budget'!$11:$11,'2018-2019 Budget'!$12:$12,'2018-2019 Budget'!$13:$13,'2018-2019 Budget'!$14:$14,'2018-2019 Budget'!$15:$15,'2018-2019 Budget'!$18:$18,'2018-2019 Budget'!$16:$16,'2018-2019 Budget'!$17:$17,'2018-2019 Budget'!#REF!,'2018-2019 Budget'!#REF!</definedName>
    <definedName name="QB_DATA_1" localSheetId="0" hidden="1">'2017-2018 Budget '!$38:$38,'2017-2018 Budget '!$21:$21,'2017-2018 Budget '!$24:$24,'2017-2018 Budget '!$22:$22,'2017-2018 Budget '!$26:$26,'2017-2018 Budget '!$23:$23,'2017-2018 Budget '!$31:$31,'2017-2018 Budget '!$32:$32,'2017-2018 Budget '!$34:$34,'2017-2018 Budget '!$33:$33,'2017-2018 Budget '!$42:$42,'2017-2018 Budget '!$25:$25,'2017-2018 Budget '!#REF!,'2017-2018 Budget '!$27:$27,'2017-2018 Budget '!$28:$28,'2017-2018 Budget '!$29:$29</definedName>
    <definedName name="QB_DATA_1" localSheetId="1" hidden="1">'2018-2019 Budget'!$40:$40,'2018-2019 Budget'!$22:$22,'2018-2019 Budget'!$25:$25,'2018-2019 Budget'!$23:$23,'2018-2019 Budget'!$27:$27,'2018-2019 Budget'!$24:$24,'2018-2019 Budget'!$33:$33,'2018-2019 Budget'!$34:$34,'2018-2019 Budget'!$36:$36,'2018-2019 Budget'!$35:$35,'2018-2019 Budget'!$45:$45,'2018-2019 Budget'!$26:$26,'2018-2019 Budget'!#REF!,'2018-2019 Budget'!$28:$28,'2018-2019 Budget'!$30:$30,'2018-2019 Budget'!$31:$31</definedName>
    <definedName name="QB_DATA_2" localSheetId="0" hidden="1">'2017-2018 Budget '!$30:$30,'2017-2018 Budget '!$35:$35,'2017-2018 Budget '!#REF!,'2017-2018 Budget '!$36:$36,'2017-2018 Budget '!$37:$37,'2017-2018 Budget '!$39:$39,'2017-2018 Budget '!#REF!,'2017-2018 Budget '!#REF!,'2017-2018 Budget '!$40:$40,'2017-2018 Budget '!#REF!,'2017-2018 Budget '!#REF!</definedName>
    <definedName name="QB_DATA_2" localSheetId="1" hidden="1">'2018-2019 Budget'!$32:$32,'2018-2019 Budget'!$37:$37,'2018-2019 Budget'!#REF!,'2018-2019 Budget'!$38:$38,'2018-2019 Budget'!$39:$39,'2018-2019 Budget'!$41:$41,'2018-2019 Budget'!#REF!,'2018-2019 Budget'!#REF!,'2018-2019 Budget'!$42:$42,'2018-2019 Budget'!#REF!,'2018-2019 Budget'!#REF!</definedName>
    <definedName name="QB_FORMULA_0" localSheetId="0" hidden="1">'2017-2018 Budget '!#REF!,'2017-2018 Budget '!#REF!,'2017-2018 Budget '!#REF!,'2017-2018 Budget '!#REF!,'2017-2018 Budget '!#REF!,'2017-2018 Budget '!#REF!,'2017-2018 Budget '!#REF!,'2017-2018 Budget '!#REF!,'2017-2018 Budget '!#REF!,'2017-2018 Budget '!#REF!,'2017-2018 Budget '!#REF!,'2017-2018 Budget '!#REF!,'2017-2018 Budget '!#REF!,'2017-2018 Budget '!#REF!,'2017-2018 Budget '!#REF!</definedName>
    <definedName name="QB_FORMULA_0" localSheetId="1" hidden="1">'2018-2019 Budget'!#REF!,'2018-2019 Budget'!#REF!,'2018-2019 Budget'!#REF!,'2018-2019 Budget'!#REF!,'2018-2019 Budget'!#REF!,'2018-2019 Budget'!#REF!,'2018-2019 Budget'!#REF!,'2018-2019 Budget'!#REF!,'2018-2019 Budget'!#REF!,'2018-2019 Budget'!#REF!,'2018-2019 Budget'!#REF!,'2018-2019 Budget'!#REF!,'2018-2019 Budget'!#REF!,'2018-2019 Budget'!#REF!,'2018-2019 Budget'!#REF!</definedName>
    <definedName name="QB_ROW_100240" localSheetId="0" hidden="1">'2017-2018 Budget '!$A$28</definedName>
    <definedName name="QB_ROW_100240" localSheetId="1" hidden="1">'2018-2019 Budget'!$A$30</definedName>
    <definedName name="QB_ROW_104240" localSheetId="0" hidden="1">'2017-2018 Budget '!$A$29</definedName>
    <definedName name="QB_ROW_104240" localSheetId="1" hidden="1">'2018-2019 Budget'!$A$31</definedName>
    <definedName name="QB_ROW_105240" localSheetId="0" hidden="1">'2017-2018 Budget '!$A$30</definedName>
    <definedName name="QB_ROW_105240" localSheetId="1" hidden="1">'2018-2019 Budget'!$A$32</definedName>
    <definedName name="QB_ROW_108340" localSheetId="0" hidden="1">'2017-2018 Budget '!$A$31</definedName>
    <definedName name="QB_ROW_108340" localSheetId="1" hidden="1">'2018-2019 Budget'!$A$33</definedName>
    <definedName name="QB_ROW_110240" localSheetId="0" hidden="1">'2017-2018 Budget '!$A$32</definedName>
    <definedName name="QB_ROW_110240" localSheetId="1" hidden="1">'2018-2019 Budget'!$A$34</definedName>
    <definedName name="QB_ROW_111340" localSheetId="0" hidden="1">'2017-2018 Budget '!$A$33</definedName>
    <definedName name="QB_ROW_111340" localSheetId="1" hidden="1">'2018-2019 Budget'!$A$35</definedName>
    <definedName name="QB_ROW_116340" localSheetId="0" hidden="1">'2017-2018 Budget '!$A$34</definedName>
    <definedName name="QB_ROW_116340" localSheetId="1" hidden="1">'2018-2019 Budget'!$A$36</definedName>
    <definedName name="QB_ROW_117240" localSheetId="0" hidden="1">'2017-2018 Budget '!$A$35</definedName>
    <definedName name="QB_ROW_117240" localSheetId="1" hidden="1">'2018-2019 Budget'!$A$37</definedName>
    <definedName name="QB_ROW_125340" localSheetId="0" hidden="1">'2017-2018 Budget '!$A$39</definedName>
    <definedName name="QB_ROW_125340" localSheetId="1" hidden="1">'2018-2019 Budget'!$A$41</definedName>
    <definedName name="QB_ROW_130340" localSheetId="0" hidden="1">'2017-2018 Budget '!$A$40</definedName>
    <definedName name="QB_ROW_130340" localSheetId="1" hidden="1">'2018-2019 Budget'!$A$42</definedName>
    <definedName name="QB_ROW_134240" localSheetId="0" hidden="1">'2017-2018 Budget '!$A$42</definedName>
    <definedName name="QB_ROW_134240" localSheetId="1" hidden="1">'2018-2019 Budget'!$A$45</definedName>
    <definedName name="QB_ROW_138340" localSheetId="0" hidden="1">'2017-2018 Budget '!$A$43</definedName>
    <definedName name="QB_ROW_138340" localSheetId="1" hidden="1">'2018-2019 Budget'!$A$46</definedName>
    <definedName name="QB_ROW_140240" localSheetId="0" hidden="1">'2017-2018 Budget '!$A$44</definedName>
    <definedName name="QB_ROW_140240" localSheetId="1" hidden="1">'2018-2019 Budget'!$A$47</definedName>
    <definedName name="QB_ROW_146340" localSheetId="0" hidden="1">'2017-2018 Budget '!$A$45</definedName>
    <definedName name="QB_ROW_146340" localSheetId="1" hidden="1">'2018-2019 Budget'!$A$48</definedName>
    <definedName name="QB_ROW_150240" localSheetId="0" hidden="1">'2017-2018 Budget '!$A$46</definedName>
    <definedName name="QB_ROW_150240" localSheetId="1" hidden="1">'2018-2019 Budget'!$A$49</definedName>
    <definedName name="QB_ROW_151240" localSheetId="0" hidden="1">'2017-2018 Budget '!$A$47</definedName>
    <definedName name="QB_ROW_151240" localSheetId="1" hidden="1">'2018-2019 Budget'!$A$50</definedName>
    <definedName name="QB_ROW_18301" localSheetId="0" hidden="1">'2017-2018 Budget '!$A$50</definedName>
    <definedName name="QB_ROW_18301" localSheetId="1" hidden="1">'2018-2019 Budget'!$A$53</definedName>
    <definedName name="QB_ROW_19011" localSheetId="0" hidden="1">'2017-2018 Budget '!#REF!</definedName>
    <definedName name="QB_ROW_19011" localSheetId="1" hidden="1">'2018-2019 Budget'!#REF!</definedName>
    <definedName name="QB_ROW_19311" localSheetId="0" hidden="1">'2017-2018 Budget '!#REF!</definedName>
    <definedName name="QB_ROW_19311" localSheetId="1" hidden="1">'2018-2019 Budget'!#REF!</definedName>
    <definedName name="QB_ROW_20031" localSheetId="0" hidden="1">'2017-2018 Budget '!$A$3</definedName>
    <definedName name="QB_ROW_20031" localSheetId="1" hidden="1">'2018-2019 Budget'!$A$3</definedName>
    <definedName name="QB_ROW_20331" localSheetId="0" hidden="1">'2017-2018 Budget '!$A$19</definedName>
    <definedName name="QB_ROW_20331" localSheetId="1" hidden="1">'2018-2019 Budget'!$A$20</definedName>
    <definedName name="QB_ROW_20340" localSheetId="0" hidden="1">'2017-2018 Budget '!$A$4</definedName>
    <definedName name="QB_ROW_20340" localSheetId="1" hidden="1">'2018-2019 Budget'!$A$4</definedName>
    <definedName name="QB_ROW_21031" localSheetId="0" hidden="1">'2017-2018 Budget '!$A$20</definedName>
    <definedName name="QB_ROW_21031" localSheetId="1" hidden="1">'2018-2019 Budget'!$A$21</definedName>
    <definedName name="QB_ROW_21331" localSheetId="0" hidden="1">'2017-2018 Budget '!$A$49</definedName>
    <definedName name="QB_ROW_21331" localSheetId="1" hidden="1">'2018-2019 Budget'!$A$52</definedName>
    <definedName name="QB_ROW_26240" localSheetId="0" hidden="1">'2017-2018 Budget '!$A$5</definedName>
    <definedName name="QB_ROW_26240" localSheetId="1" hidden="1">'2018-2019 Budget'!$A$5</definedName>
    <definedName name="QB_ROW_27340" localSheetId="0" hidden="1">'2017-2018 Budget '!$A$6</definedName>
    <definedName name="QB_ROW_27340" localSheetId="1" hidden="1">'2018-2019 Budget'!$A$6</definedName>
    <definedName name="QB_ROW_334240" localSheetId="0" hidden="1">'2017-2018 Budget '!#REF!</definedName>
    <definedName name="QB_ROW_334240" localSheetId="1" hidden="1">'2018-2019 Budget'!#REF!</definedName>
    <definedName name="QB_ROW_34240" localSheetId="0" hidden="1">'2017-2018 Budget '!$A$8</definedName>
    <definedName name="QB_ROW_34240" localSheetId="1" hidden="1">'2018-2019 Budget'!$A$9</definedName>
    <definedName name="QB_ROW_35340" localSheetId="0" hidden="1">'2017-2018 Budget '!$A$9</definedName>
    <definedName name="QB_ROW_35340" localSheetId="1" hidden="1">'2018-2019 Budget'!$A$10</definedName>
    <definedName name="QB_ROW_363240" localSheetId="0" hidden="1">'2017-2018 Budget '!#REF!</definedName>
    <definedName name="QB_ROW_363240" localSheetId="1" hidden="1">'2018-2019 Budget'!#REF!</definedName>
    <definedName name="QB_ROW_38340" localSheetId="0" hidden="1">'2017-2018 Budget '!$A$10</definedName>
    <definedName name="QB_ROW_38340" localSheetId="1" hidden="1">'2018-2019 Budget'!$A$11</definedName>
    <definedName name="QB_ROW_39340" localSheetId="0" hidden="1">'2017-2018 Budget '!$A$12</definedName>
    <definedName name="QB_ROW_39340" localSheetId="1" hidden="1">'2018-2019 Budget'!$A$13</definedName>
    <definedName name="QB_ROW_395240" localSheetId="0" hidden="1">'2017-2018 Budget '!$A$17</definedName>
    <definedName name="QB_ROW_395240" localSheetId="1" hidden="1">'2018-2019 Budget'!$A$18</definedName>
    <definedName name="QB_ROW_396240" localSheetId="0" hidden="1">'2017-2018 Budget '!$A$48</definedName>
    <definedName name="QB_ROW_396240" localSheetId="1" hidden="1">'2018-2019 Budget'!$A$51</definedName>
    <definedName name="QB_ROW_422240" localSheetId="0" hidden="1">'2017-2018 Budget '!$A$11</definedName>
    <definedName name="QB_ROW_422240" localSheetId="1" hidden="1">'2018-2019 Budget'!$A$12</definedName>
    <definedName name="QB_ROW_437240" localSheetId="0" hidden="1">'2017-2018 Budget '!$A$37</definedName>
    <definedName name="QB_ROW_437240" localSheetId="1" hidden="1">'2018-2019 Budget'!$A$39</definedName>
    <definedName name="QB_ROW_468340" localSheetId="0" hidden="1">'2017-2018 Budget '!$A$38</definedName>
    <definedName name="QB_ROW_468340" localSheetId="1" hidden="1">'2018-2019 Budget'!$A$40</definedName>
    <definedName name="QB_ROW_474240" localSheetId="0" hidden="1">'2017-2018 Budget '!#REF!</definedName>
    <definedName name="QB_ROW_474240" localSheetId="1" hidden="1">'2018-2019 Budget'!#REF!</definedName>
    <definedName name="QB_ROW_50340" localSheetId="0" hidden="1">'2017-2018 Budget '!$A$13</definedName>
    <definedName name="QB_ROW_50340" localSheetId="1" hidden="1">'2018-2019 Budget'!$A$14</definedName>
    <definedName name="QB_ROW_53340" localSheetId="0" hidden="1">'2017-2018 Budget '!$A$14</definedName>
    <definedName name="QB_ROW_53340" localSheetId="1" hidden="1">'2018-2019 Budget'!$A$15</definedName>
    <definedName name="QB_ROW_59240" localSheetId="0" hidden="1">'2017-2018 Budget '!$A$15</definedName>
    <definedName name="QB_ROW_59240" localSheetId="1" hidden="1">'2018-2019 Budget'!$A$16</definedName>
    <definedName name="QB_ROW_60240" localSheetId="0" hidden="1">'2017-2018 Budget '!$A$16</definedName>
    <definedName name="QB_ROW_60240" localSheetId="1" hidden="1">'2018-2019 Budget'!$A$17</definedName>
    <definedName name="QB_ROW_76240" localSheetId="0" hidden="1">'2017-2018 Budget '!$A$36</definedName>
    <definedName name="QB_ROW_76240" localSheetId="1" hidden="1">'2018-2019 Budget'!$A$38</definedName>
    <definedName name="QB_ROW_81340" localSheetId="0" hidden="1">'2017-2018 Budget '!$A$21</definedName>
    <definedName name="QB_ROW_81340" localSheetId="1" hidden="1">'2018-2019 Budget'!$A$22</definedName>
    <definedName name="QB_ROW_83240" localSheetId="0" hidden="1">'2017-2018 Budget '!$A$22</definedName>
    <definedName name="QB_ROW_83240" localSheetId="1" hidden="1">'2018-2019 Budget'!$A$23</definedName>
    <definedName name="QB_ROW_86321" localSheetId="0" hidden="1">'2017-2018 Budget '!#REF!</definedName>
    <definedName name="QB_ROW_86321" localSheetId="1" hidden="1">'2018-2019 Budget'!#REF!</definedName>
    <definedName name="QB_ROW_87240" localSheetId="0" hidden="1">'2017-2018 Budget '!$A$23</definedName>
    <definedName name="QB_ROW_87240" localSheetId="1" hidden="1">'2018-2019 Budget'!$A$24</definedName>
    <definedName name="QB_ROW_88240" localSheetId="0" hidden="1">'2017-2018 Budget '!$A$24</definedName>
    <definedName name="QB_ROW_88240" localSheetId="1" hidden="1">'2018-2019 Budget'!$A$25</definedName>
    <definedName name="QB_ROW_90240" localSheetId="0" hidden="1">'2017-2018 Budget '!$A$25</definedName>
    <definedName name="QB_ROW_90240" localSheetId="1" hidden="1">'2018-2019 Budget'!$A$26</definedName>
    <definedName name="QB_ROW_92340" localSheetId="0" hidden="1">'2017-2018 Budget '!$A$26</definedName>
    <definedName name="QB_ROW_92340" localSheetId="1" hidden="1">'2018-2019 Budget'!$A$27</definedName>
    <definedName name="QB_ROW_93340" localSheetId="0" hidden="1">'2017-2018 Budget '!$A$27</definedName>
    <definedName name="QB_ROW_93340" localSheetId="1" hidden="1">'2018-2019 Budget'!$A$28</definedName>
    <definedName name="QBCANSUPPORTUPDATE" localSheetId="0">TRUE</definedName>
    <definedName name="QBCANSUPPORTUPDATE" localSheetId="1">TRUE</definedName>
    <definedName name="QBCOMPANYFILENAME" localSheetId="0">"S:\TR House Museum.QBW"</definedName>
    <definedName name="QBCOMPANYFILENAME" localSheetId="1">"S:\TR House Museum.QBW"</definedName>
    <definedName name="QBENDDATE" localSheetId="0">20150228</definedName>
    <definedName name="QBENDDATE" localSheetId="1">20150228</definedName>
    <definedName name="QBHEADERSONSCREEN" localSheetId="0">FALSE</definedName>
    <definedName name="QBHEADERSONSCREEN" localSheetId="1">FALSE</definedName>
    <definedName name="QBMETADATASIZE" localSheetId="0">5785</definedName>
    <definedName name="QBMETADATASIZE" localSheetId="1">5785</definedName>
    <definedName name="QBPRESERVECOLOR" localSheetId="0">TRUE</definedName>
    <definedName name="QBPRESERVECOLOR" localSheetId="1">TRUE</definedName>
    <definedName name="QBPRESERVEFONT" localSheetId="0">TRUE</definedName>
    <definedName name="QBPRESERVEFONT" localSheetId="1">TRUE</definedName>
    <definedName name="QBPRESERVEROWHEIGHT" localSheetId="0">TRUE</definedName>
    <definedName name="QBPRESERVEROWHEIGHT" localSheetId="1">TRUE</definedName>
    <definedName name="QBPRESERVESPACE" localSheetId="0">TRUE</definedName>
    <definedName name="QBPRESERVESPACE" localSheetId="1">TRUE</definedName>
    <definedName name="QBREPORTCOLAXIS" localSheetId="0">0</definedName>
    <definedName name="QBREPORTCOLAXIS" localSheetId="1">0</definedName>
    <definedName name="QBREPORTCOMPANYID" localSheetId="0">"7527feff3e314e28844e1adb163befcc"</definedName>
    <definedName name="QBREPORTCOMPANYID" localSheetId="1">"7527feff3e314e28844e1adb163befcc"</definedName>
    <definedName name="QBREPORTCOMPARECOL_ANNUALBUDGET" localSheetId="0">FALSE</definedName>
    <definedName name="QBREPORTCOMPARECOL_ANNUALBUDGET" localSheetId="1">FALSE</definedName>
    <definedName name="QBREPORTCOMPARECOL_AVGCOGS" localSheetId="0">FALSE</definedName>
    <definedName name="QBREPORTCOMPARECOL_AVGCOGS" localSheetId="1">FALSE</definedName>
    <definedName name="QBREPORTCOMPARECOL_AVGPRICE" localSheetId="0">FALSE</definedName>
    <definedName name="QBREPORTCOMPARECOL_AVGPRICE" localSheetId="1">FALSE</definedName>
    <definedName name="QBREPORTCOMPARECOL_BUDDIFF" localSheetId="0">FALSE</definedName>
    <definedName name="QBREPORTCOMPARECOL_BUDDIFF" localSheetId="1">FALSE</definedName>
    <definedName name="QBREPORTCOMPARECOL_BUDGET" localSheetId="0">FALSE</definedName>
    <definedName name="QBREPORTCOMPARECOL_BUDGET" localSheetId="1">FALSE</definedName>
    <definedName name="QBREPORTCOMPARECOL_BUDPCT" localSheetId="0">FALSE</definedName>
    <definedName name="QBREPORTCOMPARECOL_BUDPCT" localSheetId="1">FALSE</definedName>
    <definedName name="QBREPORTCOMPARECOL_COGS" localSheetId="0">FALSE</definedName>
    <definedName name="QBREPORTCOMPARECOL_COGS" localSheetId="1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0">FALSE</definedName>
    <definedName name="QBREPORTCOMPARECOL_FORECAST" localSheetId="1">FALSE</definedName>
    <definedName name="QBREPORTCOMPARECOL_GROSSMARGIN" localSheetId="0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1">FALSE</definedName>
    <definedName name="QBREPORTCOMPARECOL_HOURS" localSheetId="0">FALSE</definedName>
    <definedName name="QBREPORTCOMPARECOL_HOURS" localSheetId="1">FALSE</definedName>
    <definedName name="QBREPORTCOMPARECOL_PCTCOL" localSheetId="0">FALSE</definedName>
    <definedName name="QBREPORTCOMPARECOL_PCTCOL" localSheetId="1">FALSE</definedName>
    <definedName name="QBREPORTCOMPARECOL_PCTEXPENSE" localSheetId="0">FALSE</definedName>
    <definedName name="QBREPORTCOMPARECOL_PCTEXPENSE" localSheetId="1">FALSE</definedName>
    <definedName name="QBREPORTCOMPARECOL_PCTINCOME" localSheetId="0">FALSE</definedName>
    <definedName name="QBREPORTCOMPARECOL_PCTINCOME" localSheetId="1">FALSE</definedName>
    <definedName name="QBREPORTCOMPARECOL_PCTOFSALES" localSheetId="0">FALSE</definedName>
    <definedName name="QBREPORTCOMPARECOL_PCTOFSALES" localSheetId="1">FALSE</definedName>
    <definedName name="QBREPORTCOMPARECOL_PCTROW" localSheetId="0">FALSE</definedName>
    <definedName name="QBREPORTCOMPARECOL_PCTROW" localSheetId="1">FALSE</definedName>
    <definedName name="QBREPORTCOMPARECOL_PPDIFF" localSheetId="0">FALSE</definedName>
    <definedName name="QBREPORTCOMPARECOL_PPDIFF" localSheetId="1">FALSE</definedName>
    <definedName name="QBREPORTCOMPARECOL_PPPCT" localSheetId="0">FALSE</definedName>
    <definedName name="QBREPORTCOMPARECOL_PPPCT" localSheetId="1">FALSE</definedName>
    <definedName name="QBREPORTCOMPARECOL_PREVPERIOD" localSheetId="0">FALSE</definedName>
    <definedName name="QBREPORTCOMPARECOL_PREVPERIOD" localSheetId="1">FALSE</definedName>
    <definedName name="QBREPORTCOMPARECOL_PREVYEAR" localSheetId="0">TRUE</definedName>
    <definedName name="QBREPORTCOMPARECOL_PREVYEAR" localSheetId="1">TRUE</definedName>
    <definedName name="QBREPORTCOMPARECOL_PYDIFF" localSheetId="0">FALSE</definedName>
    <definedName name="QBREPORTCOMPARECOL_PYDIFF" localSheetId="1">FALSE</definedName>
    <definedName name="QBREPORTCOMPARECOL_PYPCT" localSheetId="0">FALSE</definedName>
    <definedName name="QBREPORTCOMPARECOL_PYPCT" localSheetId="1">FALSE</definedName>
    <definedName name="QBREPORTCOMPARECOL_QTY" localSheetId="0">FALSE</definedName>
    <definedName name="QBREPORTCOMPARECOL_QTY" localSheetId="1">FALSE</definedName>
    <definedName name="QBREPORTCOMPARECOL_RATE" localSheetId="0">FALSE</definedName>
    <definedName name="QBREPORTCOMPARECOL_RATE" localSheetId="1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1">FALSE</definedName>
    <definedName name="QBREPORTCOMPARECOL_YTD" localSheetId="0">TRUE</definedName>
    <definedName name="QBREPORTCOMPARECOL_YTD" localSheetId="1">TRUE</definedName>
    <definedName name="QBREPORTCOMPARECOL_YTDBUDGET" localSheetId="0">FALSE</definedName>
    <definedName name="QBREPORTCOMPARECOL_YTDBUDGET" localSheetId="1">FALSE</definedName>
    <definedName name="QBREPORTCOMPARECOL_YTDPCT" localSheetId="0">FALSE</definedName>
    <definedName name="QBREPORTCOMPARECOL_YTDPCT" localSheetId="1">FALSE</definedName>
    <definedName name="QBREPORTROWAXIS" localSheetId="0">11</definedName>
    <definedName name="QBREPORTROWAXIS" localSheetId="1">11</definedName>
    <definedName name="QBREPORTSUBCOLAXIS" localSheetId="0">24</definedName>
    <definedName name="QBREPORTSUBCOLAXIS" localSheetId="1">24</definedName>
    <definedName name="QBREPORTTYPE" localSheetId="0">1</definedName>
    <definedName name="QBREPORTTYPE" localSheetId="1">1</definedName>
    <definedName name="QBROWHEADERS" localSheetId="0">5</definedName>
    <definedName name="QBROWHEADERS" localSheetId="1">5</definedName>
    <definedName name="QBSTARTDATE" localSheetId="0">20150201</definedName>
    <definedName name="QBSTARTDATE" localSheetId="1">20150201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0" i="2" l="1"/>
  <c r="N33" i="2"/>
  <c r="N30" i="2"/>
  <c r="N27" i="2"/>
  <c r="N17" i="2"/>
  <c r="N10" i="2"/>
  <c r="N20" i="2" s="1"/>
  <c r="N53" i="2" s="1"/>
  <c r="N26" i="2"/>
  <c r="N7" i="2"/>
  <c r="N23" i="2"/>
  <c r="N45" i="2"/>
  <c r="L29" i="2"/>
  <c r="D52" i="2"/>
  <c r="D20" i="2"/>
  <c r="D53" i="2"/>
  <c r="F11" i="2"/>
  <c r="F20" i="2" s="1"/>
  <c r="F53" i="2" s="1"/>
  <c r="F17" i="2"/>
  <c r="F23" i="2"/>
  <c r="F25" i="2"/>
  <c r="F42" i="2"/>
  <c r="F52" i="2"/>
  <c r="N52" i="2"/>
  <c r="L4" i="2"/>
  <c r="L5" i="2"/>
  <c r="L6" i="2"/>
  <c r="L20" i="2" s="1"/>
  <c r="L8" i="2"/>
  <c r="L9" i="2"/>
  <c r="L10" i="2"/>
  <c r="L11" i="2"/>
  <c r="L12" i="2"/>
  <c r="L13" i="2"/>
  <c r="L14" i="2"/>
  <c r="L15" i="2"/>
  <c r="L16" i="2"/>
  <c r="L17" i="2"/>
  <c r="L18" i="2"/>
  <c r="L19" i="2"/>
  <c r="L22" i="2"/>
  <c r="L23" i="2"/>
  <c r="L24" i="2"/>
  <c r="L25" i="2"/>
  <c r="L52" i="2" s="1"/>
  <c r="L26" i="2"/>
  <c r="L27" i="2"/>
  <c r="L28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5" i="2"/>
  <c r="L46" i="2"/>
  <c r="L47" i="2"/>
  <c r="L48" i="2"/>
  <c r="L49" i="2"/>
  <c r="L50" i="2"/>
  <c r="L51" i="2"/>
  <c r="J20" i="2"/>
  <c r="J53" i="2" s="1"/>
  <c r="J52" i="2"/>
  <c r="H20" i="2"/>
  <c r="H53" i="2" s="1"/>
  <c r="H52" i="2"/>
  <c r="B20" i="2"/>
  <c r="B53" i="2" s="1"/>
  <c r="B52" i="2"/>
  <c r="N10" i="1"/>
  <c r="N16" i="1"/>
  <c r="N19" i="1"/>
  <c r="N22" i="1"/>
  <c r="N24" i="1"/>
  <c r="N40" i="1"/>
  <c r="N49" i="1" s="1"/>
  <c r="L4" i="1"/>
  <c r="L19" i="1" s="1"/>
  <c r="L50" i="1" s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1" i="1"/>
  <c r="L49" i="1" s="1"/>
  <c r="J22" i="1"/>
  <c r="L22" i="1"/>
  <c r="L23" i="1"/>
  <c r="L24" i="1"/>
  <c r="L25" i="1"/>
  <c r="L26" i="1"/>
  <c r="J27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J19" i="1"/>
  <c r="H19" i="1"/>
  <c r="H49" i="1"/>
  <c r="H50" i="1" s="1"/>
  <c r="F19" i="1"/>
  <c r="F50" i="1" s="1"/>
  <c r="F49" i="1"/>
  <c r="D19" i="1"/>
  <c r="D49" i="1"/>
  <c r="D50" i="1"/>
  <c r="B4" i="1"/>
  <c r="B11" i="1"/>
  <c r="B19" i="1"/>
  <c r="B50" i="1" s="1"/>
  <c r="B40" i="1"/>
  <c r="B49" i="1"/>
  <c r="B42" i="1"/>
  <c r="J49" i="1"/>
  <c r="J50" i="1"/>
  <c r="N50" i="1" l="1"/>
  <c r="L53" i="2"/>
</calcChain>
</file>

<file path=xl/sharedStrings.xml><?xml version="1.0" encoding="utf-8"?>
<sst xmlns="http://schemas.openxmlformats.org/spreadsheetml/2006/main" count="240" uniqueCount="125">
  <si>
    <t>2016-2017</t>
  </si>
  <si>
    <t>2017-2018</t>
  </si>
  <si>
    <t>2018-2019</t>
  </si>
  <si>
    <t>Actual</t>
  </si>
  <si>
    <t>Estimate</t>
  </si>
  <si>
    <t xml:space="preserve"> Budget</t>
  </si>
  <si>
    <t>Income</t>
  </si>
  <si>
    <t>4001 · Contribution Accounts</t>
  </si>
  <si>
    <t>4002 · Contribution Reclass - Temp Rest</t>
  </si>
  <si>
    <t>4011 · NSCDA-Quarterly Allocation</t>
  </si>
  <si>
    <t>Same as prior years</t>
  </si>
  <si>
    <t>4021 · Annual Giving</t>
  </si>
  <si>
    <t xml:space="preserve">            Membership - New Account</t>
  </si>
  <si>
    <t>4015 · Insurance Proceeds</t>
  </si>
  <si>
    <t>4041 · General Admission</t>
  </si>
  <si>
    <t>4051 · Adult Group Tours</t>
  </si>
  <si>
    <t>4151 · Adult Programs</t>
  </si>
  <si>
    <t>4152 · Fundraising Revenue</t>
  </si>
  <si>
    <t>4161 · Education Accounts</t>
  </si>
  <si>
    <t>4701 · Rentals</t>
  </si>
  <si>
    <t>4801 · Shop Sales</t>
  </si>
  <si>
    <t>4911 · Interest Income</t>
  </si>
  <si>
    <t>4921 · Endowment Distribution</t>
  </si>
  <si>
    <t>Based on 4.1% of last 3 years 3/31 Market Value Avg + $5,000 for audit fee</t>
  </si>
  <si>
    <t>4922 · TR Invest. Acct. Distribution</t>
  </si>
  <si>
    <t>Based on 3.5% of last 3 years 3/31 Market Value Average</t>
  </si>
  <si>
    <t>4952 · Other Income</t>
  </si>
  <si>
    <t>Total Income</t>
  </si>
  <si>
    <t>Expense</t>
  </si>
  <si>
    <t>6101 · Admin Salaries</t>
  </si>
  <si>
    <t>6111 · Payroll Tax</t>
  </si>
  <si>
    <t>Soc Sec &amp; Medicare - 7.65% of wages - Exempt from FUTA</t>
  </si>
  <si>
    <t>6121 · Property Tax</t>
  </si>
  <si>
    <t>Metro property tax on vacant lot by front gate</t>
  </si>
  <si>
    <t>6131 · Employee Health Insurance</t>
  </si>
  <si>
    <t>6161 · TR Insurance</t>
  </si>
  <si>
    <t>6181 · Professional Services</t>
  </si>
  <si>
    <t>6191 · Admin Office/Phone Accounts</t>
  </si>
  <si>
    <t>6192 · Bank and Credit Card Charges</t>
  </si>
  <si>
    <t>6211 · Professional Affiliations</t>
  </si>
  <si>
    <t>6261 · Technology Expenses</t>
  </si>
  <si>
    <t>6401 · Permits/Fees</t>
  </si>
  <si>
    <t>6621 · Systems Maintenance</t>
  </si>
  <si>
    <t>6651 · Building Supplies</t>
  </si>
  <si>
    <t>6661 · Building-Utilities Accounts</t>
  </si>
  <si>
    <t>6671 · Building Security</t>
  </si>
  <si>
    <t>6691 · Building Maintenance</t>
  </si>
  <si>
    <t>6701 · Collection Conservation</t>
  </si>
  <si>
    <t>6973 · Fundraiser expenses</t>
  </si>
  <si>
    <t>7000 · Rental Expenses</t>
  </si>
  <si>
    <t>7121 · Education Dept. Expenses</t>
  </si>
  <si>
    <t>7191 · Adult Program Expenses</t>
  </si>
  <si>
    <t>7192 · Group Tour Expenses</t>
  </si>
  <si>
    <t xml:space="preserve">            Membership Prog Exp - New Acct</t>
  </si>
  <si>
    <t>7301 · Grounds-Maintenance</t>
  </si>
  <si>
    <t>7391 · Annual Giving Expenses</t>
  </si>
  <si>
    <t>7411 · Promotions/Ads/Marketing</t>
  </si>
  <si>
    <t>7601 · Shop-Cost of Goods</t>
  </si>
  <si>
    <t>50% of Shop Sales</t>
  </si>
  <si>
    <t>7801 · Exec. Dir. Discretionary Fund</t>
  </si>
  <si>
    <t>7831 · President's Discretionary Fund</t>
  </si>
  <si>
    <t>7841 · Hospitality</t>
  </si>
  <si>
    <t>8000 · Miscellaneous Expense</t>
  </si>
  <si>
    <t>Total Expense</t>
  </si>
  <si>
    <t>Net Income</t>
  </si>
  <si>
    <t>07/01/17-4/30/18</t>
  </si>
  <si>
    <t>5/1/18-6/30/18</t>
  </si>
  <si>
    <t>07/01/17-6/30/18</t>
  </si>
  <si>
    <t>2018 - 2019 Notes</t>
  </si>
  <si>
    <t>$50k from Turner Fdn, $25K from Robinson Fdn, $5K other vendors</t>
  </si>
  <si>
    <t>Based on 100 memberships @ $50</t>
  </si>
  <si>
    <t>Tours for rental events @ $250 per tour, estimated that 12 events will book tours</t>
  </si>
  <si>
    <t>100 people @ $15 per person, 2 staff driven programs</t>
  </si>
  <si>
    <t>History &amp; Whiskey in November plus other events</t>
  </si>
  <si>
    <t>As of 6/8/18 $65,585 of rentals booked for 2018-2019</t>
  </si>
  <si>
    <t>Open</t>
  </si>
  <si>
    <t>Based on current participants with 12% premium increase 9/1/18</t>
  </si>
  <si>
    <t>Per Crichton estimate</t>
  </si>
  <si>
    <t>Audit $16.5K, Crosslin $16.6K, ASCAP &amp; SESAC $433, P/R processing $2,467</t>
  </si>
  <si>
    <t>Don't have details in notes for this explanation</t>
  </si>
  <si>
    <t>Civil War Trails 200, TN Hist Soc 45, Kiwanis 370, AASLH 118, CNM 350, Nash Conv 960</t>
  </si>
  <si>
    <t>$650 per month Labyrinth, $50 per month Intuit</t>
  </si>
  <si>
    <t>Metro alarm  registration fee</t>
  </si>
  <si>
    <t>Interstate A/C 1,348;Duncan 1,980; Filters 372</t>
  </si>
  <si>
    <t>Water 5K, Electric 14K, Gas 5K, Dumpster 3K</t>
  </si>
  <si>
    <t>Now included in 6621 Systems Maintenance</t>
  </si>
  <si>
    <t>Cooks 3K, Amer Fire 334, Window Clean 1K, Chimney Clean 200, Misc Plumbing 500</t>
  </si>
  <si>
    <t>Cleaning 3.4K, Parking 5.6K, Security 2.5K, Sitters 2.2K</t>
  </si>
  <si>
    <t>Cut print ads for camp - Need further explanation for this - not in my notes</t>
  </si>
  <si>
    <t>$350 each for Twisted TN &amp; 12th Night</t>
  </si>
  <si>
    <t>Estimated at 10% of revenue</t>
  </si>
  <si>
    <t>2.3K Landscap, 14.4K Mowing/seed, 1K Gingko fert, 3.5 Drive, 1.8 K Tree cleanup</t>
  </si>
  <si>
    <t>3K Rack Cards &amp; Dist, 4K Tolbert, 1K In &amp; Around, 3K Wedding Wire</t>
  </si>
  <si>
    <t>Thanksgiving &amp; Christmas lunches for staff , wreaths for gate, funeral flowers</t>
  </si>
  <si>
    <t>Overton Dinner</t>
  </si>
  <si>
    <t>Revised</t>
  </si>
  <si>
    <t>7/1/15-6/30/16</t>
  </si>
  <si>
    <t>07/01/16-3/31/17</t>
  </si>
  <si>
    <t>4/1/17-6/30/17</t>
  </si>
  <si>
    <t>07/01/16-6/30/17</t>
  </si>
  <si>
    <t>2015-2016 Budget</t>
  </si>
  <si>
    <t>Notes</t>
  </si>
  <si>
    <t>Will seek underwriters from current vendors &amp; new contributions from corporations</t>
  </si>
  <si>
    <t>Update annual giving list w/former bd members, rental clients &amp; new names</t>
  </si>
  <si>
    <t>150 people @ $15 per program/ Halloween &amp; Christmas, $3000 Underwrite adult programs</t>
  </si>
  <si>
    <t>2 Board Driven Events, Staff Driven Mother's Day Event</t>
  </si>
  <si>
    <t>Based on 5 % of last 3 years 3/31 Market Value Avg + $3,000 for audit fee</t>
  </si>
  <si>
    <t>Paid bonus payroll &amp; 3 Regular payrolls from TN grant</t>
  </si>
  <si>
    <t>Social security &amp; medicare taxes only - 7.65% of salaries/wages</t>
  </si>
  <si>
    <t>Same as last year, empty lot by front gate</t>
  </si>
  <si>
    <t>Changing TR Exp % from 85% to 70% Single EE &amp; 50% Family, adding 2 EE's to coverage</t>
  </si>
  <si>
    <t>CRI audit, Crosslin monthly &amp;  Benefit mall payroll processing</t>
  </si>
  <si>
    <t>Includes $10,000 for charge fees</t>
  </si>
  <si>
    <t>$650 *12, plus $120 web hosting</t>
  </si>
  <si>
    <t>$2000 Interstate A/C, $1,000 Duncan Security</t>
  </si>
  <si>
    <t>Used TN Grant in 2016-2017</t>
  </si>
  <si>
    <t>New HVAC units are more efficient</t>
  </si>
  <si>
    <t>48 events, cleaning, security &amp; parking</t>
  </si>
  <si>
    <t>$650 per event, 4 events</t>
  </si>
  <si>
    <t xml:space="preserve">Johnson Landscaping $18,440, Davey-Gingko $960,  Storm damage </t>
  </si>
  <si>
    <t>$4,200 Tolbert, $1,000 Emma, $800 In &amp; Around, $500 Rack Cards</t>
  </si>
  <si>
    <t>50% of shop sales</t>
  </si>
  <si>
    <t>Overton Dinner - Dinner was not held in 2016-2017</t>
  </si>
  <si>
    <t>HISTORIC TRAVELLERS REST</t>
  </si>
  <si>
    <t>2020-2021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</si>
</sst>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49" fontId="2" fillId="0" borderId="0" xfId="0" applyNumberFormat="1" applyFont="1"/>
    <xf numFmtId="0" fontId="3" fillId="0" borderId="0" xfId="0" applyFont="1"/>
    <xf numFmtId="43" fontId="4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0" fontId="0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3" fontId="4" fillId="0" borderId="0" xfId="1" applyFont="1"/>
    <xf numFmtId="43" fontId="5" fillId="0" borderId="0" xfId="1" applyFont="1"/>
    <xf numFmtId="43" fontId="4" fillId="0" borderId="0" xfId="1" applyFont="1" applyBorder="1"/>
    <xf numFmtId="43" fontId="6" fillId="0" borderId="1" xfId="2" applyNumberFormat="1" applyFont="1" applyBorder="1"/>
    <xf numFmtId="43" fontId="7" fillId="0" borderId="1" xfId="2" applyNumberFormat="1" applyFont="1" applyBorder="1"/>
    <xf numFmtId="43" fontId="7" fillId="0" borderId="1" xfId="1" applyFont="1" applyBorder="1"/>
    <xf numFmtId="43" fontId="7" fillId="0" borderId="0" xfId="2" applyNumberFormat="1" applyFont="1" applyBorder="1"/>
    <xf numFmtId="43" fontId="5" fillId="0" borderId="0" xfId="1" applyFont="1" applyFill="1"/>
    <xf numFmtId="0" fontId="2" fillId="0" borderId="0" xfId="0" applyFont="1"/>
    <xf numFmtId="43" fontId="8" fillId="0" borderId="0" xfId="1" applyFont="1"/>
    <xf numFmtId="43" fontId="2" fillId="0" borderId="0" xfId="1" applyFont="1"/>
    <xf numFmtId="0" fontId="9" fillId="0" borderId="0" xfId="0" applyFont="1"/>
    <xf numFmtId="43" fontId="6" fillId="0" borderId="2" xfId="2" applyNumberFormat="1" applyFont="1" applyBorder="1"/>
    <xf numFmtId="43" fontId="7" fillId="0" borderId="2" xfId="2" applyNumberFormat="1" applyFont="1" applyBorder="1"/>
    <xf numFmtId="43" fontId="7" fillId="0" borderId="2" xfId="1" applyFont="1" applyBorder="1"/>
    <xf numFmtId="43" fontId="6" fillId="0" borderId="3" xfId="0" applyNumberFormat="1" applyFont="1" applyBorder="1"/>
    <xf numFmtId="43" fontId="7" fillId="0" borderId="3" xfId="0" applyNumberFormat="1" applyFont="1" applyBorder="1"/>
    <xf numFmtId="43" fontId="7" fillId="0" borderId="3" xfId="1" applyFont="1" applyBorder="1"/>
    <xf numFmtId="43" fontId="7" fillId="0" borderId="0" xfId="0" applyNumberFormat="1" applyFont="1" applyBorder="1"/>
    <xf numFmtId="0" fontId="2" fillId="0" borderId="0" xfId="0" applyNumberFormat="1" applyFont="1"/>
    <xf numFmtId="0" fontId="9" fillId="0" borderId="0" xfId="0" applyNumberFormat="1" applyFont="1"/>
    <xf numFmtId="43" fontId="10" fillId="0" borderId="0" xfId="1" applyFont="1"/>
    <xf numFmtId="43" fontId="11" fillId="0" borderId="0" xfId="1" applyFont="1"/>
    <xf numFmtId="43" fontId="6" fillId="0" borderId="1" xfId="1" applyFont="1" applyBorder="1"/>
    <xf numFmtId="43" fontId="6" fillId="0" borderId="2" xfId="1" applyFont="1" applyBorder="1"/>
    <xf numFmtId="43" fontId="6" fillId="0" borderId="3" xfId="1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43" fontId="3" fillId="0" borderId="0" xfId="1" applyFont="1" applyAlignment="1">
      <alignment horizontal="center"/>
    </xf>
    <xf numFmtId="43" fontId="3" fillId="0" borderId="0" xfId="1" applyFont="1"/>
    <xf numFmtId="43" fontId="0" fillId="0" borderId="0" xfId="1" applyFont="1"/>
    <xf numFmtId="43" fontId="4" fillId="0" borderId="0" xfId="1" applyNumberFormat="1" applyFont="1"/>
    <xf numFmtId="164" fontId="3" fillId="0" borderId="0" xfId="0" applyNumberFormat="1" applyFont="1"/>
    <xf numFmtId="0" fontId="3" fillId="2" borderId="0" xfId="0" applyFont="1" applyFill="1"/>
    <xf numFmtId="0" fontId="3" fillId="0" borderId="0" xfId="0" applyFont="1" applyFill="1"/>
    <xf numFmtId="0" fontId="15" fillId="0" borderId="0" xfId="0" applyFont="1" applyAlignment="1">
      <alignment horizontal="center"/>
    </xf>
    <xf numFmtId="4" fontId="3" fillId="0" borderId="0" xfId="0" applyNumberFormat="1" applyFont="1"/>
    <xf numFmtId="0" fontId="15" fillId="0" borderId="0" xfId="0" applyFont="1" applyAlignment="1">
      <alignment wrapText="1"/>
    </xf>
    <xf numFmtId="3" fontId="3" fillId="0" borderId="0" xfId="0" applyNumberFormat="1" applyFont="1"/>
    <xf numFmtId="4" fontId="0" fillId="0" borderId="0" xfId="0" applyNumberFormat="1"/>
    <xf numFmtId="6" fontId="3" fillId="0" borderId="0" xfId="0" applyNumberFormat="1" applyFont="1"/>
    <xf numFmtId="4" fontId="14" fillId="0" borderId="0" xfId="0" applyNumberFormat="1" applyFont="1"/>
    <xf numFmtId="3" fontId="0" fillId="0" borderId="0" xfId="0" applyNumberFormat="1"/>
    <xf numFmtId="0" fontId="0" fillId="0" borderId="4" xfId="0" applyBorder="1"/>
    <xf numFmtId="4" fontId="14" fillId="0" borderId="2" xfId="0" applyNumberFormat="1" applyFont="1" applyBorder="1"/>
    <xf numFmtId="49" fontId="8" fillId="0" borderId="0" xfId="0" applyNumberFormat="1" applyFont="1"/>
    <xf numFmtId="0" fontId="8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6"/>
  <sheetViews>
    <sheetView zoomScale="95" zoomScaleNormal="95" zoomScalePageLayoutView="85" workbookViewId="0">
      <pane xSplit="1" ySplit="2" topLeftCell="E23" activePane="bottomRight" state="frozenSplit"/>
      <selection pane="topRight" activeCell="F1" sqref="F1"/>
      <selection pane="bottomLeft" activeCell="A3" sqref="A3"/>
      <selection pane="bottomRight" activeCell="O44" sqref="O44"/>
    </sheetView>
  </sheetViews>
  <sheetFormatPr defaultColWidth="8.88671875" defaultRowHeight="14.4" x14ac:dyDescent="0.3"/>
  <cols>
    <col min="1" max="1" width="43.44140625" style="29" customWidth="1"/>
    <col min="2" max="2" width="21.33203125" style="30" customWidth="1"/>
    <col min="3" max="3" width="2" style="5" customWidth="1"/>
    <col min="4" max="4" width="19.6640625" style="31" customWidth="1"/>
    <col min="5" max="5" width="2" style="5" customWidth="1"/>
    <col min="6" max="6" width="18.33203125" style="30" customWidth="1"/>
    <col min="7" max="7" width="2" style="5" customWidth="1"/>
    <col min="8" max="8" width="18.44140625" style="31" customWidth="1"/>
    <col min="9" max="9" width="2" style="5" customWidth="1"/>
    <col min="10" max="10" width="17" style="31" customWidth="1"/>
    <col min="11" max="11" width="2" style="31" customWidth="1"/>
    <col min="12" max="12" width="20.33203125" style="30" customWidth="1"/>
    <col min="13" max="13" width="1.88671875" style="30" customWidth="1"/>
    <col min="14" max="14" width="16.44140625" style="30" customWidth="1"/>
    <col min="15" max="15" width="1.88671875" customWidth="1"/>
    <col min="16" max="16" width="87" style="38" customWidth="1"/>
    <col min="17" max="16384" width="8.88671875" style="5"/>
  </cols>
  <sheetData>
    <row r="1" spans="1:16" ht="18" x14ac:dyDescent="0.35">
      <c r="A1" s="1"/>
      <c r="B1" s="3" t="s">
        <v>95</v>
      </c>
      <c r="C1" s="2"/>
      <c r="D1" s="4" t="s">
        <v>96</v>
      </c>
      <c r="E1" s="2"/>
      <c r="F1" s="3" t="s">
        <v>0</v>
      </c>
      <c r="G1" s="2"/>
      <c r="H1" s="4" t="s">
        <v>97</v>
      </c>
      <c r="I1" s="2"/>
      <c r="J1" s="4" t="s">
        <v>98</v>
      </c>
      <c r="K1" s="4"/>
      <c r="L1" s="3" t="s">
        <v>99</v>
      </c>
      <c r="M1" s="3"/>
      <c r="N1" s="3" t="s">
        <v>1</v>
      </c>
      <c r="O1" s="2"/>
      <c r="P1" s="35"/>
    </row>
    <row r="2" spans="1:16" s="8" customFormat="1" ht="18" x14ac:dyDescent="0.35">
      <c r="A2" s="6"/>
      <c r="B2" s="3" t="s">
        <v>100</v>
      </c>
      <c r="C2" s="7"/>
      <c r="D2" s="4" t="s">
        <v>3</v>
      </c>
      <c r="E2" s="7"/>
      <c r="F2" s="3" t="s">
        <v>5</v>
      </c>
      <c r="G2" s="7"/>
      <c r="H2" s="4" t="s">
        <v>3</v>
      </c>
      <c r="I2" s="7"/>
      <c r="J2" s="4" t="s">
        <v>4</v>
      </c>
      <c r="K2" s="4"/>
      <c r="L2" s="3" t="s">
        <v>4</v>
      </c>
      <c r="M2" s="3"/>
      <c r="N2" s="3" t="s">
        <v>5</v>
      </c>
      <c r="O2" s="7"/>
      <c r="P2" s="36" t="s">
        <v>101</v>
      </c>
    </row>
    <row r="3" spans="1:16" ht="18" x14ac:dyDescent="0.35">
      <c r="A3" s="1" t="s">
        <v>6</v>
      </c>
      <c r="B3" s="9"/>
      <c r="C3" s="2"/>
      <c r="D3" s="10"/>
      <c r="E3" s="2"/>
      <c r="F3" s="9"/>
      <c r="G3" s="2"/>
      <c r="H3" s="10"/>
      <c r="I3" s="2"/>
      <c r="J3" s="10"/>
      <c r="K3" s="10"/>
      <c r="L3" s="9"/>
      <c r="M3" s="9"/>
      <c r="N3" s="9"/>
      <c r="O3" s="2"/>
      <c r="P3" s="35"/>
    </row>
    <row r="4" spans="1:16" ht="18" x14ac:dyDescent="0.35">
      <c r="A4" s="1" t="s">
        <v>7</v>
      </c>
      <c r="B4" s="9">
        <f>25000+62000</f>
        <v>87000</v>
      </c>
      <c r="C4" s="2"/>
      <c r="D4" s="10">
        <v>61617</v>
      </c>
      <c r="E4" s="2"/>
      <c r="F4" s="9">
        <v>69000</v>
      </c>
      <c r="G4" s="2"/>
      <c r="H4" s="10">
        <v>43999</v>
      </c>
      <c r="I4" s="2"/>
      <c r="J4" s="10">
        <v>14600</v>
      </c>
      <c r="K4" s="10"/>
      <c r="L4" s="9">
        <f>H4+J4</f>
        <v>58599</v>
      </c>
      <c r="M4" s="9"/>
      <c r="N4" s="9">
        <v>69000</v>
      </c>
      <c r="O4" s="2"/>
      <c r="P4" s="35" t="s">
        <v>102</v>
      </c>
    </row>
    <row r="5" spans="1:16" ht="18" x14ac:dyDescent="0.35">
      <c r="A5" s="1" t="s">
        <v>9</v>
      </c>
      <c r="B5" s="9">
        <v>16000</v>
      </c>
      <c r="C5" s="2"/>
      <c r="D5" s="10">
        <v>16000</v>
      </c>
      <c r="E5" s="2"/>
      <c r="F5" s="9">
        <v>16000</v>
      </c>
      <c r="G5" s="2"/>
      <c r="H5" s="10">
        <v>12000</v>
      </c>
      <c r="I5" s="2"/>
      <c r="J5" s="10">
        <v>4000</v>
      </c>
      <c r="K5" s="10"/>
      <c r="L5" s="9">
        <f t="shared" ref="L5:L18" si="0">H5+J5</f>
        <v>16000</v>
      </c>
      <c r="M5" s="9"/>
      <c r="N5" s="9">
        <v>16000</v>
      </c>
      <c r="O5" s="2"/>
      <c r="P5" s="35" t="s">
        <v>10</v>
      </c>
    </row>
    <row r="6" spans="1:16" ht="18" x14ac:dyDescent="0.35">
      <c r="A6" s="1" t="s">
        <v>11</v>
      </c>
      <c r="B6" s="9">
        <v>48000</v>
      </c>
      <c r="C6" s="2"/>
      <c r="D6" s="10">
        <v>48160</v>
      </c>
      <c r="E6" s="2"/>
      <c r="F6" s="9">
        <v>55000</v>
      </c>
      <c r="G6" s="2"/>
      <c r="H6" s="10">
        <v>41840</v>
      </c>
      <c r="I6" s="2"/>
      <c r="J6" s="10">
        <v>2850</v>
      </c>
      <c r="K6" s="10"/>
      <c r="L6" s="9">
        <f t="shared" si="0"/>
        <v>44690</v>
      </c>
      <c r="M6" s="9"/>
      <c r="N6" s="9">
        <v>55000</v>
      </c>
      <c r="O6" s="2"/>
      <c r="P6" s="35" t="s">
        <v>103</v>
      </c>
    </row>
    <row r="7" spans="1:16" ht="18" x14ac:dyDescent="0.35">
      <c r="A7" s="1" t="s">
        <v>13</v>
      </c>
      <c r="B7" s="9">
        <v>0</v>
      </c>
      <c r="C7" s="2"/>
      <c r="D7" s="10">
        <v>7285</v>
      </c>
      <c r="E7" s="2"/>
      <c r="F7" s="9">
        <v>0</v>
      </c>
      <c r="G7" s="2"/>
      <c r="H7" s="10">
        <v>0</v>
      </c>
      <c r="I7" s="2"/>
      <c r="J7" s="10"/>
      <c r="K7" s="10"/>
      <c r="L7" s="9">
        <f t="shared" si="0"/>
        <v>0</v>
      </c>
      <c r="M7" s="9"/>
      <c r="N7" s="9"/>
      <c r="O7" s="2"/>
      <c r="P7" s="35"/>
    </row>
    <row r="8" spans="1:16" ht="18" x14ac:dyDescent="0.35">
      <c r="A8" s="1" t="s">
        <v>14</v>
      </c>
      <c r="B8" s="9">
        <v>27000</v>
      </c>
      <c r="C8" s="2"/>
      <c r="D8" s="10">
        <v>30428</v>
      </c>
      <c r="E8" s="2"/>
      <c r="F8" s="9">
        <v>32000</v>
      </c>
      <c r="G8" s="2"/>
      <c r="H8" s="10">
        <v>21099</v>
      </c>
      <c r="I8" s="2"/>
      <c r="J8" s="10">
        <v>11000</v>
      </c>
      <c r="K8" s="10"/>
      <c r="L8" s="9">
        <f t="shared" si="0"/>
        <v>32099</v>
      </c>
      <c r="M8" s="9"/>
      <c r="N8" s="9">
        <v>33000</v>
      </c>
      <c r="O8" s="2"/>
      <c r="P8" s="35"/>
    </row>
    <row r="9" spans="1:16" ht="18" x14ac:dyDescent="0.35">
      <c r="A9" s="1" t="s">
        <v>15</v>
      </c>
      <c r="B9" s="9">
        <v>16000</v>
      </c>
      <c r="C9" s="2"/>
      <c r="D9" s="10">
        <v>3609</v>
      </c>
      <c r="E9" s="2"/>
      <c r="F9" s="9">
        <v>5000</v>
      </c>
      <c r="G9" s="2"/>
      <c r="H9" s="10">
        <v>4036</v>
      </c>
      <c r="I9" s="2"/>
      <c r="J9" s="10">
        <v>1000</v>
      </c>
      <c r="K9" s="10"/>
      <c r="L9" s="9">
        <f t="shared" si="0"/>
        <v>5036</v>
      </c>
      <c r="M9" s="9"/>
      <c r="N9" s="9">
        <v>6000</v>
      </c>
      <c r="O9" s="2"/>
      <c r="P9" s="35"/>
    </row>
    <row r="10" spans="1:16" ht="18" x14ac:dyDescent="0.35">
      <c r="A10" s="1" t="s">
        <v>16</v>
      </c>
      <c r="B10" s="9">
        <v>7000</v>
      </c>
      <c r="C10" s="2"/>
      <c r="D10" s="10">
        <v>2760</v>
      </c>
      <c r="E10" s="2"/>
      <c r="F10" s="9">
        <v>8000</v>
      </c>
      <c r="G10" s="2"/>
      <c r="H10" s="10">
        <v>75</v>
      </c>
      <c r="I10" s="2"/>
      <c r="J10" s="10">
        <v>0</v>
      </c>
      <c r="K10" s="10"/>
      <c r="L10" s="9">
        <f t="shared" si="0"/>
        <v>75</v>
      </c>
      <c r="M10" s="9"/>
      <c r="N10" s="9">
        <f>4500+3000</f>
        <v>7500</v>
      </c>
      <c r="O10" s="2"/>
      <c r="P10" s="35" t="s">
        <v>104</v>
      </c>
    </row>
    <row r="11" spans="1:16" ht="18" x14ac:dyDescent="0.35">
      <c r="A11" s="1" t="s">
        <v>17</v>
      </c>
      <c r="B11" s="9">
        <f>45000+5000+4400</f>
        <v>54400</v>
      </c>
      <c r="C11" s="2"/>
      <c r="D11" s="10">
        <v>36772</v>
      </c>
      <c r="E11" s="2"/>
      <c r="F11" s="9">
        <v>35000</v>
      </c>
      <c r="G11" s="2"/>
      <c r="H11" s="10">
        <v>22932</v>
      </c>
      <c r="I11" s="2"/>
      <c r="J11" s="10">
        <v>7200</v>
      </c>
      <c r="K11" s="10"/>
      <c r="L11" s="9">
        <f t="shared" si="0"/>
        <v>30132</v>
      </c>
      <c r="M11" s="9"/>
      <c r="N11" s="9">
        <v>35000</v>
      </c>
      <c r="O11" s="2"/>
      <c r="P11" s="35" t="s">
        <v>105</v>
      </c>
    </row>
    <row r="12" spans="1:16" ht="18" x14ac:dyDescent="0.35">
      <c r="A12" s="1" t="s">
        <v>18</v>
      </c>
      <c r="B12" s="11">
        <v>75000</v>
      </c>
      <c r="C12" s="2"/>
      <c r="D12" s="10">
        <v>73458</v>
      </c>
      <c r="E12" s="2"/>
      <c r="F12" s="9">
        <v>75000</v>
      </c>
      <c r="G12" s="2"/>
      <c r="H12" s="10">
        <v>66838</v>
      </c>
      <c r="I12" s="2"/>
      <c r="J12" s="10">
        <v>8500</v>
      </c>
      <c r="K12" s="10"/>
      <c r="L12" s="9">
        <f t="shared" si="0"/>
        <v>75338</v>
      </c>
      <c r="M12" s="9"/>
      <c r="N12" s="9">
        <v>75000</v>
      </c>
      <c r="O12" s="2"/>
      <c r="P12" s="35"/>
    </row>
    <row r="13" spans="1:16" ht="18" x14ac:dyDescent="0.35">
      <c r="A13" s="1" t="s">
        <v>19</v>
      </c>
      <c r="B13" s="9">
        <v>120000</v>
      </c>
      <c r="C13" s="2"/>
      <c r="D13" s="10">
        <v>126355</v>
      </c>
      <c r="E13" s="2"/>
      <c r="F13" s="9">
        <v>145000</v>
      </c>
      <c r="G13" s="2"/>
      <c r="H13" s="10">
        <v>90603</v>
      </c>
      <c r="I13" s="2"/>
      <c r="J13" s="10">
        <v>43660</v>
      </c>
      <c r="K13" s="10"/>
      <c r="L13" s="9">
        <f t="shared" si="0"/>
        <v>134263</v>
      </c>
      <c r="M13" s="9"/>
      <c r="N13" s="9">
        <v>145000</v>
      </c>
      <c r="O13" s="2"/>
      <c r="P13" s="35"/>
    </row>
    <row r="14" spans="1:16" ht="18" x14ac:dyDescent="0.35">
      <c r="A14" s="1" t="s">
        <v>20</v>
      </c>
      <c r="B14" s="9">
        <v>17000</v>
      </c>
      <c r="C14" s="2"/>
      <c r="D14" s="10">
        <v>10565</v>
      </c>
      <c r="E14" s="2"/>
      <c r="F14" s="9">
        <v>15000</v>
      </c>
      <c r="G14" s="2"/>
      <c r="H14" s="10">
        <v>8868</v>
      </c>
      <c r="I14" s="2"/>
      <c r="J14" s="10">
        <v>3132</v>
      </c>
      <c r="K14" s="10"/>
      <c r="L14" s="9">
        <f t="shared" si="0"/>
        <v>12000</v>
      </c>
      <c r="M14" s="9"/>
      <c r="N14" s="9">
        <v>15000</v>
      </c>
      <c r="O14" s="2"/>
      <c r="P14" s="35"/>
    </row>
    <row r="15" spans="1:16" ht="18" x14ac:dyDescent="0.35">
      <c r="A15" s="1" t="s">
        <v>21</v>
      </c>
      <c r="B15" s="9">
        <v>400</v>
      </c>
      <c r="C15" s="2"/>
      <c r="D15" s="10">
        <v>220</v>
      </c>
      <c r="E15" s="2"/>
      <c r="F15" s="9">
        <v>300</v>
      </c>
      <c r="G15" s="2"/>
      <c r="H15" s="10">
        <v>92</v>
      </c>
      <c r="I15" s="2"/>
      <c r="J15" s="10">
        <v>58</v>
      </c>
      <c r="K15" s="10"/>
      <c r="L15" s="9">
        <f t="shared" si="0"/>
        <v>150</v>
      </c>
      <c r="M15" s="9"/>
      <c r="N15" s="9">
        <v>100</v>
      </c>
      <c r="O15" s="2"/>
      <c r="P15" s="35"/>
    </row>
    <row r="16" spans="1:16" ht="18" x14ac:dyDescent="0.35">
      <c r="A16" s="1" t="s">
        <v>22</v>
      </c>
      <c r="B16" s="9">
        <v>46131</v>
      </c>
      <c r="C16" s="2"/>
      <c r="D16" s="10">
        <v>46131</v>
      </c>
      <c r="E16" s="2"/>
      <c r="F16" s="9">
        <v>46891</v>
      </c>
      <c r="G16" s="2"/>
      <c r="H16" s="10">
        <v>35172</v>
      </c>
      <c r="I16" s="2"/>
      <c r="J16" s="10">
        <v>11719</v>
      </c>
      <c r="K16" s="10"/>
      <c r="L16" s="9">
        <f t="shared" si="0"/>
        <v>46891</v>
      </c>
      <c r="M16" s="9"/>
      <c r="N16" s="9">
        <f>57715+3000</f>
        <v>60715</v>
      </c>
      <c r="O16" s="2"/>
      <c r="P16" s="35" t="s">
        <v>106</v>
      </c>
    </row>
    <row r="17" spans="1:16" ht="18" x14ac:dyDescent="0.35">
      <c r="A17" s="1" t="s">
        <v>24</v>
      </c>
      <c r="B17" s="9">
        <v>13710</v>
      </c>
      <c r="C17" s="2"/>
      <c r="D17" s="10">
        <v>13710</v>
      </c>
      <c r="E17" s="2"/>
      <c r="F17" s="9">
        <v>13116</v>
      </c>
      <c r="G17" s="2"/>
      <c r="H17" s="10">
        <v>9837</v>
      </c>
      <c r="I17" s="2"/>
      <c r="J17" s="10">
        <v>3279</v>
      </c>
      <c r="K17" s="10"/>
      <c r="L17" s="9">
        <f t="shared" si="0"/>
        <v>13116</v>
      </c>
      <c r="M17" s="9"/>
      <c r="N17" s="9">
        <v>12000</v>
      </c>
      <c r="O17" s="2"/>
      <c r="P17" s="35" t="s">
        <v>25</v>
      </c>
    </row>
    <row r="18" spans="1:16" ht="18" x14ac:dyDescent="0.35">
      <c r="A18" s="1" t="s">
        <v>26</v>
      </c>
      <c r="B18" s="9">
        <v>0</v>
      </c>
      <c r="C18" s="2"/>
      <c r="D18" s="10">
        <v>0</v>
      </c>
      <c r="E18" s="2"/>
      <c r="F18" s="9">
        <v>0</v>
      </c>
      <c r="G18" s="2"/>
      <c r="H18" s="10">
        <v>30</v>
      </c>
      <c r="I18" s="2"/>
      <c r="J18" s="10"/>
      <c r="K18" s="10"/>
      <c r="L18" s="9">
        <f t="shared" si="0"/>
        <v>30</v>
      </c>
      <c r="M18" s="9"/>
      <c r="N18" s="9">
        <v>0</v>
      </c>
      <c r="O18" s="2"/>
      <c r="P18" s="35"/>
    </row>
    <row r="19" spans="1:16" ht="18" x14ac:dyDescent="0.35">
      <c r="A19" s="1" t="s">
        <v>27</v>
      </c>
      <c r="B19" s="12">
        <f>SUM(B4:B18)</f>
        <v>527641</v>
      </c>
      <c r="C19" s="2"/>
      <c r="D19" s="13">
        <f>SUM(D4:D18)</f>
        <v>477070</v>
      </c>
      <c r="E19" s="2"/>
      <c r="F19" s="13">
        <f>SUM(F4:F18)</f>
        <v>515307</v>
      </c>
      <c r="G19" s="2"/>
      <c r="H19" s="14">
        <f>SUM(H4:H18)</f>
        <v>357421</v>
      </c>
      <c r="I19" s="2"/>
      <c r="J19" s="13">
        <f>SUM(J4:J18)</f>
        <v>110998</v>
      </c>
      <c r="K19" s="15"/>
      <c r="L19" s="12">
        <f>SUM(L4:L18)</f>
        <v>468419</v>
      </c>
      <c r="M19" s="12"/>
      <c r="N19" s="32">
        <f>SUM(N4:N18)</f>
        <v>529315</v>
      </c>
      <c r="O19" s="2"/>
      <c r="P19" s="35"/>
    </row>
    <row r="20" spans="1:16" ht="30" customHeight="1" x14ac:dyDescent="0.35">
      <c r="A20" s="1" t="s">
        <v>28</v>
      </c>
      <c r="B20" s="9"/>
      <c r="C20" s="2"/>
      <c r="D20" s="10"/>
      <c r="E20" s="2"/>
      <c r="F20" s="9"/>
      <c r="G20" s="2"/>
      <c r="H20" s="10"/>
      <c r="I20" s="2"/>
      <c r="J20" s="10"/>
      <c r="K20" s="10"/>
      <c r="L20" s="9"/>
      <c r="M20" s="9"/>
      <c r="N20" s="9"/>
      <c r="O20" s="2"/>
      <c r="P20" s="35"/>
    </row>
    <row r="21" spans="1:16" ht="18" x14ac:dyDescent="0.35">
      <c r="A21" s="1" t="s">
        <v>29</v>
      </c>
      <c r="B21" s="9">
        <v>259915</v>
      </c>
      <c r="C21" s="2"/>
      <c r="D21" s="10">
        <v>269638</v>
      </c>
      <c r="E21" s="2"/>
      <c r="F21" s="9">
        <v>274483</v>
      </c>
      <c r="G21" s="2"/>
      <c r="H21" s="10">
        <v>189950</v>
      </c>
      <c r="I21" s="2"/>
      <c r="J21" s="16">
        <v>40000</v>
      </c>
      <c r="K21" s="10"/>
      <c r="L21" s="9">
        <f t="shared" ref="L21:L48" si="1">H21+J21</f>
        <v>229950</v>
      </c>
      <c r="M21" s="9"/>
      <c r="N21" s="9">
        <v>265000</v>
      </c>
      <c r="O21" s="2"/>
      <c r="P21" s="35" t="s">
        <v>107</v>
      </c>
    </row>
    <row r="22" spans="1:16" ht="18" x14ac:dyDescent="0.35">
      <c r="A22" s="1" t="s">
        <v>30</v>
      </c>
      <c r="B22" s="9">
        <v>20800</v>
      </c>
      <c r="C22" s="2"/>
      <c r="D22" s="10">
        <v>21553</v>
      </c>
      <c r="E22" s="2"/>
      <c r="F22" s="9">
        <v>20998</v>
      </c>
      <c r="G22" s="2"/>
      <c r="H22" s="10">
        <v>14693</v>
      </c>
      <c r="I22" s="2"/>
      <c r="J22" s="16">
        <f>J21*0.0765</f>
        <v>3060</v>
      </c>
      <c r="K22" s="10"/>
      <c r="L22" s="9">
        <f t="shared" si="1"/>
        <v>17753</v>
      </c>
      <c r="M22" s="9"/>
      <c r="N22" s="9">
        <f>N21*0.0765-72.5</f>
        <v>20200</v>
      </c>
      <c r="O22" s="2"/>
      <c r="P22" s="35" t="s">
        <v>108</v>
      </c>
    </row>
    <row r="23" spans="1:16" ht="18" x14ac:dyDescent="0.35">
      <c r="A23" s="1" t="s">
        <v>32</v>
      </c>
      <c r="B23" s="9">
        <v>540</v>
      </c>
      <c r="C23" s="2"/>
      <c r="D23" s="10">
        <v>519</v>
      </c>
      <c r="E23" s="2"/>
      <c r="F23" s="9">
        <v>519</v>
      </c>
      <c r="G23" s="2"/>
      <c r="H23" s="10">
        <v>519</v>
      </c>
      <c r="I23" s="2"/>
      <c r="J23" s="10">
        <v>0</v>
      </c>
      <c r="K23" s="10"/>
      <c r="L23" s="9">
        <f t="shared" si="1"/>
        <v>519</v>
      </c>
      <c r="M23" s="9"/>
      <c r="N23" s="9">
        <v>519</v>
      </c>
      <c r="O23" s="2"/>
      <c r="P23" s="35" t="s">
        <v>109</v>
      </c>
    </row>
    <row r="24" spans="1:16" ht="18" x14ac:dyDescent="0.35">
      <c r="A24" s="1" t="s">
        <v>34</v>
      </c>
      <c r="B24" s="9">
        <v>7000</v>
      </c>
      <c r="C24" s="2"/>
      <c r="D24" s="10">
        <v>11944</v>
      </c>
      <c r="E24" s="2"/>
      <c r="F24" s="9">
        <v>15000</v>
      </c>
      <c r="G24" s="2"/>
      <c r="H24" s="10">
        <v>13026</v>
      </c>
      <c r="I24" s="2"/>
      <c r="J24" s="10">
        <v>5034</v>
      </c>
      <c r="K24" s="10"/>
      <c r="L24" s="9">
        <f t="shared" si="1"/>
        <v>18060</v>
      </c>
      <c r="M24" s="9"/>
      <c r="N24" s="9">
        <f>27840-175</f>
        <v>27665</v>
      </c>
      <c r="O24" s="2"/>
      <c r="P24" s="35" t="s">
        <v>110</v>
      </c>
    </row>
    <row r="25" spans="1:16" ht="18" x14ac:dyDescent="0.35">
      <c r="A25" s="1" t="s">
        <v>35</v>
      </c>
      <c r="B25" s="9">
        <v>23000</v>
      </c>
      <c r="C25" s="2"/>
      <c r="D25" s="10">
        <v>26252</v>
      </c>
      <c r="E25" s="2"/>
      <c r="F25" s="9">
        <v>26100</v>
      </c>
      <c r="G25" s="2"/>
      <c r="H25" s="10">
        <v>20259</v>
      </c>
      <c r="I25" s="2"/>
      <c r="J25" s="10">
        <v>7457</v>
      </c>
      <c r="K25" s="10"/>
      <c r="L25" s="9">
        <f t="shared" si="1"/>
        <v>27716</v>
      </c>
      <c r="M25" s="9"/>
      <c r="N25" s="9">
        <v>28266</v>
      </c>
      <c r="O25" s="2"/>
      <c r="P25" s="35" t="s">
        <v>77</v>
      </c>
    </row>
    <row r="26" spans="1:16" ht="18" x14ac:dyDescent="0.35">
      <c r="A26" s="1" t="s">
        <v>36</v>
      </c>
      <c r="B26" s="9">
        <v>33000</v>
      </c>
      <c r="C26" s="2"/>
      <c r="D26" s="10">
        <v>31600</v>
      </c>
      <c r="E26" s="2"/>
      <c r="F26" s="9">
        <v>31000</v>
      </c>
      <c r="G26" s="2"/>
      <c r="H26" s="10">
        <v>27946</v>
      </c>
      <c r="I26" s="2"/>
      <c r="J26" s="10">
        <v>5145</v>
      </c>
      <c r="K26" s="10"/>
      <c r="L26" s="9">
        <f t="shared" si="1"/>
        <v>33091</v>
      </c>
      <c r="M26" s="9"/>
      <c r="N26" s="9">
        <v>31000</v>
      </c>
      <c r="O26" s="2"/>
      <c r="P26" s="35" t="s">
        <v>111</v>
      </c>
    </row>
    <row r="27" spans="1:16" ht="18" x14ac:dyDescent="0.35">
      <c r="A27" s="1" t="s">
        <v>37</v>
      </c>
      <c r="B27" s="9">
        <v>23200</v>
      </c>
      <c r="C27" s="2"/>
      <c r="D27" s="10">
        <v>25168</v>
      </c>
      <c r="E27" s="2"/>
      <c r="F27" s="9">
        <v>20800</v>
      </c>
      <c r="G27" s="2"/>
      <c r="H27" s="10">
        <v>22672</v>
      </c>
      <c r="I27" s="2"/>
      <c r="J27" s="16">
        <f>6000-1827</f>
        <v>4173</v>
      </c>
      <c r="K27" s="10"/>
      <c r="L27" s="9">
        <f t="shared" si="1"/>
        <v>26845</v>
      </c>
      <c r="M27" s="9"/>
      <c r="N27" s="9">
        <v>28000</v>
      </c>
      <c r="O27" s="2"/>
      <c r="P27" s="35" t="s">
        <v>112</v>
      </c>
    </row>
    <row r="28" spans="1:16" ht="18" x14ac:dyDescent="0.35">
      <c r="A28" s="1" t="s">
        <v>39</v>
      </c>
      <c r="B28" s="9">
        <v>2000</v>
      </c>
      <c r="C28" s="2"/>
      <c r="D28" s="10">
        <v>3269</v>
      </c>
      <c r="E28" s="2"/>
      <c r="F28" s="9">
        <v>3000</v>
      </c>
      <c r="G28" s="2"/>
      <c r="H28" s="10">
        <v>2862</v>
      </c>
      <c r="I28" s="2"/>
      <c r="J28" s="10">
        <v>120</v>
      </c>
      <c r="K28" s="10"/>
      <c r="L28" s="9">
        <f t="shared" si="1"/>
        <v>2982</v>
      </c>
      <c r="M28" s="9"/>
      <c r="N28" s="9">
        <v>3400</v>
      </c>
      <c r="O28" s="2"/>
      <c r="P28" s="35"/>
    </row>
    <row r="29" spans="1:16" ht="18" x14ac:dyDescent="0.35">
      <c r="A29" s="1" t="s">
        <v>40</v>
      </c>
      <c r="B29" s="9">
        <v>8000</v>
      </c>
      <c r="C29" s="2"/>
      <c r="D29" s="10">
        <v>10987</v>
      </c>
      <c r="E29" s="2"/>
      <c r="F29" s="9">
        <v>7300</v>
      </c>
      <c r="G29" s="2"/>
      <c r="H29" s="10">
        <v>7435</v>
      </c>
      <c r="I29" s="2"/>
      <c r="J29" s="10">
        <v>2160</v>
      </c>
      <c r="K29" s="10"/>
      <c r="L29" s="9">
        <f t="shared" si="1"/>
        <v>9595</v>
      </c>
      <c r="M29" s="9"/>
      <c r="N29" s="9">
        <v>7915</v>
      </c>
      <c r="O29" s="2"/>
      <c r="P29" s="35" t="s">
        <v>113</v>
      </c>
    </row>
    <row r="30" spans="1:16" ht="18" x14ac:dyDescent="0.35">
      <c r="A30" s="1" t="s">
        <v>41</v>
      </c>
      <c r="B30" s="9">
        <v>600</v>
      </c>
      <c r="C30" s="2"/>
      <c r="D30" s="10">
        <v>676</v>
      </c>
      <c r="E30" s="2"/>
      <c r="F30" s="9">
        <v>175</v>
      </c>
      <c r="G30" s="2"/>
      <c r="H30" s="10">
        <v>248</v>
      </c>
      <c r="I30" s="2"/>
      <c r="J30" s="10">
        <v>0</v>
      </c>
      <c r="K30" s="10"/>
      <c r="L30" s="9">
        <f t="shared" si="1"/>
        <v>248</v>
      </c>
      <c r="M30" s="9"/>
      <c r="N30" s="9">
        <v>0</v>
      </c>
      <c r="O30" s="2"/>
      <c r="P30" s="35"/>
    </row>
    <row r="31" spans="1:16" ht="18" x14ac:dyDescent="0.35">
      <c r="A31" s="1" t="s">
        <v>42</v>
      </c>
      <c r="B31" s="9">
        <v>3000</v>
      </c>
      <c r="C31" s="2"/>
      <c r="D31" s="10">
        <v>2847</v>
      </c>
      <c r="E31" s="2"/>
      <c r="F31" s="9">
        <v>3000</v>
      </c>
      <c r="G31" s="2"/>
      <c r="H31" s="10">
        <v>4737</v>
      </c>
      <c r="I31" s="2"/>
      <c r="J31" s="10">
        <v>0</v>
      </c>
      <c r="K31" s="10"/>
      <c r="L31" s="9">
        <f t="shared" si="1"/>
        <v>4737</v>
      </c>
      <c r="M31" s="9"/>
      <c r="N31" s="9">
        <v>3000</v>
      </c>
      <c r="O31" s="2"/>
      <c r="P31" s="35" t="s">
        <v>114</v>
      </c>
    </row>
    <row r="32" spans="1:16" ht="18" x14ac:dyDescent="0.35">
      <c r="A32" s="1" t="s">
        <v>43</v>
      </c>
      <c r="B32" s="9">
        <v>4000</v>
      </c>
      <c r="C32" s="2"/>
      <c r="D32" s="10">
        <v>2799</v>
      </c>
      <c r="E32" s="2"/>
      <c r="F32" s="9">
        <v>3000</v>
      </c>
      <c r="G32" s="2"/>
      <c r="H32" s="10">
        <v>11</v>
      </c>
      <c r="I32" s="2"/>
      <c r="J32" s="10">
        <v>0</v>
      </c>
      <c r="K32" s="10"/>
      <c r="L32" s="9">
        <f t="shared" si="1"/>
        <v>11</v>
      </c>
      <c r="M32" s="9"/>
      <c r="N32" s="9">
        <v>500</v>
      </c>
      <c r="O32" s="2"/>
      <c r="P32" s="35" t="s">
        <v>115</v>
      </c>
    </row>
    <row r="33" spans="1:16" ht="18" x14ac:dyDescent="0.35">
      <c r="A33" s="1" t="s">
        <v>44</v>
      </c>
      <c r="B33" s="9">
        <v>30000</v>
      </c>
      <c r="C33" s="2"/>
      <c r="D33" s="10">
        <v>28502</v>
      </c>
      <c r="E33" s="2"/>
      <c r="F33" s="9">
        <v>30000</v>
      </c>
      <c r="G33" s="2"/>
      <c r="H33" s="10">
        <v>22206</v>
      </c>
      <c r="I33" s="2"/>
      <c r="J33" s="10">
        <v>7194</v>
      </c>
      <c r="K33" s="10"/>
      <c r="L33" s="9">
        <f t="shared" si="1"/>
        <v>29400</v>
      </c>
      <c r="M33" s="9"/>
      <c r="N33" s="9">
        <v>29000</v>
      </c>
      <c r="O33" s="2"/>
      <c r="P33" s="35" t="s">
        <v>116</v>
      </c>
    </row>
    <row r="34" spans="1:16" ht="18" x14ac:dyDescent="0.35">
      <c r="A34" s="1" t="s">
        <v>45</v>
      </c>
      <c r="B34" s="9">
        <v>2700</v>
      </c>
      <c r="C34" s="2"/>
      <c r="D34" s="10">
        <v>2464</v>
      </c>
      <c r="E34" s="2"/>
      <c r="F34" s="9">
        <v>2700</v>
      </c>
      <c r="G34" s="2"/>
      <c r="H34" s="10">
        <v>2408</v>
      </c>
      <c r="I34" s="2"/>
      <c r="J34" s="10">
        <v>495</v>
      </c>
      <c r="K34" s="10"/>
      <c r="L34" s="9">
        <f t="shared" si="1"/>
        <v>2903</v>
      </c>
      <c r="M34" s="9"/>
      <c r="N34" s="9">
        <v>2250</v>
      </c>
      <c r="O34" s="2"/>
      <c r="P34" s="35"/>
    </row>
    <row r="35" spans="1:16" ht="18" x14ac:dyDescent="0.35">
      <c r="A35" s="1" t="s">
        <v>46</v>
      </c>
      <c r="B35" s="9">
        <v>8000</v>
      </c>
      <c r="C35" s="2"/>
      <c r="D35" s="10">
        <v>3688</v>
      </c>
      <c r="E35" s="2"/>
      <c r="F35" s="9">
        <v>5500</v>
      </c>
      <c r="G35" s="2"/>
      <c r="H35" s="10">
        <v>4912</v>
      </c>
      <c r="I35" s="2"/>
      <c r="J35" s="16">
        <v>587</v>
      </c>
      <c r="K35" s="10"/>
      <c r="L35" s="9">
        <f t="shared" si="1"/>
        <v>5499</v>
      </c>
      <c r="M35" s="9"/>
      <c r="N35" s="9">
        <v>5500</v>
      </c>
      <c r="O35" s="2"/>
      <c r="P35" s="35"/>
    </row>
    <row r="36" spans="1:16" ht="18" x14ac:dyDescent="0.35">
      <c r="A36" s="1" t="s">
        <v>47</v>
      </c>
      <c r="B36" s="9">
        <v>3000</v>
      </c>
      <c r="C36" s="2"/>
      <c r="D36" s="10">
        <v>3071</v>
      </c>
      <c r="E36" s="2"/>
      <c r="F36" s="9">
        <v>2000</v>
      </c>
      <c r="G36" s="2"/>
      <c r="H36" s="10">
        <v>297</v>
      </c>
      <c r="I36" s="2"/>
      <c r="J36" s="10">
        <v>1653</v>
      </c>
      <c r="K36" s="10"/>
      <c r="L36" s="9">
        <f t="shared" si="1"/>
        <v>1950</v>
      </c>
      <c r="M36" s="9"/>
      <c r="N36" s="9">
        <v>2000</v>
      </c>
      <c r="O36" s="2"/>
      <c r="P36" s="35"/>
    </row>
    <row r="37" spans="1:16" ht="18" x14ac:dyDescent="0.35">
      <c r="A37" s="1" t="s">
        <v>48</v>
      </c>
      <c r="B37" s="9">
        <v>10000</v>
      </c>
      <c r="C37" s="2"/>
      <c r="D37" s="10">
        <v>19263</v>
      </c>
      <c r="E37" s="2"/>
      <c r="F37" s="9">
        <v>5000</v>
      </c>
      <c r="G37" s="2"/>
      <c r="H37" s="10">
        <v>4663</v>
      </c>
      <c r="I37" s="2"/>
      <c r="J37" s="10">
        <v>5286</v>
      </c>
      <c r="K37" s="10"/>
      <c r="L37" s="9">
        <f t="shared" si="1"/>
        <v>9949</v>
      </c>
      <c r="M37" s="9"/>
      <c r="N37" s="9">
        <v>4000</v>
      </c>
      <c r="O37" s="2"/>
      <c r="P37" s="35"/>
    </row>
    <row r="38" spans="1:16" ht="18" x14ac:dyDescent="0.35">
      <c r="A38" s="1" t="s">
        <v>49</v>
      </c>
      <c r="B38" s="9">
        <v>10600</v>
      </c>
      <c r="C38" s="2"/>
      <c r="D38" s="10">
        <v>18736</v>
      </c>
      <c r="E38" s="2"/>
      <c r="F38" s="9">
        <v>14000</v>
      </c>
      <c r="G38" s="2"/>
      <c r="H38" s="10">
        <v>8456</v>
      </c>
      <c r="I38" s="2"/>
      <c r="J38" s="16">
        <v>5153</v>
      </c>
      <c r="K38" s="10"/>
      <c r="L38" s="9">
        <f t="shared" si="1"/>
        <v>13609</v>
      </c>
      <c r="M38" s="9"/>
      <c r="N38" s="9">
        <v>14000</v>
      </c>
      <c r="O38" s="2"/>
      <c r="P38" s="35" t="s">
        <v>117</v>
      </c>
    </row>
    <row r="39" spans="1:16" ht="18" x14ac:dyDescent="0.35">
      <c r="A39" s="1" t="s">
        <v>50</v>
      </c>
      <c r="B39" s="9">
        <v>16080</v>
      </c>
      <c r="C39" s="2"/>
      <c r="D39" s="10">
        <v>17152</v>
      </c>
      <c r="E39" s="2"/>
      <c r="F39" s="9">
        <v>16000</v>
      </c>
      <c r="G39" s="2"/>
      <c r="H39" s="10">
        <v>16763</v>
      </c>
      <c r="I39" s="2"/>
      <c r="J39" s="16">
        <v>1672</v>
      </c>
      <c r="K39" s="10"/>
      <c r="L39" s="9">
        <f t="shared" si="1"/>
        <v>18435</v>
      </c>
      <c r="M39" s="9"/>
      <c r="N39" s="9">
        <v>17000</v>
      </c>
      <c r="O39" s="2"/>
      <c r="P39" s="35"/>
    </row>
    <row r="40" spans="1:16" ht="18" x14ac:dyDescent="0.35">
      <c r="A40" s="1" t="s">
        <v>51</v>
      </c>
      <c r="B40" s="9">
        <f>2275-500</f>
        <v>1775</v>
      </c>
      <c r="C40" s="2"/>
      <c r="D40" s="10">
        <v>1085</v>
      </c>
      <c r="E40" s="2"/>
      <c r="F40" s="9">
        <v>600</v>
      </c>
      <c r="G40" s="2"/>
      <c r="H40" s="10">
        <v>0</v>
      </c>
      <c r="I40" s="2"/>
      <c r="J40" s="10">
        <v>0</v>
      </c>
      <c r="K40" s="10"/>
      <c r="L40" s="9">
        <f t="shared" si="1"/>
        <v>0</v>
      </c>
      <c r="M40" s="9"/>
      <c r="N40" s="9">
        <f>650*4</f>
        <v>2600</v>
      </c>
      <c r="O40" s="2"/>
      <c r="P40" s="35" t="s">
        <v>118</v>
      </c>
    </row>
    <row r="41" spans="1:16" ht="18" x14ac:dyDescent="0.35">
      <c r="A41" s="1" t="s">
        <v>52</v>
      </c>
      <c r="B41" s="9">
        <v>0</v>
      </c>
      <c r="C41" s="2"/>
      <c r="D41" s="10">
        <v>1735</v>
      </c>
      <c r="E41" s="2"/>
      <c r="F41" s="9">
        <v>0</v>
      </c>
      <c r="G41" s="2"/>
      <c r="H41" s="10">
        <v>0</v>
      </c>
      <c r="I41" s="2"/>
      <c r="J41" s="10"/>
      <c r="K41" s="10"/>
      <c r="L41" s="9">
        <f t="shared" si="1"/>
        <v>0</v>
      </c>
      <c r="M41" s="9"/>
      <c r="N41" s="9">
        <v>0</v>
      </c>
      <c r="O41" s="2"/>
      <c r="P41" s="35"/>
    </row>
    <row r="42" spans="1:16" ht="18" x14ac:dyDescent="0.35">
      <c r="A42" s="1" t="s">
        <v>54</v>
      </c>
      <c r="B42" s="9">
        <f>23086-3450-5</f>
        <v>19631</v>
      </c>
      <c r="C42" s="2"/>
      <c r="D42" s="10">
        <v>22186</v>
      </c>
      <c r="E42" s="2"/>
      <c r="F42" s="9">
        <v>20000</v>
      </c>
      <c r="G42" s="2"/>
      <c r="H42" s="10">
        <v>9848</v>
      </c>
      <c r="I42" s="2"/>
      <c r="J42" s="16">
        <v>5884</v>
      </c>
      <c r="K42" s="10"/>
      <c r="L42" s="9">
        <f t="shared" si="1"/>
        <v>15732</v>
      </c>
      <c r="M42" s="9"/>
      <c r="N42" s="9">
        <v>20000</v>
      </c>
      <c r="O42" s="2"/>
      <c r="P42" s="35" t="s">
        <v>119</v>
      </c>
    </row>
    <row r="43" spans="1:16" s="20" customFormat="1" ht="18.899999999999999" customHeight="1" x14ac:dyDescent="0.3">
      <c r="A43" s="1" t="s">
        <v>55</v>
      </c>
      <c r="B43" s="18">
        <v>1300</v>
      </c>
      <c r="C43" s="17"/>
      <c r="D43" s="19">
        <v>1528</v>
      </c>
      <c r="E43" s="17"/>
      <c r="F43" s="9">
        <v>1500</v>
      </c>
      <c r="G43" s="17"/>
      <c r="H43" s="19">
        <v>835</v>
      </c>
      <c r="I43" s="17"/>
      <c r="J43" s="10">
        <v>0</v>
      </c>
      <c r="K43" s="10"/>
      <c r="L43" s="9">
        <f t="shared" si="1"/>
        <v>835</v>
      </c>
      <c r="M43" s="9"/>
      <c r="N43" s="18">
        <v>1000</v>
      </c>
      <c r="O43" s="17"/>
      <c r="P43" s="37"/>
    </row>
    <row r="44" spans="1:16" ht="18" customHeight="1" x14ac:dyDescent="0.35">
      <c r="A44" s="1" t="s">
        <v>56</v>
      </c>
      <c r="B44" s="9">
        <v>26000</v>
      </c>
      <c r="C44" s="2"/>
      <c r="D44" s="10">
        <v>28700</v>
      </c>
      <c r="E44" s="2"/>
      <c r="F44" s="9">
        <v>12000</v>
      </c>
      <c r="G44" s="2"/>
      <c r="H44" s="10">
        <v>4548</v>
      </c>
      <c r="I44" s="2"/>
      <c r="J44" s="10">
        <v>2700</v>
      </c>
      <c r="K44" s="10"/>
      <c r="L44" s="9">
        <f t="shared" si="1"/>
        <v>7248</v>
      </c>
      <c r="M44" s="9"/>
      <c r="N44" s="9">
        <v>6500</v>
      </c>
      <c r="O44" s="2"/>
      <c r="P44" s="35" t="s">
        <v>120</v>
      </c>
    </row>
    <row r="45" spans="1:16" ht="18" x14ac:dyDescent="0.35">
      <c r="A45" s="1" t="s">
        <v>57</v>
      </c>
      <c r="B45" s="9">
        <v>9000</v>
      </c>
      <c r="C45" s="2"/>
      <c r="D45" s="10">
        <v>5615</v>
      </c>
      <c r="E45" s="2"/>
      <c r="F45" s="9">
        <v>8000</v>
      </c>
      <c r="G45" s="2"/>
      <c r="H45" s="10">
        <v>187</v>
      </c>
      <c r="I45" s="2"/>
      <c r="J45" s="10">
        <v>5813</v>
      </c>
      <c r="K45" s="10"/>
      <c r="L45" s="9">
        <f t="shared" si="1"/>
        <v>6000</v>
      </c>
      <c r="M45" s="9"/>
      <c r="N45" s="9">
        <v>7500</v>
      </c>
      <c r="O45" s="2"/>
      <c r="P45" s="35" t="s">
        <v>121</v>
      </c>
    </row>
    <row r="46" spans="1:16" ht="18" x14ac:dyDescent="0.35">
      <c r="A46" s="1" t="s">
        <v>59</v>
      </c>
      <c r="B46" s="9">
        <v>1000</v>
      </c>
      <c r="C46" s="2"/>
      <c r="D46" s="10">
        <v>1892</v>
      </c>
      <c r="E46" s="2"/>
      <c r="F46" s="9">
        <v>500</v>
      </c>
      <c r="G46" s="2"/>
      <c r="H46" s="10">
        <v>501</v>
      </c>
      <c r="I46" s="2"/>
      <c r="J46" s="10">
        <v>0</v>
      </c>
      <c r="K46" s="10"/>
      <c r="L46" s="9">
        <f t="shared" si="1"/>
        <v>501</v>
      </c>
      <c r="M46" s="9"/>
      <c r="N46" s="9">
        <v>250</v>
      </c>
      <c r="O46" s="2"/>
      <c r="P46" s="35"/>
    </row>
    <row r="47" spans="1:16" ht="18" x14ac:dyDescent="0.35">
      <c r="A47" s="1" t="s">
        <v>60</v>
      </c>
      <c r="B47" s="9">
        <v>1500</v>
      </c>
      <c r="C47" s="2"/>
      <c r="D47" s="10">
        <v>458</v>
      </c>
      <c r="E47" s="2"/>
      <c r="F47" s="9">
        <v>500</v>
      </c>
      <c r="G47" s="2"/>
      <c r="H47" s="10">
        <v>0</v>
      </c>
      <c r="I47" s="2"/>
      <c r="J47" s="10">
        <v>0</v>
      </c>
      <c r="K47" s="10"/>
      <c r="L47" s="9">
        <f t="shared" si="1"/>
        <v>0</v>
      </c>
      <c r="M47" s="9"/>
      <c r="N47" s="9">
        <v>250</v>
      </c>
      <c r="O47" s="2"/>
      <c r="P47" s="35"/>
    </row>
    <row r="48" spans="1:16" ht="18" x14ac:dyDescent="0.35">
      <c r="A48" s="1" t="s">
        <v>61</v>
      </c>
      <c r="B48" s="9">
        <v>2000</v>
      </c>
      <c r="C48" s="2"/>
      <c r="D48" s="10">
        <v>2267</v>
      </c>
      <c r="E48" s="2"/>
      <c r="F48" s="9">
        <v>2000</v>
      </c>
      <c r="G48" s="2"/>
      <c r="H48" s="10">
        <v>0</v>
      </c>
      <c r="I48" s="2"/>
      <c r="J48" s="10">
        <v>0</v>
      </c>
      <c r="K48" s="10"/>
      <c r="L48" s="9">
        <f t="shared" si="1"/>
        <v>0</v>
      </c>
      <c r="M48" s="9"/>
      <c r="N48" s="9">
        <v>2000</v>
      </c>
      <c r="O48" s="2"/>
      <c r="P48" s="35" t="s">
        <v>122</v>
      </c>
    </row>
    <row r="49" spans="1:16" ht="18.600000000000001" thickBot="1" x14ac:dyDescent="0.4">
      <c r="A49" s="1" t="s">
        <v>63</v>
      </c>
      <c r="B49" s="21">
        <f>SUM(B21:B48)</f>
        <v>527641</v>
      </c>
      <c r="C49" s="2"/>
      <c r="D49" s="22">
        <f>SUM(D21:D48)</f>
        <v>565594</v>
      </c>
      <c r="E49" s="2"/>
      <c r="F49" s="22">
        <f>SUM(F21:F48)</f>
        <v>525675</v>
      </c>
      <c r="G49" s="2"/>
      <c r="H49" s="23">
        <f>SUM(H21:H48)</f>
        <v>379982</v>
      </c>
      <c r="I49" s="2"/>
      <c r="J49" s="22">
        <f>SUM(J21:J48)</f>
        <v>103586</v>
      </c>
      <c r="K49" s="15"/>
      <c r="L49" s="21">
        <f>SUM(L21:L48)</f>
        <v>483568</v>
      </c>
      <c r="M49" s="21"/>
      <c r="N49" s="33">
        <f>SUM(N21:N48)</f>
        <v>529315</v>
      </c>
      <c r="O49" s="2"/>
      <c r="P49" s="35"/>
    </row>
    <row r="50" spans="1:16" ht="18.600000000000001" thickBot="1" x14ac:dyDescent="0.4">
      <c r="A50" s="1" t="s">
        <v>64</v>
      </c>
      <c r="B50" s="24">
        <f>B19-B49</f>
        <v>0</v>
      </c>
      <c r="C50" s="2"/>
      <c r="D50" s="25">
        <f>D19-D49</f>
        <v>-88524</v>
      </c>
      <c r="E50" s="2"/>
      <c r="F50" s="25">
        <f>F19-F49</f>
        <v>-10368</v>
      </c>
      <c r="G50" s="2"/>
      <c r="H50" s="26">
        <f>H19-H49</f>
        <v>-22561</v>
      </c>
      <c r="I50" s="2"/>
      <c r="J50" s="25">
        <f>J19-J49</f>
        <v>7412</v>
      </c>
      <c r="K50" s="27"/>
      <c r="L50" s="24">
        <f>L19-L49</f>
        <v>-15149</v>
      </c>
      <c r="M50" s="24"/>
      <c r="N50" s="34">
        <f>N19-N49</f>
        <v>0</v>
      </c>
      <c r="O50" s="2"/>
      <c r="P50" s="35"/>
    </row>
    <row r="51" spans="1:16" ht="18.600000000000001" thickTop="1" x14ac:dyDescent="0.35">
      <c r="A51" s="28"/>
      <c r="B51" s="9"/>
      <c r="C51" s="2"/>
      <c r="D51" s="10"/>
      <c r="E51" s="2"/>
      <c r="F51" s="9"/>
      <c r="G51" s="2"/>
      <c r="H51" s="10"/>
      <c r="I51" s="2"/>
      <c r="J51" s="10"/>
      <c r="K51" s="10"/>
      <c r="L51" s="9"/>
      <c r="M51" s="9"/>
      <c r="N51" s="9"/>
      <c r="O51" s="2"/>
      <c r="P51" s="35"/>
    </row>
    <row r="52" spans="1:16" ht="18" x14ac:dyDescent="0.35">
      <c r="A52" s="28"/>
      <c r="B52" s="9"/>
      <c r="C52" s="2"/>
      <c r="D52" s="10"/>
      <c r="E52" s="2"/>
      <c r="F52" s="9"/>
      <c r="G52" s="2"/>
      <c r="H52" s="10"/>
      <c r="I52" s="2"/>
      <c r="J52" s="10"/>
      <c r="K52" s="10"/>
      <c r="L52" s="9"/>
      <c r="M52" s="9"/>
      <c r="N52" s="9"/>
      <c r="O52" s="2"/>
      <c r="P52" s="35"/>
    </row>
    <row r="53" spans="1:16" ht="18" x14ac:dyDescent="0.35">
      <c r="A53" s="28"/>
      <c r="B53" s="9"/>
      <c r="C53" s="2"/>
      <c r="D53" s="10"/>
      <c r="E53" s="2"/>
      <c r="F53" s="9"/>
      <c r="G53" s="2"/>
      <c r="H53" s="10"/>
      <c r="I53" s="2"/>
      <c r="J53" s="10"/>
      <c r="K53" s="10"/>
      <c r="L53" s="9"/>
      <c r="M53" s="9"/>
      <c r="N53" s="9"/>
      <c r="O53" s="2"/>
      <c r="P53" s="35"/>
    </row>
    <row r="54" spans="1:16" ht="18" x14ac:dyDescent="0.35">
      <c r="A54" s="28"/>
      <c r="B54" s="9"/>
      <c r="C54" s="2"/>
      <c r="D54" s="10"/>
      <c r="E54" s="2"/>
      <c r="F54" s="9"/>
      <c r="G54" s="2"/>
      <c r="H54" s="10"/>
      <c r="I54" s="2"/>
      <c r="J54" s="10"/>
      <c r="K54" s="10"/>
      <c r="L54" s="9"/>
      <c r="M54" s="9"/>
      <c r="N54" s="9"/>
      <c r="O54" s="2"/>
      <c r="P54" s="35"/>
    </row>
    <row r="55" spans="1:16" ht="18" x14ac:dyDescent="0.35">
      <c r="A55" s="28"/>
      <c r="B55" s="9"/>
      <c r="C55" s="2"/>
      <c r="D55" s="10"/>
      <c r="E55" s="2"/>
      <c r="F55" s="9"/>
      <c r="G55" s="2"/>
      <c r="H55" s="10"/>
      <c r="I55" s="2"/>
      <c r="J55" s="10"/>
      <c r="K55" s="10"/>
      <c r="L55" s="9"/>
      <c r="M55" s="9"/>
      <c r="N55" s="9"/>
      <c r="O55" s="2"/>
      <c r="P55" s="35"/>
    </row>
    <row r="56" spans="1:16" ht="18" x14ac:dyDescent="0.35">
      <c r="A56" s="28"/>
      <c r="B56" s="9"/>
      <c r="C56" s="2"/>
      <c r="D56" s="10"/>
      <c r="E56" s="2"/>
      <c r="F56" s="9"/>
      <c r="G56" s="2"/>
      <c r="H56" s="10"/>
      <c r="I56" s="2"/>
      <c r="J56" s="10"/>
      <c r="K56" s="10"/>
      <c r="L56" s="9"/>
      <c r="M56" s="9"/>
      <c r="N56" s="9"/>
      <c r="O56" s="2"/>
      <c r="P56" s="35"/>
    </row>
  </sheetData>
  <phoneticPr fontId="13" type="noConversion"/>
  <pageMargins left="0" right="0" top="0.75" bottom="0.75" header="0.25" footer="0.3"/>
  <pageSetup paperSize="5" scale="51" fitToHeight="0" orientation="landscape" copies="3" r:id="rId1"/>
  <headerFooter>
    <oddHeader>&amp;C&amp;"Arial,Regular"&amp;12&amp;K000000 Travellers Rest Historic House Museum_x000D_&amp;14 Proposed 2017-2018 Budget</oddHeader>
    <oddFooter>&amp;R&amp;"Arial,Regular"&amp;8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9"/>
  <sheetViews>
    <sheetView zoomScale="115" zoomScaleNormal="100" zoomScalePageLayoutView="85" workbookViewId="0">
      <pane xSplit="1" ySplit="2" topLeftCell="B34" activePane="bottomRight" state="frozen"/>
      <selection pane="topRight" activeCell="B1" sqref="B1"/>
      <selection pane="bottomLeft" activeCell="A3" sqref="A3"/>
      <selection pane="bottomRight" activeCell="B41" sqref="B41"/>
    </sheetView>
  </sheetViews>
  <sheetFormatPr defaultColWidth="8.88671875" defaultRowHeight="14.4" x14ac:dyDescent="0.3"/>
  <cols>
    <col min="1" max="1" width="43.44140625" style="29" customWidth="1"/>
    <col min="2" max="2" width="18.33203125" style="30" customWidth="1"/>
    <col min="3" max="3" width="2" style="5" customWidth="1"/>
    <col min="4" max="4" width="18.33203125" style="41" customWidth="1"/>
    <col min="5" max="5" width="2" style="5" customWidth="1"/>
    <col min="6" max="6" width="18.33203125" style="5" customWidth="1"/>
    <col min="7" max="7" width="2" style="5" customWidth="1"/>
    <col min="8" max="8" width="18.44140625" style="31" customWidth="1"/>
    <col min="9" max="9" width="2" style="5" customWidth="1"/>
    <col min="10" max="10" width="17" style="31" customWidth="1"/>
    <col min="11" max="11" width="2" style="31" customWidth="1"/>
    <col min="12" max="12" width="20.33203125" style="30" customWidth="1"/>
    <col min="13" max="13" width="1.88671875" style="30" customWidth="1"/>
    <col min="14" max="14" width="16.44140625" style="30" customWidth="1"/>
    <col min="15" max="15" width="1.88671875" customWidth="1"/>
    <col min="16" max="16" width="83.33203125" customWidth="1"/>
    <col min="17" max="17" width="8.88671875" style="38" customWidth="1"/>
    <col min="18" max="16384" width="8.88671875" style="5"/>
  </cols>
  <sheetData>
    <row r="1" spans="1:17" ht="18" x14ac:dyDescent="0.35">
      <c r="A1" s="1"/>
      <c r="B1" s="3" t="s">
        <v>0</v>
      </c>
      <c r="C1" s="2"/>
      <c r="D1" s="39" t="s">
        <v>0</v>
      </c>
      <c r="E1" s="2"/>
      <c r="F1" s="3" t="s">
        <v>1</v>
      </c>
      <c r="G1" s="3"/>
      <c r="H1" s="4" t="s">
        <v>65</v>
      </c>
      <c r="I1" s="2"/>
      <c r="J1" s="4" t="s">
        <v>66</v>
      </c>
      <c r="K1" s="4"/>
      <c r="L1" s="3" t="s">
        <v>67</v>
      </c>
      <c r="M1" s="3"/>
      <c r="N1" s="3" t="s">
        <v>2</v>
      </c>
      <c r="O1" s="2"/>
      <c r="P1" s="7" t="s">
        <v>68</v>
      </c>
      <c r="Q1" s="35"/>
    </row>
    <row r="2" spans="1:17" s="8" customFormat="1" ht="18" x14ac:dyDescent="0.35">
      <c r="A2" s="6"/>
      <c r="B2" s="3" t="s">
        <v>5</v>
      </c>
      <c r="C2" s="7"/>
      <c r="D2" s="39" t="s">
        <v>3</v>
      </c>
      <c r="E2" s="7"/>
      <c r="F2" s="3" t="s">
        <v>5</v>
      </c>
      <c r="G2" s="3"/>
      <c r="H2" s="4" t="s">
        <v>3</v>
      </c>
      <c r="I2" s="7"/>
      <c r="J2" s="4" t="s">
        <v>4</v>
      </c>
      <c r="K2" s="4"/>
      <c r="L2" s="3" t="s">
        <v>4</v>
      </c>
      <c r="M2" s="3"/>
      <c r="N2" s="3" t="s">
        <v>5</v>
      </c>
      <c r="O2" s="7"/>
      <c r="P2" s="7"/>
      <c r="Q2" s="36"/>
    </row>
    <row r="3" spans="1:17" ht="18" x14ac:dyDescent="0.35">
      <c r="A3" s="1" t="s">
        <v>6</v>
      </c>
      <c r="B3" s="9"/>
      <c r="C3" s="2"/>
      <c r="D3" s="40"/>
      <c r="E3" s="2"/>
      <c r="F3" s="9"/>
      <c r="G3" s="9"/>
      <c r="H3" s="10"/>
      <c r="I3" s="2"/>
      <c r="J3" s="10"/>
      <c r="K3" s="10"/>
      <c r="L3" s="9"/>
      <c r="M3" s="9"/>
      <c r="N3" s="9"/>
      <c r="O3" s="2"/>
      <c r="P3" s="2"/>
      <c r="Q3" s="35"/>
    </row>
    <row r="4" spans="1:17" ht="18" x14ac:dyDescent="0.35">
      <c r="A4" s="1" t="s">
        <v>7</v>
      </c>
      <c r="B4" s="9">
        <v>69000</v>
      </c>
      <c r="C4" s="2"/>
      <c r="D4" s="40">
        <v>58572</v>
      </c>
      <c r="E4" s="2"/>
      <c r="F4" s="9">
        <v>69000</v>
      </c>
      <c r="G4" s="9"/>
      <c r="H4" s="10">
        <v>131647</v>
      </c>
      <c r="I4" s="2"/>
      <c r="J4" s="10">
        <v>0</v>
      </c>
      <c r="K4" s="10"/>
      <c r="L4" s="9">
        <f>H4+J4</f>
        <v>131647</v>
      </c>
      <c r="M4" s="9"/>
      <c r="N4" s="9">
        <v>81000</v>
      </c>
      <c r="O4" s="2"/>
      <c r="P4" s="2" t="s">
        <v>69</v>
      </c>
      <c r="Q4" s="35"/>
    </row>
    <row r="5" spans="1:17" ht="18" x14ac:dyDescent="0.35">
      <c r="A5" s="1" t="s">
        <v>9</v>
      </c>
      <c r="B5" s="9">
        <v>16000</v>
      </c>
      <c r="C5" s="2"/>
      <c r="D5" s="40">
        <v>18000</v>
      </c>
      <c r="E5" s="2"/>
      <c r="F5" s="9">
        <v>16000</v>
      </c>
      <c r="G5" s="9"/>
      <c r="H5" s="10">
        <v>8541</v>
      </c>
      <c r="I5" s="2"/>
      <c r="J5" s="10">
        <v>8000</v>
      </c>
      <c r="K5" s="10"/>
      <c r="L5" s="9">
        <f t="shared" ref="L5:L19" si="0">H5+J5</f>
        <v>16541</v>
      </c>
      <c r="M5" s="9"/>
      <c r="N5" s="9">
        <v>16000</v>
      </c>
      <c r="O5" s="2"/>
      <c r="P5" s="2" t="s">
        <v>10</v>
      </c>
      <c r="Q5" s="35"/>
    </row>
    <row r="6" spans="1:17" ht="18" x14ac:dyDescent="0.35">
      <c r="A6" s="1" t="s">
        <v>11</v>
      </c>
      <c r="B6" s="9">
        <v>55000</v>
      </c>
      <c r="C6" s="2"/>
      <c r="D6" s="40">
        <v>43265</v>
      </c>
      <c r="E6" s="2"/>
      <c r="F6" s="9">
        <v>55000</v>
      </c>
      <c r="G6" s="9"/>
      <c r="H6" s="10">
        <v>68129</v>
      </c>
      <c r="I6" s="2"/>
      <c r="J6" s="10">
        <v>0</v>
      </c>
      <c r="K6" s="10"/>
      <c r="L6" s="9">
        <f t="shared" si="0"/>
        <v>68129</v>
      </c>
      <c r="M6" s="9"/>
      <c r="N6" s="9">
        <v>55000</v>
      </c>
      <c r="O6" s="2"/>
      <c r="P6" s="2"/>
      <c r="Q6" s="35"/>
    </row>
    <row r="7" spans="1:17" ht="18" x14ac:dyDescent="0.35">
      <c r="A7" s="1" t="s">
        <v>12</v>
      </c>
      <c r="B7" s="9"/>
      <c r="C7" s="2"/>
      <c r="D7" s="40"/>
      <c r="E7" s="2"/>
      <c r="F7" s="9"/>
      <c r="G7" s="9"/>
      <c r="H7" s="10"/>
      <c r="I7" s="2"/>
      <c r="J7" s="10"/>
      <c r="K7" s="10"/>
      <c r="L7" s="9"/>
      <c r="M7" s="9"/>
      <c r="N7" s="9">
        <f>100*50</f>
        <v>5000</v>
      </c>
      <c r="O7" s="2"/>
      <c r="P7" s="2" t="s">
        <v>70</v>
      </c>
      <c r="Q7" s="35"/>
    </row>
    <row r="8" spans="1:17" ht="18" x14ac:dyDescent="0.35">
      <c r="A8" s="1" t="s">
        <v>13</v>
      </c>
      <c r="B8" s="9">
        <v>0</v>
      </c>
      <c r="C8" s="2"/>
      <c r="D8" s="40"/>
      <c r="E8" s="2"/>
      <c r="F8" s="9"/>
      <c r="G8" s="9"/>
      <c r="H8" s="10"/>
      <c r="I8" s="2"/>
      <c r="J8" s="10"/>
      <c r="K8" s="10"/>
      <c r="L8" s="9">
        <f t="shared" si="0"/>
        <v>0</v>
      </c>
      <c r="M8" s="9"/>
      <c r="N8" s="9"/>
      <c r="O8" s="2"/>
      <c r="P8" s="2"/>
      <c r="Q8" s="35"/>
    </row>
    <row r="9" spans="1:17" ht="18" x14ac:dyDescent="0.35">
      <c r="A9" s="1" t="s">
        <v>14</v>
      </c>
      <c r="B9" s="9">
        <v>32000</v>
      </c>
      <c r="C9" s="2"/>
      <c r="D9" s="40">
        <v>32059</v>
      </c>
      <c r="E9" s="2"/>
      <c r="F9" s="9">
        <v>33000</v>
      </c>
      <c r="G9" s="9"/>
      <c r="H9" s="10">
        <v>24228</v>
      </c>
      <c r="I9" s="2"/>
      <c r="J9" s="10"/>
      <c r="K9" s="10"/>
      <c r="L9" s="9">
        <f t="shared" si="0"/>
        <v>24228</v>
      </c>
      <c r="M9" s="9"/>
      <c r="N9" s="9">
        <v>34800</v>
      </c>
      <c r="O9" s="2"/>
      <c r="P9" s="2"/>
      <c r="Q9" s="35"/>
    </row>
    <row r="10" spans="1:17" ht="18" x14ac:dyDescent="0.35">
      <c r="A10" s="1" t="s">
        <v>15</v>
      </c>
      <c r="B10" s="9">
        <v>5000</v>
      </c>
      <c r="C10" s="2"/>
      <c r="D10" s="40">
        <v>5696</v>
      </c>
      <c r="E10" s="2"/>
      <c r="F10" s="9">
        <v>6000</v>
      </c>
      <c r="G10" s="9"/>
      <c r="H10" s="10">
        <v>1780</v>
      </c>
      <c r="I10" s="2"/>
      <c r="J10" s="10"/>
      <c r="K10" s="10"/>
      <c r="L10" s="9">
        <f t="shared" si="0"/>
        <v>1780</v>
      </c>
      <c r="M10" s="9"/>
      <c r="N10" s="9">
        <f>12*250</f>
        <v>3000</v>
      </c>
      <c r="O10" s="2"/>
      <c r="P10" s="2" t="s">
        <v>71</v>
      </c>
      <c r="Q10" s="35"/>
    </row>
    <row r="11" spans="1:17" ht="18" x14ac:dyDescent="0.35">
      <c r="A11" s="1" t="s">
        <v>16</v>
      </c>
      <c r="B11" s="9">
        <v>8000</v>
      </c>
      <c r="C11" s="2"/>
      <c r="D11" s="40">
        <v>75</v>
      </c>
      <c r="E11" s="2"/>
      <c r="F11" s="9">
        <f>4500+3000</f>
        <v>7500</v>
      </c>
      <c r="G11" s="9"/>
      <c r="H11" s="10">
        <v>8365</v>
      </c>
      <c r="I11" s="2"/>
      <c r="J11" s="10"/>
      <c r="K11" s="10"/>
      <c r="L11" s="9">
        <f t="shared" si="0"/>
        <v>8365</v>
      </c>
      <c r="M11" s="9"/>
      <c r="N11" s="9">
        <v>3000</v>
      </c>
      <c r="O11" s="2"/>
      <c r="P11" s="2" t="s">
        <v>72</v>
      </c>
      <c r="Q11" s="35"/>
    </row>
    <row r="12" spans="1:17" ht="18" x14ac:dyDescent="0.35">
      <c r="A12" s="1" t="s">
        <v>17</v>
      </c>
      <c r="B12" s="9">
        <v>35000</v>
      </c>
      <c r="C12" s="2"/>
      <c r="D12" s="40">
        <v>30332</v>
      </c>
      <c r="E12" s="2"/>
      <c r="F12" s="9">
        <v>35000</v>
      </c>
      <c r="G12" s="9"/>
      <c r="H12" s="10">
        <v>33688</v>
      </c>
      <c r="I12" s="2"/>
      <c r="J12" s="10"/>
      <c r="K12" s="10"/>
      <c r="L12" s="9">
        <f t="shared" si="0"/>
        <v>33688</v>
      </c>
      <c r="M12" s="9"/>
      <c r="N12" s="9">
        <v>35000</v>
      </c>
      <c r="O12" s="2"/>
      <c r="P12" s="2" t="s">
        <v>73</v>
      </c>
      <c r="Q12" s="35"/>
    </row>
    <row r="13" spans="1:17" ht="18" x14ac:dyDescent="0.35">
      <c r="A13" s="1" t="s">
        <v>18</v>
      </c>
      <c r="B13" s="9">
        <v>75000</v>
      </c>
      <c r="C13" s="2"/>
      <c r="D13" s="40">
        <v>86499</v>
      </c>
      <c r="E13" s="2"/>
      <c r="F13" s="9">
        <v>75000</v>
      </c>
      <c r="G13" s="9"/>
      <c r="H13" s="10">
        <v>63797</v>
      </c>
      <c r="I13" s="2"/>
      <c r="J13" s="10">
        <v>6203</v>
      </c>
      <c r="K13" s="10"/>
      <c r="L13" s="9">
        <f t="shared" si="0"/>
        <v>70000</v>
      </c>
      <c r="M13" s="9"/>
      <c r="N13" s="9">
        <v>79400</v>
      </c>
      <c r="O13" s="2"/>
      <c r="P13" s="2"/>
      <c r="Q13" s="35"/>
    </row>
    <row r="14" spans="1:17" ht="18" x14ac:dyDescent="0.35">
      <c r="A14" s="1" t="s">
        <v>19</v>
      </c>
      <c r="B14" s="9">
        <v>145000</v>
      </c>
      <c r="C14" s="2"/>
      <c r="D14" s="40">
        <v>133296</v>
      </c>
      <c r="E14" s="2"/>
      <c r="F14" s="9">
        <v>145000</v>
      </c>
      <c r="G14" s="9"/>
      <c r="H14" s="10">
        <v>79965</v>
      </c>
      <c r="I14" s="2"/>
      <c r="J14" s="10">
        <v>25335</v>
      </c>
      <c r="K14" s="10"/>
      <c r="L14" s="9">
        <f t="shared" si="0"/>
        <v>105300</v>
      </c>
      <c r="M14" s="9"/>
      <c r="N14" s="9">
        <v>127000</v>
      </c>
      <c r="O14" s="2"/>
      <c r="P14" s="2" t="s">
        <v>74</v>
      </c>
      <c r="Q14" s="35"/>
    </row>
    <row r="15" spans="1:17" ht="18" x14ac:dyDescent="0.35">
      <c r="A15" s="1" t="s">
        <v>20</v>
      </c>
      <c r="B15" s="9">
        <v>15000</v>
      </c>
      <c r="C15" s="2"/>
      <c r="D15" s="40">
        <v>8947</v>
      </c>
      <c r="E15" s="2"/>
      <c r="F15" s="9">
        <v>15000</v>
      </c>
      <c r="G15" s="9"/>
      <c r="H15" s="10">
        <v>8471</v>
      </c>
      <c r="I15" s="2"/>
      <c r="J15" s="10"/>
      <c r="K15" s="10"/>
      <c r="L15" s="9">
        <f t="shared" si="0"/>
        <v>8471</v>
      </c>
      <c r="M15" s="9"/>
      <c r="N15" s="9">
        <v>10000</v>
      </c>
      <c r="O15" s="2"/>
      <c r="P15" s="2"/>
      <c r="Q15" s="35"/>
    </row>
    <row r="16" spans="1:17" ht="18" x14ac:dyDescent="0.35">
      <c r="A16" s="1" t="s">
        <v>21</v>
      </c>
      <c r="B16" s="9">
        <v>300</v>
      </c>
      <c r="C16" s="2"/>
      <c r="D16" s="40">
        <v>182</v>
      </c>
      <c r="E16" s="2"/>
      <c r="F16" s="9">
        <v>100</v>
      </c>
      <c r="G16" s="9"/>
      <c r="H16" s="10">
        <v>337</v>
      </c>
      <c r="I16" s="2"/>
      <c r="J16" s="10"/>
      <c r="K16" s="10"/>
      <c r="L16" s="9">
        <f t="shared" si="0"/>
        <v>337</v>
      </c>
      <c r="M16" s="9"/>
      <c r="N16" s="9">
        <v>536</v>
      </c>
      <c r="O16" s="2"/>
      <c r="P16" s="2"/>
      <c r="Q16" s="35"/>
    </row>
    <row r="17" spans="1:17" ht="18" x14ac:dyDescent="0.35">
      <c r="A17" s="1" t="s">
        <v>22</v>
      </c>
      <c r="B17" s="9">
        <v>46891</v>
      </c>
      <c r="C17" s="2"/>
      <c r="D17" s="40">
        <v>46896</v>
      </c>
      <c r="E17" s="2"/>
      <c r="F17" s="9">
        <f>57715+3000</f>
        <v>60715</v>
      </c>
      <c r="G17" s="9"/>
      <c r="H17" s="10">
        <v>54100</v>
      </c>
      <c r="I17" s="2"/>
      <c r="J17" s="10">
        <v>6615</v>
      </c>
      <c r="K17" s="10"/>
      <c r="L17" s="9">
        <f t="shared" si="0"/>
        <v>60715</v>
      </c>
      <c r="M17" s="9"/>
      <c r="N17" s="9">
        <f>49200+5000</f>
        <v>54200</v>
      </c>
      <c r="O17" s="2"/>
      <c r="P17" s="2" t="s">
        <v>23</v>
      </c>
      <c r="Q17" s="35"/>
    </row>
    <row r="18" spans="1:17" ht="18" x14ac:dyDescent="0.35">
      <c r="A18" s="1" t="s">
        <v>24</v>
      </c>
      <c r="B18" s="9">
        <v>13116</v>
      </c>
      <c r="C18" s="2"/>
      <c r="D18" s="40">
        <v>13116</v>
      </c>
      <c r="E18" s="2"/>
      <c r="F18" s="9">
        <v>12000</v>
      </c>
      <c r="G18" s="9"/>
      <c r="H18" s="10">
        <v>10000</v>
      </c>
      <c r="I18" s="2"/>
      <c r="J18" s="10">
        <v>2000</v>
      </c>
      <c r="K18" s="10"/>
      <c r="L18" s="9">
        <f t="shared" si="0"/>
        <v>12000</v>
      </c>
      <c r="M18" s="9"/>
      <c r="N18" s="9">
        <v>10320</v>
      </c>
      <c r="O18" s="2"/>
      <c r="P18" s="2" t="s">
        <v>25</v>
      </c>
      <c r="Q18" s="35"/>
    </row>
    <row r="19" spans="1:17" ht="18" x14ac:dyDescent="0.35">
      <c r="A19" s="1" t="s">
        <v>26</v>
      </c>
      <c r="B19" s="9">
        <v>0</v>
      </c>
      <c r="C19" s="2"/>
      <c r="D19" s="40">
        <v>672</v>
      </c>
      <c r="E19" s="2"/>
      <c r="F19" s="9">
        <v>0</v>
      </c>
      <c r="G19" s="9"/>
      <c r="H19" s="10">
        <v>1217</v>
      </c>
      <c r="I19" s="2"/>
      <c r="J19" s="10"/>
      <c r="K19" s="10"/>
      <c r="L19" s="9">
        <f t="shared" si="0"/>
        <v>1217</v>
      </c>
      <c r="M19" s="9"/>
      <c r="N19" s="9">
        <v>0</v>
      </c>
      <c r="O19" s="2"/>
      <c r="P19" s="2"/>
      <c r="Q19" s="35"/>
    </row>
    <row r="20" spans="1:17" ht="18" x14ac:dyDescent="0.35">
      <c r="A20" s="1" t="s">
        <v>27</v>
      </c>
      <c r="B20" s="13">
        <f>SUM(B4:B19)</f>
        <v>515307</v>
      </c>
      <c r="C20" s="2"/>
      <c r="D20" s="13">
        <f>SUM(D4:D19)</f>
        <v>477607</v>
      </c>
      <c r="E20" s="2"/>
      <c r="F20" s="32">
        <f>SUM(F4:F19)</f>
        <v>529315</v>
      </c>
      <c r="G20" s="32"/>
      <c r="H20" s="14">
        <f>SUM(H4:H19)</f>
        <v>494265</v>
      </c>
      <c r="I20" s="2"/>
      <c r="J20" s="13">
        <f>SUM(J4:J19)</f>
        <v>48153</v>
      </c>
      <c r="K20" s="15"/>
      <c r="L20" s="12">
        <f>SUM(L4:L19)</f>
        <v>542418</v>
      </c>
      <c r="M20" s="12"/>
      <c r="N20" s="32">
        <f>SUM(N4:N19)</f>
        <v>514256</v>
      </c>
      <c r="O20" s="2"/>
      <c r="P20" s="2"/>
      <c r="Q20" s="35"/>
    </row>
    <row r="21" spans="1:17" ht="30" customHeight="1" x14ac:dyDescent="0.35">
      <c r="A21" s="1" t="s">
        <v>28</v>
      </c>
      <c r="B21" s="9"/>
      <c r="C21" s="2"/>
      <c r="D21" s="40"/>
      <c r="E21" s="2"/>
      <c r="F21" s="9"/>
      <c r="G21" s="9"/>
      <c r="H21" s="10"/>
      <c r="I21" s="2"/>
      <c r="J21" s="10"/>
      <c r="K21" s="10"/>
      <c r="L21" s="9"/>
      <c r="M21" s="9"/>
      <c r="N21" s="9"/>
      <c r="O21" s="2"/>
      <c r="P21" s="2"/>
      <c r="Q21" s="35"/>
    </row>
    <row r="22" spans="1:17" ht="18" x14ac:dyDescent="0.35">
      <c r="A22" s="1" t="s">
        <v>29</v>
      </c>
      <c r="B22" s="9">
        <v>274483</v>
      </c>
      <c r="C22" s="2"/>
      <c r="D22" s="40">
        <v>234879</v>
      </c>
      <c r="E22" s="2"/>
      <c r="F22" s="9">
        <v>265000</v>
      </c>
      <c r="G22" s="9"/>
      <c r="H22" s="10">
        <v>195149</v>
      </c>
      <c r="I22" s="2"/>
      <c r="J22" s="16"/>
      <c r="K22" s="10"/>
      <c r="L22" s="9">
        <f t="shared" ref="L22:L51" si="1">H22+J22</f>
        <v>195149</v>
      </c>
      <c r="M22" s="9"/>
      <c r="N22" s="9">
        <v>249000</v>
      </c>
      <c r="O22" s="2"/>
      <c r="P22" s="44" t="s">
        <v>75</v>
      </c>
      <c r="Q22" s="35"/>
    </row>
    <row r="23" spans="1:17" ht="18" x14ac:dyDescent="0.35">
      <c r="A23" s="1" t="s">
        <v>30</v>
      </c>
      <c r="B23" s="9">
        <v>20998</v>
      </c>
      <c r="C23" s="2"/>
      <c r="D23" s="40">
        <v>17650</v>
      </c>
      <c r="E23" s="2"/>
      <c r="F23" s="9">
        <f>F22*0.0765-72.5</f>
        <v>20200</v>
      </c>
      <c r="G23" s="9"/>
      <c r="H23" s="10">
        <v>14121</v>
      </c>
      <c r="I23" s="2"/>
      <c r="J23" s="16"/>
      <c r="K23" s="10"/>
      <c r="L23" s="9">
        <f t="shared" si="1"/>
        <v>14121</v>
      </c>
      <c r="M23" s="9"/>
      <c r="N23" s="9">
        <f>(N22*0.0765)+0.5</f>
        <v>19049</v>
      </c>
      <c r="O23" s="2"/>
      <c r="P23" s="45" t="s">
        <v>31</v>
      </c>
      <c r="Q23" s="35"/>
    </row>
    <row r="24" spans="1:17" ht="18" x14ac:dyDescent="0.35">
      <c r="A24" s="1" t="s">
        <v>32</v>
      </c>
      <c r="B24" s="9">
        <v>519</v>
      </c>
      <c r="C24" s="2"/>
      <c r="D24" s="40">
        <v>519</v>
      </c>
      <c r="E24" s="2"/>
      <c r="F24" s="9">
        <v>519</v>
      </c>
      <c r="G24" s="9"/>
      <c r="H24" s="10">
        <v>536</v>
      </c>
      <c r="I24" s="2"/>
      <c r="J24" s="10"/>
      <c r="K24" s="10"/>
      <c r="L24" s="9">
        <f t="shared" si="1"/>
        <v>536</v>
      </c>
      <c r="M24" s="9"/>
      <c r="N24" s="42">
        <v>536</v>
      </c>
      <c r="O24" s="2"/>
      <c r="P24" s="2" t="s">
        <v>33</v>
      </c>
      <c r="Q24" s="35"/>
    </row>
    <row r="25" spans="1:17" ht="18" x14ac:dyDescent="0.35">
      <c r="A25" s="1" t="s">
        <v>34</v>
      </c>
      <c r="B25" s="9">
        <v>15000</v>
      </c>
      <c r="C25" s="2"/>
      <c r="D25" s="40">
        <v>18059</v>
      </c>
      <c r="E25" s="2"/>
      <c r="F25" s="9">
        <f>27840-175</f>
        <v>27665</v>
      </c>
      <c r="G25" s="9"/>
      <c r="H25" s="10">
        <v>22186</v>
      </c>
      <c r="I25" s="2"/>
      <c r="J25" s="10"/>
      <c r="K25" s="10"/>
      <c r="L25" s="9">
        <f t="shared" si="1"/>
        <v>22186</v>
      </c>
      <c r="M25" s="9"/>
      <c r="N25" s="9">
        <v>23000</v>
      </c>
      <c r="O25" s="2"/>
      <c r="P25" s="2" t="s">
        <v>76</v>
      </c>
      <c r="Q25" s="35"/>
    </row>
    <row r="26" spans="1:17" ht="18" x14ac:dyDescent="0.35">
      <c r="A26" s="1" t="s">
        <v>35</v>
      </c>
      <c r="B26" s="9">
        <v>26100</v>
      </c>
      <c r="C26" s="2"/>
      <c r="D26" s="40">
        <v>28435</v>
      </c>
      <c r="E26" s="2"/>
      <c r="F26" s="9">
        <v>28266</v>
      </c>
      <c r="G26" s="9"/>
      <c r="H26" s="10">
        <v>23560</v>
      </c>
      <c r="I26" s="2"/>
      <c r="J26" s="10"/>
      <c r="K26" s="10"/>
      <c r="L26" s="9">
        <f t="shared" si="1"/>
        <v>23560</v>
      </c>
      <c r="M26" s="9"/>
      <c r="N26" s="42">
        <f>F26*1.025+27.35+278</f>
        <v>29277.999999999996</v>
      </c>
      <c r="O26" s="2"/>
      <c r="P26" s="2" t="s">
        <v>77</v>
      </c>
      <c r="Q26" s="35"/>
    </row>
    <row r="27" spans="1:17" ht="18" x14ac:dyDescent="0.35">
      <c r="A27" s="1" t="s">
        <v>36</v>
      </c>
      <c r="B27" s="9">
        <v>31000</v>
      </c>
      <c r="C27" s="2"/>
      <c r="D27" s="40">
        <v>33918</v>
      </c>
      <c r="E27" s="2"/>
      <c r="F27" s="9">
        <v>31000</v>
      </c>
      <c r="G27" s="9"/>
      <c r="H27" s="10">
        <v>31435</v>
      </c>
      <c r="I27" s="2"/>
      <c r="J27" s="10"/>
      <c r="K27" s="10"/>
      <c r="L27" s="9">
        <f t="shared" si="1"/>
        <v>31435</v>
      </c>
      <c r="M27" s="9"/>
      <c r="N27" s="9">
        <f>16500+16600+433+2467</f>
        <v>36000</v>
      </c>
      <c r="O27" s="2"/>
      <c r="P27" s="43" t="s">
        <v>78</v>
      </c>
      <c r="Q27" s="35"/>
    </row>
    <row r="28" spans="1:17" ht="18" x14ac:dyDescent="0.35">
      <c r="A28" s="1" t="s">
        <v>37</v>
      </c>
      <c r="B28" s="9">
        <v>20800</v>
      </c>
      <c r="C28" s="2"/>
      <c r="D28" s="40">
        <v>27186</v>
      </c>
      <c r="E28" s="2"/>
      <c r="F28" s="9">
        <v>28000</v>
      </c>
      <c r="G28" s="9"/>
      <c r="H28" s="10">
        <v>27310</v>
      </c>
      <c r="I28" s="2"/>
      <c r="J28" s="16"/>
      <c r="K28" s="10"/>
      <c r="L28" s="9">
        <f t="shared" si="1"/>
        <v>27310</v>
      </c>
      <c r="M28" s="9"/>
      <c r="N28" s="9">
        <v>29000</v>
      </c>
      <c r="O28" s="2"/>
      <c r="P28" s="45" t="s">
        <v>79</v>
      </c>
      <c r="Q28" s="35"/>
    </row>
    <row r="29" spans="1:17" ht="18" x14ac:dyDescent="0.35">
      <c r="A29" s="1" t="s">
        <v>38</v>
      </c>
      <c r="B29" s="9"/>
      <c r="C29" s="2"/>
      <c r="D29" s="40"/>
      <c r="E29" s="2"/>
      <c r="F29" s="9"/>
      <c r="G29" s="9"/>
      <c r="H29" s="10">
        <v>326</v>
      </c>
      <c r="I29" s="2"/>
      <c r="J29" s="16"/>
      <c r="K29" s="10"/>
      <c r="L29" s="9">
        <f t="shared" si="1"/>
        <v>326</v>
      </c>
      <c r="M29" s="9"/>
      <c r="N29" s="9">
        <v>0</v>
      </c>
      <c r="O29" s="2"/>
      <c r="P29" s="2"/>
      <c r="Q29" s="35"/>
    </row>
    <row r="30" spans="1:17" ht="18" x14ac:dyDescent="0.35">
      <c r="A30" s="1" t="s">
        <v>39</v>
      </c>
      <c r="B30" s="9">
        <v>3000</v>
      </c>
      <c r="C30" s="2"/>
      <c r="D30" s="40">
        <v>4308</v>
      </c>
      <c r="E30" s="2"/>
      <c r="F30" s="9">
        <v>3400</v>
      </c>
      <c r="G30" s="9"/>
      <c r="H30" s="10">
        <v>1310</v>
      </c>
      <c r="I30" s="2"/>
      <c r="J30" s="10"/>
      <c r="K30" s="10"/>
      <c r="L30" s="9">
        <f t="shared" si="1"/>
        <v>1310</v>
      </c>
      <c r="M30" s="9"/>
      <c r="N30" s="9">
        <f>200+45+370+118+350+960</f>
        <v>2043</v>
      </c>
      <c r="O30" s="2"/>
      <c r="P30" s="2" t="s">
        <v>80</v>
      </c>
      <c r="Q30" s="35"/>
    </row>
    <row r="31" spans="1:17" ht="18" x14ac:dyDescent="0.35">
      <c r="A31" s="1" t="s">
        <v>40</v>
      </c>
      <c r="B31" s="9">
        <v>7300</v>
      </c>
      <c r="C31" s="2"/>
      <c r="D31" s="40">
        <v>9289</v>
      </c>
      <c r="E31" s="2"/>
      <c r="F31" s="9">
        <v>7915</v>
      </c>
      <c r="G31" s="9"/>
      <c r="H31" s="10">
        <v>7753</v>
      </c>
      <c r="I31" s="2"/>
      <c r="J31" s="10"/>
      <c r="K31" s="10"/>
      <c r="L31" s="9">
        <f t="shared" si="1"/>
        <v>7753</v>
      </c>
      <c r="M31" s="9"/>
      <c r="N31" s="9">
        <v>8400</v>
      </c>
      <c r="O31" s="2"/>
      <c r="P31" s="2" t="s">
        <v>81</v>
      </c>
      <c r="Q31" s="35"/>
    </row>
    <row r="32" spans="1:17" ht="18" x14ac:dyDescent="0.35">
      <c r="A32" s="1" t="s">
        <v>41</v>
      </c>
      <c r="B32" s="9">
        <v>175</v>
      </c>
      <c r="C32" s="2"/>
      <c r="D32" s="40">
        <v>248</v>
      </c>
      <c r="E32" s="2"/>
      <c r="F32" s="9">
        <v>0</v>
      </c>
      <c r="G32" s="9"/>
      <c r="H32" s="10">
        <v>50</v>
      </c>
      <c r="I32" s="2"/>
      <c r="J32" s="10"/>
      <c r="K32" s="10"/>
      <c r="L32" s="9">
        <f t="shared" si="1"/>
        <v>50</v>
      </c>
      <c r="M32" s="9"/>
      <c r="N32" s="9">
        <v>50</v>
      </c>
      <c r="O32" s="2"/>
      <c r="P32" s="2" t="s">
        <v>82</v>
      </c>
      <c r="Q32" s="35"/>
    </row>
    <row r="33" spans="1:17" ht="18" x14ac:dyDescent="0.35">
      <c r="A33" s="1" t="s">
        <v>42</v>
      </c>
      <c r="B33" s="9">
        <v>3000</v>
      </c>
      <c r="C33" s="2"/>
      <c r="D33" s="40">
        <v>5863</v>
      </c>
      <c r="E33" s="2"/>
      <c r="F33" s="9">
        <v>3000</v>
      </c>
      <c r="G33" s="9"/>
      <c r="H33" s="10">
        <v>5188</v>
      </c>
      <c r="I33" s="2"/>
      <c r="J33" s="10"/>
      <c r="K33" s="10"/>
      <c r="L33" s="9">
        <f t="shared" si="1"/>
        <v>5188</v>
      </c>
      <c r="M33" s="9"/>
      <c r="N33" s="9">
        <f>1348+1980+372</f>
        <v>3700</v>
      </c>
      <c r="O33" s="2"/>
      <c r="P33" s="45" t="s">
        <v>83</v>
      </c>
      <c r="Q33" s="35"/>
    </row>
    <row r="34" spans="1:17" ht="18" x14ac:dyDescent="0.35">
      <c r="A34" s="1" t="s">
        <v>43</v>
      </c>
      <c r="B34" s="9">
        <v>3000</v>
      </c>
      <c r="C34" s="2"/>
      <c r="D34" s="40">
        <v>11</v>
      </c>
      <c r="E34" s="2"/>
      <c r="F34" s="9">
        <v>500</v>
      </c>
      <c r="G34" s="9"/>
      <c r="H34" s="10">
        <v>290</v>
      </c>
      <c r="I34" s="2"/>
      <c r="J34" s="10"/>
      <c r="K34" s="10"/>
      <c r="L34" s="9">
        <f t="shared" si="1"/>
        <v>290</v>
      </c>
      <c r="M34" s="9"/>
      <c r="N34" s="9"/>
      <c r="O34" s="2"/>
      <c r="P34" s="2"/>
      <c r="Q34" s="35"/>
    </row>
    <row r="35" spans="1:17" ht="18" x14ac:dyDescent="0.35">
      <c r="A35" s="1" t="s">
        <v>44</v>
      </c>
      <c r="B35" s="9">
        <v>30000</v>
      </c>
      <c r="C35" s="2"/>
      <c r="D35" s="40">
        <v>28417</v>
      </c>
      <c r="E35" s="2"/>
      <c r="F35" s="9">
        <v>29000</v>
      </c>
      <c r="G35" s="9"/>
      <c r="H35" s="10">
        <v>22646</v>
      </c>
      <c r="I35" s="2"/>
      <c r="J35" s="10"/>
      <c r="K35" s="10"/>
      <c r="L35" s="9">
        <f t="shared" si="1"/>
        <v>22646</v>
      </c>
      <c r="M35" s="9"/>
      <c r="N35" s="9">
        <v>27000</v>
      </c>
      <c r="O35" s="2"/>
      <c r="P35" s="2" t="s">
        <v>84</v>
      </c>
      <c r="Q35" s="35"/>
    </row>
    <row r="36" spans="1:17" ht="18" x14ac:dyDescent="0.35">
      <c r="A36" s="1" t="s">
        <v>45</v>
      </c>
      <c r="B36" s="9">
        <v>2700</v>
      </c>
      <c r="C36" s="2"/>
      <c r="D36" s="40">
        <v>2480</v>
      </c>
      <c r="E36" s="2"/>
      <c r="F36" s="9">
        <v>2250</v>
      </c>
      <c r="G36" s="9"/>
      <c r="H36" s="10">
        <v>0</v>
      </c>
      <c r="I36" s="2"/>
      <c r="J36" s="10"/>
      <c r="K36" s="10"/>
      <c r="L36" s="9">
        <f t="shared" si="1"/>
        <v>0</v>
      </c>
      <c r="M36" s="9"/>
      <c r="N36" s="9"/>
      <c r="O36" s="2"/>
      <c r="P36" s="2" t="s">
        <v>85</v>
      </c>
      <c r="Q36" s="35"/>
    </row>
    <row r="37" spans="1:17" ht="18" x14ac:dyDescent="0.35">
      <c r="A37" s="1" t="s">
        <v>46</v>
      </c>
      <c r="B37" s="9">
        <v>5500</v>
      </c>
      <c r="C37" s="2"/>
      <c r="D37" s="40">
        <v>5927</v>
      </c>
      <c r="E37" s="2"/>
      <c r="F37" s="9">
        <v>5500</v>
      </c>
      <c r="G37" s="9"/>
      <c r="H37" s="10">
        <v>9645</v>
      </c>
      <c r="I37" s="2"/>
      <c r="J37" s="16"/>
      <c r="K37" s="10"/>
      <c r="L37" s="9">
        <f t="shared" si="1"/>
        <v>9645</v>
      </c>
      <c r="M37" s="9"/>
      <c r="N37" s="9">
        <v>5500</v>
      </c>
      <c r="O37" s="2"/>
      <c r="P37" s="2" t="s">
        <v>86</v>
      </c>
      <c r="Q37" s="35"/>
    </row>
    <row r="38" spans="1:17" ht="18" x14ac:dyDescent="0.35">
      <c r="A38" s="1" t="s">
        <v>47</v>
      </c>
      <c r="B38" s="9">
        <v>2000</v>
      </c>
      <c r="C38" s="2"/>
      <c r="D38" s="40">
        <v>695</v>
      </c>
      <c r="E38" s="2"/>
      <c r="F38" s="9">
        <v>2000</v>
      </c>
      <c r="G38" s="9"/>
      <c r="H38" s="10">
        <v>3141</v>
      </c>
      <c r="I38" s="2"/>
      <c r="J38" s="10"/>
      <c r="K38" s="10"/>
      <c r="L38" s="9">
        <f t="shared" si="1"/>
        <v>3141</v>
      </c>
      <c r="M38" s="9"/>
      <c r="N38" s="9">
        <v>2000</v>
      </c>
      <c r="O38" s="2"/>
      <c r="P38" s="2"/>
      <c r="Q38" s="35"/>
    </row>
    <row r="39" spans="1:17" ht="18" x14ac:dyDescent="0.35">
      <c r="A39" s="1" t="s">
        <v>48</v>
      </c>
      <c r="B39" s="9">
        <v>5000</v>
      </c>
      <c r="C39" s="2"/>
      <c r="D39" s="40">
        <v>11018</v>
      </c>
      <c r="E39" s="2"/>
      <c r="F39" s="9">
        <v>4000</v>
      </c>
      <c r="G39" s="9"/>
      <c r="H39" s="10">
        <v>4651</v>
      </c>
      <c r="I39" s="2"/>
      <c r="J39" s="10"/>
      <c r="K39" s="10"/>
      <c r="L39" s="9">
        <f t="shared" si="1"/>
        <v>4651</v>
      </c>
      <c r="M39" s="9"/>
      <c r="N39" s="9">
        <v>5750</v>
      </c>
      <c r="O39" s="2"/>
      <c r="P39" s="45"/>
      <c r="Q39" s="35"/>
    </row>
    <row r="40" spans="1:17" ht="18" x14ac:dyDescent="0.35">
      <c r="A40" s="1" t="s">
        <v>49</v>
      </c>
      <c r="B40" s="9">
        <v>14000</v>
      </c>
      <c r="C40" s="2"/>
      <c r="D40" s="40">
        <v>14734</v>
      </c>
      <c r="E40" s="2"/>
      <c r="F40" s="9">
        <v>14000</v>
      </c>
      <c r="G40" s="9"/>
      <c r="H40" s="10">
        <v>10475</v>
      </c>
      <c r="I40" s="2"/>
      <c r="J40" s="16"/>
      <c r="K40" s="10"/>
      <c r="L40" s="9">
        <f t="shared" si="1"/>
        <v>10475</v>
      </c>
      <c r="M40" s="9"/>
      <c r="N40" s="9">
        <f>3400+5600+2500+2200</f>
        <v>13700</v>
      </c>
      <c r="O40" s="2"/>
      <c r="P40" s="2" t="s">
        <v>87</v>
      </c>
      <c r="Q40" s="35"/>
    </row>
    <row r="41" spans="1:17" ht="18" x14ac:dyDescent="0.35">
      <c r="A41" s="1" t="s">
        <v>50</v>
      </c>
      <c r="B41" s="9">
        <v>16000</v>
      </c>
      <c r="C41" s="2"/>
      <c r="D41" s="40">
        <v>27053</v>
      </c>
      <c r="E41" s="2"/>
      <c r="F41" s="9">
        <v>17000</v>
      </c>
      <c r="G41" s="9"/>
      <c r="H41" s="10">
        <v>18266</v>
      </c>
      <c r="I41" s="2"/>
      <c r="J41" s="16">
        <v>1000</v>
      </c>
      <c r="K41" s="10"/>
      <c r="L41" s="9">
        <f t="shared" si="1"/>
        <v>19266</v>
      </c>
      <c r="M41" s="9"/>
      <c r="N41" s="9">
        <v>16000</v>
      </c>
      <c r="O41" s="2"/>
      <c r="P41" s="45" t="s">
        <v>88</v>
      </c>
      <c r="Q41" s="35"/>
    </row>
    <row r="42" spans="1:17" ht="18" x14ac:dyDescent="0.35">
      <c r="A42" s="1" t="s">
        <v>51</v>
      </c>
      <c r="B42" s="9">
        <v>600</v>
      </c>
      <c r="C42" s="2"/>
      <c r="D42" s="40">
        <v>0</v>
      </c>
      <c r="E42" s="2"/>
      <c r="F42" s="9">
        <f>650*4</f>
        <v>2600</v>
      </c>
      <c r="G42" s="9"/>
      <c r="H42" s="10">
        <v>1543</v>
      </c>
      <c r="I42" s="2"/>
      <c r="J42" s="10"/>
      <c r="K42" s="10"/>
      <c r="L42" s="9">
        <f t="shared" si="1"/>
        <v>1543</v>
      </c>
      <c r="M42" s="9"/>
      <c r="N42" s="9">
        <v>700</v>
      </c>
      <c r="O42" s="2"/>
      <c r="P42" s="45" t="s">
        <v>89</v>
      </c>
      <c r="Q42" s="35"/>
    </row>
    <row r="43" spans="1:17" ht="18" x14ac:dyDescent="0.35">
      <c r="A43" s="1" t="s">
        <v>52</v>
      </c>
      <c r="B43" s="9">
        <v>0</v>
      </c>
      <c r="C43" s="2"/>
      <c r="D43" s="40">
        <v>0</v>
      </c>
      <c r="E43" s="2"/>
      <c r="F43" s="9">
        <v>0</v>
      </c>
      <c r="G43" s="9"/>
      <c r="H43" s="10">
        <v>324</v>
      </c>
      <c r="I43" s="2"/>
      <c r="J43" s="10"/>
      <c r="K43" s="10"/>
      <c r="L43" s="9">
        <f t="shared" si="1"/>
        <v>324</v>
      </c>
      <c r="M43" s="9"/>
      <c r="N43" s="9">
        <v>0</v>
      </c>
      <c r="O43" s="2"/>
      <c r="P43" s="2"/>
      <c r="Q43" s="35"/>
    </row>
    <row r="44" spans="1:17" ht="18" x14ac:dyDescent="0.35">
      <c r="A44" s="1" t="s">
        <v>53</v>
      </c>
      <c r="B44" s="9"/>
      <c r="C44" s="2"/>
      <c r="D44" s="40"/>
      <c r="E44" s="2"/>
      <c r="F44" s="9"/>
      <c r="G44" s="9"/>
      <c r="H44" s="10"/>
      <c r="I44" s="2"/>
      <c r="J44" s="10"/>
      <c r="K44" s="10"/>
      <c r="L44" s="9"/>
      <c r="M44" s="9"/>
      <c r="N44" s="9">
        <v>500</v>
      </c>
      <c r="O44" s="2"/>
      <c r="P44" s="2" t="s">
        <v>90</v>
      </c>
      <c r="Q44" s="35"/>
    </row>
    <row r="45" spans="1:17" ht="18" x14ac:dyDescent="0.35">
      <c r="A45" s="1" t="s">
        <v>54</v>
      </c>
      <c r="B45" s="9">
        <v>20000</v>
      </c>
      <c r="C45" s="2"/>
      <c r="D45" s="40">
        <v>18324</v>
      </c>
      <c r="E45" s="2"/>
      <c r="F45" s="9">
        <v>20000</v>
      </c>
      <c r="G45" s="9"/>
      <c r="H45" s="10">
        <v>15030</v>
      </c>
      <c r="I45" s="2"/>
      <c r="J45" s="16"/>
      <c r="K45" s="10"/>
      <c r="L45" s="9">
        <f t="shared" si="1"/>
        <v>15030</v>
      </c>
      <c r="M45" s="9"/>
      <c r="N45" s="9">
        <f>22000+1000</f>
        <v>23000</v>
      </c>
      <c r="O45" s="2"/>
      <c r="P45" s="2" t="s">
        <v>91</v>
      </c>
      <c r="Q45" s="35"/>
    </row>
    <row r="46" spans="1:17" s="20" customFormat="1" ht="18.899999999999999" customHeight="1" x14ac:dyDescent="0.3">
      <c r="A46" s="1" t="s">
        <v>55</v>
      </c>
      <c r="B46" s="9">
        <v>1500</v>
      </c>
      <c r="C46" s="17"/>
      <c r="D46" s="19">
        <v>1060</v>
      </c>
      <c r="E46" s="17"/>
      <c r="F46" s="18">
        <v>1000</v>
      </c>
      <c r="G46" s="18"/>
      <c r="H46" s="19">
        <v>1182</v>
      </c>
      <c r="I46" s="17"/>
      <c r="J46" s="10"/>
      <c r="K46" s="10"/>
      <c r="L46" s="9">
        <f t="shared" si="1"/>
        <v>1182</v>
      </c>
      <c r="M46" s="9"/>
      <c r="N46" s="18">
        <v>1200</v>
      </c>
      <c r="O46" s="17"/>
      <c r="P46" s="17"/>
      <c r="Q46" s="37"/>
    </row>
    <row r="47" spans="1:17" ht="18" customHeight="1" x14ac:dyDescent="0.35">
      <c r="A47" s="1" t="s">
        <v>56</v>
      </c>
      <c r="B47" s="9">
        <v>12000</v>
      </c>
      <c r="C47" s="2"/>
      <c r="D47" s="40">
        <v>7323</v>
      </c>
      <c r="E47" s="2"/>
      <c r="F47" s="9">
        <v>6500</v>
      </c>
      <c r="G47" s="9"/>
      <c r="H47" s="10">
        <v>11304</v>
      </c>
      <c r="I47" s="2"/>
      <c r="J47" s="10"/>
      <c r="K47" s="10"/>
      <c r="L47" s="9">
        <f t="shared" si="1"/>
        <v>11304</v>
      </c>
      <c r="M47" s="9"/>
      <c r="N47" s="9">
        <v>11000</v>
      </c>
      <c r="O47" s="2"/>
      <c r="P47" s="2" t="s">
        <v>92</v>
      </c>
      <c r="Q47" s="35"/>
    </row>
    <row r="48" spans="1:17" ht="18" x14ac:dyDescent="0.35">
      <c r="A48" s="1" t="s">
        <v>57</v>
      </c>
      <c r="B48" s="9">
        <v>8000</v>
      </c>
      <c r="C48" s="2"/>
      <c r="D48" s="40">
        <v>5195</v>
      </c>
      <c r="E48" s="2"/>
      <c r="F48" s="9">
        <v>7500</v>
      </c>
      <c r="G48" s="9"/>
      <c r="H48" s="10">
        <v>6065</v>
      </c>
      <c r="I48" s="2"/>
      <c r="J48" s="10"/>
      <c r="K48" s="10"/>
      <c r="L48" s="9">
        <f t="shared" si="1"/>
        <v>6065</v>
      </c>
      <c r="M48" s="9"/>
      <c r="N48" s="9">
        <v>5000</v>
      </c>
      <c r="O48" s="2"/>
      <c r="P48" s="2" t="s">
        <v>58</v>
      </c>
      <c r="Q48" s="35"/>
    </row>
    <row r="49" spans="1:17" ht="18" x14ac:dyDescent="0.35">
      <c r="A49" s="1" t="s">
        <v>59</v>
      </c>
      <c r="B49" s="9">
        <v>500</v>
      </c>
      <c r="C49" s="2"/>
      <c r="D49" s="40">
        <v>480</v>
      </c>
      <c r="E49" s="2"/>
      <c r="F49" s="9">
        <v>250</v>
      </c>
      <c r="G49" s="9"/>
      <c r="H49" s="10">
        <v>880</v>
      </c>
      <c r="I49" s="2"/>
      <c r="J49" s="10"/>
      <c r="K49" s="10"/>
      <c r="L49" s="9">
        <f t="shared" si="1"/>
        <v>880</v>
      </c>
      <c r="M49" s="9"/>
      <c r="N49" s="9">
        <v>600</v>
      </c>
      <c r="O49" s="2"/>
      <c r="P49" s="2" t="s">
        <v>93</v>
      </c>
      <c r="Q49" s="35"/>
    </row>
    <row r="50" spans="1:17" ht="18" x14ac:dyDescent="0.35">
      <c r="A50" s="1" t="s">
        <v>60</v>
      </c>
      <c r="B50" s="9">
        <v>500</v>
      </c>
      <c r="C50" s="2"/>
      <c r="D50" s="40">
        <v>0</v>
      </c>
      <c r="E50" s="2"/>
      <c r="F50" s="9">
        <v>250</v>
      </c>
      <c r="G50" s="9"/>
      <c r="H50" s="10">
        <v>63</v>
      </c>
      <c r="I50" s="2"/>
      <c r="J50" s="10"/>
      <c r="K50" s="10"/>
      <c r="L50" s="9">
        <f t="shared" si="1"/>
        <v>63</v>
      </c>
      <c r="M50" s="9"/>
      <c r="N50" s="9">
        <v>250</v>
      </c>
      <c r="O50" s="2"/>
      <c r="P50" s="2"/>
      <c r="Q50" s="35"/>
    </row>
    <row r="51" spans="1:17" ht="18" x14ac:dyDescent="0.35">
      <c r="A51" s="1" t="s">
        <v>61</v>
      </c>
      <c r="B51" s="9">
        <v>2000</v>
      </c>
      <c r="C51" s="2"/>
      <c r="D51" s="40">
        <v>0</v>
      </c>
      <c r="E51" s="2"/>
      <c r="F51" s="9">
        <v>2000</v>
      </c>
      <c r="G51" s="9"/>
      <c r="H51" s="10">
        <v>1721</v>
      </c>
      <c r="I51" s="2"/>
      <c r="J51" s="10"/>
      <c r="K51" s="10"/>
      <c r="L51" s="9">
        <f t="shared" si="1"/>
        <v>1721</v>
      </c>
      <c r="M51" s="9"/>
      <c r="N51" s="9">
        <v>2000</v>
      </c>
      <c r="O51" s="2"/>
      <c r="P51" s="2" t="s">
        <v>94</v>
      </c>
      <c r="Q51" s="35"/>
    </row>
    <row r="52" spans="1:17" ht="18.600000000000001" thickBot="1" x14ac:dyDescent="0.4">
      <c r="A52" s="1" t="s">
        <v>63</v>
      </c>
      <c r="B52" s="22">
        <f>SUM(B22:B51)</f>
        <v>525675</v>
      </c>
      <c r="C52" s="2"/>
      <c r="D52" s="22">
        <f>SUM(D22:D51)</f>
        <v>503071</v>
      </c>
      <c r="E52" s="2"/>
      <c r="F52" s="33">
        <f>SUM(F22:F51)</f>
        <v>529315</v>
      </c>
      <c r="G52" s="33"/>
      <c r="H52" s="23">
        <f>SUM(H22:H51)</f>
        <v>436150</v>
      </c>
      <c r="I52" s="2"/>
      <c r="J52" s="22">
        <f>SUM(J22:J51)</f>
        <v>1000</v>
      </c>
      <c r="K52" s="15"/>
      <c r="L52" s="21">
        <f>SUM(L22:L51)</f>
        <v>437150</v>
      </c>
      <c r="M52" s="21"/>
      <c r="N52" s="33">
        <f>SUM(N22:N51)</f>
        <v>514256</v>
      </c>
      <c r="O52" s="2"/>
      <c r="P52" s="2"/>
      <c r="Q52" s="35"/>
    </row>
    <row r="53" spans="1:17" ht="18.600000000000001" thickBot="1" x14ac:dyDescent="0.4">
      <c r="A53" s="1" t="s">
        <v>64</v>
      </c>
      <c r="B53" s="25">
        <f>B20-B52</f>
        <v>-10368</v>
      </c>
      <c r="C53" s="2"/>
      <c r="D53" s="25">
        <f>D20-D52</f>
        <v>-25464</v>
      </c>
      <c r="E53" s="2"/>
      <c r="F53" s="34">
        <f>F20-F52</f>
        <v>0</v>
      </c>
      <c r="G53" s="34"/>
      <c r="H53" s="26">
        <f>H20-H52</f>
        <v>58115</v>
      </c>
      <c r="I53" s="2"/>
      <c r="J53" s="25">
        <f>J20-J52</f>
        <v>47153</v>
      </c>
      <c r="K53" s="27"/>
      <c r="L53" s="24">
        <f>L20-L52</f>
        <v>105268</v>
      </c>
      <c r="M53" s="24"/>
      <c r="N53" s="34">
        <f>N20-N52</f>
        <v>0</v>
      </c>
      <c r="O53" s="2"/>
      <c r="P53" s="2"/>
      <c r="Q53" s="35"/>
    </row>
    <row r="54" spans="1:17" ht="18.600000000000001" thickTop="1" x14ac:dyDescent="0.35">
      <c r="A54" s="28"/>
      <c r="B54" s="9"/>
      <c r="C54" s="2"/>
      <c r="D54" s="40"/>
      <c r="E54" s="2"/>
      <c r="F54" s="9"/>
      <c r="G54" s="9"/>
      <c r="H54" s="10"/>
      <c r="I54" s="2"/>
      <c r="J54" s="10"/>
      <c r="K54" s="10"/>
      <c r="L54" s="9"/>
      <c r="M54" s="9"/>
      <c r="N54" s="9"/>
      <c r="O54" s="2"/>
      <c r="P54" s="2"/>
      <c r="Q54" s="35"/>
    </row>
    <row r="55" spans="1:17" ht="18" x14ac:dyDescent="0.35">
      <c r="A55" s="28"/>
      <c r="B55" s="9"/>
      <c r="C55" s="2"/>
      <c r="D55" s="40"/>
      <c r="E55" s="2"/>
      <c r="F55" s="9"/>
      <c r="G55" s="9"/>
      <c r="H55" s="10"/>
      <c r="I55" s="2"/>
      <c r="J55" s="10"/>
      <c r="K55" s="10"/>
      <c r="L55" s="9"/>
      <c r="M55" s="9"/>
      <c r="N55" s="9"/>
      <c r="O55" s="2"/>
      <c r="P55" s="2"/>
      <c r="Q55" s="35"/>
    </row>
    <row r="56" spans="1:17" ht="18" x14ac:dyDescent="0.35">
      <c r="A56" s="28"/>
      <c r="B56" s="9"/>
      <c r="C56" s="2"/>
      <c r="D56" s="40"/>
      <c r="E56" s="2"/>
      <c r="F56" s="2"/>
      <c r="G56" s="2"/>
      <c r="H56" s="10"/>
      <c r="I56" s="2"/>
      <c r="J56" s="10"/>
      <c r="K56" s="10"/>
      <c r="L56" s="9"/>
      <c r="M56" s="9"/>
      <c r="N56" s="9"/>
      <c r="O56" s="2"/>
      <c r="P56" s="2"/>
      <c r="Q56" s="35"/>
    </row>
    <row r="57" spans="1:17" ht="18" x14ac:dyDescent="0.35">
      <c r="A57" s="28"/>
      <c r="B57" s="9"/>
      <c r="C57" s="2"/>
      <c r="D57" s="40"/>
      <c r="E57" s="2"/>
      <c r="F57" s="2"/>
      <c r="G57" s="2"/>
      <c r="H57" s="10"/>
      <c r="I57" s="2"/>
      <c r="J57" s="10"/>
      <c r="K57" s="10"/>
      <c r="L57" s="9"/>
      <c r="M57" s="9"/>
      <c r="N57" s="9"/>
      <c r="O57" s="2"/>
      <c r="P57" s="2"/>
      <c r="Q57" s="35"/>
    </row>
    <row r="58" spans="1:17" ht="18" x14ac:dyDescent="0.35">
      <c r="A58" s="28"/>
      <c r="B58" s="9"/>
      <c r="C58" s="2"/>
      <c r="D58" s="40"/>
      <c r="E58" s="2"/>
      <c r="F58" s="2"/>
      <c r="G58" s="2"/>
      <c r="H58" s="10"/>
      <c r="I58" s="2"/>
      <c r="J58" s="10"/>
      <c r="K58" s="10"/>
      <c r="L58" s="9"/>
      <c r="M58" s="9"/>
      <c r="N58" s="9"/>
      <c r="O58" s="2"/>
      <c r="P58" s="2"/>
      <c r="Q58" s="35"/>
    </row>
    <row r="59" spans="1:17" ht="18" x14ac:dyDescent="0.35">
      <c r="A59" s="28"/>
      <c r="B59" s="9"/>
      <c r="C59" s="2"/>
      <c r="D59" s="40"/>
      <c r="E59" s="2"/>
      <c r="F59" s="2"/>
      <c r="G59" s="2"/>
      <c r="H59" s="10"/>
      <c r="I59" s="2"/>
      <c r="J59" s="10"/>
      <c r="K59" s="10"/>
      <c r="L59" s="9"/>
      <c r="M59" s="9"/>
      <c r="N59" s="9"/>
      <c r="O59" s="2"/>
      <c r="P59" s="2"/>
      <c r="Q59" s="35"/>
    </row>
  </sheetData>
  <printOptions horizontalCentered="1"/>
  <pageMargins left="0" right="0" top="0.5" bottom="0" header="0.25" footer="0"/>
  <pageSetup paperSize="5" scale="51" fitToHeight="0" orientation="landscape" r:id="rId1"/>
  <headerFooter>
    <oddHeader>&amp;C&amp;"Arial,Regular"&amp;12&amp;K000000 Travellers Rest Historic House Museum
&amp;14 Proposed 2018-2019 Budget</oddHeader>
    <oddFooter>&amp;R&amp;"Arial,Regular"&amp;8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A9C90-AA36-45EA-B5B3-7104940B8912}">
  <sheetPr>
    <pageSetUpPr fitToPage="1"/>
  </sheetPr>
  <dimension ref="A1:B58"/>
  <sheetViews>
    <sheetView tabSelected="1" workbookViewId="0">
      <selection activeCell="B3" sqref="B3"/>
    </sheetView>
  </sheetViews>
  <sheetFormatPr defaultRowHeight="14.4" x14ac:dyDescent="0.3"/>
  <cols>
    <col min="1" max="1" width="51.109375" customWidth="1"/>
    <col min="2" max="2" width="21" customWidth="1"/>
  </cols>
  <sheetData>
    <row r="1" spans="1:2" ht="17.399999999999999" x14ac:dyDescent="0.3">
      <c r="A1" s="57" t="s">
        <v>123</v>
      </c>
      <c r="B1" s="46"/>
    </row>
    <row r="2" spans="1:2" ht="17.399999999999999" x14ac:dyDescent="0.3">
      <c r="A2" s="56" t="s">
        <v>124</v>
      </c>
      <c r="B2" s="46"/>
    </row>
    <row r="3" spans="1:2" ht="17.399999999999999" x14ac:dyDescent="0.3">
      <c r="A3" s="6"/>
      <c r="B3" s="46"/>
    </row>
    <row r="4" spans="1:2" ht="17.399999999999999" x14ac:dyDescent="0.3">
      <c r="A4" s="1" t="s">
        <v>6</v>
      </c>
    </row>
    <row r="5" spans="1:2" ht="18" x14ac:dyDescent="0.35">
      <c r="A5" s="1" t="s">
        <v>7</v>
      </c>
      <c r="B5" s="47">
        <v>15000</v>
      </c>
    </row>
    <row r="6" spans="1:2" ht="17.399999999999999" x14ac:dyDescent="0.3">
      <c r="A6" s="1" t="s">
        <v>8</v>
      </c>
    </row>
    <row r="7" spans="1:2" ht="18" x14ac:dyDescent="0.35">
      <c r="A7" s="1" t="s">
        <v>9</v>
      </c>
      <c r="B7" s="49">
        <v>16000</v>
      </c>
    </row>
    <row r="8" spans="1:2" ht="18" x14ac:dyDescent="0.35">
      <c r="A8" s="1" t="s">
        <v>11</v>
      </c>
      <c r="B8" s="47">
        <v>77616</v>
      </c>
    </row>
    <row r="9" spans="1:2" ht="17.399999999999999" x14ac:dyDescent="0.3">
      <c r="A9" s="1" t="s">
        <v>12</v>
      </c>
    </row>
    <row r="10" spans="1:2" ht="17.399999999999999" x14ac:dyDescent="0.3">
      <c r="A10" s="1" t="s">
        <v>13</v>
      </c>
    </row>
    <row r="11" spans="1:2" ht="18" x14ac:dyDescent="0.35">
      <c r="A11" s="1" t="s">
        <v>14</v>
      </c>
      <c r="B11" s="49">
        <v>24640</v>
      </c>
    </row>
    <row r="12" spans="1:2" ht="18" x14ac:dyDescent="0.35">
      <c r="A12" s="1" t="s">
        <v>15</v>
      </c>
      <c r="B12" s="49">
        <v>7300</v>
      </c>
    </row>
    <row r="13" spans="1:2" ht="18" x14ac:dyDescent="0.35">
      <c r="A13" s="1" t="s">
        <v>16</v>
      </c>
      <c r="B13" s="47">
        <v>7500</v>
      </c>
    </row>
    <row r="14" spans="1:2" ht="18" x14ac:dyDescent="0.35">
      <c r="A14" s="1" t="s">
        <v>17</v>
      </c>
      <c r="B14" s="47">
        <v>19000</v>
      </c>
    </row>
    <row r="15" spans="1:2" ht="18" x14ac:dyDescent="0.35">
      <c r="A15" s="1" t="s">
        <v>18</v>
      </c>
      <c r="B15" s="47">
        <v>62148.75</v>
      </c>
    </row>
    <row r="16" spans="1:2" ht="18" x14ac:dyDescent="0.35">
      <c r="A16" s="1" t="s">
        <v>19</v>
      </c>
      <c r="B16" s="47">
        <v>100000</v>
      </c>
    </row>
    <row r="17" spans="1:2" ht="18" x14ac:dyDescent="0.35">
      <c r="A17" s="1" t="s">
        <v>20</v>
      </c>
      <c r="B17" s="49">
        <v>7392</v>
      </c>
    </row>
    <row r="18" spans="1:2" ht="18" x14ac:dyDescent="0.35">
      <c r="A18" s="1" t="s">
        <v>21</v>
      </c>
      <c r="B18" s="47">
        <v>9500</v>
      </c>
    </row>
    <row r="19" spans="1:2" ht="18" x14ac:dyDescent="0.35">
      <c r="A19" s="1" t="s">
        <v>22</v>
      </c>
      <c r="B19" s="47">
        <v>62000</v>
      </c>
    </row>
    <row r="20" spans="1:2" ht="18" x14ac:dyDescent="0.35">
      <c r="A20" s="1" t="s">
        <v>24</v>
      </c>
      <c r="B20" s="47">
        <v>8000</v>
      </c>
    </row>
    <row r="21" spans="1:2" ht="17.399999999999999" x14ac:dyDescent="0.3">
      <c r="A21" s="1" t="s">
        <v>26</v>
      </c>
      <c r="B21" s="53"/>
    </row>
    <row r="22" spans="1:2" ht="18.600000000000001" thickBot="1" x14ac:dyDescent="0.4">
      <c r="A22" s="1" t="s">
        <v>27</v>
      </c>
      <c r="B22" s="55">
        <v>416097</v>
      </c>
    </row>
    <row r="23" spans="1:2" ht="18" x14ac:dyDescent="0.35">
      <c r="A23" s="1"/>
      <c r="B23" s="52"/>
    </row>
    <row r="24" spans="1:2" ht="17.399999999999999" x14ac:dyDescent="0.3">
      <c r="A24" s="1" t="s">
        <v>28</v>
      </c>
    </row>
    <row r="25" spans="1:2" ht="18" x14ac:dyDescent="0.35">
      <c r="A25" s="1" t="s">
        <v>29</v>
      </c>
      <c r="B25" s="47">
        <v>236000</v>
      </c>
    </row>
    <row r="26" spans="1:2" ht="18" x14ac:dyDescent="0.35">
      <c r="A26" s="1" t="s">
        <v>30</v>
      </c>
      <c r="B26" s="47">
        <v>14632</v>
      </c>
    </row>
    <row r="27" spans="1:2" ht="18" x14ac:dyDescent="0.35">
      <c r="A27" s="1" t="s">
        <v>32</v>
      </c>
      <c r="B27" s="2">
        <v>700</v>
      </c>
    </row>
    <row r="28" spans="1:2" ht="18" x14ac:dyDescent="0.35">
      <c r="A28" s="1" t="s">
        <v>34</v>
      </c>
      <c r="B28" s="51">
        <v>21528</v>
      </c>
    </row>
    <row r="29" spans="1:2" ht="18" x14ac:dyDescent="0.35">
      <c r="A29" s="1" t="s">
        <v>35</v>
      </c>
      <c r="B29" s="47">
        <v>29190</v>
      </c>
    </row>
    <row r="30" spans="1:2" ht="18" x14ac:dyDescent="0.35">
      <c r="A30" s="1" t="s">
        <v>36</v>
      </c>
      <c r="B30" s="49">
        <v>12000</v>
      </c>
    </row>
    <row r="31" spans="1:2" ht="18" x14ac:dyDescent="0.35">
      <c r="A31" s="1" t="s">
        <v>37</v>
      </c>
      <c r="B31" s="49">
        <v>24200</v>
      </c>
    </row>
    <row r="32" spans="1:2" ht="17.399999999999999" x14ac:dyDescent="0.3">
      <c r="A32" s="1" t="s">
        <v>38</v>
      </c>
    </row>
    <row r="33" spans="1:2" ht="18" x14ac:dyDescent="0.35">
      <c r="A33" s="1" t="s">
        <v>39</v>
      </c>
      <c r="B33" s="47">
        <v>1365</v>
      </c>
    </row>
    <row r="34" spans="1:2" ht="18" x14ac:dyDescent="0.35">
      <c r="A34" s="1" t="s">
        <v>40</v>
      </c>
      <c r="B34" s="47">
        <v>5500</v>
      </c>
    </row>
    <row r="35" spans="1:2" ht="18" x14ac:dyDescent="0.35">
      <c r="A35" s="1" t="s">
        <v>41</v>
      </c>
      <c r="B35" s="2">
        <v>715</v>
      </c>
    </row>
    <row r="36" spans="1:2" ht="18" x14ac:dyDescent="0.35">
      <c r="A36" s="1" t="s">
        <v>42</v>
      </c>
      <c r="B36" s="47">
        <v>1800</v>
      </c>
    </row>
    <row r="37" spans="1:2" ht="17.399999999999999" x14ac:dyDescent="0.3">
      <c r="A37" s="1" t="s">
        <v>43</v>
      </c>
    </row>
    <row r="38" spans="1:2" ht="18" x14ac:dyDescent="0.35">
      <c r="A38" s="1" t="s">
        <v>44</v>
      </c>
      <c r="B38" s="47">
        <v>14000</v>
      </c>
    </row>
    <row r="39" spans="1:2" ht="18" x14ac:dyDescent="0.35">
      <c r="A39" s="1" t="s">
        <v>45</v>
      </c>
      <c r="B39" s="47">
        <v>3345</v>
      </c>
    </row>
    <row r="40" spans="1:2" ht="18" x14ac:dyDescent="0.35">
      <c r="A40" s="1" t="s">
        <v>46</v>
      </c>
      <c r="B40" s="47">
        <v>3500</v>
      </c>
    </row>
    <row r="41" spans="1:2" ht="18" x14ac:dyDescent="0.35">
      <c r="A41" s="1" t="s">
        <v>47</v>
      </c>
      <c r="B41" s="51">
        <v>200</v>
      </c>
    </row>
    <row r="42" spans="1:2" ht="18" x14ac:dyDescent="0.35">
      <c r="A42" s="1" t="s">
        <v>48</v>
      </c>
      <c r="B42" s="47">
        <v>250</v>
      </c>
    </row>
    <row r="43" spans="1:2" ht="18" x14ac:dyDescent="0.35">
      <c r="A43" s="1" t="s">
        <v>49</v>
      </c>
      <c r="B43" s="49">
        <v>11500</v>
      </c>
    </row>
    <row r="44" spans="1:2" ht="18" x14ac:dyDescent="0.35">
      <c r="A44" s="1" t="s">
        <v>50</v>
      </c>
      <c r="B44" s="49">
        <v>12500</v>
      </c>
    </row>
    <row r="45" spans="1:2" ht="17.399999999999999" x14ac:dyDescent="0.3">
      <c r="A45" s="1" t="s">
        <v>51</v>
      </c>
    </row>
    <row r="46" spans="1:2" ht="18" x14ac:dyDescent="0.35">
      <c r="A46" s="1" t="s">
        <v>52</v>
      </c>
      <c r="B46" s="49">
        <v>800</v>
      </c>
    </row>
    <row r="47" spans="1:2" ht="17.399999999999999" x14ac:dyDescent="0.3">
      <c r="A47" s="1" t="s">
        <v>53</v>
      </c>
    </row>
    <row r="48" spans="1:2" ht="18" x14ac:dyDescent="0.35">
      <c r="A48" s="1" t="s">
        <v>54</v>
      </c>
      <c r="B48" s="49">
        <v>15250</v>
      </c>
    </row>
    <row r="49" spans="1:2" ht="18" x14ac:dyDescent="0.35">
      <c r="A49" s="1" t="s">
        <v>55</v>
      </c>
      <c r="B49" s="49">
        <v>750</v>
      </c>
    </row>
    <row r="50" spans="1:2" ht="18" x14ac:dyDescent="0.35">
      <c r="A50" s="1" t="s">
        <v>56</v>
      </c>
      <c r="B50" s="49">
        <v>3250</v>
      </c>
    </row>
    <row r="51" spans="1:2" ht="18" x14ac:dyDescent="0.35">
      <c r="A51" s="1" t="s">
        <v>57</v>
      </c>
      <c r="B51" s="49">
        <v>3122</v>
      </c>
    </row>
    <row r="52" spans="1:2" ht="17.399999999999999" x14ac:dyDescent="0.3">
      <c r="A52" s="1" t="s">
        <v>59</v>
      </c>
      <c r="B52" s="50"/>
    </row>
    <row r="53" spans="1:2" ht="17.399999999999999" x14ac:dyDescent="0.3">
      <c r="A53" s="1" t="s">
        <v>60</v>
      </c>
    </row>
    <row r="54" spans="1:2" ht="18" x14ac:dyDescent="0.35">
      <c r="A54" s="1" t="s">
        <v>61</v>
      </c>
      <c r="B54" s="2">
        <v>0</v>
      </c>
    </row>
    <row r="55" spans="1:2" ht="17.399999999999999" x14ac:dyDescent="0.3">
      <c r="A55" s="1" t="s">
        <v>62</v>
      </c>
      <c r="B55" s="50"/>
    </row>
    <row r="56" spans="1:2" ht="18.600000000000001" thickBot="1" x14ac:dyDescent="0.4">
      <c r="A56" s="1" t="s">
        <v>63</v>
      </c>
      <c r="B56" s="55">
        <v>416097</v>
      </c>
    </row>
    <row r="57" spans="1:2" ht="18" thickBot="1" x14ac:dyDescent="0.35">
      <c r="A57" s="1" t="s">
        <v>64</v>
      </c>
      <c r="B57" s="54">
        <v>0</v>
      </c>
    </row>
    <row r="58" spans="1:2" ht="15" thickTop="1" x14ac:dyDescent="0.3">
      <c r="B58" s="48"/>
    </row>
  </sheetData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2017-2018 Budget </vt:lpstr>
      <vt:lpstr>2018-2019 Budget</vt:lpstr>
      <vt:lpstr>2020-2021 Budget </vt:lpstr>
      <vt:lpstr>'2017-2018 Budget '!Print_Area</vt:lpstr>
      <vt:lpstr>'2018-2019 Budget'!Print_Area</vt:lpstr>
      <vt:lpstr>'2017-2018 Budget '!Print_Titles</vt:lpstr>
      <vt:lpstr>'2018-2019 Budget'!Print_Titles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Scott Denton</cp:lastModifiedBy>
  <cp:revision/>
  <cp:lastPrinted>2020-10-13T02:02:52Z</cp:lastPrinted>
  <dcterms:created xsi:type="dcterms:W3CDTF">2017-06-13T22:17:14Z</dcterms:created>
  <dcterms:modified xsi:type="dcterms:W3CDTF">2020-10-13T13:43:15Z</dcterms:modified>
  <cp:category/>
  <cp:contentStatus/>
</cp:coreProperties>
</file>