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\Documents\Taste Quest\TQ Official documentation\"/>
    </mc:Choice>
  </mc:AlternateContent>
  <xr:revisionPtr revIDLastSave="0" documentId="13_ncr:1_{EE76052F-8D30-479B-BA46-5CE24C16BB11}" xr6:coauthVersionLast="47" xr6:coauthVersionMax="47" xr10:uidLastSave="{00000000-0000-0000-0000-000000000000}"/>
  <bookViews>
    <workbookView xWindow="-103" yWindow="-103" windowWidth="22149" windowHeight="11949" firstSheet="1" activeTab="1" xr2:uid="{A42B7337-7ED4-4BD1-B07F-3A3461376D0F}"/>
  </bookViews>
  <sheets>
    <sheet name="Chart1" sheetId="2" r:id="rId1"/>
    <sheet name="2022 TQ Budget" sheetId="1" r:id="rId2"/>
    <sheet name="Sheet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" l="1"/>
  <c r="F19" i="3"/>
  <c r="F18" i="3"/>
  <c r="E11" i="1"/>
  <c r="E10" i="1"/>
  <c r="E9" i="1"/>
  <c r="E8" i="1"/>
  <c r="E12" i="1" l="1"/>
  <c r="I10" i="3"/>
  <c r="H10" i="3"/>
  <c r="G10" i="3"/>
  <c r="I12" i="3"/>
  <c r="I11" i="3"/>
  <c r="I9" i="3"/>
  <c r="I8" i="3"/>
  <c r="I7" i="3"/>
  <c r="I6" i="3"/>
  <c r="I5" i="3"/>
  <c r="H9" i="3"/>
  <c r="H12" i="3"/>
  <c r="H11" i="3"/>
  <c r="H8" i="3"/>
  <c r="H7" i="3"/>
  <c r="H6" i="3"/>
  <c r="G11" i="3"/>
  <c r="G12" i="3"/>
  <c r="G9" i="3"/>
  <c r="C19" i="3"/>
  <c r="C17" i="3"/>
  <c r="C5" i="3"/>
  <c r="G54" i="1"/>
  <c r="G52" i="1"/>
  <c r="G50" i="1"/>
  <c r="F36" i="1"/>
  <c r="E36" i="1"/>
  <c r="E35" i="1"/>
  <c r="C59" i="1"/>
  <c r="B59" i="1"/>
  <c r="B61" i="1"/>
  <c r="B62" i="1"/>
  <c r="C62" i="1"/>
  <c r="C61" i="1"/>
  <c r="F35" i="1"/>
  <c r="F39" i="1"/>
  <c r="E39" i="1"/>
  <c r="E44" i="1" s="1"/>
  <c r="C12" i="1"/>
  <c r="F10" i="1"/>
  <c r="F8" i="1"/>
  <c r="E26" i="1"/>
  <c r="E42" i="1" s="1"/>
  <c r="E31" i="1"/>
  <c r="F11" i="1" l="1"/>
  <c r="F9" i="1"/>
  <c r="F12" i="1" l="1"/>
  <c r="F42" i="1" l="1"/>
</calcChain>
</file>

<file path=xl/sharedStrings.xml><?xml version="1.0" encoding="utf-8"?>
<sst xmlns="http://schemas.openxmlformats.org/spreadsheetml/2006/main" count="71" uniqueCount="71">
  <si>
    <t xml:space="preserve">One time cost </t>
  </si>
  <si>
    <t xml:space="preserve">EXPENSES </t>
  </si>
  <si>
    <t xml:space="preserve">DESIGN </t>
  </si>
  <si>
    <t xml:space="preserve">WEB </t>
  </si>
  <si>
    <t xml:space="preserve">Taste Quest Estimated Budget </t>
  </si>
  <si>
    <t xml:space="preserve">MISC EXPENSES </t>
  </si>
  <si>
    <t xml:space="preserve">meals/coffee </t>
  </si>
  <si>
    <t xml:space="preserve">supplies </t>
  </si>
  <si>
    <t xml:space="preserve">TOTALS </t>
  </si>
  <si>
    <t xml:space="preserve">DONATIONS </t>
  </si>
  <si>
    <t xml:space="preserve">SPONSORSHIPS </t>
  </si>
  <si>
    <t xml:space="preserve">GRANTS </t>
  </si>
  <si>
    <t xml:space="preserve">printing </t>
  </si>
  <si>
    <t xml:space="preserve">Postage </t>
  </si>
  <si>
    <t xml:space="preserve"> STAFF </t>
  </si>
  <si>
    <t>FUNDRAISING EXPENSES</t>
  </si>
  <si>
    <t xml:space="preserve">ALL EXPENSES TOTALS </t>
  </si>
  <si>
    <t xml:space="preserve">MARKETING </t>
  </si>
  <si>
    <t xml:space="preserve">Social Media ads </t>
  </si>
  <si>
    <t xml:space="preserve"> staff TOTALS </t>
  </si>
  <si>
    <t xml:space="preserve">Wordpress business page and domain </t>
  </si>
  <si>
    <t>OPERATING EXPENSES</t>
  </si>
  <si>
    <t xml:space="preserve">social media </t>
  </si>
  <si>
    <t>PRINTING</t>
  </si>
  <si>
    <t>ANTICIPATED REVENUE</t>
  </si>
  <si>
    <t xml:space="preserve">PRODUCT TOTAL </t>
  </si>
  <si>
    <t xml:space="preserve">CURRICULUM KIT (PRODUCT) EXPENSES </t>
  </si>
  <si>
    <t xml:space="preserve">Estimated 150 groups </t>
  </si>
  <si>
    <t>photography/Illustration (stock)</t>
  </si>
  <si>
    <t xml:space="preserve">photography/Illustration (custom) </t>
  </si>
  <si>
    <t xml:space="preserve">CURRICULUM REVENUE </t>
  </si>
  <si>
    <t xml:space="preserve">OPERATIONS TOTAL </t>
  </si>
  <si>
    <t xml:space="preserve">FUNDRAISING TOTAL </t>
  </si>
  <si>
    <t xml:space="preserve">bare-bones </t>
  </si>
  <si>
    <t xml:space="preserve"> updated: 03/28/2023</t>
  </si>
  <si>
    <t xml:space="preserve">Playbooks (200 total) </t>
  </si>
  <si>
    <t>Stickers (200 sets)</t>
  </si>
  <si>
    <t xml:space="preserve">Aprons (200 total) </t>
  </si>
  <si>
    <t>Facilitator Guides and Asessment tools (25)</t>
  </si>
  <si>
    <t>Director Stipend (~10-15 hours/week)</t>
  </si>
  <si>
    <t>Estimated 2023</t>
  </si>
  <si>
    <t xml:space="preserve">CAPITAL CAMPAIGN </t>
  </si>
  <si>
    <t>Estimated 2024</t>
  </si>
  <si>
    <t>(average 10 kids per group @$20 per participant, 75 groups)</t>
  </si>
  <si>
    <t xml:space="preserve">(average 10 kids per group @25 per participant, 150  groups </t>
  </si>
  <si>
    <t xml:space="preserve">Scholarship kits offset (1/3 groups free) </t>
  </si>
  <si>
    <t xml:space="preserve">Assistant Design Editor: part time @ 15 hours/week, $30/hr  </t>
  </si>
  <si>
    <t xml:space="preserve">6 months designer labor </t>
  </si>
  <si>
    <t>+ 6 months director stipend</t>
  </si>
  <si>
    <t xml:space="preserve">Average Cost to complete 1 kit in 6 months: </t>
  </si>
  <si>
    <t xml:space="preserve">75 kits/200 participants materials </t>
  </si>
  <si>
    <t xml:space="preserve">2022 Expenses </t>
  </si>
  <si>
    <t xml:space="preserve"> January </t>
  </si>
  <si>
    <t xml:space="preserve">Februrary </t>
  </si>
  <si>
    <t xml:space="preserve">March </t>
  </si>
  <si>
    <t xml:space="preserve">April </t>
  </si>
  <si>
    <t xml:space="preserve">May </t>
  </si>
  <si>
    <t>June</t>
  </si>
  <si>
    <t xml:space="preserve">July </t>
  </si>
  <si>
    <t xml:space="preserve">August </t>
  </si>
  <si>
    <t xml:space="preserve">Sept </t>
  </si>
  <si>
    <t xml:space="preserve">Oct </t>
  </si>
  <si>
    <t xml:space="preserve">Nov </t>
  </si>
  <si>
    <t xml:space="preserve">Dec </t>
  </si>
  <si>
    <t>Just Neal</t>
  </si>
  <si>
    <t xml:space="preserve">Scholarship Projections </t>
  </si>
  <si>
    <t xml:space="preserve">kit </t>
  </si>
  <si>
    <t xml:space="preserve">Total </t>
  </si>
  <si>
    <t xml:space="preserve">Number of participants </t>
  </si>
  <si>
    <t xml:space="preserve">food ($150/10 kids per group) </t>
  </si>
  <si>
    <t xml:space="preserve">Estimated 75 Groups (10 participants)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</si>
</sst>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>
      <alignment vertical="top"/>
    </xf>
    <xf numFmtId="43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>
      <alignment vertical="top"/>
    </xf>
  </cellStyleXfs>
  <cellXfs count="24">
    <xf numFmtId="0" fontId="0" fillId="0" borderId="0" xfId="0"/>
    <xf numFmtId="0" fontId="1" fillId="0" borderId="0" xfId="0" applyFont="1"/>
    <xf numFmtId="6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7" fontId="0" fillId="0" borderId="0" xfId="0" applyNumberFormat="1" applyAlignment="1">
      <alignment wrapText="1"/>
    </xf>
    <xf numFmtId="3" fontId="0" fillId="0" borderId="0" xfId="0" applyNumberFormat="1"/>
    <xf numFmtId="0" fontId="2" fillId="0" borderId="0" xfId="0" applyFont="1"/>
    <xf numFmtId="3" fontId="1" fillId="0" borderId="0" xfId="0" applyNumberFormat="1" applyFont="1"/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6" fontId="0" fillId="2" borderId="0" xfId="0" applyNumberFormat="1" applyFill="1"/>
    <xf numFmtId="6" fontId="1" fillId="0" borderId="0" xfId="0" applyNumberFormat="1" applyFont="1"/>
    <xf numFmtId="0" fontId="0" fillId="3" borderId="0" xfId="0" applyFill="1"/>
    <xf numFmtId="0" fontId="0" fillId="3" borderId="0" xfId="0" applyFill="1" applyAlignment="1">
      <alignment wrapText="1"/>
    </xf>
    <xf numFmtId="6" fontId="0" fillId="0" borderId="0" xfId="0" applyNumberFormat="1" applyAlignment="1">
      <alignment wrapText="1"/>
    </xf>
    <xf numFmtId="0" fontId="0" fillId="0" borderId="0" xfId="0" quotePrefix="1"/>
    <xf numFmtId="8" fontId="0" fillId="0" borderId="0" xfId="0" applyNumberFormat="1" applyAlignment="1">
      <alignment vertical="center" wrapText="1"/>
    </xf>
    <xf numFmtId="8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4">
    <cellStyle name="Comma 2" xfId="2" xr:uid="{00000000-0005-0000-0000-000001000000}"/>
    <cellStyle name="Currency 2" xfId="3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898016"/>
        <c:axId val="306898344"/>
      </c:barChart>
      <c:catAx>
        <c:axId val="306898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898344"/>
        <c:crosses val="autoZero"/>
        <c:auto val="1"/>
        <c:lblAlgn val="ctr"/>
        <c:lblOffset val="100"/>
        <c:noMultiLvlLbl val="0"/>
      </c:catAx>
      <c:valAx>
        <c:axId val="30689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89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C502241-1B34-4DB4-B51D-5C4A8BF212D0}">
  <sheetPr/>
  <sheetViews>
    <sheetView zoomScale="7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160" cy="62910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1F6799-3549-4609-BB49-0C7E8A1412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59F9D-C194-41AA-A596-ECE4EA10DBB3}">
  <sheetPr>
    <pageSetUpPr fitToPage="1"/>
  </sheetPr>
  <dimension ref="A2:I63"/>
  <sheetViews>
    <sheetView tabSelected="1" workbookViewId="0">
      <pane ySplit="5" topLeftCell="A6" activePane="bottomLeft" state="frozen"/>
      <selection pane="bottomLeft" activeCell="I8" sqref="I8"/>
    </sheetView>
  </sheetViews>
  <sheetFormatPr defaultRowHeight="14.6" x14ac:dyDescent="0.4"/>
  <cols>
    <col min="1" max="1" width="23.61328125" bestFit="1" customWidth="1"/>
    <col min="2" max="2" width="31.15234375" style="4" customWidth="1"/>
    <col min="3" max="3" width="15.69140625" customWidth="1"/>
    <col min="4" max="4" width="16.921875" customWidth="1"/>
    <col min="5" max="5" width="18" customWidth="1"/>
    <col min="6" max="6" width="22.61328125" customWidth="1"/>
    <col min="7" max="7" width="9.4609375" bestFit="1" customWidth="1"/>
    <col min="9" max="9" width="14.07421875" style="4" customWidth="1"/>
  </cols>
  <sheetData>
    <row r="2" spans="1:9" ht="18.45" x14ac:dyDescent="0.5">
      <c r="A2" s="8" t="s">
        <v>4</v>
      </c>
    </row>
    <row r="3" spans="1:9" x14ac:dyDescent="0.4">
      <c r="A3" s="6" t="s">
        <v>34</v>
      </c>
    </row>
    <row r="4" spans="1:9" x14ac:dyDescent="0.4">
      <c r="B4"/>
    </row>
    <row r="5" spans="1:9" s="1" customFormat="1" x14ac:dyDescent="0.4">
      <c r="B5" s="3"/>
      <c r="C5" s="1" t="s">
        <v>0</v>
      </c>
      <c r="E5" s="1">
        <v>2023</v>
      </c>
      <c r="F5" s="1">
        <v>2024</v>
      </c>
      <c r="I5" s="3"/>
    </row>
    <row r="6" spans="1:9" ht="18.45" x14ac:dyDescent="0.5">
      <c r="A6" s="8" t="s">
        <v>1</v>
      </c>
    </row>
    <row r="7" spans="1:9" x14ac:dyDescent="0.4">
      <c r="A7" s="1" t="s">
        <v>26</v>
      </c>
      <c r="E7" t="s">
        <v>70</v>
      </c>
      <c r="F7" t="s">
        <v>27</v>
      </c>
    </row>
    <row r="8" spans="1:9" ht="29.15" x14ac:dyDescent="0.4">
      <c r="A8" t="s">
        <v>23</v>
      </c>
      <c r="B8" s="4" t="s">
        <v>38</v>
      </c>
      <c r="C8">
        <v>291.33</v>
      </c>
      <c r="E8">
        <f>3.75*C8</f>
        <v>1092.4875</v>
      </c>
      <c r="F8">
        <f>2*(E8)</f>
        <v>2184.9749999999999</v>
      </c>
    </row>
    <row r="9" spans="1:9" x14ac:dyDescent="0.4">
      <c r="A9" s="1"/>
      <c r="B9" s="4" t="s">
        <v>35</v>
      </c>
      <c r="C9">
        <v>2160</v>
      </c>
      <c r="E9">
        <f>C9*3.75</f>
        <v>8100</v>
      </c>
      <c r="F9">
        <f>2*(E9)</f>
        <v>16200</v>
      </c>
    </row>
    <row r="10" spans="1:9" x14ac:dyDescent="0.4">
      <c r="A10" s="1"/>
      <c r="B10" s="4" t="s">
        <v>36</v>
      </c>
      <c r="C10">
        <v>36.49</v>
      </c>
      <c r="E10">
        <f>3.75*C10</f>
        <v>136.83750000000001</v>
      </c>
      <c r="F10">
        <f>2*(E10)</f>
        <v>273.67500000000001</v>
      </c>
    </row>
    <row r="11" spans="1:9" x14ac:dyDescent="0.4">
      <c r="A11" s="1"/>
      <c r="B11" s="4" t="s">
        <v>37</v>
      </c>
      <c r="C11">
        <v>721</v>
      </c>
      <c r="E11">
        <f>3.75*C11</f>
        <v>2703.75</v>
      </c>
      <c r="F11">
        <f>2*(E11)</f>
        <v>5407.5</v>
      </c>
    </row>
    <row r="12" spans="1:9" x14ac:dyDescent="0.4">
      <c r="A12" s="1" t="s">
        <v>25</v>
      </c>
      <c r="C12">
        <f>SUM(C8:C11)</f>
        <v>3208.8199999999997</v>
      </c>
      <c r="E12" s="1">
        <f>SUM(E8:E11)</f>
        <v>12033.074999999999</v>
      </c>
      <c r="F12">
        <f>2*(E12)</f>
        <v>24066.149999999998</v>
      </c>
    </row>
    <row r="15" spans="1:9" x14ac:dyDescent="0.4">
      <c r="A15" s="1" t="s">
        <v>21</v>
      </c>
    </row>
    <row r="16" spans="1:9" x14ac:dyDescent="0.4">
      <c r="A16" t="s">
        <v>2</v>
      </c>
      <c r="B16" s="5" t="s">
        <v>28</v>
      </c>
      <c r="E16">
        <v>100</v>
      </c>
      <c r="F16">
        <v>500</v>
      </c>
    </row>
    <row r="17" spans="1:9" x14ac:dyDescent="0.4">
      <c r="B17" s="4" t="s">
        <v>29</v>
      </c>
      <c r="E17">
        <v>200</v>
      </c>
      <c r="F17">
        <v>500</v>
      </c>
    </row>
    <row r="19" spans="1:9" ht="29.15" x14ac:dyDescent="0.4">
      <c r="A19" t="s">
        <v>3</v>
      </c>
      <c r="B19" s="5" t="s">
        <v>20</v>
      </c>
      <c r="C19" s="2">
        <v>327.75</v>
      </c>
      <c r="E19">
        <v>328</v>
      </c>
      <c r="F19">
        <v>328</v>
      </c>
    </row>
    <row r="21" spans="1:9" x14ac:dyDescent="0.4">
      <c r="B21" s="5"/>
      <c r="C21" s="2"/>
      <c r="E21" s="2"/>
      <c r="F21" s="2"/>
    </row>
    <row r="22" spans="1:9" x14ac:dyDescent="0.4">
      <c r="A22" t="s">
        <v>17</v>
      </c>
      <c r="B22" s="4" t="s">
        <v>18</v>
      </c>
      <c r="F22">
        <v>200</v>
      </c>
    </row>
    <row r="23" spans="1:9" x14ac:dyDescent="0.4">
      <c r="B23"/>
    </row>
    <row r="24" spans="1:9" x14ac:dyDescent="0.4">
      <c r="A24" t="s">
        <v>5</v>
      </c>
      <c r="B24" s="4" t="s">
        <v>6</v>
      </c>
      <c r="E24">
        <v>100</v>
      </c>
      <c r="F24">
        <v>200</v>
      </c>
    </row>
    <row r="25" spans="1:9" x14ac:dyDescent="0.4">
      <c r="B25" s="4" t="s">
        <v>7</v>
      </c>
      <c r="E25">
        <v>100</v>
      </c>
      <c r="F25">
        <v>100</v>
      </c>
    </row>
    <row r="26" spans="1:9" s="1" customFormat="1" x14ac:dyDescent="0.4">
      <c r="A26" s="1" t="s">
        <v>31</v>
      </c>
      <c r="B26" s="3"/>
      <c r="E26" s="1">
        <f>SUM(E16:E25)</f>
        <v>828</v>
      </c>
      <c r="I26" s="3"/>
    </row>
    <row r="28" spans="1:9" x14ac:dyDescent="0.4">
      <c r="A28" s="1" t="s">
        <v>15</v>
      </c>
      <c r="B28" s="5" t="s">
        <v>12</v>
      </c>
      <c r="E28">
        <v>200</v>
      </c>
      <c r="F28">
        <v>200</v>
      </c>
    </row>
    <row r="29" spans="1:9" x14ac:dyDescent="0.4">
      <c r="B29" s="5" t="s">
        <v>13</v>
      </c>
      <c r="E29">
        <v>50</v>
      </c>
      <c r="F29">
        <v>50</v>
      </c>
    </row>
    <row r="30" spans="1:9" x14ac:dyDescent="0.4">
      <c r="B30" s="4" t="s">
        <v>22</v>
      </c>
      <c r="E30">
        <v>100</v>
      </c>
      <c r="F30">
        <v>200</v>
      </c>
    </row>
    <row r="31" spans="1:9" x14ac:dyDescent="0.4">
      <c r="A31" t="s">
        <v>32</v>
      </c>
      <c r="E31" s="1">
        <f>SUM(E28:E30)</f>
        <v>350</v>
      </c>
      <c r="F31" s="1"/>
    </row>
    <row r="33" spans="1:9" x14ac:dyDescent="0.4">
      <c r="D33" s="1"/>
      <c r="E33" s="1"/>
      <c r="F33" s="1"/>
    </row>
    <row r="34" spans="1:9" x14ac:dyDescent="0.4">
      <c r="A34" s="1" t="s">
        <v>14</v>
      </c>
    </row>
    <row r="35" spans="1:9" ht="29.15" x14ac:dyDescent="0.4">
      <c r="B35" s="3" t="s">
        <v>39</v>
      </c>
      <c r="C35" s="1"/>
      <c r="D35" s="1"/>
      <c r="E35" s="15">
        <f>48*10*50</f>
        <v>24000</v>
      </c>
      <c r="F35" s="9">
        <f>48*15*60</f>
        <v>43200</v>
      </c>
    </row>
    <row r="36" spans="1:9" ht="29.15" x14ac:dyDescent="0.4">
      <c r="B36" s="5" t="s">
        <v>46</v>
      </c>
      <c r="D36" s="2"/>
      <c r="E36">
        <f>PRODUCT(15,30,48)</f>
        <v>21600</v>
      </c>
      <c r="F36">
        <f>15*30*48</f>
        <v>21600</v>
      </c>
    </row>
    <row r="37" spans="1:9" x14ac:dyDescent="0.4">
      <c r="B37" s="5"/>
      <c r="D37" s="2"/>
      <c r="E37" s="2"/>
      <c r="F37" s="2"/>
    </row>
    <row r="39" spans="1:9" x14ac:dyDescent="0.4">
      <c r="B39" s="1" t="s">
        <v>19</v>
      </c>
      <c r="E39" s="15">
        <f>SUM(E35:E37)</f>
        <v>45600</v>
      </c>
      <c r="F39" s="9">
        <f>SUM(F35:F38)</f>
        <v>64800</v>
      </c>
    </row>
    <row r="40" spans="1:9" s="1" customFormat="1" x14ac:dyDescent="0.4">
      <c r="I40" s="3"/>
    </row>
    <row r="42" spans="1:9" s="13" customFormat="1" ht="36.9" x14ac:dyDescent="0.5">
      <c r="A42" s="11" t="s">
        <v>16</v>
      </c>
      <c r="B42" s="12"/>
      <c r="E42" s="14">
        <f>SUM(E39,E31,E26,E12)</f>
        <v>58811.074999999997</v>
      </c>
      <c r="F42" s="14">
        <f>SUM(F39,F30,F29,F28,F25,F24,F22,F19,F17,F16,F12)</f>
        <v>91144.15</v>
      </c>
      <c r="I42" s="12"/>
    </row>
    <row r="43" spans="1:9" s="13" customFormat="1" ht="18.45" x14ac:dyDescent="0.5">
      <c r="A43" s="11"/>
      <c r="B43" s="12"/>
      <c r="F43" s="14"/>
      <c r="I43" s="12"/>
    </row>
    <row r="44" spans="1:9" x14ac:dyDescent="0.4">
      <c r="A44" t="s">
        <v>33</v>
      </c>
      <c r="E44" s="2">
        <f>SUM(E39,E19,F47)</f>
        <v>45928</v>
      </c>
    </row>
    <row r="45" spans="1:9" s="16" customFormat="1" x14ac:dyDescent="0.4">
      <c r="B45" s="17"/>
      <c r="I45" s="17"/>
    </row>
    <row r="48" spans="1:9" ht="36.9" x14ac:dyDescent="0.5">
      <c r="A48" s="10" t="s">
        <v>24</v>
      </c>
      <c r="F48" s="1" t="s">
        <v>49</v>
      </c>
    </row>
    <row r="49" spans="1:7" x14ac:dyDescent="0.4">
      <c r="B49" s="1" t="s">
        <v>40</v>
      </c>
      <c r="C49" t="s">
        <v>42</v>
      </c>
      <c r="D49" s="1"/>
    </row>
    <row r="50" spans="1:7" x14ac:dyDescent="0.4">
      <c r="B50"/>
      <c r="F50" t="s">
        <v>47</v>
      </c>
      <c r="G50" s="2">
        <f>E36/2</f>
        <v>10800</v>
      </c>
    </row>
    <row r="51" spans="1:7" x14ac:dyDescent="0.4">
      <c r="A51" t="s">
        <v>41</v>
      </c>
      <c r="B51" s="18">
        <v>50000</v>
      </c>
      <c r="D51" s="7"/>
      <c r="F51" t="s">
        <v>50</v>
      </c>
      <c r="G51">
        <v>3209</v>
      </c>
    </row>
    <row r="52" spans="1:7" x14ac:dyDescent="0.4">
      <c r="G52" s="2">
        <f>SUM(G49:G51)</f>
        <v>14009</v>
      </c>
    </row>
    <row r="53" spans="1:7" x14ac:dyDescent="0.4">
      <c r="A53" t="s">
        <v>9</v>
      </c>
      <c r="B53" s="7">
        <v>2000</v>
      </c>
      <c r="C53" s="7">
        <v>15000</v>
      </c>
      <c r="D53" s="7"/>
      <c r="F53" s="19" t="s">
        <v>48</v>
      </c>
      <c r="G53">
        <v>12000</v>
      </c>
    </row>
    <row r="54" spans="1:7" x14ac:dyDescent="0.4">
      <c r="B54"/>
      <c r="G54" s="2">
        <f>SUM(G53,G50,G51)</f>
        <v>26009</v>
      </c>
    </row>
    <row r="55" spans="1:7" x14ac:dyDescent="0.4">
      <c r="A55" t="s">
        <v>10</v>
      </c>
      <c r="B55" s="7">
        <v>5000</v>
      </c>
      <c r="C55" s="7">
        <v>15000</v>
      </c>
      <c r="D55" s="7"/>
    </row>
    <row r="56" spans="1:7" x14ac:dyDescent="0.4">
      <c r="B56"/>
    </row>
    <row r="57" spans="1:7" x14ac:dyDescent="0.4">
      <c r="A57" t="s">
        <v>11</v>
      </c>
      <c r="B57" s="7">
        <v>5000</v>
      </c>
      <c r="C57" s="7">
        <v>35000</v>
      </c>
      <c r="D57" s="7"/>
    </row>
    <row r="58" spans="1:7" x14ac:dyDescent="0.4">
      <c r="B58"/>
    </row>
    <row r="59" spans="1:7" x14ac:dyDescent="0.4">
      <c r="A59" t="s">
        <v>30</v>
      </c>
      <c r="B59">
        <f>75*20*10</f>
        <v>15000</v>
      </c>
      <c r="C59">
        <f>150*25*10</f>
        <v>37500</v>
      </c>
    </row>
    <row r="60" spans="1:7" ht="56.15" customHeight="1" x14ac:dyDescent="0.4">
      <c r="B60" s="4" t="s">
        <v>43</v>
      </c>
      <c r="C60" s="4" t="s">
        <v>44</v>
      </c>
      <c r="D60" s="9"/>
    </row>
    <row r="61" spans="1:7" x14ac:dyDescent="0.4">
      <c r="A61" t="s">
        <v>45</v>
      </c>
      <c r="B61" s="4">
        <f>-20*10*25</f>
        <v>-5000</v>
      </c>
      <c r="C61">
        <f>-50*25*10</f>
        <v>-12500</v>
      </c>
    </row>
    <row r="62" spans="1:7" x14ac:dyDescent="0.4">
      <c r="A62" s="1" t="s">
        <v>8</v>
      </c>
      <c r="B62" s="9">
        <f>SUM(B51:B61)</f>
        <v>72000</v>
      </c>
      <c r="C62">
        <f>SUM(C51:C61)</f>
        <v>90000</v>
      </c>
    </row>
    <row r="63" spans="1:7" x14ac:dyDescent="0.4">
      <c r="B63"/>
    </row>
  </sheetData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D4348-2530-49D2-97C9-347DA1A89F21}">
  <dimension ref="B2:O20"/>
  <sheetViews>
    <sheetView workbookViewId="0">
      <selection activeCell="F17" sqref="F17"/>
    </sheetView>
  </sheetViews>
  <sheetFormatPr defaultRowHeight="14.6" x14ac:dyDescent="0.4"/>
  <cols>
    <col min="6" max="6" width="28.53515625" customWidth="1"/>
    <col min="8" max="8" width="17.4609375" customWidth="1"/>
  </cols>
  <sheetData>
    <row r="2" spans="2:15" x14ac:dyDescent="0.4">
      <c r="B2" t="s">
        <v>51</v>
      </c>
      <c r="F2" t="s">
        <v>65</v>
      </c>
    </row>
    <row r="4" spans="2:15" x14ac:dyDescent="0.4">
      <c r="B4" t="s">
        <v>52</v>
      </c>
      <c r="C4">
        <v>1134.25</v>
      </c>
      <c r="F4" t="s">
        <v>68</v>
      </c>
      <c r="G4" t="s">
        <v>66</v>
      </c>
      <c r="H4" t="s">
        <v>69</v>
      </c>
      <c r="I4" t="s">
        <v>67</v>
      </c>
    </row>
    <row r="5" spans="2:15" x14ac:dyDescent="0.4">
      <c r="B5" t="s">
        <v>53</v>
      </c>
      <c r="C5">
        <f>3+800+256.25+6.56</f>
        <v>1065.81</v>
      </c>
      <c r="F5">
        <v>1</v>
      </c>
      <c r="G5" s="2">
        <v>20</v>
      </c>
      <c r="H5">
        <v>15</v>
      </c>
      <c r="I5" s="2">
        <f t="shared" ref="I5:I12" si="0">SUM(G5:H5)</f>
        <v>35</v>
      </c>
    </row>
    <row r="6" spans="2:15" x14ac:dyDescent="0.4">
      <c r="B6" t="s">
        <v>54</v>
      </c>
      <c r="C6">
        <v>969.56</v>
      </c>
      <c r="F6">
        <v>50</v>
      </c>
      <c r="G6">
        <v>1000</v>
      </c>
      <c r="H6">
        <f>15*50</f>
        <v>750</v>
      </c>
      <c r="I6">
        <f t="shared" si="0"/>
        <v>1750</v>
      </c>
    </row>
    <row r="7" spans="2:15" x14ac:dyDescent="0.4">
      <c r="B7" t="s">
        <v>55</v>
      </c>
      <c r="C7">
        <v>679.28</v>
      </c>
      <c r="F7">
        <v>100</v>
      </c>
      <c r="G7">
        <v>2000</v>
      </c>
      <c r="H7">
        <f>15*100</f>
        <v>1500</v>
      </c>
      <c r="I7">
        <f t="shared" si="0"/>
        <v>3500</v>
      </c>
    </row>
    <row r="8" spans="2:15" x14ac:dyDescent="0.4">
      <c r="B8" t="s">
        <v>56</v>
      </c>
      <c r="C8">
        <v>9.56</v>
      </c>
      <c r="F8">
        <v>200</v>
      </c>
      <c r="G8">
        <v>4000</v>
      </c>
      <c r="H8">
        <f>15*200</f>
        <v>3000</v>
      </c>
      <c r="I8">
        <f t="shared" si="0"/>
        <v>7000</v>
      </c>
    </row>
    <row r="9" spans="2:15" x14ac:dyDescent="0.4">
      <c r="B9" t="s">
        <v>57</v>
      </c>
      <c r="C9">
        <v>1363.71</v>
      </c>
      <c r="F9">
        <v>500</v>
      </c>
      <c r="G9">
        <f>500*20</f>
        <v>10000</v>
      </c>
      <c r="H9" s="20">
        <f>15*500</f>
        <v>7500</v>
      </c>
      <c r="I9" s="5">
        <f t="shared" si="0"/>
        <v>17500</v>
      </c>
      <c r="J9" s="20"/>
    </row>
    <row r="10" spans="2:15" x14ac:dyDescent="0.4">
      <c r="B10" t="s">
        <v>58</v>
      </c>
      <c r="C10">
        <v>9.56</v>
      </c>
      <c r="F10">
        <v>750</v>
      </c>
      <c r="G10">
        <f>20*(750)</f>
        <v>15000</v>
      </c>
      <c r="H10">
        <f>15*750</f>
        <v>11250</v>
      </c>
      <c r="I10">
        <f t="shared" si="0"/>
        <v>26250</v>
      </c>
    </row>
    <row r="11" spans="2:15" x14ac:dyDescent="0.4">
      <c r="B11" t="s">
        <v>59</v>
      </c>
      <c r="C11">
        <v>1946.75</v>
      </c>
      <c r="F11">
        <v>1000</v>
      </c>
      <c r="G11">
        <f>20*1000</f>
        <v>20000</v>
      </c>
      <c r="H11" s="5">
        <f>15*1000</f>
        <v>15000</v>
      </c>
      <c r="I11">
        <f t="shared" si="0"/>
        <v>35000</v>
      </c>
      <c r="J11" s="5"/>
      <c r="K11" s="5"/>
      <c r="L11" s="5"/>
      <c r="M11" s="21"/>
      <c r="N11" s="23"/>
      <c r="O11" s="21"/>
    </row>
    <row r="12" spans="2:15" x14ac:dyDescent="0.4">
      <c r="B12" t="s">
        <v>60</v>
      </c>
      <c r="C12">
        <v>9.56</v>
      </c>
      <c r="F12">
        <v>1500</v>
      </c>
      <c r="G12">
        <f>1500*20</f>
        <v>30000</v>
      </c>
      <c r="H12" s="5">
        <f>15*1500</f>
        <v>22500</v>
      </c>
      <c r="I12" s="5">
        <f t="shared" si="0"/>
        <v>52500</v>
      </c>
      <c r="J12" s="5"/>
      <c r="K12" s="5"/>
      <c r="L12" s="5"/>
      <c r="M12" s="21"/>
      <c r="N12" s="23"/>
      <c r="O12" s="21"/>
    </row>
    <row r="13" spans="2:15" x14ac:dyDescent="0.4">
      <c r="B13" t="s">
        <v>61</v>
      </c>
      <c r="C13">
        <v>797</v>
      </c>
    </row>
    <row r="14" spans="2:15" x14ac:dyDescent="0.4">
      <c r="B14" t="s">
        <v>62</v>
      </c>
      <c r="C14">
        <v>9.56</v>
      </c>
      <c r="H14" s="22"/>
      <c r="I14" s="23"/>
      <c r="J14" s="23"/>
      <c r="K14" s="23"/>
      <c r="L14" s="5"/>
      <c r="M14" s="21"/>
      <c r="N14" s="23"/>
      <c r="O14" s="21"/>
    </row>
    <row r="15" spans="2:15" x14ac:dyDescent="0.4">
      <c r="B15" t="s">
        <v>63</v>
      </c>
      <c r="C15">
        <v>541.24</v>
      </c>
      <c r="H15" s="22"/>
      <c r="I15" s="23"/>
      <c r="J15" s="23"/>
      <c r="K15" s="23"/>
      <c r="L15" s="5"/>
      <c r="M15" s="21"/>
      <c r="N15" s="23"/>
      <c r="O15" s="21"/>
    </row>
    <row r="16" spans="2:15" x14ac:dyDescent="0.4">
      <c r="H16" s="5"/>
    </row>
    <row r="17" spans="2:13" x14ac:dyDescent="0.4">
      <c r="C17">
        <f>SUM(C4:C15)</f>
        <v>8535.840000000002</v>
      </c>
      <c r="F17">
        <v>12033</v>
      </c>
      <c r="H17" s="22"/>
      <c r="I17" s="23"/>
      <c r="J17" s="23"/>
      <c r="K17" s="23"/>
      <c r="L17" s="5"/>
      <c r="M17" s="21"/>
    </row>
    <row r="18" spans="2:13" x14ac:dyDescent="0.4">
      <c r="B18" t="s">
        <v>64</v>
      </c>
      <c r="C18">
        <v>7718</v>
      </c>
      <c r="F18">
        <f>15000-12033</f>
        <v>2967</v>
      </c>
      <c r="H18" s="22"/>
      <c r="I18" s="23"/>
      <c r="J18" s="23"/>
      <c r="K18" s="23"/>
      <c r="L18" s="5"/>
      <c r="M18" s="21"/>
    </row>
    <row r="19" spans="2:13" x14ac:dyDescent="0.4">
      <c r="C19">
        <f>C17-C18</f>
        <v>817.84000000000196</v>
      </c>
      <c r="F19">
        <f>(2967/12033)*100</f>
        <v>24.657192720019946</v>
      </c>
    </row>
    <row r="20" spans="2:13" x14ac:dyDescent="0.4">
      <c r="F20">
        <f>15000*0.25</f>
        <v>3750</v>
      </c>
    </row>
  </sheetData>
  <mergeCells count="15">
    <mergeCell ref="H17:H18"/>
    <mergeCell ref="I17:I18"/>
    <mergeCell ref="J17:J18"/>
    <mergeCell ref="K17:K18"/>
    <mergeCell ref="M17:M18"/>
    <mergeCell ref="O11:O12"/>
    <mergeCell ref="H14:H15"/>
    <mergeCell ref="I14:I15"/>
    <mergeCell ref="J14:J15"/>
    <mergeCell ref="K14:K15"/>
    <mergeCell ref="M14:M15"/>
    <mergeCell ref="N14:N15"/>
    <mergeCell ref="O14:O15"/>
    <mergeCell ref="M11:M12"/>
    <mergeCell ref="N11:N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2022 TQ Budget</vt:lpstr>
      <vt:lpstr>Sheet1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Capo Sauerman </dc:creator>
  <cp:lastModifiedBy>Emily Capo Sauerman </cp:lastModifiedBy>
  <cp:lastPrinted>2018-11-28T00:52:00Z</cp:lastPrinted>
  <dcterms:created xsi:type="dcterms:W3CDTF">2018-05-01T14:01:53Z</dcterms:created>
  <dcterms:modified xsi:type="dcterms:W3CDTF">2023-06-12T19:33:35Z</dcterms:modified>
</cp:coreProperties>
</file>