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Budgets\2020 - 2021\"/>
    </mc:Choice>
  </mc:AlternateContent>
  <xr:revisionPtr revIDLastSave="0" documentId="13_ncr:1_{0B1BB0D3-187F-4DB8-8D16-011547E71141}" xr6:coauthVersionLast="45" xr6:coauthVersionMax="45" xr10:uidLastSave="{00000000-0000-0000-0000-000000000000}"/>
  <bookViews>
    <workbookView xWindow="-120" yWindow="-120" windowWidth="29040" windowHeight="15840" xr2:uid="{AB473F8E-37A5-444D-B566-D4B8801B66B3}"/>
  </bookViews>
  <sheets>
    <sheet name="2020-2021" sheetId="1" r:id="rId1"/>
    <sheet name="Assumptions" sheetId="2" r:id="rId2"/>
    <sheet name="Actual to date May 2020" sheetId="4" r:id="rId3"/>
    <sheet name="Budget 2019-2020" sheetId="3" r:id="rId4"/>
  </sheets>
  <externalReferences>
    <externalReference r:id="rId5"/>
    <externalReference r:id="rId6"/>
  </externalReferences>
  <definedNames>
    <definedName name="_xlnm.Print_Titles" localSheetId="0">'2020-2021'!$A:$F,'2020-2021'!$1:$3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2" i="1" l="1"/>
  <c r="H56" i="1"/>
  <c r="AD48" i="1" l="1"/>
  <c r="AB48" i="1"/>
  <c r="Z48" i="1"/>
  <c r="X48" i="1"/>
  <c r="V48" i="1"/>
  <c r="T48" i="1"/>
  <c r="R48" i="1"/>
  <c r="P48" i="1"/>
  <c r="N48" i="1"/>
  <c r="L48" i="1"/>
  <c r="AF40" i="1" l="1"/>
  <c r="S131" i="4" l="1"/>
  <c r="Q131" i="4"/>
  <c r="O131" i="4"/>
  <c r="M131" i="4"/>
  <c r="I131" i="4"/>
  <c r="K131" i="4" s="1"/>
  <c r="G131" i="4"/>
  <c r="Q130" i="4"/>
  <c r="K130" i="4"/>
  <c r="Q129" i="4"/>
  <c r="K129" i="4"/>
  <c r="Q128" i="4"/>
  <c r="K128" i="4"/>
  <c r="S126" i="4"/>
  <c r="S132" i="4" s="1"/>
  <c r="O126" i="4"/>
  <c r="O132" i="4" s="1"/>
  <c r="M126" i="4"/>
  <c r="Q126" i="4" s="1"/>
  <c r="K126" i="4"/>
  <c r="I126" i="4"/>
  <c r="I132" i="4" s="1"/>
  <c r="G126" i="4"/>
  <c r="G132" i="4" s="1"/>
  <c r="K132" i="4" s="1"/>
  <c r="Q125" i="4"/>
  <c r="K125" i="4"/>
  <c r="Q120" i="4"/>
  <c r="K120" i="4"/>
  <c r="Q119" i="4"/>
  <c r="K119" i="4"/>
  <c r="Q118" i="4"/>
  <c r="K118" i="4"/>
  <c r="Q117" i="4"/>
  <c r="K117" i="4"/>
  <c r="Q116" i="4"/>
  <c r="K116" i="4"/>
  <c r="S114" i="4"/>
  <c r="O114" i="4"/>
  <c r="M114" i="4"/>
  <c r="Q114" i="4" s="1"/>
  <c r="I114" i="4"/>
  <c r="G114" i="4"/>
  <c r="K114" i="4" s="1"/>
  <c r="Q113" i="4"/>
  <c r="K113" i="4"/>
  <c r="Q112" i="4"/>
  <c r="K112" i="4"/>
  <c r="Q110" i="4"/>
  <c r="K110" i="4"/>
  <c r="S109" i="4"/>
  <c r="O109" i="4"/>
  <c r="Q109" i="4" s="1"/>
  <c r="M109" i="4"/>
  <c r="I109" i="4"/>
  <c r="G109" i="4"/>
  <c r="K109" i="4" s="1"/>
  <c r="Q108" i="4"/>
  <c r="K108" i="4"/>
  <c r="Q107" i="4"/>
  <c r="K107" i="4"/>
  <c r="S105" i="4"/>
  <c r="O105" i="4"/>
  <c r="M105" i="4"/>
  <c r="Q105" i="4" s="1"/>
  <c r="I105" i="4"/>
  <c r="G105" i="4"/>
  <c r="K105" i="4" s="1"/>
  <c r="Q104" i="4"/>
  <c r="K104" i="4"/>
  <c r="Q103" i="4"/>
  <c r="K103" i="4"/>
  <c r="S101" i="4"/>
  <c r="S121" i="4" s="1"/>
  <c r="O101" i="4"/>
  <c r="M101" i="4"/>
  <c r="Q101" i="4" s="1"/>
  <c r="K101" i="4"/>
  <c r="I101" i="4"/>
  <c r="G101" i="4"/>
  <c r="Q100" i="4"/>
  <c r="K100" i="4"/>
  <c r="Q99" i="4"/>
  <c r="K99" i="4"/>
  <c r="Q98" i="4"/>
  <c r="K98" i="4"/>
  <c r="S96" i="4"/>
  <c r="O96" i="4"/>
  <c r="M96" i="4"/>
  <c r="Q96" i="4" s="1"/>
  <c r="I96" i="4"/>
  <c r="G96" i="4"/>
  <c r="K96" i="4" s="1"/>
  <c r="Q95" i="4"/>
  <c r="K95" i="4"/>
  <c r="Q94" i="4"/>
  <c r="K94" i="4"/>
  <c r="Q93" i="4"/>
  <c r="K93" i="4"/>
  <c r="Q91" i="4"/>
  <c r="K91" i="4"/>
  <c r="Q90" i="4"/>
  <c r="K90" i="4"/>
  <c r="Q89" i="4"/>
  <c r="K89" i="4"/>
  <c r="Q88" i="4"/>
  <c r="K88" i="4"/>
  <c r="Q87" i="4"/>
  <c r="K87" i="4"/>
  <c r="Q86" i="4"/>
  <c r="K86" i="4"/>
  <c r="Q85" i="4"/>
  <c r="K85" i="4"/>
  <c r="Q84" i="4"/>
  <c r="K84" i="4"/>
  <c r="S83" i="4"/>
  <c r="O83" i="4"/>
  <c r="Q83" i="4" s="1"/>
  <c r="M83" i="4"/>
  <c r="I83" i="4"/>
  <c r="G83" i="4"/>
  <c r="K83" i="4" s="1"/>
  <c r="Q82" i="4"/>
  <c r="K82" i="4"/>
  <c r="Q81" i="4"/>
  <c r="K81" i="4"/>
  <c r="Q80" i="4"/>
  <c r="K80" i="4"/>
  <c r="Q79" i="4"/>
  <c r="K79" i="4"/>
  <c r="Q77" i="4"/>
  <c r="K77" i="4"/>
  <c r="Q76" i="4"/>
  <c r="K76" i="4"/>
  <c r="Q75" i="4"/>
  <c r="K75" i="4"/>
  <c r="S74" i="4"/>
  <c r="Q74" i="4"/>
  <c r="O74" i="4"/>
  <c r="M74" i="4"/>
  <c r="I74" i="4"/>
  <c r="K74" i="4" s="1"/>
  <c r="G74" i="4"/>
  <c r="Q73" i="4"/>
  <c r="K73" i="4"/>
  <c r="Q72" i="4"/>
  <c r="K72" i="4"/>
  <c r="Q71" i="4"/>
  <c r="K71" i="4"/>
  <c r="Q70" i="4"/>
  <c r="K70" i="4"/>
  <c r="Q69" i="4"/>
  <c r="K69" i="4"/>
  <c r="Q68" i="4"/>
  <c r="K68" i="4"/>
  <c r="Q67" i="4"/>
  <c r="K67" i="4"/>
  <c r="Q66" i="4"/>
  <c r="K66" i="4"/>
  <c r="Q65" i="4"/>
  <c r="K65" i="4"/>
  <c r="Q63" i="4"/>
  <c r="K63" i="4"/>
  <c r="S62" i="4"/>
  <c r="O62" i="4"/>
  <c r="Q62" i="4" s="1"/>
  <c r="M62" i="4"/>
  <c r="I62" i="4"/>
  <c r="G62" i="4"/>
  <c r="K62" i="4" s="1"/>
  <c r="Q61" i="4"/>
  <c r="K61" i="4"/>
  <c r="Q60" i="4"/>
  <c r="K60" i="4"/>
  <c r="Q59" i="4"/>
  <c r="K59" i="4"/>
  <c r="Q58" i="4"/>
  <c r="K58" i="4"/>
  <c r="Q57" i="4"/>
  <c r="K57" i="4"/>
  <c r="Q56" i="4"/>
  <c r="K56" i="4"/>
  <c r="S54" i="4"/>
  <c r="O54" i="4"/>
  <c r="O121" i="4" s="1"/>
  <c r="M54" i="4"/>
  <c r="M121" i="4" s="1"/>
  <c r="Q121" i="4" s="1"/>
  <c r="I54" i="4"/>
  <c r="I121" i="4" s="1"/>
  <c r="G54" i="4"/>
  <c r="K54" i="4" s="1"/>
  <c r="Q53" i="4"/>
  <c r="K53" i="4"/>
  <c r="Q52" i="4"/>
  <c r="K52" i="4"/>
  <c r="Q51" i="4"/>
  <c r="K51" i="4"/>
  <c r="Q50" i="4"/>
  <c r="K50" i="4"/>
  <c r="Q49" i="4"/>
  <c r="K49" i="4"/>
  <c r="Q48" i="4"/>
  <c r="K48" i="4"/>
  <c r="Q47" i="4"/>
  <c r="K47" i="4"/>
  <c r="Q46" i="4"/>
  <c r="K46" i="4"/>
  <c r="I42" i="4"/>
  <c r="I43" i="4" s="1"/>
  <c r="Q41" i="4"/>
  <c r="K41" i="4"/>
  <c r="Q40" i="4"/>
  <c r="K40" i="4"/>
  <c r="Q39" i="4"/>
  <c r="K39" i="4"/>
  <c r="Q38" i="4"/>
  <c r="K38" i="4"/>
  <c r="Q37" i="4"/>
  <c r="K37" i="4"/>
  <c r="Q36" i="4"/>
  <c r="K36" i="4"/>
  <c r="Q35" i="4"/>
  <c r="K35" i="4"/>
  <c r="S34" i="4"/>
  <c r="O34" i="4"/>
  <c r="M34" i="4"/>
  <c r="Q34" i="4" s="1"/>
  <c r="K34" i="4"/>
  <c r="I34" i="4"/>
  <c r="G34" i="4"/>
  <c r="Q33" i="4"/>
  <c r="K33" i="4"/>
  <c r="Q32" i="4"/>
  <c r="K32" i="4"/>
  <c r="Q30" i="4"/>
  <c r="K30" i="4"/>
  <c r="Q29" i="4"/>
  <c r="K29" i="4"/>
  <c r="Q28" i="4"/>
  <c r="K28" i="4"/>
  <c r="S27" i="4"/>
  <c r="O27" i="4"/>
  <c r="M27" i="4"/>
  <c r="Q27" i="4" s="1"/>
  <c r="I27" i="4"/>
  <c r="G27" i="4"/>
  <c r="K27" i="4" s="1"/>
  <c r="Q26" i="4"/>
  <c r="K26" i="4"/>
  <c r="Q25" i="4"/>
  <c r="K25" i="4"/>
  <c r="Q23" i="4"/>
  <c r="K23" i="4"/>
  <c r="Q22" i="4"/>
  <c r="K22" i="4"/>
  <c r="S21" i="4"/>
  <c r="S42" i="4" s="1"/>
  <c r="S43" i="4" s="1"/>
  <c r="O21" i="4"/>
  <c r="M21" i="4"/>
  <c r="Q21" i="4" s="1"/>
  <c r="K21" i="4"/>
  <c r="I21" i="4"/>
  <c r="G21" i="4"/>
  <c r="Q20" i="4"/>
  <c r="K20" i="4"/>
  <c r="Q19" i="4"/>
  <c r="K19" i="4"/>
  <c r="Q18" i="4"/>
  <c r="K18" i="4"/>
  <c r="S16" i="4"/>
  <c r="O16" i="4"/>
  <c r="O42" i="4" s="1"/>
  <c r="O43" i="4" s="1"/>
  <c r="O122" i="4" s="1"/>
  <c r="O133" i="4" s="1"/>
  <c r="M16" i="4"/>
  <c r="M42" i="4" s="1"/>
  <c r="I16" i="4"/>
  <c r="G16" i="4"/>
  <c r="G42" i="4" s="1"/>
  <c r="Q15" i="4"/>
  <c r="K15" i="4"/>
  <c r="Q14" i="4"/>
  <c r="K14" i="4"/>
  <c r="Q13" i="4"/>
  <c r="K13" i="4"/>
  <c r="Q11" i="4"/>
  <c r="K11" i="4"/>
  <c r="Q10" i="4"/>
  <c r="K10" i="4"/>
  <c r="S9" i="4"/>
  <c r="O9" i="4"/>
  <c r="Q9" i="4" s="1"/>
  <c r="M9" i="4"/>
  <c r="I9" i="4"/>
  <c r="G9" i="4"/>
  <c r="K9" i="4" s="1"/>
  <c r="Q8" i="4"/>
  <c r="K8" i="4"/>
  <c r="Q7" i="4"/>
  <c r="K7" i="4"/>
  <c r="Q6" i="4"/>
  <c r="K6" i="4"/>
  <c r="K42" i="4" l="1"/>
  <c r="G43" i="4"/>
  <c r="I122" i="4"/>
  <c r="I133" i="4" s="1"/>
  <c r="M43" i="4"/>
  <c r="Q42" i="4"/>
  <c r="S122" i="4"/>
  <c r="S133" i="4" s="1"/>
  <c r="M132" i="4"/>
  <c r="Q132" i="4" s="1"/>
  <c r="Q16" i="4"/>
  <c r="Q54" i="4"/>
  <c r="G121" i="4"/>
  <c r="K121" i="4" s="1"/>
  <c r="K16" i="4"/>
  <c r="Q43" i="4" l="1"/>
  <c r="M122" i="4"/>
  <c r="K43" i="4"/>
  <c r="G122" i="4"/>
  <c r="K122" i="4" l="1"/>
  <c r="G133" i="4"/>
  <c r="K133" i="4" s="1"/>
  <c r="Q122" i="4"/>
  <c r="M133" i="4"/>
  <c r="Q133" i="4" s="1"/>
  <c r="AC133" i="3" l="1"/>
  <c r="AA133" i="3"/>
  <c r="W133" i="3"/>
  <c r="U133" i="3"/>
  <c r="S133" i="3"/>
  <c r="O133" i="3"/>
  <c r="M133" i="3"/>
  <c r="K133" i="3"/>
  <c r="G133" i="3"/>
  <c r="AC132" i="3"/>
  <c r="AA132" i="3"/>
  <c r="Y132" i="3"/>
  <c r="Y133" i="3" s="1"/>
  <c r="W132" i="3"/>
  <c r="U132" i="3"/>
  <c r="S132" i="3"/>
  <c r="Q132" i="3"/>
  <c r="Q133" i="3" s="1"/>
  <c r="O132" i="3"/>
  <c r="M132" i="3"/>
  <c r="K132" i="3"/>
  <c r="I132" i="3"/>
  <c r="I133" i="3" s="1"/>
  <c r="G132" i="3"/>
  <c r="AE131" i="3"/>
  <c r="AE130" i="3"/>
  <c r="AC130" i="3"/>
  <c r="AA130" i="3"/>
  <c r="Y130" i="3"/>
  <c r="W130" i="3"/>
  <c r="U130" i="3"/>
  <c r="S130" i="3"/>
  <c r="Q130" i="3"/>
  <c r="O130" i="3"/>
  <c r="M130" i="3"/>
  <c r="K130" i="3"/>
  <c r="I130" i="3"/>
  <c r="G130" i="3"/>
  <c r="AE129" i="3"/>
  <c r="AE128" i="3"/>
  <c r="AE127" i="3"/>
  <c r="AC127" i="3"/>
  <c r="AA127" i="3"/>
  <c r="Y127" i="3"/>
  <c r="W127" i="3"/>
  <c r="U127" i="3"/>
  <c r="S127" i="3"/>
  <c r="Q127" i="3"/>
  <c r="O127" i="3"/>
  <c r="M127" i="3"/>
  <c r="K127" i="3"/>
  <c r="I127" i="3"/>
  <c r="G127" i="3"/>
  <c r="AE126" i="3"/>
  <c r="AE121" i="3"/>
  <c r="AE120" i="3"/>
  <c r="AE119" i="3"/>
  <c r="AE118" i="3"/>
  <c r="AE117" i="3"/>
  <c r="AE116" i="3"/>
  <c r="AC116" i="3"/>
  <c r="AA116" i="3"/>
  <c r="Y116" i="3"/>
  <c r="W116" i="3"/>
  <c r="U116" i="3"/>
  <c r="S116" i="3"/>
  <c r="Q116" i="3"/>
  <c r="O116" i="3"/>
  <c r="M116" i="3"/>
  <c r="K116" i="3"/>
  <c r="I116" i="3"/>
  <c r="G116" i="3"/>
  <c r="AE115" i="3"/>
  <c r="AE114" i="3"/>
  <c r="AE112" i="3"/>
  <c r="AE111" i="3"/>
  <c r="AC111" i="3"/>
  <c r="AA111" i="3"/>
  <c r="Y111" i="3"/>
  <c r="W111" i="3"/>
  <c r="U111" i="3"/>
  <c r="S111" i="3"/>
  <c r="Q111" i="3"/>
  <c r="O111" i="3"/>
  <c r="M111" i="3"/>
  <c r="K111" i="3"/>
  <c r="I111" i="3"/>
  <c r="G111" i="3"/>
  <c r="AE110" i="3"/>
  <c r="AE109" i="3"/>
  <c r="AE107" i="3"/>
  <c r="AC107" i="3"/>
  <c r="AA107" i="3"/>
  <c r="Y107" i="3"/>
  <c r="W107" i="3"/>
  <c r="U107" i="3"/>
  <c r="S107" i="3"/>
  <c r="Q107" i="3"/>
  <c r="O107" i="3"/>
  <c r="M107" i="3"/>
  <c r="K107" i="3"/>
  <c r="I107" i="3"/>
  <c r="G107" i="3"/>
  <c r="AE106" i="3"/>
  <c r="AE105" i="3"/>
  <c r="AE103" i="3"/>
  <c r="AC103" i="3"/>
  <c r="AA103" i="3"/>
  <c r="Y103" i="3"/>
  <c r="W103" i="3"/>
  <c r="U103" i="3"/>
  <c r="S103" i="3"/>
  <c r="Q103" i="3"/>
  <c r="O103" i="3"/>
  <c r="M103" i="3"/>
  <c r="K103" i="3"/>
  <c r="I103" i="3"/>
  <c r="G103" i="3"/>
  <c r="AE102" i="3"/>
  <c r="AE101" i="3"/>
  <c r="AE100" i="3"/>
  <c r="AE99" i="3"/>
  <c r="AE98" i="3"/>
  <c r="AC98" i="3"/>
  <c r="AA98" i="3"/>
  <c r="Y98" i="3"/>
  <c r="W98" i="3"/>
  <c r="U98" i="3"/>
  <c r="S98" i="3"/>
  <c r="Q98" i="3"/>
  <c r="O98" i="3"/>
  <c r="M98" i="3"/>
  <c r="K98" i="3"/>
  <c r="I98" i="3"/>
  <c r="G98" i="3"/>
  <c r="AE97" i="3"/>
  <c r="AE96" i="3"/>
  <c r="AE95" i="3"/>
  <c r="AE93" i="3"/>
  <c r="AE92" i="3"/>
  <c r="AE91" i="3"/>
  <c r="AE90" i="3"/>
  <c r="AE89" i="3"/>
  <c r="AE88" i="3"/>
  <c r="AE87" i="3"/>
  <c r="AE86" i="3"/>
  <c r="AE85" i="3"/>
  <c r="AC85" i="3"/>
  <c r="AA85" i="3"/>
  <c r="Y85" i="3"/>
  <c r="W85" i="3"/>
  <c r="U85" i="3"/>
  <c r="S85" i="3"/>
  <c r="Q85" i="3"/>
  <c r="O85" i="3"/>
  <c r="M85" i="3"/>
  <c r="K85" i="3"/>
  <c r="I85" i="3"/>
  <c r="G85" i="3"/>
  <c r="AE84" i="3"/>
  <c r="AE83" i="3"/>
  <c r="AE82" i="3"/>
  <c r="AE80" i="3"/>
  <c r="AE79" i="3"/>
  <c r="AE78" i="3"/>
  <c r="AC77" i="3"/>
  <c r="AA77" i="3"/>
  <c r="Y77" i="3"/>
  <c r="W77" i="3"/>
  <c r="U77" i="3"/>
  <c r="S77" i="3"/>
  <c r="Q77" i="3"/>
  <c r="O77" i="3"/>
  <c r="M77" i="3"/>
  <c r="K77" i="3"/>
  <c r="I77" i="3"/>
  <c r="AE77" i="3" s="1"/>
  <c r="G77" i="3"/>
  <c r="AE76" i="3"/>
  <c r="AE75" i="3"/>
  <c r="AE74" i="3"/>
  <c r="AC74" i="3"/>
  <c r="AA74" i="3"/>
  <c r="Y74" i="3"/>
  <c r="W74" i="3"/>
  <c r="U74" i="3"/>
  <c r="S74" i="3"/>
  <c r="Q74" i="3"/>
  <c r="O74" i="3"/>
  <c r="M74" i="3"/>
  <c r="K74" i="3"/>
  <c r="I74" i="3"/>
  <c r="G74" i="3"/>
  <c r="AE73" i="3"/>
  <c r="AE72" i="3"/>
  <c r="AE71" i="3"/>
  <c r="AE70" i="3"/>
  <c r="AE69" i="3"/>
  <c r="AE68" i="3"/>
  <c r="AE67" i="3"/>
  <c r="AE66" i="3"/>
  <c r="AE65" i="3"/>
  <c r="AC64" i="3"/>
  <c r="AA64" i="3"/>
  <c r="Y64" i="3"/>
  <c r="W64" i="3"/>
  <c r="U64" i="3"/>
  <c r="S64" i="3"/>
  <c r="Q64" i="3"/>
  <c r="O64" i="3"/>
  <c r="M64" i="3"/>
  <c r="K64" i="3"/>
  <c r="I64" i="3"/>
  <c r="G64" i="3"/>
  <c r="AE64" i="3" s="1"/>
  <c r="AE63" i="3"/>
  <c r="AE62" i="3"/>
  <c r="AE61" i="3"/>
  <c r="G61" i="3"/>
  <c r="AE60" i="3"/>
  <c r="AE59" i="3"/>
  <c r="AE58" i="3"/>
  <c r="AE57" i="3"/>
  <c r="AE54" i="3"/>
  <c r="AE53" i="3"/>
  <c r="AC52" i="3"/>
  <c r="AA52" i="3"/>
  <c r="Y52" i="3"/>
  <c r="W52" i="3"/>
  <c r="U52" i="3"/>
  <c r="S52" i="3"/>
  <c r="Q52" i="3"/>
  <c r="O52" i="3"/>
  <c r="M52" i="3"/>
  <c r="K52" i="3"/>
  <c r="I52" i="3"/>
  <c r="G52" i="3"/>
  <c r="AE51" i="3"/>
  <c r="AC50" i="3"/>
  <c r="AA50" i="3"/>
  <c r="Y50" i="3"/>
  <c r="Y55" i="3" s="1"/>
  <c r="W50" i="3"/>
  <c r="U50" i="3"/>
  <c r="S50" i="3"/>
  <c r="Q50" i="3"/>
  <c r="Q55" i="3" s="1"/>
  <c r="O50" i="3"/>
  <c r="M50" i="3"/>
  <c r="K50" i="3"/>
  <c r="I50" i="3"/>
  <c r="I55" i="3" s="1"/>
  <c r="G50" i="3"/>
  <c r="AE49" i="3"/>
  <c r="AE48" i="3"/>
  <c r="AE45" i="3"/>
  <c r="AE44" i="3"/>
  <c r="AE43" i="3"/>
  <c r="AE42" i="3"/>
  <c r="AC42" i="3"/>
  <c r="AA42" i="3"/>
  <c r="Y42" i="3"/>
  <c r="W42" i="3"/>
  <c r="U42" i="3"/>
  <c r="S42" i="3"/>
  <c r="Q42" i="3"/>
  <c r="O42" i="3"/>
  <c r="M42" i="3"/>
  <c r="K42" i="3"/>
  <c r="I42" i="3"/>
  <c r="G42" i="3"/>
  <c r="AE41" i="3"/>
  <c r="AE40" i="3"/>
  <c r="AE39" i="3"/>
  <c r="AE38" i="3"/>
  <c r="AC38" i="3"/>
  <c r="AA38" i="3"/>
  <c r="Y38" i="3"/>
  <c r="W38" i="3"/>
  <c r="U38" i="3"/>
  <c r="S38" i="3"/>
  <c r="Q38" i="3"/>
  <c r="O38" i="3"/>
  <c r="M38" i="3"/>
  <c r="K38" i="3"/>
  <c r="I38" i="3"/>
  <c r="G38" i="3"/>
  <c r="AE37" i="3"/>
  <c r="AE36" i="3"/>
  <c r="AE34" i="3"/>
  <c r="AE33" i="3"/>
  <c r="AE32" i="3"/>
  <c r="AE30" i="3"/>
  <c r="AE29" i="3"/>
  <c r="AC29" i="3"/>
  <c r="AA29" i="3"/>
  <c r="Y29" i="3"/>
  <c r="W29" i="3"/>
  <c r="U29" i="3"/>
  <c r="S29" i="3"/>
  <c r="Q29" i="3"/>
  <c r="O29" i="3"/>
  <c r="M29" i="3"/>
  <c r="K29" i="3"/>
  <c r="I29" i="3"/>
  <c r="G29" i="3"/>
  <c r="AC28" i="3"/>
  <c r="AC31" i="3" s="1"/>
  <c r="AA28" i="3"/>
  <c r="AA31" i="3" s="1"/>
  <c r="Y28" i="3"/>
  <c r="Y31" i="3" s="1"/>
  <c r="W28" i="3"/>
  <c r="W31" i="3" s="1"/>
  <c r="U28" i="3"/>
  <c r="U31" i="3" s="1"/>
  <c r="S28" i="3"/>
  <c r="S31" i="3" s="1"/>
  <c r="Q28" i="3"/>
  <c r="Q31" i="3" s="1"/>
  <c r="O28" i="3"/>
  <c r="O31" i="3" s="1"/>
  <c r="M28" i="3"/>
  <c r="M31" i="3" s="1"/>
  <c r="K28" i="3"/>
  <c r="K31" i="3" s="1"/>
  <c r="I28" i="3"/>
  <c r="I31" i="3" s="1"/>
  <c r="G28" i="3"/>
  <c r="G31" i="3" s="1"/>
  <c r="AE27" i="3"/>
  <c r="AE26" i="3"/>
  <c r="AE25" i="3"/>
  <c r="AE23" i="3"/>
  <c r="AE22" i="3"/>
  <c r="AC21" i="3"/>
  <c r="AC24" i="3" s="1"/>
  <c r="AA21" i="3"/>
  <c r="AA24" i="3" s="1"/>
  <c r="Y21" i="3"/>
  <c r="Y24" i="3" s="1"/>
  <c r="W21" i="3"/>
  <c r="W24" i="3" s="1"/>
  <c r="U21" i="3"/>
  <c r="U24" i="3" s="1"/>
  <c r="S21" i="3"/>
  <c r="S24" i="3" s="1"/>
  <c r="Q21" i="3"/>
  <c r="Q24" i="3" s="1"/>
  <c r="O21" i="3"/>
  <c r="O24" i="3" s="1"/>
  <c r="M21" i="3"/>
  <c r="M24" i="3" s="1"/>
  <c r="K21" i="3"/>
  <c r="K24" i="3" s="1"/>
  <c r="I21" i="3"/>
  <c r="I24" i="3" s="1"/>
  <c r="G21" i="3"/>
  <c r="G24" i="3" s="1"/>
  <c r="AC19" i="3"/>
  <c r="AA19" i="3"/>
  <c r="Y19" i="3"/>
  <c r="W19" i="3"/>
  <c r="U19" i="3"/>
  <c r="S19" i="3"/>
  <c r="Q19" i="3"/>
  <c r="O19" i="3"/>
  <c r="M19" i="3"/>
  <c r="K19" i="3"/>
  <c r="I19" i="3"/>
  <c r="G19" i="3"/>
  <c r="AE19" i="3" s="1"/>
  <c r="AE18" i="3"/>
  <c r="AE17" i="3"/>
  <c r="AE16" i="3"/>
  <c r="AE14" i="3"/>
  <c r="AE13" i="3"/>
  <c r="AE12" i="3"/>
  <c r="AE10" i="3"/>
  <c r="AE9" i="3"/>
  <c r="AE8" i="3"/>
  <c r="AC7" i="3"/>
  <c r="AC11" i="3" s="1"/>
  <c r="AA7" i="3"/>
  <c r="AA11" i="3" s="1"/>
  <c r="Y7" i="3"/>
  <c r="Y11" i="3" s="1"/>
  <c r="W7" i="3"/>
  <c r="W11" i="3" s="1"/>
  <c r="U7" i="3"/>
  <c r="U11" i="3" s="1"/>
  <c r="S7" i="3"/>
  <c r="S11" i="3" s="1"/>
  <c r="Q7" i="3"/>
  <c r="Q11" i="3" s="1"/>
  <c r="O7" i="3"/>
  <c r="O11" i="3" s="1"/>
  <c r="M7" i="3"/>
  <c r="M11" i="3" s="1"/>
  <c r="K7" i="3"/>
  <c r="K11" i="3" s="1"/>
  <c r="I7" i="3"/>
  <c r="I11" i="3" s="1"/>
  <c r="G7" i="3"/>
  <c r="G11" i="3" s="1"/>
  <c r="Y46" i="3" l="1"/>
  <c r="Y47" i="3" s="1"/>
  <c r="Q46" i="3"/>
  <c r="Q47" i="3" s="1"/>
  <c r="K46" i="3"/>
  <c r="K47" i="3" s="1"/>
  <c r="I46" i="3"/>
  <c r="I47" i="3" s="1"/>
  <c r="AE28" i="3"/>
  <c r="S46" i="3"/>
  <c r="S47" i="3" s="1"/>
  <c r="S55" i="3"/>
  <c r="AA55" i="3"/>
  <c r="AA56" i="3" s="1"/>
  <c r="AA122" i="3" s="1"/>
  <c r="G55" i="3"/>
  <c r="G56" i="3" s="1"/>
  <c r="G122" i="3" s="1"/>
  <c r="O55" i="3"/>
  <c r="O56" i="3" s="1"/>
  <c r="O122" i="3" s="1"/>
  <c r="W55" i="3"/>
  <c r="W56" i="3" s="1"/>
  <c r="W122" i="3" s="1"/>
  <c r="AA46" i="3"/>
  <c r="AA47" i="3" s="1"/>
  <c r="O46" i="3"/>
  <c r="O47" i="3" s="1"/>
  <c r="M46" i="3"/>
  <c r="M47" i="3" s="1"/>
  <c r="AC46" i="3"/>
  <c r="AC47" i="3" s="1"/>
  <c r="AE31" i="3"/>
  <c r="W46" i="3"/>
  <c r="W47" i="3" s="1"/>
  <c r="U46" i="3"/>
  <c r="U47" i="3" s="1"/>
  <c r="S56" i="3"/>
  <c r="S122" i="3" s="1"/>
  <c r="AE52" i="3"/>
  <c r="M55" i="3"/>
  <c r="K55" i="3"/>
  <c r="K56" i="3" s="1"/>
  <c r="K122" i="3" s="1"/>
  <c r="K123" i="3" s="1"/>
  <c r="K134" i="3" s="1"/>
  <c r="Q56" i="3"/>
  <c r="Q122" i="3" s="1"/>
  <c r="Q123" i="3" s="1"/>
  <c r="Q134" i="3" s="1"/>
  <c r="Y56" i="3"/>
  <c r="Y122" i="3" s="1"/>
  <c r="Y123" i="3" s="1"/>
  <c r="Y134" i="3" s="1"/>
  <c r="AE50" i="3"/>
  <c r="AC55" i="3"/>
  <c r="AC56" i="3" s="1"/>
  <c r="AC122" i="3" s="1"/>
  <c r="AC123" i="3" s="1"/>
  <c r="AC134" i="3" s="1"/>
  <c r="I56" i="3"/>
  <c r="I122" i="3" s="1"/>
  <c r="U55" i="3"/>
  <c r="U56" i="3" s="1"/>
  <c r="U122" i="3" s="1"/>
  <c r="AE11" i="3"/>
  <c r="AE24" i="3"/>
  <c r="AE133" i="3"/>
  <c r="AE7" i="3"/>
  <c r="AE21" i="3"/>
  <c r="G46" i="3"/>
  <c r="AE132" i="3"/>
  <c r="AA123" i="3" l="1"/>
  <c r="AA134" i="3" s="1"/>
  <c r="O123" i="3"/>
  <c r="O134" i="3" s="1"/>
  <c r="I123" i="3"/>
  <c r="I134" i="3" s="1"/>
  <c r="W123" i="3"/>
  <c r="W134" i="3" s="1"/>
  <c r="U123" i="3"/>
  <c r="U134" i="3" s="1"/>
  <c r="S123" i="3"/>
  <c r="S134" i="3" s="1"/>
  <c r="AE55" i="3"/>
  <c r="M56" i="3"/>
  <c r="M122" i="3" s="1"/>
  <c r="M123" i="3" s="1"/>
  <c r="M134" i="3" s="1"/>
  <c r="G47" i="3"/>
  <c r="AE46" i="3"/>
  <c r="AE56" i="3" l="1"/>
  <c r="AE122" i="3"/>
  <c r="G123" i="3"/>
  <c r="AE47" i="3"/>
  <c r="G134" i="3" l="1"/>
  <c r="AE134" i="3" s="1"/>
  <c r="AE123" i="3"/>
  <c r="A56" i="1" l="1"/>
  <c r="AF129" i="1" l="1"/>
  <c r="AD128" i="1"/>
  <c r="AD130" i="1" s="1"/>
  <c r="AB128" i="1"/>
  <c r="AB130" i="1" s="1"/>
  <c r="Z128" i="1"/>
  <c r="Z130" i="1" s="1"/>
  <c r="X128" i="1"/>
  <c r="X130" i="1" s="1"/>
  <c r="V128" i="1"/>
  <c r="V130" i="1" s="1"/>
  <c r="T128" i="1"/>
  <c r="T130" i="1" s="1"/>
  <c r="R128" i="1"/>
  <c r="R130" i="1" s="1"/>
  <c r="P128" i="1"/>
  <c r="P130" i="1" s="1"/>
  <c r="N128" i="1"/>
  <c r="N130" i="1" s="1"/>
  <c r="L128" i="1"/>
  <c r="L130" i="1" s="1"/>
  <c r="J128" i="1"/>
  <c r="J130" i="1" s="1"/>
  <c r="H128" i="1"/>
  <c r="AF127" i="1"/>
  <c r="AF126" i="1"/>
  <c r="AD125" i="1"/>
  <c r="AB125" i="1"/>
  <c r="Z125" i="1"/>
  <c r="X125" i="1"/>
  <c r="V125" i="1"/>
  <c r="T125" i="1"/>
  <c r="R125" i="1"/>
  <c r="P125" i="1"/>
  <c r="N125" i="1"/>
  <c r="L125" i="1"/>
  <c r="J125" i="1"/>
  <c r="H125" i="1"/>
  <c r="AF124" i="1"/>
  <c r="AF119" i="1"/>
  <c r="AF118" i="1"/>
  <c r="AF117" i="1"/>
  <c r="AF116" i="1"/>
  <c r="AF115" i="1"/>
  <c r="AD114" i="1"/>
  <c r="AB114" i="1"/>
  <c r="Z114" i="1"/>
  <c r="X114" i="1"/>
  <c r="V114" i="1"/>
  <c r="T114" i="1"/>
  <c r="R114" i="1"/>
  <c r="P114" i="1"/>
  <c r="N114" i="1"/>
  <c r="L114" i="1"/>
  <c r="J114" i="1"/>
  <c r="H114" i="1"/>
  <c r="AF113" i="1"/>
  <c r="AF112" i="1"/>
  <c r="AF110" i="1"/>
  <c r="AD109" i="1"/>
  <c r="AB109" i="1"/>
  <c r="Z109" i="1"/>
  <c r="X109" i="1"/>
  <c r="V109" i="1"/>
  <c r="T109" i="1"/>
  <c r="R109" i="1"/>
  <c r="P109" i="1"/>
  <c r="N109" i="1"/>
  <c r="L109" i="1"/>
  <c r="J109" i="1"/>
  <c r="H109" i="1"/>
  <c r="AF108" i="1"/>
  <c r="AF107" i="1"/>
  <c r="AD105" i="1"/>
  <c r="AB105" i="1"/>
  <c r="Z105" i="1"/>
  <c r="X105" i="1"/>
  <c r="V105" i="1"/>
  <c r="T105" i="1"/>
  <c r="R105" i="1"/>
  <c r="P105" i="1"/>
  <c r="N105" i="1"/>
  <c r="L105" i="1"/>
  <c r="J105" i="1"/>
  <c r="H105" i="1"/>
  <c r="AF104" i="1"/>
  <c r="AF103" i="1"/>
  <c r="AD101" i="1"/>
  <c r="AB101" i="1"/>
  <c r="Z101" i="1"/>
  <c r="X101" i="1"/>
  <c r="V101" i="1"/>
  <c r="T101" i="1"/>
  <c r="R101" i="1"/>
  <c r="P101" i="1"/>
  <c r="N101" i="1"/>
  <c r="L101" i="1"/>
  <c r="J101" i="1"/>
  <c r="H101" i="1"/>
  <c r="AF100" i="1"/>
  <c r="AF99" i="1"/>
  <c r="AF98" i="1"/>
  <c r="AF97" i="1"/>
  <c r="AD96" i="1"/>
  <c r="AB96" i="1"/>
  <c r="Z96" i="1"/>
  <c r="X96" i="1"/>
  <c r="V96" i="1"/>
  <c r="T96" i="1"/>
  <c r="R96" i="1"/>
  <c r="P96" i="1"/>
  <c r="N96" i="1"/>
  <c r="L96" i="1"/>
  <c r="J96" i="1"/>
  <c r="H96" i="1"/>
  <c r="AF95" i="1"/>
  <c r="AF94" i="1"/>
  <c r="AF93" i="1"/>
  <c r="AF91" i="1"/>
  <c r="AF90" i="1"/>
  <c r="AF89" i="1"/>
  <c r="AF88" i="1"/>
  <c r="AF87" i="1"/>
  <c r="AF86" i="1"/>
  <c r="AF85" i="1"/>
  <c r="AF84" i="1"/>
  <c r="AD83" i="1"/>
  <c r="AB83" i="1"/>
  <c r="Z83" i="1"/>
  <c r="X83" i="1"/>
  <c r="V83" i="1"/>
  <c r="T83" i="1"/>
  <c r="R83" i="1"/>
  <c r="P83" i="1"/>
  <c r="N83" i="1"/>
  <c r="L83" i="1"/>
  <c r="J83" i="1"/>
  <c r="H83" i="1"/>
  <c r="AF82" i="1"/>
  <c r="AF81" i="1"/>
  <c r="AF80" i="1"/>
  <c r="AF78" i="1"/>
  <c r="AF77" i="1"/>
  <c r="AF76" i="1"/>
  <c r="AF74" i="1"/>
  <c r="AF73" i="1"/>
  <c r="AD75" i="1"/>
  <c r="AB75" i="1"/>
  <c r="Z75" i="1"/>
  <c r="X75" i="1"/>
  <c r="V75" i="1"/>
  <c r="T75" i="1"/>
  <c r="R75" i="1"/>
  <c r="P75" i="1"/>
  <c r="N75" i="1"/>
  <c r="L75" i="1"/>
  <c r="J75" i="1"/>
  <c r="H75" i="1"/>
  <c r="AF71" i="1"/>
  <c r="AF70" i="1"/>
  <c r="AF69" i="1"/>
  <c r="AF68" i="1"/>
  <c r="AF67" i="1"/>
  <c r="AF66" i="1"/>
  <c r="AF65" i="1"/>
  <c r="AF64" i="1"/>
  <c r="AF63" i="1"/>
  <c r="AD62" i="1"/>
  <c r="AB62" i="1"/>
  <c r="Z62" i="1"/>
  <c r="X62" i="1"/>
  <c r="V62" i="1"/>
  <c r="T62" i="1"/>
  <c r="R62" i="1"/>
  <c r="P62" i="1"/>
  <c r="N62" i="1"/>
  <c r="L62" i="1"/>
  <c r="J62" i="1"/>
  <c r="AF61" i="1"/>
  <c r="AF60" i="1"/>
  <c r="AF59" i="1"/>
  <c r="AF58" i="1"/>
  <c r="AF57" i="1"/>
  <c r="AF56" i="1"/>
  <c r="AF55" i="1"/>
  <c r="AF52" i="1"/>
  <c r="AF51" i="1"/>
  <c r="AF49" i="1"/>
  <c r="AF47" i="1"/>
  <c r="AF46" i="1"/>
  <c r="AF43" i="1"/>
  <c r="AF42" i="1"/>
  <c r="AF41" i="1"/>
  <c r="AF39" i="1"/>
  <c r="AF38" i="1"/>
  <c r="AF37" i="1"/>
  <c r="AD36" i="1"/>
  <c r="AB36" i="1"/>
  <c r="Z36" i="1"/>
  <c r="X36" i="1"/>
  <c r="V36" i="1"/>
  <c r="T36" i="1"/>
  <c r="R36" i="1"/>
  <c r="P36" i="1"/>
  <c r="N36" i="1"/>
  <c r="L36" i="1"/>
  <c r="J36" i="1"/>
  <c r="H36" i="1"/>
  <c r="AF35" i="1"/>
  <c r="AF34" i="1"/>
  <c r="AF32" i="1"/>
  <c r="AF31" i="1"/>
  <c r="AF30" i="1"/>
  <c r="AD29" i="1"/>
  <c r="AB29" i="1"/>
  <c r="Z29" i="1"/>
  <c r="X29" i="1"/>
  <c r="V29" i="1"/>
  <c r="T29" i="1"/>
  <c r="R29" i="1"/>
  <c r="P29" i="1"/>
  <c r="N29" i="1"/>
  <c r="L29" i="1"/>
  <c r="J29" i="1"/>
  <c r="H29" i="1"/>
  <c r="AF26" i="1"/>
  <c r="AF25" i="1"/>
  <c r="AF24" i="1"/>
  <c r="R23" i="1"/>
  <c r="P23" i="1"/>
  <c r="J23" i="1"/>
  <c r="H23" i="1"/>
  <c r="AF22" i="1"/>
  <c r="AF21" i="1"/>
  <c r="AD23" i="1"/>
  <c r="AB23" i="1"/>
  <c r="Z23" i="1"/>
  <c r="X23" i="1"/>
  <c r="V23" i="1"/>
  <c r="T23" i="1"/>
  <c r="N23" i="1"/>
  <c r="L23" i="1"/>
  <c r="AD18" i="1"/>
  <c r="AB18" i="1"/>
  <c r="Z18" i="1"/>
  <c r="X18" i="1"/>
  <c r="V18" i="1"/>
  <c r="T18" i="1"/>
  <c r="R18" i="1"/>
  <c r="P18" i="1"/>
  <c r="N18" i="1"/>
  <c r="L18" i="1"/>
  <c r="J18" i="1"/>
  <c r="H18" i="1"/>
  <c r="AF17" i="1"/>
  <c r="AF16" i="1"/>
  <c r="AF15" i="1"/>
  <c r="AF13" i="1"/>
  <c r="AF12" i="1"/>
  <c r="AF10" i="1"/>
  <c r="AF9" i="1"/>
  <c r="AF8" i="1"/>
  <c r="AD11" i="1"/>
  <c r="AB11" i="1"/>
  <c r="Z11" i="1"/>
  <c r="X11" i="1"/>
  <c r="V11" i="1"/>
  <c r="T11" i="1"/>
  <c r="R11" i="1"/>
  <c r="P11" i="1"/>
  <c r="N11" i="1"/>
  <c r="L11" i="1"/>
  <c r="J11" i="1"/>
  <c r="H11" i="1"/>
  <c r="J131" i="1" l="1"/>
  <c r="R131" i="1"/>
  <c r="Z131" i="1"/>
  <c r="N131" i="1"/>
  <c r="V131" i="1"/>
  <c r="H130" i="1"/>
  <c r="Z54" i="1"/>
  <c r="Z120" i="1" s="1"/>
  <c r="T54" i="1"/>
  <c r="T120" i="1" s="1"/>
  <c r="N44" i="1"/>
  <c r="N45" i="1" s="1"/>
  <c r="V44" i="1"/>
  <c r="V45" i="1" s="1"/>
  <c r="AD44" i="1"/>
  <c r="AD45" i="1" s="1"/>
  <c r="AF36" i="1"/>
  <c r="X131" i="1"/>
  <c r="L131" i="1"/>
  <c r="T131" i="1"/>
  <c r="AB131" i="1"/>
  <c r="AF28" i="1"/>
  <c r="L54" i="1"/>
  <c r="L120" i="1" s="1"/>
  <c r="AB54" i="1"/>
  <c r="AB120" i="1" s="1"/>
  <c r="AF105" i="1"/>
  <c r="AD131" i="1"/>
  <c r="AF50" i="1"/>
  <c r="AF72" i="1"/>
  <c r="AF114" i="1"/>
  <c r="AF128" i="1"/>
  <c r="AF96" i="1"/>
  <c r="AF101" i="1"/>
  <c r="AF109" i="1"/>
  <c r="N54" i="1"/>
  <c r="N120" i="1" s="1"/>
  <c r="AD54" i="1"/>
  <c r="AD120" i="1" s="1"/>
  <c r="AF83" i="1"/>
  <c r="AF125" i="1"/>
  <c r="P131" i="1"/>
  <c r="AF23" i="1"/>
  <c r="T44" i="1"/>
  <c r="T45" i="1" s="1"/>
  <c r="AB44" i="1"/>
  <c r="AB45" i="1" s="1"/>
  <c r="AF11" i="1"/>
  <c r="H44" i="1"/>
  <c r="P44" i="1"/>
  <c r="P45" i="1" s="1"/>
  <c r="X44" i="1"/>
  <c r="X45" i="1" s="1"/>
  <c r="AF18" i="1"/>
  <c r="J44" i="1"/>
  <c r="J45" i="1" s="1"/>
  <c r="R44" i="1"/>
  <c r="R45" i="1" s="1"/>
  <c r="Z44" i="1"/>
  <c r="Z45" i="1" s="1"/>
  <c r="AF20" i="1"/>
  <c r="AF29" i="1"/>
  <c r="AF27" i="1"/>
  <c r="J54" i="1"/>
  <c r="J120" i="1" s="1"/>
  <c r="R54" i="1"/>
  <c r="R120" i="1" s="1"/>
  <c r="AF130" i="1"/>
  <c r="L44" i="1"/>
  <c r="L45" i="1" s="1"/>
  <c r="AF75" i="1"/>
  <c r="AF48" i="1"/>
  <c r="V54" i="1"/>
  <c r="V120" i="1" s="1"/>
  <c r="H54" i="1"/>
  <c r="P54" i="1"/>
  <c r="P120" i="1" s="1"/>
  <c r="X54" i="1"/>
  <c r="X120" i="1" s="1"/>
  <c r="H131" i="1"/>
  <c r="AF62" i="1"/>
  <c r="AF7" i="1"/>
  <c r="AD121" i="1" l="1"/>
  <c r="AD132" i="1" s="1"/>
  <c r="V121" i="1"/>
  <c r="V132" i="1" s="1"/>
  <c r="N121" i="1"/>
  <c r="N132" i="1" s="1"/>
  <c r="AF131" i="1"/>
  <c r="Z121" i="1"/>
  <c r="Z132" i="1" s="1"/>
  <c r="X121" i="1"/>
  <c r="X132" i="1" s="1"/>
  <c r="L121" i="1"/>
  <c r="L132" i="1" s="1"/>
  <c r="AB121" i="1"/>
  <c r="AB132" i="1" s="1"/>
  <c r="T121" i="1"/>
  <c r="T132" i="1" s="1"/>
  <c r="AF54" i="1"/>
  <c r="H120" i="1"/>
  <c r="AF120" i="1" s="1"/>
  <c r="R121" i="1"/>
  <c r="R132" i="1" s="1"/>
  <c r="P121" i="1"/>
  <c r="P132" i="1" s="1"/>
  <c r="J121" i="1"/>
  <c r="J132" i="1" s="1"/>
  <c r="H45" i="1"/>
  <c r="AF44" i="1"/>
  <c r="AF53" i="1"/>
  <c r="H121" i="1" l="1"/>
  <c r="AF45" i="1"/>
  <c r="H132" i="1" l="1"/>
  <c r="AF121" i="1"/>
  <c r="AF132" i="1" l="1"/>
</calcChain>
</file>

<file path=xl/sharedStrings.xml><?xml version="1.0" encoding="utf-8"?>
<sst xmlns="http://schemas.openxmlformats.org/spreadsheetml/2006/main" count="560" uniqueCount="193">
  <si>
    <t>Annual Budget</t>
  </si>
  <si>
    <t>Ordinary Income/Expense</t>
  </si>
  <si>
    <t>Income</t>
  </si>
  <si>
    <t>4000-00 · Adult Day Services</t>
  </si>
  <si>
    <t>4000-01  Day Services-State</t>
  </si>
  <si>
    <t>4000-02  Day Services-Private</t>
  </si>
  <si>
    <t>4000-03  Day Services-MCO</t>
  </si>
  <si>
    <t>4000-00 · Adult Day Services - Other</t>
  </si>
  <si>
    <t>Total 4000-00 · Adult Day Services</t>
  </si>
  <si>
    <t>4020-00 Respite Services</t>
  </si>
  <si>
    <t>4030-00 · Hospital Sitters</t>
  </si>
  <si>
    <t>4040-00  Transportation Service</t>
  </si>
  <si>
    <t xml:space="preserve"> </t>
  </si>
  <si>
    <t>4040-02  Transportation-Private</t>
  </si>
  <si>
    <t>4040-03  Transportation-NEMT</t>
  </si>
  <si>
    <t>4040-00  Transportation Service - Other</t>
  </si>
  <si>
    <t>Total 4040-00  Transportation Service</t>
  </si>
  <si>
    <t>4070-00 · Supported Employment</t>
  </si>
  <si>
    <t>4070-01  Supp Employment-State</t>
  </si>
  <si>
    <t>4070-02  Supp Employment-MCO</t>
  </si>
  <si>
    <t>4070-00 · Supported Employment - Other</t>
  </si>
  <si>
    <t>Total 4070-00 · Supported Employment</t>
  </si>
  <si>
    <t>4075-00 · Vocational Rehab</t>
  </si>
  <si>
    <t>4090-00  Gain/ Loss-Sale Assets</t>
  </si>
  <si>
    <t>4100-00 · Residential Services</t>
  </si>
  <si>
    <t>4100-01  Residential Serv-State</t>
  </si>
  <si>
    <t>4100-02  Residential Serv-MCO</t>
  </si>
  <si>
    <t>Total 4100-00 · Residential Services</t>
  </si>
  <si>
    <t>4300-00 · United Way</t>
  </si>
  <si>
    <t>4310-00 · Rutherford County</t>
  </si>
  <si>
    <t>4320-00 · City of Murfreesboro</t>
  </si>
  <si>
    <t>4400-00 · Other Contributions</t>
  </si>
  <si>
    <t>4401-00 · Angel Tree Fund</t>
  </si>
  <si>
    <t>4400-00 · Other Contributions - Other</t>
  </si>
  <si>
    <t>Total 4400-00 · Other Contributions</t>
  </si>
  <si>
    <t>4500-00 · Events</t>
  </si>
  <si>
    <t>4600-00 · Grants</t>
  </si>
  <si>
    <t>4800-00 Rental Income-Iris Av</t>
  </si>
  <si>
    <t>4810-00 Rental Income-Lakeshore</t>
  </si>
  <si>
    <t>4910-00  -Background</t>
  </si>
  <si>
    <t>4920-00 · Interest Income</t>
  </si>
  <si>
    <t>4990-00 · Other Income</t>
  </si>
  <si>
    <t>Total Income</t>
  </si>
  <si>
    <t>Gross Profit</t>
  </si>
  <si>
    <t>Expense</t>
  </si>
  <si>
    <t>6000-00  Payroll Expenses</t>
  </si>
  <si>
    <t>6000-10  Salaries</t>
  </si>
  <si>
    <t>6000-15 · Employee Bonus</t>
  </si>
  <si>
    <t>6000-20  Overtime</t>
  </si>
  <si>
    <t>6000-35  PTO</t>
  </si>
  <si>
    <t>6000-50  Longevity Pay</t>
  </si>
  <si>
    <t>6000-60  Payroll taxes</t>
  </si>
  <si>
    <t>Total 6000-00  Payroll Expenses</t>
  </si>
  <si>
    <t>6100-00 · Insurance</t>
  </si>
  <si>
    <t>6100-10  Insurance-Group</t>
  </si>
  <si>
    <t>6100-20  Insurance-Liability</t>
  </si>
  <si>
    <t>6100-30 Insurance-Workers Comp.</t>
  </si>
  <si>
    <t>6100-35  Insurance-STD</t>
  </si>
  <si>
    <t>6100-40  Insurance-Life</t>
  </si>
  <si>
    <t>6100-60  Insurance-Unemployment</t>
  </si>
  <si>
    <t>Total 6100-00 · Insurance</t>
  </si>
  <si>
    <t>6200-00 · Professional Fees</t>
  </si>
  <si>
    <t>6210-00 · Contract Services</t>
  </si>
  <si>
    <t>6210-00 - Cont. Serv. Other</t>
  </si>
  <si>
    <t>6210-01 - Janitorial Services</t>
  </si>
  <si>
    <t>6210-02- Server Software/Maint.</t>
  </si>
  <si>
    <t>6210-03  Payroll Service</t>
  </si>
  <si>
    <t>6210-04- Office Equipment</t>
  </si>
  <si>
    <t>6210-05  Drug Screening</t>
  </si>
  <si>
    <t>6210-06  Temporary Help</t>
  </si>
  <si>
    <t>6210-07  Med-Res Nursing</t>
  </si>
  <si>
    <t>6210-08  TIMAS</t>
  </si>
  <si>
    <t>6210-09- Security &amp; Doc. Stored</t>
  </si>
  <si>
    <t>Total 6210-00 · Contract Services</t>
  </si>
  <si>
    <t>6220-00 Background Expenses</t>
  </si>
  <si>
    <t>6225-00 · Dues &amp; Subscriptions</t>
  </si>
  <si>
    <t>6230-00 · Postage</t>
  </si>
  <si>
    <t>6235-00 · Training</t>
  </si>
  <si>
    <t>6235-10 -Mandated Training</t>
  </si>
  <si>
    <t>6235-15 · Online Training</t>
  </si>
  <si>
    <t>6235-20  Seminars</t>
  </si>
  <si>
    <t>Total 6235-00 · Training</t>
  </si>
  <si>
    <t>6240-00 · Taxes &amp; Licenses</t>
  </si>
  <si>
    <t>6300-00 · Office Supplies</t>
  </si>
  <si>
    <t>6310-00 · Medical Supplies</t>
  </si>
  <si>
    <t>6400-00 · Telephone</t>
  </si>
  <si>
    <t>6410-00 · Cell Phone</t>
  </si>
  <si>
    <t>6500-00 - Advertising</t>
  </si>
  <si>
    <t>6650-00 · Printing</t>
  </si>
  <si>
    <t>6700-00 - Fuel</t>
  </si>
  <si>
    <t>6750-00 · Travel</t>
  </si>
  <si>
    <t>6750-10 Travel Administration</t>
  </si>
  <si>
    <t>6750-20  Travel-Day Services</t>
  </si>
  <si>
    <t>6750-30  Travel-Residential</t>
  </si>
  <si>
    <t>Total 6750-00 · Travel</t>
  </si>
  <si>
    <t>6800-00 · Rent</t>
  </si>
  <si>
    <t>6800-01   Rent-Client</t>
  </si>
  <si>
    <t>6800-03  Rent-Center</t>
  </si>
  <si>
    <t>6800-05  Rent-Adult day</t>
  </si>
  <si>
    <t>Total 6800-00 · Rent</t>
  </si>
  <si>
    <t>6810-00 · Utilities</t>
  </si>
  <si>
    <t>6810-01 Utilities-Clients</t>
  </si>
  <si>
    <t>6810-02  Utilities-Center</t>
  </si>
  <si>
    <t>Total 6810-00 · Utilities</t>
  </si>
  <si>
    <t>6820-00 · Food</t>
  </si>
  <si>
    <t>6820-01 Food-Residential</t>
  </si>
  <si>
    <t>6820-02  Food-Admin.</t>
  </si>
  <si>
    <t>Total 6820-00 · Food</t>
  </si>
  <si>
    <t>6850-00 · Vehicle Leases</t>
  </si>
  <si>
    <t>6900-00 · Repairs</t>
  </si>
  <si>
    <t>6900-01  Building Repairs</t>
  </si>
  <si>
    <t>6900-02  Vehicle Repairs</t>
  </si>
  <si>
    <t>Total 6900-00 · Repairs</t>
  </si>
  <si>
    <t>7899-00 · Client Write off</t>
  </si>
  <si>
    <t>7975-00 Miscellaneous Expenses</t>
  </si>
  <si>
    <t>7976-00  Donatns &amp; Constribtns</t>
  </si>
  <si>
    <t>7985-00  Fees and Bank Charges</t>
  </si>
  <si>
    <t>7995-00 · Depreciation Expense</t>
  </si>
  <si>
    <t>Total Expense</t>
  </si>
  <si>
    <t>Net Ordinary Income</t>
  </si>
  <si>
    <t>Other Income/Expense</t>
  </si>
  <si>
    <t>Other Income</t>
  </si>
  <si>
    <t>8100-00 · Workshop Income</t>
  </si>
  <si>
    <t>Total Other Income</t>
  </si>
  <si>
    <t>Other Expense</t>
  </si>
  <si>
    <t>8200-00 · Workshop Payroll</t>
  </si>
  <si>
    <t>8250-00 - Wkshp Payroll Taxes</t>
  </si>
  <si>
    <t>8300-00 · Workshop Supplies</t>
  </si>
  <si>
    <t>Total Other Expense</t>
  </si>
  <si>
    <t>Net Other Income</t>
  </si>
  <si>
    <t>Net Income</t>
  </si>
  <si>
    <t>Journeys in Community Living - FY 2020 - 2021 FY Budget</t>
  </si>
  <si>
    <t>Jul 20</t>
  </si>
  <si>
    <t>Aug 20</t>
  </si>
  <si>
    <t>Sep 20</t>
  </si>
  <si>
    <t>Oct 20</t>
  </si>
  <si>
    <t>Nov 20</t>
  </si>
  <si>
    <t>Dec 20</t>
  </si>
  <si>
    <t>Jan 21</t>
  </si>
  <si>
    <t>Feb 21</t>
  </si>
  <si>
    <t>Mar 21</t>
  </si>
  <si>
    <t>Apr 21</t>
  </si>
  <si>
    <t>May 21</t>
  </si>
  <si>
    <t>Jun 21</t>
  </si>
  <si>
    <t>Comments on assumptions for 2020-2021 Budget</t>
  </si>
  <si>
    <t>1</t>
  </si>
  <si>
    <t>Ass.</t>
  </si>
  <si>
    <t>2</t>
  </si>
  <si>
    <t>3</t>
  </si>
  <si>
    <t>4</t>
  </si>
  <si>
    <t>Same conditions as current regarding services offered at current billing rates until December 31. Normal services resume Jan. 1 at current billing rates</t>
  </si>
  <si>
    <t>2020 budgeted activity levels used at current rates</t>
  </si>
  <si>
    <t>Same as last year, no other info available</t>
  </si>
  <si>
    <t>Budgeted amounts for 2020 less $13K/month, current run rate thru December 31 2020 and then at normal 2020 budgeted rates for 2021</t>
  </si>
  <si>
    <t>Actual run rates thru December and revert to 2020 budgeted amounts starting January 1, 2021</t>
  </si>
  <si>
    <t>5</t>
  </si>
  <si>
    <t>Budgeted amounts 2020</t>
  </si>
  <si>
    <t>6</t>
  </si>
  <si>
    <t>7</t>
  </si>
  <si>
    <t>Added $2K per month to run at actual for 2020</t>
  </si>
  <si>
    <t>Actual run rate in 2020</t>
  </si>
  <si>
    <t>8</t>
  </si>
  <si>
    <t>9</t>
  </si>
  <si>
    <t>Journeys in Community Living - FY 2019 - 2020 FY Budget</t>
  </si>
  <si>
    <t>Jul 19</t>
  </si>
  <si>
    <t>Aug 19</t>
  </si>
  <si>
    <t>Sep 19</t>
  </si>
  <si>
    <t>Oct 19</t>
  </si>
  <si>
    <t>Nov 19</t>
  </si>
  <si>
    <t>Dec 19</t>
  </si>
  <si>
    <t>Jan 20</t>
  </si>
  <si>
    <t>Feb 20</t>
  </si>
  <si>
    <t>Mar 20</t>
  </si>
  <si>
    <t>Apr 20</t>
  </si>
  <si>
    <t>May 20</t>
  </si>
  <si>
    <t>Jun 20</t>
  </si>
  <si>
    <t>4010-00 · Personal Assistants</t>
  </si>
  <si>
    <t>4100-00 · Residential Services - Other</t>
  </si>
  <si>
    <t>Budget</t>
  </si>
  <si>
    <t>Variance</t>
  </si>
  <si>
    <t>Jul '19 - May 20</t>
  </si>
  <si>
    <t>YTD Budget</t>
  </si>
  <si>
    <t>4401-00   Heart Tree Fund</t>
  </si>
  <si>
    <t>6000-30  Sicktime</t>
  </si>
  <si>
    <t>6000-35  PTO Time</t>
  </si>
  <si>
    <t>6000-40  Annual Time</t>
  </si>
  <si>
    <t>6100-50  Insurance-Disability</t>
  </si>
  <si>
    <t>6235-00 · Training - Other</t>
  </si>
  <si>
    <t>Reconciliation Discrepancies</t>
  </si>
  <si>
    <t>Additional $500/month current run rate</t>
  </si>
  <si>
    <t>Additional 50 cents an hour for all hourly</t>
  </si>
  <si>
    <t>Effect of salaried increases-estimated increase Jan1, 2021</t>
  </si>
  <si>
    <t>Final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</si>
</sst>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#,##0.00;\-#,##0.00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Calibri"/>
      <family val="2"/>
      <scheme val="minor"/>
    </font>
    <font>
      <sz val="14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sz val="12"/>
      <name val="Calibri"/>
      <family val="2"/>
      <scheme val="minor"/>
    </font>
    <font>
      <sz val="12"/>
      <name val="Arial"/>
      <family val="2"/>
    </font>
    <font>
      <b/>
      <sz val="16"/>
      <color rgb="FF323232"/>
      <name val="Arial"/>
      <family val="2"/>
    </font>
    <font>
      <sz val="16"/>
      <color theme="1"/>
      <name val="Calibri"/>
      <family val="2"/>
      <scheme val="minor"/>
    </font>
    <font>
      <sz val="16"/>
      <color rgb="FF323232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49" fontId="2" fillId="0" borderId="0" xfId="0" applyNumberFormat="1" applyFont="1"/>
    <xf numFmtId="0" fontId="2" fillId="0" borderId="0" xfId="0" applyFont="1"/>
    <xf numFmtId="0" fontId="3" fillId="0" borderId="0" xfId="0" applyFont="1"/>
    <xf numFmtId="49" fontId="3" fillId="0" borderId="0" xfId="0" applyNumberFormat="1" applyFont="1" applyAlignment="1">
      <alignment horizontal="centerContinuous"/>
    </xf>
    <xf numFmtId="49" fontId="3" fillId="0" borderId="1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2" fillId="0" borderId="2" xfId="0" quotePrefix="1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4" fillId="0" borderId="0" xfId="0" applyNumberFormat="1" applyFont="1"/>
    <xf numFmtId="49" fontId="4" fillId="0" borderId="0" xfId="0" applyNumberFormat="1" applyFont="1"/>
    <xf numFmtId="41" fontId="2" fillId="0" borderId="0" xfId="1" applyNumberFormat="1" applyFont="1"/>
    <xf numFmtId="41" fontId="2" fillId="0" borderId="3" xfId="1" applyNumberFormat="1" applyFont="1" applyBorder="1"/>
    <xf numFmtId="41" fontId="2" fillId="0" borderId="0" xfId="1" applyNumberFormat="1" applyFont="1" applyBorder="1"/>
    <xf numFmtId="41" fontId="2" fillId="0" borderId="4" xfId="1" applyNumberFormat="1" applyFont="1" applyBorder="1"/>
    <xf numFmtId="41" fontId="2" fillId="0" borderId="5" xfId="1" applyNumberFormat="1" applyFont="1" applyBorder="1"/>
    <xf numFmtId="41" fontId="2" fillId="0" borderId="6" xfId="1" applyNumberFormat="1" applyFont="1" applyBorder="1"/>
    <xf numFmtId="41" fontId="3" fillId="0" borderId="0" xfId="0" applyNumberFormat="1" applyFont="1"/>
    <xf numFmtId="43" fontId="3" fillId="0" borderId="0" xfId="1" applyFont="1"/>
    <xf numFmtId="43" fontId="3" fillId="0" borderId="0" xfId="0" applyNumberFormat="1" applyFont="1"/>
    <xf numFmtId="0" fontId="5" fillId="0" borderId="3" xfId="0" applyFont="1" applyBorder="1"/>
    <xf numFmtId="0" fontId="0" fillId="0" borderId="3" xfId="0" applyBorder="1"/>
    <xf numFmtId="0" fontId="6" fillId="0" borderId="0" xfId="0" applyFont="1"/>
    <xf numFmtId="0" fontId="6" fillId="2" borderId="0" xfId="0" applyFont="1" applyFill="1"/>
    <xf numFmtId="49" fontId="7" fillId="0" borderId="0" xfId="0" applyNumberFormat="1" applyFont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7" fillId="0" borderId="2" xfId="0" quotePrefix="1" applyNumberFormat="1" applyFont="1" applyBorder="1" applyAlignment="1">
      <alignment horizontal="center"/>
    </xf>
    <xf numFmtId="49" fontId="7" fillId="0" borderId="0" xfId="0" applyNumberFormat="1" applyFont="1"/>
    <xf numFmtId="164" fontId="9" fillId="0" borderId="0" xfId="0" applyNumberFormat="1" applyFont="1"/>
    <xf numFmtId="49" fontId="9" fillId="0" borderId="0" xfId="0" applyNumberFormat="1" applyFont="1"/>
    <xf numFmtId="41" fontId="7" fillId="0" borderId="0" xfId="1" applyNumberFormat="1" applyFont="1"/>
    <xf numFmtId="41" fontId="7" fillId="0" borderId="3" xfId="1" applyNumberFormat="1" applyFont="1" applyBorder="1"/>
    <xf numFmtId="41" fontId="7" fillId="0" borderId="0" xfId="1" applyNumberFormat="1" applyFont="1" applyBorder="1"/>
    <xf numFmtId="41" fontId="7" fillId="0" borderId="4" xfId="1" applyNumberFormat="1" applyFont="1" applyBorder="1"/>
    <xf numFmtId="41" fontId="7" fillId="0" borderId="5" xfId="1" applyNumberFormat="1" applyFont="1" applyBorder="1"/>
    <xf numFmtId="41" fontId="7" fillId="0" borderId="6" xfId="1" applyNumberFormat="1" applyFont="1" applyBorder="1"/>
    <xf numFmtId="165" fontId="10" fillId="0" borderId="0" xfId="1" applyNumberFormat="1" applyFont="1"/>
    <xf numFmtId="165" fontId="11" fillId="0" borderId="0" xfId="1" applyNumberFormat="1" applyFont="1" applyBorder="1" applyAlignment="1">
      <alignment horizontal="centerContinuous"/>
    </xf>
    <xf numFmtId="165" fontId="11" fillId="0" borderId="1" xfId="1" applyNumberFormat="1" applyFont="1" applyBorder="1" applyAlignment="1">
      <alignment horizontal="centerContinuous"/>
    </xf>
    <xf numFmtId="165" fontId="11" fillId="0" borderId="0" xfId="1" applyNumberFormat="1" applyFont="1"/>
    <xf numFmtId="165" fontId="10" fillId="0" borderId="0" xfId="1" applyNumberFormat="1" applyFont="1" applyAlignment="1">
      <alignment horizontal="center"/>
    </xf>
    <xf numFmtId="165" fontId="10" fillId="0" borderId="2" xfId="1" applyNumberFormat="1" applyFont="1" applyBorder="1" applyAlignment="1">
      <alignment horizontal="center"/>
    </xf>
    <xf numFmtId="165" fontId="11" fillId="0" borderId="0" xfId="1" applyNumberFormat="1" applyFont="1" applyAlignment="1">
      <alignment horizontal="center"/>
    </xf>
    <xf numFmtId="165" fontId="10" fillId="3" borderId="2" xfId="1" applyNumberFormat="1" applyFont="1" applyFill="1" applyBorder="1" applyAlignment="1">
      <alignment horizontal="center"/>
    </xf>
    <xf numFmtId="165" fontId="10" fillId="4" borderId="2" xfId="1" applyNumberFormat="1" applyFont="1" applyFill="1" applyBorder="1" applyAlignment="1">
      <alignment horizontal="center"/>
    </xf>
    <xf numFmtId="165" fontId="12" fillId="0" borderId="0" xfId="1" applyNumberFormat="1" applyFont="1"/>
    <xf numFmtId="165" fontId="13" fillId="3" borderId="0" xfId="1" applyNumberFormat="1" applyFont="1" applyFill="1"/>
    <xf numFmtId="165" fontId="13" fillId="4" borderId="0" xfId="1" applyNumberFormat="1" applyFont="1" applyFill="1"/>
    <xf numFmtId="165" fontId="12" fillId="0" borderId="3" xfId="1" applyNumberFormat="1" applyFont="1" applyBorder="1"/>
    <xf numFmtId="165" fontId="13" fillId="3" borderId="3" xfId="1" applyNumberFormat="1" applyFont="1" applyFill="1" applyBorder="1"/>
    <xf numFmtId="165" fontId="13" fillId="4" borderId="3" xfId="1" applyNumberFormat="1" applyFont="1" applyFill="1" applyBorder="1"/>
    <xf numFmtId="165" fontId="12" fillId="3" borderId="0" xfId="1" applyNumberFormat="1" applyFont="1" applyFill="1"/>
    <xf numFmtId="165" fontId="12" fillId="4" borderId="0" xfId="1" applyNumberFormat="1" applyFont="1" applyFill="1"/>
    <xf numFmtId="165" fontId="12" fillId="0" borderId="0" xfId="1" applyNumberFormat="1" applyFont="1" applyBorder="1"/>
    <xf numFmtId="165" fontId="12" fillId="0" borderId="4" xfId="1" applyNumberFormat="1" applyFont="1" applyBorder="1"/>
    <xf numFmtId="165" fontId="12" fillId="0" borderId="5" xfId="1" applyNumberFormat="1" applyFont="1" applyBorder="1"/>
    <xf numFmtId="165" fontId="10" fillId="0" borderId="6" xfId="1" applyNumberFormat="1" applyFont="1" applyBorder="1"/>
    <xf numFmtId="165" fontId="14" fillId="3" borderId="7" xfId="1" applyNumberFormat="1" applyFont="1" applyFill="1" applyBorder="1"/>
    <xf numFmtId="165" fontId="14" fillId="4" borderId="7" xfId="1" applyNumberFormat="1" applyFont="1" applyFill="1" applyBorder="1"/>
    <xf numFmtId="0" fontId="0" fillId="2" borderId="0" xfId="0" applyFill="1"/>
    <xf numFmtId="0" fontId="2" fillId="5" borderId="0" xfId="0" applyFont="1" applyFill="1"/>
    <xf numFmtId="49" fontId="2" fillId="5" borderId="0" xfId="0" applyNumberFormat="1" applyFont="1" applyFill="1"/>
    <xf numFmtId="49" fontId="7" fillId="5" borderId="3" xfId="0" applyNumberFormat="1" applyFont="1" applyFill="1" applyBorder="1" applyAlignment="1">
      <alignment horizontal="center"/>
    </xf>
    <xf numFmtId="49" fontId="7" fillId="5" borderId="0" xfId="0" applyNumberFormat="1" applyFont="1" applyFill="1"/>
    <xf numFmtId="41" fontId="7" fillId="5" borderId="0" xfId="1" applyNumberFormat="1" applyFont="1" applyFill="1" applyBorder="1"/>
    <xf numFmtId="0" fontId="3" fillId="5" borderId="0" xfId="0" applyFont="1" applyFill="1"/>
    <xf numFmtId="49" fontId="3" fillId="5" borderId="1" xfId="0" applyNumberFormat="1" applyFont="1" applyFill="1" applyBorder="1" applyAlignment="1">
      <alignment horizontal="centerContinuous"/>
    </xf>
    <xf numFmtId="49" fontId="8" fillId="5" borderId="0" xfId="0" applyNumberFormat="1" applyFont="1" applyFill="1" applyAlignment="1">
      <alignment horizontal="center"/>
    </xf>
    <xf numFmtId="49" fontId="9" fillId="5" borderId="0" xfId="0" applyNumberFormat="1" applyFont="1" applyFill="1"/>
    <xf numFmtId="41" fontId="7" fillId="5" borderId="0" xfId="1" applyNumberFormat="1" applyFont="1" applyFill="1"/>
    <xf numFmtId="49" fontId="14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\2019%20-%202020%20Revenue%20Budg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s/2019%20-%202020/JICL%20FY%202019-20%20Budget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y Rev Calc"/>
      <sheetName val="Resid Rev Calc"/>
      <sheetName val="Jan 19"/>
      <sheetName val="Feb 19"/>
      <sheetName val="Mar 19"/>
      <sheetName val="Apr 19"/>
      <sheetName val="May 19"/>
      <sheetName val="Jun 19"/>
    </sheetNames>
    <sheetDataSet>
      <sheetData sheetId="0" refreshError="1">
        <row r="7">
          <cell r="Q7">
            <v>11909.475764705885</v>
          </cell>
          <cell r="S7">
            <v>11909.475764705885</v>
          </cell>
          <cell r="U7">
            <v>10735.887058823533</v>
          </cell>
          <cell r="W7">
            <v>12496.270117647062</v>
          </cell>
          <cell r="Y7">
            <v>10149.092705882356</v>
          </cell>
          <cell r="AA7">
            <v>10735.887058823533</v>
          </cell>
          <cell r="AC7">
            <v>11322.681411764708</v>
          </cell>
          <cell r="AE7">
            <v>10735.887058823533</v>
          </cell>
          <cell r="AG7">
            <v>11909.475764705885</v>
          </cell>
          <cell r="AI7">
            <v>11909.475764705885</v>
          </cell>
          <cell r="AK7">
            <v>10735.887058823533</v>
          </cell>
          <cell r="AM7">
            <v>12322.681411764708</v>
          </cell>
        </row>
        <row r="16">
          <cell r="Q16">
            <v>100154.55576470584</v>
          </cell>
          <cell r="S16">
            <v>100154.55576470584</v>
          </cell>
          <cell r="U16">
            <v>90958.687058823503</v>
          </cell>
          <cell r="W16">
            <v>104752.49011764704</v>
          </cell>
          <cell r="Y16">
            <v>86360.752705882333</v>
          </cell>
          <cell r="AA16">
            <v>90958.687058823503</v>
          </cell>
          <cell r="AC16">
            <v>95556.621411764674</v>
          </cell>
          <cell r="AE16">
            <v>90958.687058823503</v>
          </cell>
          <cell r="AG16">
            <v>100154.55576470584</v>
          </cell>
          <cell r="AI16">
            <v>100154.55576470584</v>
          </cell>
          <cell r="AK16">
            <v>90958.687058823503</v>
          </cell>
          <cell r="AM16">
            <v>96556.621411764674</v>
          </cell>
        </row>
      </sheetData>
      <sheetData sheetId="1" refreshError="1">
        <row r="77">
          <cell r="E77">
            <v>352274.50999999978</v>
          </cell>
          <cell r="F77">
            <v>340745.93999999994</v>
          </cell>
          <cell r="G77">
            <v>317688.79999999987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 - 20 Adjust"/>
      <sheetName val="Payroll No Holiday"/>
      <sheetName val="Payroll One Holiday"/>
      <sheetName val="2018-19 Download"/>
    </sheetNames>
    <sheetDataSet>
      <sheetData sheetId="0"/>
      <sheetData sheetId="1">
        <row r="186">
          <cell r="K186">
            <v>128207.1526321468</v>
          </cell>
        </row>
        <row r="188">
          <cell r="K188">
            <v>20042.911915597557</v>
          </cell>
        </row>
      </sheetData>
      <sheetData sheetId="2">
        <row r="192">
          <cell r="K192">
            <v>131482.16661658636</v>
          </cell>
          <cell r="M192">
            <v>10045.286616586352</v>
          </cell>
        </row>
        <row r="194">
          <cell r="K194">
            <v>22299.382994381456</v>
          </cell>
          <cell r="M194">
            <v>3314.8829943814562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2A140-8DA4-4E7A-901B-12B8E2C8A17C}">
  <sheetPr>
    <pageSetUpPr fitToPage="1"/>
  </sheetPr>
  <dimension ref="A1:AJ141"/>
  <sheetViews>
    <sheetView tabSelected="1" workbookViewId="0">
      <pane xSplit="7" ySplit="3" topLeftCell="H49" activePane="bottomRight" state="frozen"/>
      <selection pane="topRight" activeCell="H1" sqref="H1"/>
      <selection pane="bottomLeft" activeCell="A4" sqref="A4"/>
      <selection pane="bottomRight" activeCell="H62" sqref="H56:H62"/>
    </sheetView>
  </sheetViews>
  <sheetFormatPr defaultRowHeight="18.75" x14ac:dyDescent="0.3"/>
  <cols>
    <col min="1" max="5" width="3" style="2" customWidth="1"/>
    <col min="6" max="6" width="46.140625" style="2" customWidth="1"/>
    <col min="7" max="7" width="5.85546875" style="63" hidden="1" customWidth="1"/>
    <col min="8" max="8" width="13.140625" style="3" bestFit="1" customWidth="1"/>
    <col min="9" max="9" width="2.28515625" style="3" customWidth="1"/>
    <col min="10" max="10" width="13.85546875" style="3" bestFit="1" customWidth="1"/>
    <col min="11" max="11" width="2.28515625" style="3" customWidth="1"/>
    <col min="12" max="12" width="13.140625" style="3" bestFit="1" customWidth="1"/>
    <col min="13" max="13" width="2.28515625" style="3" customWidth="1"/>
    <col min="14" max="14" width="13.140625" style="3" bestFit="1" customWidth="1"/>
    <col min="15" max="15" width="2.28515625" style="3" customWidth="1"/>
    <col min="16" max="16" width="14.140625" style="3" bestFit="1" customWidth="1"/>
    <col min="17" max="17" width="2.28515625" style="3" customWidth="1"/>
    <col min="18" max="18" width="14.140625" style="3" bestFit="1" customWidth="1"/>
    <col min="19" max="19" width="2.28515625" style="68" customWidth="1"/>
    <col min="20" max="20" width="13.140625" style="3" bestFit="1" customWidth="1"/>
    <col min="21" max="21" width="2.28515625" style="3" customWidth="1"/>
    <col min="22" max="22" width="13.140625" style="3" bestFit="1" customWidth="1"/>
    <col min="23" max="23" width="2.28515625" style="3" customWidth="1"/>
    <col min="24" max="24" width="13.140625" style="3" bestFit="1" customWidth="1"/>
    <col min="25" max="25" width="2.28515625" style="3" customWidth="1"/>
    <col min="26" max="26" width="15.140625" style="3" customWidth="1"/>
    <col min="27" max="27" width="2.28515625" style="3" customWidth="1"/>
    <col min="28" max="28" width="14.140625" style="3" bestFit="1" customWidth="1"/>
    <col min="29" max="29" width="2.28515625" style="3" customWidth="1"/>
    <col min="30" max="30" width="14.140625" style="3" bestFit="1" customWidth="1"/>
    <col min="31" max="31" width="2.28515625" style="3" customWidth="1"/>
    <col min="32" max="32" width="20.28515625" style="3" customWidth="1"/>
    <col min="33" max="33" width="3.28515625" style="3" customWidth="1"/>
    <col min="34" max="34" width="15.7109375" style="3" customWidth="1"/>
    <col min="35" max="35" width="9.140625" style="3"/>
    <col min="36" max="36" width="16.5703125" style="3" customWidth="1"/>
    <col min="37" max="16384" width="9.140625" style="3"/>
  </cols>
  <sheetData>
    <row r="1" spans="1:36" ht="20.25" x14ac:dyDescent="0.3">
      <c r="A1" s="73" t="s">
        <v>131</v>
      </c>
    </row>
    <row r="2" spans="1:36" ht="19.5" thickBot="1" x14ac:dyDescent="0.35">
      <c r="A2" s="1"/>
      <c r="B2" s="1"/>
      <c r="C2" s="1"/>
      <c r="D2" s="1"/>
      <c r="E2" s="1"/>
      <c r="F2" s="1" t="s">
        <v>192</v>
      </c>
      <c r="G2" s="64"/>
      <c r="H2" s="4"/>
      <c r="I2" s="5"/>
      <c r="J2" s="4"/>
      <c r="K2" s="5"/>
      <c r="L2" s="4"/>
      <c r="M2" s="5"/>
      <c r="N2" s="4"/>
      <c r="O2" s="5"/>
      <c r="P2" s="4"/>
      <c r="Q2" s="5"/>
      <c r="R2" s="4"/>
      <c r="S2" s="69"/>
      <c r="T2" s="4"/>
      <c r="U2" s="5"/>
      <c r="V2" s="4"/>
      <c r="W2" s="5"/>
      <c r="X2" s="4"/>
      <c r="Y2" s="5"/>
      <c r="Z2" s="4"/>
      <c r="AA2" s="5"/>
      <c r="AB2" s="4"/>
      <c r="AC2" s="5"/>
      <c r="AD2" s="4"/>
      <c r="AE2" s="5"/>
      <c r="AF2" s="4"/>
    </row>
    <row r="3" spans="1:36" s="10" customFormat="1" ht="20.25" thickTop="1" thickBot="1" x14ac:dyDescent="0.35">
      <c r="A3" s="26"/>
      <c r="B3" s="26"/>
      <c r="C3" s="26"/>
      <c r="D3" s="26"/>
      <c r="E3" s="26"/>
      <c r="F3" s="26"/>
      <c r="G3" s="65" t="s">
        <v>146</v>
      </c>
      <c r="H3" s="27" t="s">
        <v>132</v>
      </c>
      <c r="I3" s="28"/>
      <c r="J3" s="29" t="s">
        <v>133</v>
      </c>
      <c r="K3" s="28"/>
      <c r="L3" s="29" t="s">
        <v>134</v>
      </c>
      <c r="M3" s="28"/>
      <c r="N3" s="29" t="s">
        <v>135</v>
      </c>
      <c r="O3" s="28"/>
      <c r="P3" s="29" t="s">
        <v>136</v>
      </c>
      <c r="Q3" s="28"/>
      <c r="R3" s="29" t="s">
        <v>137</v>
      </c>
      <c r="S3" s="70"/>
      <c r="T3" s="29" t="s">
        <v>138</v>
      </c>
      <c r="U3" s="28"/>
      <c r="V3" s="29" t="s">
        <v>139</v>
      </c>
      <c r="W3" s="28"/>
      <c r="X3" s="29" t="s">
        <v>140</v>
      </c>
      <c r="Y3" s="28"/>
      <c r="Z3" s="29" t="s">
        <v>141</v>
      </c>
      <c r="AA3" s="28"/>
      <c r="AB3" s="29" t="s">
        <v>142</v>
      </c>
      <c r="AC3" s="28"/>
      <c r="AD3" s="29" t="s">
        <v>143</v>
      </c>
      <c r="AE3" s="28"/>
      <c r="AF3" s="27" t="s">
        <v>0</v>
      </c>
    </row>
    <row r="4" spans="1:36" x14ac:dyDescent="0.3">
      <c r="A4" s="30"/>
      <c r="B4" s="30" t="s">
        <v>1</v>
      </c>
      <c r="C4" s="30"/>
      <c r="D4" s="30"/>
      <c r="E4" s="30"/>
      <c r="F4" s="30"/>
      <c r="G4" s="66"/>
      <c r="H4" s="31"/>
      <c r="I4" s="32"/>
      <c r="J4" s="31"/>
      <c r="K4" s="32"/>
      <c r="L4" s="31"/>
      <c r="M4" s="32"/>
      <c r="N4" s="31"/>
      <c r="O4" s="32"/>
      <c r="P4" s="31"/>
      <c r="Q4" s="32"/>
      <c r="R4" s="31"/>
      <c r="S4" s="71"/>
      <c r="T4" s="31"/>
      <c r="U4" s="32"/>
      <c r="V4" s="31"/>
      <c r="W4" s="32"/>
      <c r="X4" s="31"/>
      <c r="Y4" s="32"/>
      <c r="Z4" s="31"/>
      <c r="AA4" s="32"/>
      <c r="AB4" s="31"/>
      <c r="AC4" s="32"/>
      <c r="AD4" s="31"/>
      <c r="AE4" s="32"/>
      <c r="AF4" s="31"/>
    </row>
    <row r="5" spans="1:36" x14ac:dyDescent="0.3">
      <c r="A5" s="30"/>
      <c r="B5" s="30"/>
      <c r="C5" s="30"/>
      <c r="D5" s="30" t="s">
        <v>2</v>
      </c>
      <c r="E5" s="30"/>
      <c r="F5" s="30"/>
      <c r="G5" s="66"/>
      <c r="H5" s="31"/>
      <c r="I5" s="32"/>
      <c r="J5" s="31"/>
      <c r="K5" s="32"/>
      <c r="L5" s="31"/>
      <c r="M5" s="32"/>
      <c r="N5" s="31"/>
      <c r="O5" s="32"/>
      <c r="P5" s="31"/>
      <c r="Q5" s="32"/>
      <c r="R5" s="31"/>
      <c r="S5" s="71"/>
      <c r="T5" s="31"/>
      <c r="U5" s="32"/>
      <c r="V5" s="31"/>
      <c r="W5" s="32"/>
      <c r="X5" s="31"/>
      <c r="Y5" s="32"/>
      <c r="Z5" s="31"/>
      <c r="AA5" s="32"/>
      <c r="AB5" s="31"/>
      <c r="AC5" s="32"/>
      <c r="AD5" s="31"/>
      <c r="AE5" s="32"/>
      <c r="AF5" s="31"/>
    </row>
    <row r="6" spans="1:36" x14ac:dyDescent="0.3">
      <c r="A6" s="30"/>
      <c r="B6" s="30"/>
      <c r="C6" s="30"/>
      <c r="D6" s="30"/>
      <c r="E6" s="30" t="s">
        <v>3</v>
      </c>
      <c r="F6" s="30"/>
      <c r="G6" s="66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72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</row>
    <row r="7" spans="1:36" x14ac:dyDescent="0.3">
      <c r="A7" s="30"/>
      <c r="B7" s="30"/>
      <c r="C7" s="30"/>
      <c r="D7" s="30"/>
      <c r="E7" s="30"/>
      <c r="F7" s="66" t="s">
        <v>4</v>
      </c>
      <c r="G7" s="66" t="s">
        <v>145</v>
      </c>
      <c r="H7" s="33">
        <v>69230</v>
      </c>
      <c r="I7" s="33"/>
      <c r="J7" s="33">
        <v>63210</v>
      </c>
      <c r="K7" s="33"/>
      <c r="L7" s="33">
        <v>66220</v>
      </c>
      <c r="M7" s="33"/>
      <c r="N7" s="33">
        <v>66220</v>
      </c>
      <c r="O7" s="33"/>
      <c r="P7" s="33">
        <v>63210</v>
      </c>
      <c r="Q7" s="33"/>
      <c r="R7" s="33">
        <v>63210</v>
      </c>
      <c r="S7" s="72"/>
      <c r="T7" s="33">
        <v>60200</v>
      </c>
      <c r="U7" s="33"/>
      <c r="V7" s="33">
        <v>60200</v>
      </c>
      <c r="W7" s="33"/>
      <c r="X7" s="33">
        <v>69230</v>
      </c>
      <c r="Y7" s="33"/>
      <c r="Z7" s="33">
        <v>66220</v>
      </c>
      <c r="AA7" s="33"/>
      <c r="AB7" s="33">
        <v>63210</v>
      </c>
      <c r="AC7" s="33"/>
      <c r="AD7" s="33">
        <v>66220</v>
      </c>
      <c r="AE7" s="33"/>
      <c r="AF7" s="33">
        <f>SUM(H7:AD7)</f>
        <v>776580</v>
      </c>
      <c r="AH7" s="19"/>
      <c r="AJ7" s="19"/>
    </row>
    <row r="8" spans="1:36" x14ac:dyDescent="0.3">
      <c r="A8" s="30"/>
      <c r="B8" s="30"/>
      <c r="C8" s="30"/>
      <c r="D8" s="30"/>
      <c r="E8" s="30"/>
      <c r="F8" s="30" t="s">
        <v>5</v>
      </c>
      <c r="G8" s="66" t="s">
        <v>145</v>
      </c>
      <c r="H8" s="33">
        <v>0</v>
      </c>
      <c r="I8" s="33"/>
      <c r="J8" s="33">
        <v>0</v>
      </c>
      <c r="K8" s="33"/>
      <c r="L8" s="33">
        <v>0</v>
      </c>
      <c r="M8" s="33"/>
      <c r="N8" s="33">
        <v>0</v>
      </c>
      <c r="O8" s="33"/>
      <c r="P8" s="33">
        <v>0</v>
      </c>
      <c r="Q8" s="33"/>
      <c r="R8" s="33">
        <v>0</v>
      </c>
      <c r="S8" s="72"/>
      <c r="T8" s="33">
        <v>1000</v>
      </c>
      <c r="U8" s="33"/>
      <c r="V8" s="33">
        <v>1000</v>
      </c>
      <c r="W8" s="33"/>
      <c r="X8" s="33">
        <v>1000</v>
      </c>
      <c r="Y8" s="33"/>
      <c r="Z8" s="33">
        <v>1000</v>
      </c>
      <c r="AA8" s="33"/>
      <c r="AB8" s="33">
        <v>1000</v>
      </c>
      <c r="AC8" s="33"/>
      <c r="AD8" s="33">
        <v>1000</v>
      </c>
      <c r="AE8" s="33"/>
      <c r="AF8" s="33">
        <f>SUM(H8:AD8)</f>
        <v>6000</v>
      </c>
      <c r="AH8" s="19"/>
      <c r="AJ8" s="19"/>
    </row>
    <row r="9" spans="1:36" x14ac:dyDescent="0.3">
      <c r="A9" s="30"/>
      <c r="B9" s="30"/>
      <c r="C9" s="30"/>
      <c r="D9" s="30"/>
      <c r="E9" s="30"/>
      <c r="F9" s="30" t="s">
        <v>6</v>
      </c>
      <c r="G9" s="66" t="s">
        <v>145</v>
      </c>
      <c r="H9" s="33">
        <v>1300</v>
      </c>
      <c r="I9" s="33"/>
      <c r="J9" s="33">
        <v>1300</v>
      </c>
      <c r="K9" s="33"/>
      <c r="L9" s="33">
        <v>1300</v>
      </c>
      <c r="M9" s="33"/>
      <c r="N9" s="33">
        <v>1300</v>
      </c>
      <c r="O9" s="33"/>
      <c r="P9" s="33">
        <v>1300</v>
      </c>
      <c r="Q9" s="33"/>
      <c r="R9" s="33">
        <v>1300</v>
      </c>
      <c r="S9" s="72"/>
      <c r="T9" s="33">
        <v>3000</v>
      </c>
      <c r="U9" s="33"/>
      <c r="V9" s="33">
        <v>3000</v>
      </c>
      <c r="W9" s="33"/>
      <c r="X9" s="33">
        <v>3000</v>
      </c>
      <c r="Y9" s="33"/>
      <c r="Z9" s="33">
        <v>3000</v>
      </c>
      <c r="AA9" s="33"/>
      <c r="AB9" s="33">
        <v>3000</v>
      </c>
      <c r="AC9" s="33"/>
      <c r="AD9" s="33">
        <v>3000</v>
      </c>
      <c r="AE9" s="33"/>
      <c r="AF9" s="33">
        <f>SUM(H9:AD9)</f>
        <v>25800</v>
      </c>
      <c r="AH9" s="19"/>
      <c r="AJ9" s="19"/>
    </row>
    <row r="10" spans="1:36" ht="19.5" thickBot="1" x14ac:dyDescent="0.35">
      <c r="A10" s="30"/>
      <c r="B10" s="30"/>
      <c r="C10" s="30"/>
      <c r="D10" s="30"/>
      <c r="E10" s="30"/>
      <c r="F10" s="30" t="s">
        <v>7</v>
      </c>
      <c r="G10" s="66"/>
      <c r="H10" s="34">
        <v>0</v>
      </c>
      <c r="I10" s="33"/>
      <c r="J10" s="34">
        <v>0</v>
      </c>
      <c r="K10" s="33"/>
      <c r="L10" s="34">
        <v>0</v>
      </c>
      <c r="M10" s="33"/>
      <c r="N10" s="34">
        <v>0</v>
      </c>
      <c r="O10" s="33"/>
      <c r="P10" s="34">
        <v>0</v>
      </c>
      <c r="Q10" s="33"/>
      <c r="R10" s="34">
        <v>0</v>
      </c>
      <c r="S10" s="72"/>
      <c r="T10" s="34">
        <v>0</v>
      </c>
      <c r="U10" s="33"/>
      <c r="V10" s="34">
        <v>0</v>
      </c>
      <c r="W10" s="33"/>
      <c r="X10" s="34">
        <v>0</v>
      </c>
      <c r="Y10" s="33"/>
      <c r="Z10" s="34">
        <v>0</v>
      </c>
      <c r="AA10" s="33"/>
      <c r="AB10" s="34">
        <v>0</v>
      </c>
      <c r="AC10" s="33"/>
      <c r="AD10" s="34">
        <v>0</v>
      </c>
      <c r="AE10" s="33"/>
      <c r="AF10" s="34">
        <f t="shared" ref="AF10:AF71" si="0">SUM(H10:AD10)</f>
        <v>0</v>
      </c>
      <c r="AH10" s="19"/>
      <c r="AJ10" s="19"/>
    </row>
    <row r="11" spans="1:36" x14ac:dyDescent="0.3">
      <c r="A11" s="30"/>
      <c r="B11" s="30"/>
      <c r="C11" s="30"/>
      <c r="D11" s="30"/>
      <c r="E11" s="30" t="s">
        <v>8</v>
      </c>
      <c r="F11" s="30"/>
      <c r="G11" s="66"/>
      <c r="H11" s="33">
        <f>ROUND(SUM(H6:H10),5)</f>
        <v>70530</v>
      </c>
      <c r="I11" s="33"/>
      <c r="J11" s="33">
        <f>ROUND(SUM(J6:J10),5)</f>
        <v>64510</v>
      </c>
      <c r="K11" s="33"/>
      <c r="L11" s="33">
        <f>ROUND(SUM(L6:L10),5)</f>
        <v>67520</v>
      </c>
      <c r="M11" s="33"/>
      <c r="N11" s="33">
        <f>ROUND(SUM(N6:N10),5)</f>
        <v>67520</v>
      </c>
      <c r="O11" s="33"/>
      <c r="P11" s="33">
        <f>ROUND(SUM(P6:P10),5)</f>
        <v>64510</v>
      </c>
      <c r="Q11" s="33"/>
      <c r="R11" s="33">
        <f>ROUND(SUM(R6:R10),5)</f>
        <v>64510</v>
      </c>
      <c r="S11" s="72"/>
      <c r="T11" s="33">
        <f>ROUND(SUM(T6:T10),5)</f>
        <v>64200</v>
      </c>
      <c r="U11" s="33"/>
      <c r="V11" s="33">
        <f>ROUND(SUM(V6:V10),5)</f>
        <v>64200</v>
      </c>
      <c r="W11" s="33"/>
      <c r="X11" s="33">
        <f>ROUND(SUM(X6:X10),5)</f>
        <v>73230</v>
      </c>
      <c r="Y11" s="33"/>
      <c r="Z11" s="33">
        <f>ROUND(SUM(Z6:Z10),5)</f>
        <v>70220</v>
      </c>
      <c r="AA11" s="33"/>
      <c r="AB11" s="33">
        <f>ROUND(SUM(AB6:AB10),5)</f>
        <v>67210</v>
      </c>
      <c r="AC11" s="33"/>
      <c r="AD11" s="33">
        <f>ROUND(SUM(AD6:AD10),5)</f>
        <v>70220</v>
      </c>
      <c r="AE11" s="33"/>
      <c r="AF11" s="33">
        <f t="shared" si="0"/>
        <v>808380</v>
      </c>
      <c r="AH11" s="19"/>
      <c r="AJ11" s="19"/>
    </row>
    <row r="12" spans="1:36" x14ac:dyDescent="0.3">
      <c r="A12" s="30"/>
      <c r="B12" s="30"/>
      <c r="C12" s="30"/>
      <c r="D12" s="30"/>
      <c r="E12" s="30" t="s">
        <v>9</v>
      </c>
      <c r="F12" s="30"/>
      <c r="G12" s="66"/>
      <c r="H12" s="33">
        <v>0</v>
      </c>
      <c r="I12" s="33"/>
      <c r="J12" s="33">
        <v>0</v>
      </c>
      <c r="K12" s="33"/>
      <c r="L12" s="33">
        <v>0</v>
      </c>
      <c r="M12" s="33"/>
      <c r="N12" s="33">
        <v>0</v>
      </c>
      <c r="O12" s="33"/>
      <c r="P12" s="33">
        <v>0</v>
      </c>
      <c r="Q12" s="33"/>
      <c r="R12" s="33">
        <v>0</v>
      </c>
      <c r="S12" s="72"/>
      <c r="T12" s="33">
        <v>0</v>
      </c>
      <c r="U12" s="33"/>
      <c r="V12" s="33">
        <v>0</v>
      </c>
      <c r="W12" s="33"/>
      <c r="X12" s="33">
        <v>0</v>
      </c>
      <c r="Y12" s="33"/>
      <c r="Z12" s="33">
        <v>0</v>
      </c>
      <c r="AA12" s="33"/>
      <c r="AB12" s="33">
        <v>0</v>
      </c>
      <c r="AC12" s="33"/>
      <c r="AD12" s="33">
        <v>0</v>
      </c>
      <c r="AE12" s="33"/>
      <c r="AF12" s="33">
        <f t="shared" si="0"/>
        <v>0</v>
      </c>
      <c r="AH12" s="19"/>
      <c r="AJ12" s="19"/>
    </row>
    <row r="13" spans="1:36" x14ac:dyDescent="0.3">
      <c r="A13" s="30"/>
      <c r="B13" s="30"/>
      <c r="C13" s="30"/>
      <c r="D13" s="30"/>
      <c r="E13" s="30" t="s">
        <v>10</v>
      </c>
      <c r="F13" s="30"/>
      <c r="G13" s="66"/>
      <c r="H13" s="33">
        <v>0</v>
      </c>
      <c r="I13" s="33"/>
      <c r="J13" s="33">
        <v>0</v>
      </c>
      <c r="K13" s="33"/>
      <c r="L13" s="33">
        <v>0</v>
      </c>
      <c r="M13" s="33"/>
      <c r="N13" s="33">
        <v>0</v>
      </c>
      <c r="O13" s="33"/>
      <c r="P13" s="33">
        <v>0</v>
      </c>
      <c r="Q13" s="33"/>
      <c r="R13" s="33">
        <v>0</v>
      </c>
      <c r="S13" s="72"/>
      <c r="T13" s="33">
        <v>0</v>
      </c>
      <c r="U13" s="33"/>
      <c r="V13" s="33">
        <v>0</v>
      </c>
      <c r="W13" s="33"/>
      <c r="X13" s="33">
        <v>0</v>
      </c>
      <c r="Y13" s="33"/>
      <c r="Z13" s="33">
        <v>0</v>
      </c>
      <c r="AA13" s="33"/>
      <c r="AB13" s="33">
        <v>0</v>
      </c>
      <c r="AC13" s="33"/>
      <c r="AD13" s="33">
        <v>0</v>
      </c>
      <c r="AE13" s="33"/>
      <c r="AF13" s="33">
        <f t="shared" si="0"/>
        <v>0</v>
      </c>
      <c r="AH13" s="19"/>
      <c r="AJ13" s="19"/>
    </row>
    <row r="14" spans="1:36" x14ac:dyDescent="0.3">
      <c r="A14" s="30"/>
      <c r="B14" s="30"/>
      <c r="C14" s="30"/>
      <c r="D14" s="30"/>
      <c r="E14" s="30" t="s">
        <v>11</v>
      </c>
      <c r="F14" s="30"/>
      <c r="G14" s="66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72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 t="s">
        <v>12</v>
      </c>
      <c r="AH14" s="19"/>
      <c r="AJ14" s="19"/>
    </row>
    <row r="15" spans="1:36" x14ac:dyDescent="0.3">
      <c r="A15" s="30"/>
      <c r="B15" s="30"/>
      <c r="C15" s="30"/>
      <c r="D15" s="30"/>
      <c r="E15" s="30"/>
      <c r="F15" s="30" t="s">
        <v>13</v>
      </c>
      <c r="G15" s="66" t="s">
        <v>145</v>
      </c>
      <c r="H15" s="33">
        <v>0</v>
      </c>
      <c r="I15" s="33"/>
      <c r="J15" s="33">
        <v>0</v>
      </c>
      <c r="K15" s="33"/>
      <c r="L15" s="33">
        <v>0</v>
      </c>
      <c r="M15" s="33"/>
      <c r="N15" s="33">
        <v>0</v>
      </c>
      <c r="O15" s="33"/>
      <c r="P15" s="33">
        <v>0</v>
      </c>
      <c r="Q15" s="33"/>
      <c r="R15" s="33">
        <v>0</v>
      </c>
      <c r="S15" s="72"/>
      <c r="T15" s="33">
        <v>900</v>
      </c>
      <c r="U15" s="33"/>
      <c r="V15" s="33">
        <v>900</v>
      </c>
      <c r="W15" s="33"/>
      <c r="X15" s="33">
        <v>900</v>
      </c>
      <c r="Y15" s="33"/>
      <c r="Z15" s="33">
        <v>900</v>
      </c>
      <c r="AA15" s="33"/>
      <c r="AB15" s="33">
        <v>900</v>
      </c>
      <c r="AC15" s="33"/>
      <c r="AD15" s="33">
        <v>900</v>
      </c>
      <c r="AE15" s="33"/>
      <c r="AF15" s="33">
        <f t="shared" si="0"/>
        <v>5400</v>
      </c>
      <c r="AH15" s="19"/>
      <c r="AJ15" s="19"/>
    </row>
    <row r="16" spans="1:36" x14ac:dyDescent="0.3">
      <c r="A16" s="30"/>
      <c r="B16" s="30"/>
      <c r="C16" s="30"/>
      <c r="D16" s="30"/>
      <c r="E16" s="30"/>
      <c r="F16" s="30" t="s">
        <v>14</v>
      </c>
      <c r="G16" s="66" t="s">
        <v>145</v>
      </c>
      <c r="H16" s="33">
        <v>0</v>
      </c>
      <c r="I16" s="33"/>
      <c r="J16" s="33">
        <v>550</v>
      </c>
      <c r="K16" s="33"/>
      <c r="L16" s="33">
        <v>0</v>
      </c>
      <c r="M16" s="33"/>
      <c r="N16" s="33">
        <v>400</v>
      </c>
      <c r="O16" s="33"/>
      <c r="P16" s="33">
        <v>0</v>
      </c>
      <c r="Q16" s="33"/>
      <c r="R16" s="33">
        <v>500</v>
      </c>
      <c r="S16" s="72"/>
      <c r="T16" s="33">
        <v>0</v>
      </c>
      <c r="U16" s="33"/>
      <c r="V16" s="33">
        <v>600</v>
      </c>
      <c r="W16" s="33"/>
      <c r="X16" s="33">
        <v>0</v>
      </c>
      <c r="Y16" s="33"/>
      <c r="Z16" s="33">
        <v>625</v>
      </c>
      <c r="AA16" s="33"/>
      <c r="AB16" s="33">
        <v>0</v>
      </c>
      <c r="AC16" s="33"/>
      <c r="AD16" s="33">
        <v>625</v>
      </c>
      <c r="AE16" s="33"/>
      <c r="AF16" s="33">
        <f t="shared" si="0"/>
        <v>3300</v>
      </c>
      <c r="AH16" s="19"/>
      <c r="AJ16" s="19"/>
    </row>
    <row r="17" spans="1:36" ht="19.5" thickBot="1" x14ac:dyDescent="0.35">
      <c r="A17" s="30"/>
      <c r="B17" s="30"/>
      <c r="C17" s="30"/>
      <c r="D17" s="30"/>
      <c r="E17" s="30"/>
      <c r="F17" s="30" t="s">
        <v>15</v>
      </c>
      <c r="G17" s="66"/>
      <c r="H17" s="34">
        <v>0</v>
      </c>
      <c r="I17" s="33"/>
      <c r="J17" s="34">
        <v>0</v>
      </c>
      <c r="K17" s="33"/>
      <c r="L17" s="34">
        <v>0</v>
      </c>
      <c r="M17" s="33"/>
      <c r="N17" s="34">
        <v>0</v>
      </c>
      <c r="O17" s="33"/>
      <c r="P17" s="34">
        <v>0</v>
      </c>
      <c r="Q17" s="33"/>
      <c r="R17" s="34">
        <v>0</v>
      </c>
      <c r="S17" s="72"/>
      <c r="T17" s="34">
        <v>0</v>
      </c>
      <c r="U17" s="33"/>
      <c r="V17" s="34">
        <v>0</v>
      </c>
      <c r="W17" s="33"/>
      <c r="X17" s="34">
        <v>0</v>
      </c>
      <c r="Y17" s="33"/>
      <c r="Z17" s="34">
        <v>0</v>
      </c>
      <c r="AA17" s="33"/>
      <c r="AB17" s="34">
        <v>0</v>
      </c>
      <c r="AC17" s="33"/>
      <c r="AD17" s="34">
        <v>0</v>
      </c>
      <c r="AE17" s="33"/>
      <c r="AF17" s="34">
        <f t="shared" si="0"/>
        <v>0</v>
      </c>
      <c r="AH17" s="19"/>
      <c r="AJ17" s="19"/>
    </row>
    <row r="18" spans="1:36" x14ac:dyDescent="0.3">
      <c r="A18" s="30"/>
      <c r="B18" s="30"/>
      <c r="C18" s="30"/>
      <c r="D18" s="30"/>
      <c r="E18" s="30" t="s">
        <v>16</v>
      </c>
      <c r="F18" s="30"/>
      <c r="G18" s="66"/>
      <c r="H18" s="33">
        <f>ROUND(SUM(H14:H17),5)</f>
        <v>0</v>
      </c>
      <c r="I18" s="33"/>
      <c r="J18" s="33">
        <f>ROUND(SUM(J14:J17),5)</f>
        <v>550</v>
      </c>
      <c r="K18" s="33"/>
      <c r="L18" s="33">
        <f>ROUND(SUM(L14:L17),5)</f>
        <v>0</v>
      </c>
      <c r="M18" s="33"/>
      <c r="N18" s="33">
        <f>ROUND(SUM(N14:N17),5)</f>
        <v>400</v>
      </c>
      <c r="O18" s="33"/>
      <c r="P18" s="33">
        <f>ROUND(SUM(P14:P17),5)</f>
        <v>0</v>
      </c>
      <c r="Q18" s="33"/>
      <c r="R18" s="33">
        <f>ROUND(SUM(R14:R17),5)</f>
        <v>500</v>
      </c>
      <c r="S18" s="72"/>
      <c r="T18" s="33">
        <f>ROUND(SUM(T14:T17),5)</f>
        <v>900</v>
      </c>
      <c r="U18" s="33"/>
      <c r="V18" s="33">
        <f>ROUND(SUM(V14:V17),5)</f>
        <v>1500</v>
      </c>
      <c r="W18" s="33"/>
      <c r="X18" s="33">
        <f>ROUND(SUM(X14:X17),5)</f>
        <v>900</v>
      </c>
      <c r="Y18" s="33"/>
      <c r="Z18" s="33">
        <f>ROUND(SUM(Z14:Z17),5)</f>
        <v>1525</v>
      </c>
      <c r="AA18" s="33"/>
      <c r="AB18" s="33">
        <f>ROUND(SUM(AB14:AB17),5)</f>
        <v>900</v>
      </c>
      <c r="AC18" s="33"/>
      <c r="AD18" s="33">
        <f>ROUND(SUM(AD14:AD17),5)</f>
        <v>1525</v>
      </c>
      <c r="AE18" s="33"/>
      <c r="AF18" s="33">
        <f t="shared" si="0"/>
        <v>8700</v>
      </c>
      <c r="AH18" s="19"/>
      <c r="AJ18" s="19"/>
    </row>
    <row r="19" spans="1:36" x14ac:dyDescent="0.3">
      <c r="A19" s="30"/>
      <c r="B19" s="30"/>
      <c r="C19" s="30"/>
      <c r="D19" s="30"/>
      <c r="E19" s="30" t="s">
        <v>17</v>
      </c>
      <c r="F19" s="30"/>
      <c r="G19" s="66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72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 t="s">
        <v>12</v>
      </c>
      <c r="AH19" s="19"/>
      <c r="AJ19" s="19"/>
    </row>
    <row r="20" spans="1:36" x14ac:dyDescent="0.3">
      <c r="A20" s="30"/>
      <c r="B20" s="30"/>
      <c r="C20" s="30"/>
      <c r="D20" s="30"/>
      <c r="E20" s="30"/>
      <c r="F20" s="30" t="s">
        <v>18</v>
      </c>
      <c r="G20" s="66" t="s">
        <v>145</v>
      </c>
      <c r="H20" s="33">
        <v>520</v>
      </c>
      <c r="I20" s="33"/>
      <c r="J20" s="33">
        <v>520</v>
      </c>
      <c r="K20" s="33"/>
      <c r="L20" s="33">
        <v>520</v>
      </c>
      <c r="M20" s="33"/>
      <c r="N20" s="33">
        <v>520</v>
      </c>
      <c r="O20" s="33"/>
      <c r="P20" s="33">
        <v>520</v>
      </c>
      <c r="Q20" s="33"/>
      <c r="R20" s="33">
        <v>520</v>
      </c>
      <c r="S20" s="72"/>
      <c r="T20" s="33">
        <v>780</v>
      </c>
      <c r="U20" s="33"/>
      <c r="V20" s="33">
        <v>780</v>
      </c>
      <c r="W20" s="33"/>
      <c r="X20" s="33">
        <v>780</v>
      </c>
      <c r="Y20" s="33"/>
      <c r="Z20" s="33">
        <v>780</v>
      </c>
      <c r="AA20" s="33"/>
      <c r="AB20" s="33">
        <v>780</v>
      </c>
      <c r="AC20" s="33"/>
      <c r="AD20" s="33">
        <v>780</v>
      </c>
      <c r="AE20" s="33"/>
      <c r="AF20" s="33">
        <f t="shared" si="0"/>
        <v>7800</v>
      </c>
      <c r="AH20" s="19"/>
      <c r="AJ20" s="19"/>
    </row>
    <row r="21" spans="1:36" x14ac:dyDescent="0.3">
      <c r="A21" s="30"/>
      <c r="B21" s="30"/>
      <c r="C21" s="30"/>
      <c r="D21" s="30"/>
      <c r="E21" s="30"/>
      <c r="F21" s="30" t="s">
        <v>19</v>
      </c>
      <c r="G21" s="66"/>
      <c r="H21" s="33">
        <v>0</v>
      </c>
      <c r="I21" s="33"/>
      <c r="J21" s="33">
        <v>0</v>
      </c>
      <c r="K21" s="33"/>
      <c r="L21" s="33">
        <v>0</v>
      </c>
      <c r="M21" s="33"/>
      <c r="N21" s="33">
        <v>0</v>
      </c>
      <c r="O21" s="33"/>
      <c r="P21" s="33">
        <v>0</v>
      </c>
      <c r="Q21" s="33"/>
      <c r="R21" s="33">
        <v>0</v>
      </c>
      <c r="S21" s="72"/>
      <c r="T21" s="33">
        <v>0</v>
      </c>
      <c r="U21" s="33"/>
      <c r="V21" s="33">
        <v>0</v>
      </c>
      <c r="W21" s="33"/>
      <c r="X21" s="33">
        <v>0</v>
      </c>
      <c r="Y21" s="33"/>
      <c r="Z21" s="33">
        <v>0</v>
      </c>
      <c r="AA21" s="33"/>
      <c r="AB21" s="33">
        <v>0</v>
      </c>
      <c r="AC21" s="33"/>
      <c r="AD21" s="33">
        <v>0</v>
      </c>
      <c r="AE21" s="33"/>
      <c r="AF21" s="33">
        <f t="shared" si="0"/>
        <v>0</v>
      </c>
      <c r="AH21" s="19"/>
      <c r="AJ21" s="19"/>
    </row>
    <row r="22" spans="1:36" ht="19.5" thickBot="1" x14ac:dyDescent="0.35">
      <c r="A22" s="30"/>
      <c r="B22" s="30"/>
      <c r="C22" s="30"/>
      <c r="D22" s="30"/>
      <c r="E22" s="30"/>
      <c r="F22" s="30" t="s">
        <v>20</v>
      </c>
      <c r="G22" s="66"/>
      <c r="H22" s="34">
        <v>0</v>
      </c>
      <c r="I22" s="33"/>
      <c r="J22" s="34">
        <v>0</v>
      </c>
      <c r="K22" s="33"/>
      <c r="L22" s="34">
        <v>0</v>
      </c>
      <c r="M22" s="33"/>
      <c r="N22" s="34">
        <v>0</v>
      </c>
      <c r="O22" s="33"/>
      <c r="P22" s="34">
        <v>0</v>
      </c>
      <c r="Q22" s="33"/>
      <c r="R22" s="34">
        <v>0</v>
      </c>
      <c r="S22" s="72"/>
      <c r="T22" s="34">
        <v>0</v>
      </c>
      <c r="U22" s="33"/>
      <c r="V22" s="34">
        <v>0</v>
      </c>
      <c r="W22" s="33"/>
      <c r="X22" s="34">
        <v>0</v>
      </c>
      <c r="Y22" s="33"/>
      <c r="Z22" s="34">
        <v>0</v>
      </c>
      <c r="AA22" s="33"/>
      <c r="AB22" s="34">
        <v>0</v>
      </c>
      <c r="AC22" s="33"/>
      <c r="AD22" s="34">
        <v>0</v>
      </c>
      <c r="AE22" s="33"/>
      <c r="AF22" s="34">
        <f t="shared" si="0"/>
        <v>0</v>
      </c>
      <c r="AH22" s="19"/>
      <c r="AJ22" s="19"/>
    </row>
    <row r="23" spans="1:36" x14ac:dyDescent="0.3">
      <c r="A23" s="30"/>
      <c r="B23" s="30"/>
      <c r="C23" s="30"/>
      <c r="D23" s="30"/>
      <c r="E23" s="30" t="s">
        <v>21</v>
      </c>
      <c r="F23" s="30"/>
      <c r="G23" s="66"/>
      <c r="H23" s="33">
        <f>ROUND(SUM(H19:H22),5)</f>
        <v>520</v>
      </c>
      <c r="I23" s="33"/>
      <c r="J23" s="33">
        <f>ROUND(SUM(J19:J22),5)</f>
        <v>520</v>
      </c>
      <c r="K23" s="33"/>
      <c r="L23" s="33">
        <f>ROUND(SUM(L19:L22),5)</f>
        <v>520</v>
      </c>
      <c r="M23" s="33"/>
      <c r="N23" s="33">
        <f>ROUND(SUM(N19:N22),5)</f>
        <v>520</v>
      </c>
      <c r="O23" s="33"/>
      <c r="P23" s="33">
        <f>ROUND(SUM(P19:P22),5)</f>
        <v>520</v>
      </c>
      <c r="Q23" s="33"/>
      <c r="R23" s="33">
        <f>ROUND(SUM(R19:R22),5)</f>
        <v>520</v>
      </c>
      <c r="S23" s="72"/>
      <c r="T23" s="33">
        <f>ROUND(SUM(T19:T22),5)</f>
        <v>780</v>
      </c>
      <c r="U23" s="33"/>
      <c r="V23" s="33">
        <f>ROUND(SUM(V19:V22),5)</f>
        <v>780</v>
      </c>
      <c r="W23" s="33"/>
      <c r="X23" s="33">
        <f>ROUND(SUM(X19:X22),5)</f>
        <v>780</v>
      </c>
      <c r="Y23" s="33"/>
      <c r="Z23" s="33">
        <f>ROUND(SUM(Z19:Z22),5)</f>
        <v>780</v>
      </c>
      <c r="AA23" s="33"/>
      <c r="AB23" s="33">
        <f>ROUND(SUM(AB19:AB22),5)</f>
        <v>780</v>
      </c>
      <c r="AC23" s="33"/>
      <c r="AD23" s="33">
        <f>ROUND(SUM(AD19:AD22),5)</f>
        <v>780</v>
      </c>
      <c r="AE23" s="33"/>
      <c r="AF23" s="33">
        <f t="shared" si="0"/>
        <v>7800</v>
      </c>
      <c r="AH23" s="19"/>
      <c r="AJ23" s="19"/>
    </row>
    <row r="24" spans="1:36" x14ac:dyDescent="0.3">
      <c r="A24" s="30"/>
      <c r="B24" s="30"/>
      <c r="C24" s="30"/>
      <c r="D24" s="30"/>
      <c r="E24" s="30" t="s">
        <v>22</v>
      </c>
      <c r="F24" s="30"/>
      <c r="G24" s="66" t="s">
        <v>145</v>
      </c>
      <c r="H24" s="33">
        <v>0</v>
      </c>
      <c r="I24" s="33"/>
      <c r="J24" s="33">
        <v>0</v>
      </c>
      <c r="K24" s="33"/>
      <c r="L24" s="33">
        <v>0</v>
      </c>
      <c r="M24" s="33"/>
      <c r="N24" s="33">
        <v>0</v>
      </c>
      <c r="O24" s="33"/>
      <c r="P24" s="33">
        <v>0</v>
      </c>
      <c r="Q24" s="33"/>
      <c r="R24" s="33">
        <v>0</v>
      </c>
      <c r="S24" s="72"/>
      <c r="T24" s="33">
        <v>6850</v>
      </c>
      <c r="U24" s="33"/>
      <c r="V24" s="33">
        <v>6850</v>
      </c>
      <c r="W24" s="33"/>
      <c r="X24" s="33">
        <v>6850</v>
      </c>
      <c r="Y24" s="33"/>
      <c r="Z24" s="33">
        <v>6850</v>
      </c>
      <c r="AA24" s="33"/>
      <c r="AB24" s="33">
        <v>3850</v>
      </c>
      <c r="AC24" s="33"/>
      <c r="AD24" s="33">
        <v>0</v>
      </c>
      <c r="AE24" s="33"/>
      <c r="AF24" s="33">
        <f t="shared" si="0"/>
        <v>31250</v>
      </c>
      <c r="AH24" s="19"/>
      <c r="AJ24" s="19"/>
    </row>
    <row r="25" spans="1:36" x14ac:dyDescent="0.3">
      <c r="A25" s="30"/>
      <c r="B25" s="30"/>
      <c r="C25" s="30"/>
      <c r="D25" s="30"/>
      <c r="E25" s="30" t="s">
        <v>23</v>
      </c>
      <c r="F25" s="30"/>
      <c r="G25" s="66"/>
      <c r="H25" s="33">
        <v>0</v>
      </c>
      <c r="I25" s="33"/>
      <c r="J25" s="33">
        <v>0</v>
      </c>
      <c r="K25" s="33"/>
      <c r="L25" s="33">
        <v>0</v>
      </c>
      <c r="M25" s="33"/>
      <c r="N25" s="33">
        <v>0</v>
      </c>
      <c r="O25" s="33"/>
      <c r="P25" s="33">
        <v>0</v>
      </c>
      <c r="Q25" s="33"/>
      <c r="R25" s="33">
        <v>0</v>
      </c>
      <c r="S25" s="72"/>
      <c r="T25" s="33">
        <v>0</v>
      </c>
      <c r="U25" s="33"/>
      <c r="V25" s="33">
        <v>0</v>
      </c>
      <c r="W25" s="33"/>
      <c r="X25" s="33">
        <v>0</v>
      </c>
      <c r="Y25" s="33"/>
      <c r="Z25" s="33">
        <v>0</v>
      </c>
      <c r="AA25" s="33"/>
      <c r="AB25" s="33">
        <v>0</v>
      </c>
      <c r="AC25" s="33"/>
      <c r="AD25" s="33">
        <v>0</v>
      </c>
      <c r="AE25" s="33"/>
      <c r="AF25" s="33">
        <f t="shared" si="0"/>
        <v>0</v>
      </c>
      <c r="AH25" s="19"/>
      <c r="AJ25" s="19"/>
    </row>
    <row r="26" spans="1:36" x14ac:dyDescent="0.3">
      <c r="A26" s="30"/>
      <c r="B26" s="30"/>
      <c r="C26" s="30"/>
      <c r="D26" s="30"/>
      <c r="E26" s="30" t="s">
        <v>24</v>
      </c>
      <c r="F26" s="30"/>
      <c r="G26" s="66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72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>
        <f t="shared" si="0"/>
        <v>0</v>
      </c>
      <c r="AH26" s="19"/>
      <c r="AJ26" s="19"/>
    </row>
    <row r="27" spans="1:36" x14ac:dyDescent="0.3">
      <c r="A27" s="30"/>
      <c r="B27" s="30"/>
      <c r="C27" s="30"/>
      <c r="D27" s="30"/>
      <c r="E27" s="30"/>
      <c r="F27" s="30" t="s">
        <v>25</v>
      </c>
      <c r="G27" s="66" t="s">
        <v>147</v>
      </c>
      <c r="H27" s="33">
        <v>349339</v>
      </c>
      <c r="I27" s="33"/>
      <c r="J27" s="33">
        <v>349339</v>
      </c>
      <c r="K27" s="33"/>
      <c r="L27" s="33">
        <v>338070</v>
      </c>
      <c r="M27" s="33"/>
      <c r="N27" s="33">
        <v>349339</v>
      </c>
      <c r="O27" s="33"/>
      <c r="P27" s="33">
        <v>346070</v>
      </c>
      <c r="Q27" s="33"/>
      <c r="R27" s="33">
        <v>350339</v>
      </c>
      <c r="S27" s="72"/>
      <c r="T27" s="33">
        <v>357339</v>
      </c>
      <c r="U27" s="33"/>
      <c r="V27" s="33">
        <v>323532</v>
      </c>
      <c r="W27" s="33"/>
      <c r="X27" s="33">
        <v>357339</v>
      </c>
      <c r="Y27" s="33"/>
      <c r="Z27" s="33">
        <v>346070</v>
      </c>
      <c r="AA27" s="33"/>
      <c r="AB27" s="33">
        <v>357339</v>
      </c>
      <c r="AC27" s="33"/>
      <c r="AD27" s="33">
        <v>346070</v>
      </c>
      <c r="AE27" s="33"/>
      <c r="AF27" s="33">
        <f t="shared" si="0"/>
        <v>4170185</v>
      </c>
      <c r="AH27" s="19"/>
      <c r="AJ27" s="19"/>
    </row>
    <row r="28" spans="1:36" ht="19.5" thickBot="1" x14ac:dyDescent="0.35">
      <c r="A28" s="30"/>
      <c r="B28" s="30"/>
      <c r="C28" s="30"/>
      <c r="D28" s="30"/>
      <c r="E28" s="30"/>
      <c r="F28" s="30" t="s">
        <v>26</v>
      </c>
      <c r="G28" s="66" t="s">
        <v>147</v>
      </c>
      <c r="H28" s="34">
        <v>20695</v>
      </c>
      <c r="I28" s="33"/>
      <c r="J28" s="34">
        <v>20695</v>
      </c>
      <c r="K28" s="33"/>
      <c r="L28" s="34">
        <v>20100</v>
      </c>
      <c r="M28" s="33"/>
      <c r="N28" s="34">
        <v>20695</v>
      </c>
      <c r="O28" s="33"/>
      <c r="P28" s="34">
        <v>20100</v>
      </c>
      <c r="Q28" s="33"/>
      <c r="R28" s="34">
        <v>20695</v>
      </c>
      <c r="S28" s="72"/>
      <c r="T28" s="34">
        <v>20695</v>
      </c>
      <c r="U28" s="33"/>
      <c r="V28" s="34">
        <v>18910</v>
      </c>
      <c r="W28" s="33"/>
      <c r="X28" s="34">
        <v>20695</v>
      </c>
      <c r="Y28" s="33"/>
      <c r="Z28" s="34">
        <v>20100</v>
      </c>
      <c r="AA28" s="33"/>
      <c r="AB28" s="34">
        <v>20695</v>
      </c>
      <c r="AC28" s="33"/>
      <c r="AD28" s="34">
        <v>20100</v>
      </c>
      <c r="AE28" s="33"/>
      <c r="AF28" s="34">
        <f t="shared" si="0"/>
        <v>244175</v>
      </c>
      <c r="AH28" s="19"/>
      <c r="AJ28" s="19"/>
    </row>
    <row r="29" spans="1:36" x14ac:dyDescent="0.3">
      <c r="A29" s="30"/>
      <c r="B29" s="30"/>
      <c r="C29" s="30"/>
      <c r="D29" s="30"/>
      <c r="E29" s="30" t="s">
        <v>27</v>
      </c>
      <c r="F29" s="30"/>
      <c r="G29" s="66"/>
      <c r="H29" s="33">
        <f>ROUND(SUM(H26:H28),5)</f>
        <v>370034</v>
      </c>
      <c r="I29" s="33"/>
      <c r="J29" s="33">
        <f>ROUND(SUM(J26:J28),5)</f>
        <v>370034</v>
      </c>
      <c r="K29" s="33"/>
      <c r="L29" s="33">
        <f>ROUND(SUM(L26:L28),5)</f>
        <v>358170</v>
      </c>
      <c r="M29" s="33"/>
      <c r="N29" s="33">
        <f>ROUND(SUM(N26:N28),5)</f>
        <v>370034</v>
      </c>
      <c r="O29" s="33"/>
      <c r="P29" s="33">
        <f>ROUND(SUM(P26:P28),5)</f>
        <v>366170</v>
      </c>
      <c r="Q29" s="33"/>
      <c r="R29" s="33">
        <f>ROUND(SUM(R26:R28),5)</f>
        <v>371034</v>
      </c>
      <c r="S29" s="72"/>
      <c r="T29" s="33">
        <f>ROUND(SUM(T26:T28),5)</f>
        <v>378034</v>
      </c>
      <c r="U29" s="33"/>
      <c r="V29" s="33">
        <f>ROUND(SUM(V26:V28),5)</f>
        <v>342442</v>
      </c>
      <c r="W29" s="33"/>
      <c r="X29" s="33">
        <f>ROUND(SUM(X26:X28),5)</f>
        <v>378034</v>
      </c>
      <c r="Y29" s="33"/>
      <c r="Z29" s="33">
        <f>ROUND(SUM(Z26:Z28),5)</f>
        <v>366170</v>
      </c>
      <c r="AA29" s="33"/>
      <c r="AB29" s="33">
        <f>ROUND(SUM(AB26:AB28),5)</f>
        <v>378034</v>
      </c>
      <c r="AC29" s="33"/>
      <c r="AD29" s="33">
        <f>ROUND(SUM(AD26:AD28),5)</f>
        <v>366170</v>
      </c>
      <c r="AE29" s="33"/>
      <c r="AF29" s="33">
        <f t="shared" si="0"/>
        <v>4414360</v>
      </c>
      <c r="AH29" s="19"/>
      <c r="AJ29" s="19"/>
    </row>
    <row r="30" spans="1:36" x14ac:dyDescent="0.3">
      <c r="A30" s="30"/>
      <c r="B30" s="30"/>
      <c r="C30" s="30"/>
      <c r="D30" s="30"/>
      <c r="E30" s="30" t="s">
        <v>28</v>
      </c>
      <c r="F30" s="30"/>
      <c r="G30" s="66" t="s">
        <v>148</v>
      </c>
      <c r="H30" s="33">
        <v>3610</v>
      </c>
      <c r="I30" s="33"/>
      <c r="J30" s="33">
        <v>3610</v>
      </c>
      <c r="K30" s="33"/>
      <c r="L30" s="33">
        <v>3610</v>
      </c>
      <c r="M30" s="33"/>
      <c r="N30" s="33">
        <v>3610</v>
      </c>
      <c r="O30" s="33"/>
      <c r="P30" s="33">
        <v>3610</v>
      </c>
      <c r="Q30" s="33"/>
      <c r="R30" s="33">
        <v>3610</v>
      </c>
      <c r="S30" s="72"/>
      <c r="T30" s="33">
        <v>3610</v>
      </c>
      <c r="U30" s="33"/>
      <c r="V30" s="33">
        <v>3610</v>
      </c>
      <c r="W30" s="33"/>
      <c r="X30" s="33">
        <v>3610</v>
      </c>
      <c r="Y30" s="33"/>
      <c r="Z30" s="33">
        <v>3610</v>
      </c>
      <c r="AA30" s="33"/>
      <c r="AB30" s="33">
        <v>3610</v>
      </c>
      <c r="AC30" s="33"/>
      <c r="AD30" s="33">
        <v>3610</v>
      </c>
      <c r="AE30" s="33"/>
      <c r="AF30" s="33">
        <f t="shared" si="0"/>
        <v>43320</v>
      </c>
      <c r="AH30" s="19"/>
      <c r="AJ30" s="19"/>
    </row>
    <row r="31" spans="1:36" x14ac:dyDescent="0.3">
      <c r="A31" s="30"/>
      <c r="B31" s="30"/>
      <c r="C31" s="30"/>
      <c r="D31" s="30"/>
      <c r="E31" s="30" t="s">
        <v>29</v>
      </c>
      <c r="F31" s="30"/>
      <c r="G31" s="66" t="s">
        <v>148</v>
      </c>
      <c r="H31" s="33">
        <v>9450</v>
      </c>
      <c r="I31" s="33"/>
      <c r="J31" s="33">
        <v>0</v>
      </c>
      <c r="K31" s="33"/>
      <c r="L31" s="33">
        <v>0</v>
      </c>
      <c r="M31" s="33"/>
      <c r="N31" s="33">
        <v>9450</v>
      </c>
      <c r="O31" s="33"/>
      <c r="P31" s="33">
        <v>0</v>
      </c>
      <c r="Q31" s="33"/>
      <c r="R31" s="33">
        <v>0</v>
      </c>
      <c r="S31" s="72"/>
      <c r="T31" s="33">
        <v>9450</v>
      </c>
      <c r="U31" s="33"/>
      <c r="V31" s="33">
        <v>0</v>
      </c>
      <c r="W31" s="33"/>
      <c r="X31" s="33">
        <v>0</v>
      </c>
      <c r="Y31" s="33"/>
      <c r="Z31" s="33">
        <v>9450</v>
      </c>
      <c r="AA31" s="33"/>
      <c r="AB31" s="33">
        <v>0</v>
      </c>
      <c r="AC31" s="33"/>
      <c r="AD31" s="33">
        <v>0</v>
      </c>
      <c r="AE31" s="33"/>
      <c r="AF31" s="33">
        <f t="shared" si="0"/>
        <v>37800</v>
      </c>
      <c r="AH31" s="19"/>
      <c r="AJ31" s="19"/>
    </row>
    <row r="32" spans="1:36" x14ac:dyDescent="0.3">
      <c r="A32" s="30"/>
      <c r="B32" s="30"/>
      <c r="C32" s="30"/>
      <c r="D32" s="30"/>
      <c r="E32" s="30" t="s">
        <v>30</v>
      </c>
      <c r="F32" s="30"/>
      <c r="G32" s="66" t="s">
        <v>148</v>
      </c>
      <c r="H32" s="33">
        <v>0</v>
      </c>
      <c r="I32" s="33"/>
      <c r="J32" s="33">
        <v>0</v>
      </c>
      <c r="K32" s="33"/>
      <c r="L32" s="33">
        <v>0</v>
      </c>
      <c r="M32" s="33"/>
      <c r="N32" s="33">
        <v>0</v>
      </c>
      <c r="O32" s="33"/>
      <c r="P32" s="33">
        <v>10000</v>
      </c>
      <c r="Q32" s="33"/>
      <c r="R32" s="33">
        <v>0</v>
      </c>
      <c r="S32" s="72"/>
      <c r="T32" s="33">
        <v>0</v>
      </c>
      <c r="U32" s="33"/>
      <c r="V32" s="33">
        <v>0</v>
      </c>
      <c r="W32" s="33"/>
      <c r="X32" s="33">
        <v>0</v>
      </c>
      <c r="Y32" s="33"/>
      <c r="Z32" s="33">
        <v>0</v>
      </c>
      <c r="AA32" s="33"/>
      <c r="AB32" s="33">
        <v>0</v>
      </c>
      <c r="AC32" s="33"/>
      <c r="AD32" s="33">
        <v>0</v>
      </c>
      <c r="AE32" s="33"/>
      <c r="AF32" s="33">
        <f t="shared" si="0"/>
        <v>10000</v>
      </c>
      <c r="AH32" s="19"/>
      <c r="AJ32" s="19"/>
    </row>
    <row r="33" spans="1:36" x14ac:dyDescent="0.3">
      <c r="A33" s="30"/>
      <c r="B33" s="30"/>
      <c r="C33" s="30"/>
      <c r="D33" s="30"/>
      <c r="E33" s="30" t="s">
        <v>31</v>
      </c>
      <c r="F33" s="30"/>
      <c r="G33" s="66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72"/>
      <c r="T33" s="33"/>
      <c r="U33" s="33"/>
      <c r="V33" s="33"/>
      <c r="W33" s="33"/>
      <c r="X33" s="33"/>
      <c r="Y33" s="33"/>
      <c r="Z33" s="33">
        <v>0</v>
      </c>
      <c r="AA33" s="33"/>
      <c r="AB33" s="33" t="s">
        <v>12</v>
      </c>
      <c r="AC33" s="33"/>
      <c r="AD33" s="33" t="s">
        <v>12</v>
      </c>
      <c r="AE33" s="33"/>
      <c r="AF33" s="33" t="s">
        <v>12</v>
      </c>
      <c r="AH33" s="19"/>
      <c r="AJ33" s="19"/>
    </row>
    <row r="34" spans="1:36" x14ac:dyDescent="0.3">
      <c r="A34" s="30"/>
      <c r="B34" s="30"/>
      <c r="C34" s="30"/>
      <c r="D34" s="30"/>
      <c r="E34" s="30"/>
      <c r="F34" s="30" t="s">
        <v>32</v>
      </c>
      <c r="G34" s="66"/>
      <c r="H34" s="33">
        <v>0</v>
      </c>
      <c r="I34" s="33"/>
      <c r="J34" s="33">
        <v>0</v>
      </c>
      <c r="K34" s="33"/>
      <c r="L34" s="33">
        <v>0</v>
      </c>
      <c r="M34" s="33"/>
      <c r="N34" s="33">
        <v>0</v>
      </c>
      <c r="O34" s="33"/>
      <c r="P34" s="33">
        <v>0</v>
      </c>
      <c r="Q34" s="33"/>
      <c r="R34" s="33">
        <v>0</v>
      </c>
      <c r="S34" s="72"/>
      <c r="T34" s="33">
        <v>0</v>
      </c>
      <c r="U34" s="33"/>
      <c r="V34" s="33">
        <v>0</v>
      </c>
      <c r="W34" s="33"/>
      <c r="X34" s="33">
        <v>0</v>
      </c>
      <c r="Y34" s="33"/>
      <c r="Z34" s="33">
        <v>0</v>
      </c>
      <c r="AA34" s="33"/>
      <c r="AB34" s="33">
        <v>0</v>
      </c>
      <c r="AC34" s="33"/>
      <c r="AD34" s="33">
        <v>0</v>
      </c>
      <c r="AE34" s="33"/>
      <c r="AF34" s="33">
        <f t="shared" si="0"/>
        <v>0</v>
      </c>
      <c r="AH34" s="19"/>
      <c r="AJ34" s="19"/>
    </row>
    <row r="35" spans="1:36" ht="19.5" thickBot="1" x14ac:dyDescent="0.35">
      <c r="A35" s="30"/>
      <c r="B35" s="30"/>
      <c r="C35" s="30"/>
      <c r="D35" s="30"/>
      <c r="E35" s="30"/>
      <c r="F35" s="30" t="s">
        <v>33</v>
      </c>
      <c r="G35" s="66" t="s">
        <v>147</v>
      </c>
      <c r="H35" s="34">
        <v>400</v>
      </c>
      <c r="I35" s="33"/>
      <c r="J35" s="34">
        <v>400</v>
      </c>
      <c r="K35" s="33"/>
      <c r="L35" s="34">
        <v>400</v>
      </c>
      <c r="M35" s="33"/>
      <c r="N35" s="34">
        <v>400</v>
      </c>
      <c r="O35" s="33"/>
      <c r="P35" s="34">
        <v>400</v>
      </c>
      <c r="Q35" s="33"/>
      <c r="R35" s="34">
        <v>400</v>
      </c>
      <c r="S35" s="72"/>
      <c r="T35" s="34">
        <v>400</v>
      </c>
      <c r="U35" s="33"/>
      <c r="V35" s="34">
        <v>400</v>
      </c>
      <c r="W35" s="33"/>
      <c r="X35" s="34">
        <v>400</v>
      </c>
      <c r="Y35" s="33"/>
      <c r="Z35" s="34">
        <v>400</v>
      </c>
      <c r="AA35" s="33"/>
      <c r="AB35" s="34">
        <v>400</v>
      </c>
      <c r="AC35" s="33"/>
      <c r="AD35" s="34">
        <v>400</v>
      </c>
      <c r="AE35" s="33"/>
      <c r="AF35" s="34">
        <f t="shared" si="0"/>
        <v>4800</v>
      </c>
      <c r="AH35" s="19"/>
      <c r="AJ35" s="19"/>
    </row>
    <row r="36" spans="1:36" x14ac:dyDescent="0.3">
      <c r="A36" s="30"/>
      <c r="B36" s="30"/>
      <c r="C36" s="30"/>
      <c r="D36" s="30"/>
      <c r="E36" s="30" t="s">
        <v>34</v>
      </c>
      <c r="F36" s="30"/>
      <c r="G36" s="66"/>
      <c r="H36" s="33">
        <f>ROUND(SUM(H33:H35),5)</f>
        <v>400</v>
      </c>
      <c r="I36" s="33"/>
      <c r="J36" s="33">
        <f>ROUND(SUM(J33:J35),5)</f>
        <v>400</v>
      </c>
      <c r="K36" s="33"/>
      <c r="L36" s="33">
        <f>ROUND(SUM(L33:L35),5)</f>
        <v>400</v>
      </c>
      <c r="M36" s="33"/>
      <c r="N36" s="33">
        <f>ROUND(SUM(N33:N35),5)</f>
        <v>400</v>
      </c>
      <c r="O36" s="33"/>
      <c r="P36" s="33">
        <f>ROUND(SUM(P33:P35),5)</f>
        <v>400</v>
      </c>
      <c r="Q36" s="33"/>
      <c r="R36" s="33">
        <f>ROUND(SUM(R33:R35),5)</f>
        <v>400</v>
      </c>
      <c r="S36" s="72"/>
      <c r="T36" s="33">
        <f>ROUND(SUM(T33:T35),5)</f>
        <v>400</v>
      </c>
      <c r="U36" s="33"/>
      <c r="V36" s="33">
        <f>ROUND(SUM(V33:V35),5)</f>
        <v>400</v>
      </c>
      <c r="W36" s="33"/>
      <c r="X36" s="33">
        <f>ROUND(SUM(X33:X35),5)</f>
        <v>400</v>
      </c>
      <c r="Y36" s="33"/>
      <c r="Z36" s="33">
        <f>ROUND(SUM(Z33:Z35),5)</f>
        <v>400</v>
      </c>
      <c r="AA36" s="33"/>
      <c r="AB36" s="33">
        <f>ROUND(SUM(AB33:AB35),5)</f>
        <v>400</v>
      </c>
      <c r="AC36" s="33"/>
      <c r="AD36" s="33">
        <f>ROUND(SUM(AD33:AD35),5)</f>
        <v>400</v>
      </c>
      <c r="AE36" s="33"/>
      <c r="AF36" s="33">
        <f t="shared" si="0"/>
        <v>4800</v>
      </c>
      <c r="AH36" s="19"/>
      <c r="AJ36" s="19"/>
    </row>
    <row r="37" spans="1:36" x14ac:dyDescent="0.3">
      <c r="A37" s="30"/>
      <c r="B37" s="30"/>
      <c r="C37" s="30"/>
      <c r="D37" s="30"/>
      <c r="E37" s="30" t="s">
        <v>35</v>
      </c>
      <c r="F37" s="30"/>
      <c r="G37" s="66" t="s">
        <v>147</v>
      </c>
      <c r="H37" s="33">
        <v>0</v>
      </c>
      <c r="I37" s="33"/>
      <c r="J37" s="33">
        <v>0</v>
      </c>
      <c r="K37" s="33"/>
      <c r="L37" s="33">
        <v>30000</v>
      </c>
      <c r="M37" s="33"/>
      <c r="N37" s="33">
        <v>30000</v>
      </c>
      <c r="O37" s="33"/>
      <c r="P37" s="33">
        <v>0</v>
      </c>
      <c r="Q37" s="33"/>
      <c r="R37" s="33">
        <v>0</v>
      </c>
      <c r="S37" s="72"/>
      <c r="T37" s="33">
        <v>0</v>
      </c>
      <c r="U37" s="33"/>
      <c r="V37" s="33">
        <v>0</v>
      </c>
      <c r="W37" s="33"/>
      <c r="X37" s="33">
        <v>0</v>
      </c>
      <c r="Y37" s="33"/>
      <c r="Z37" s="33">
        <v>0</v>
      </c>
      <c r="AA37" s="33"/>
      <c r="AB37" s="33">
        <v>0</v>
      </c>
      <c r="AC37" s="33"/>
      <c r="AD37" s="33">
        <v>0</v>
      </c>
      <c r="AE37" s="33"/>
      <c r="AF37" s="72">
        <f t="shared" si="0"/>
        <v>60000</v>
      </c>
      <c r="AH37" s="19"/>
      <c r="AJ37" s="19"/>
    </row>
    <row r="38" spans="1:36" x14ac:dyDescent="0.3">
      <c r="A38" s="30"/>
      <c r="B38" s="30"/>
      <c r="C38" s="30"/>
      <c r="D38" s="30"/>
      <c r="E38" s="30" t="s">
        <v>36</v>
      </c>
      <c r="F38" s="30"/>
      <c r="G38" s="66" t="s">
        <v>147</v>
      </c>
      <c r="H38" s="33">
        <v>0</v>
      </c>
      <c r="I38" s="33"/>
      <c r="J38" s="33">
        <v>0</v>
      </c>
      <c r="K38" s="33"/>
      <c r="L38" s="33">
        <v>3000</v>
      </c>
      <c r="M38" s="33"/>
      <c r="N38" s="33">
        <v>0</v>
      </c>
      <c r="O38" s="33"/>
      <c r="P38" s="33">
        <v>0</v>
      </c>
      <c r="Q38" s="33"/>
      <c r="R38" s="33">
        <v>3000</v>
      </c>
      <c r="S38" s="72"/>
      <c r="T38" s="33">
        <v>0</v>
      </c>
      <c r="U38" s="33"/>
      <c r="V38" s="33">
        <v>0</v>
      </c>
      <c r="W38" s="33"/>
      <c r="X38" s="33">
        <v>3000</v>
      </c>
      <c r="Y38" s="33"/>
      <c r="Z38" s="33">
        <v>700000</v>
      </c>
      <c r="AA38" s="33"/>
      <c r="AB38" s="33">
        <v>0</v>
      </c>
      <c r="AC38" s="33"/>
      <c r="AD38" s="33">
        <v>3000</v>
      </c>
      <c r="AE38" s="33"/>
      <c r="AF38" s="33">
        <f t="shared" si="0"/>
        <v>712000</v>
      </c>
      <c r="AH38" s="19"/>
      <c r="AJ38" s="19"/>
    </row>
    <row r="39" spans="1:36" x14ac:dyDescent="0.3">
      <c r="A39" s="30"/>
      <c r="B39" s="30"/>
      <c r="C39" s="30"/>
      <c r="D39" s="30"/>
      <c r="E39" s="30" t="s">
        <v>37</v>
      </c>
      <c r="F39" s="30"/>
      <c r="G39" s="66" t="s">
        <v>147</v>
      </c>
      <c r="H39" s="33">
        <v>2994</v>
      </c>
      <c r="I39" s="33"/>
      <c r="J39" s="33">
        <v>2994</v>
      </c>
      <c r="K39" s="33"/>
      <c r="L39" s="33">
        <v>2994</v>
      </c>
      <c r="M39" s="33"/>
      <c r="N39" s="33">
        <v>2994</v>
      </c>
      <c r="O39" s="33"/>
      <c r="P39" s="33">
        <v>2994</v>
      </c>
      <c r="Q39" s="33"/>
      <c r="R39" s="33">
        <v>2994</v>
      </c>
      <c r="S39" s="72"/>
      <c r="T39" s="33">
        <v>2994</v>
      </c>
      <c r="U39" s="33"/>
      <c r="V39" s="33">
        <v>2994</v>
      </c>
      <c r="W39" s="33"/>
      <c r="X39" s="33">
        <v>2994</v>
      </c>
      <c r="Y39" s="33"/>
      <c r="Z39" s="33">
        <v>2994</v>
      </c>
      <c r="AA39" s="33"/>
      <c r="AB39" s="33">
        <v>2994</v>
      </c>
      <c r="AC39" s="33"/>
      <c r="AD39" s="33">
        <v>2994</v>
      </c>
      <c r="AE39" s="33"/>
      <c r="AF39" s="33">
        <f t="shared" si="0"/>
        <v>35928</v>
      </c>
      <c r="AH39" s="19"/>
      <c r="AJ39" s="19"/>
    </row>
    <row r="40" spans="1:36" x14ac:dyDescent="0.3">
      <c r="A40" s="30"/>
      <c r="B40" s="30"/>
      <c r="C40" s="30"/>
      <c r="D40" s="30"/>
      <c r="E40" s="30" t="s">
        <v>38</v>
      </c>
      <c r="F40" s="30"/>
      <c r="G40" s="66" t="s">
        <v>147</v>
      </c>
      <c r="H40" s="33">
        <v>1758</v>
      </c>
      <c r="I40" s="33"/>
      <c r="J40" s="33">
        <v>1758</v>
      </c>
      <c r="K40" s="33"/>
      <c r="L40" s="33">
        <v>1758</v>
      </c>
      <c r="M40" s="33"/>
      <c r="N40" s="33">
        <v>1758</v>
      </c>
      <c r="O40" s="33"/>
      <c r="P40" s="33">
        <v>1758</v>
      </c>
      <c r="Q40" s="33"/>
      <c r="R40" s="33">
        <v>1758</v>
      </c>
      <c r="S40" s="72"/>
      <c r="T40" s="33">
        <v>1758</v>
      </c>
      <c r="U40" s="33"/>
      <c r="V40" s="33">
        <v>1758</v>
      </c>
      <c r="W40" s="33"/>
      <c r="X40" s="33">
        <v>1758</v>
      </c>
      <c r="Y40" s="33"/>
      <c r="Z40" s="33">
        <v>1758</v>
      </c>
      <c r="AA40" s="33"/>
      <c r="AB40" s="33">
        <v>1758</v>
      </c>
      <c r="AC40" s="33"/>
      <c r="AD40" s="33">
        <v>1758</v>
      </c>
      <c r="AE40" s="33"/>
      <c r="AF40" s="33">
        <f t="shared" si="0"/>
        <v>21096</v>
      </c>
      <c r="AH40" s="19"/>
      <c r="AJ40" s="19"/>
    </row>
    <row r="41" spans="1:36" x14ac:dyDescent="0.3">
      <c r="A41" s="30"/>
      <c r="B41" s="30"/>
      <c r="C41" s="30"/>
      <c r="D41" s="30"/>
      <c r="E41" s="30" t="s">
        <v>39</v>
      </c>
      <c r="F41" s="30"/>
      <c r="G41" s="66"/>
      <c r="H41" s="33">
        <v>150</v>
      </c>
      <c r="I41" s="33"/>
      <c r="J41" s="33">
        <v>150</v>
      </c>
      <c r="K41" s="33"/>
      <c r="L41" s="33">
        <v>200</v>
      </c>
      <c r="M41" s="33"/>
      <c r="N41" s="33">
        <v>200</v>
      </c>
      <c r="O41" s="33"/>
      <c r="P41" s="33">
        <v>200</v>
      </c>
      <c r="Q41" s="33"/>
      <c r="R41" s="33">
        <v>200</v>
      </c>
      <c r="S41" s="72"/>
      <c r="T41" s="33">
        <v>200</v>
      </c>
      <c r="U41" s="33"/>
      <c r="V41" s="33">
        <v>200</v>
      </c>
      <c r="W41" s="33"/>
      <c r="X41" s="33">
        <v>200</v>
      </c>
      <c r="Y41" s="33"/>
      <c r="Z41" s="33">
        <v>200</v>
      </c>
      <c r="AA41" s="33"/>
      <c r="AB41" s="33">
        <v>200</v>
      </c>
      <c r="AC41" s="33"/>
      <c r="AD41" s="33">
        <v>200</v>
      </c>
      <c r="AE41" s="33"/>
      <c r="AF41" s="33">
        <f t="shared" si="0"/>
        <v>2300</v>
      </c>
      <c r="AH41" s="19"/>
      <c r="AJ41" s="19"/>
    </row>
    <row r="42" spans="1:36" x14ac:dyDescent="0.3">
      <c r="A42" s="30"/>
      <c r="B42" s="30"/>
      <c r="C42" s="30"/>
      <c r="D42" s="30"/>
      <c r="E42" s="30" t="s">
        <v>40</v>
      </c>
      <c r="F42" s="30"/>
      <c r="G42" s="66"/>
      <c r="H42" s="33">
        <v>0</v>
      </c>
      <c r="I42" s="33"/>
      <c r="J42" s="33">
        <v>0</v>
      </c>
      <c r="K42" s="33"/>
      <c r="L42" s="33">
        <v>0</v>
      </c>
      <c r="M42" s="33"/>
      <c r="N42" s="33">
        <v>0</v>
      </c>
      <c r="O42" s="33"/>
      <c r="P42" s="33">
        <v>0</v>
      </c>
      <c r="Q42" s="33"/>
      <c r="R42" s="33">
        <v>0</v>
      </c>
      <c r="S42" s="72"/>
      <c r="T42" s="33">
        <v>0</v>
      </c>
      <c r="U42" s="33"/>
      <c r="V42" s="33">
        <v>0</v>
      </c>
      <c r="W42" s="33"/>
      <c r="X42" s="33">
        <v>0</v>
      </c>
      <c r="Y42" s="33"/>
      <c r="Z42" s="33">
        <v>0</v>
      </c>
      <c r="AA42" s="33"/>
      <c r="AB42" s="33">
        <v>0</v>
      </c>
      <c r="AC42" s="33"/>
      <c r="AD42" s="33">
        <v>0</v>
      </c>
      <c r="AE42" s="33"/>
      <c r="AF42" s="33">
        <f t="shared" si="0"/>
        <v>0</v>
      </c>
      <c r="AH42" s="19"/>
      <c r="AJ42" s="19"/>
    </row>
    <row r="43" spans="1:36" ht="19.5" thickBot="1" x14ac:dyDescent="0.35">
      <c r="A43" s="30"/>
      <c r="B43" s="30"/>
      <c r="C43" s="30"/>
      <c r="D43" s="30"/>
      <c r="E43" s="30" t="s">
        <v>41</v>
      </c>
      <c r="F43" s="30"/>
      <c r="G43" s="66" t="s">
        <v>147</v>
      </c>
      <c r="H43" s="35">
        <v>120</v>
      </c>
      <c r="I43" s="33"/>
      <c r="J43" s="35">
        <v>120</v>
      </c>
      <c r="K43" s="33"/>
      <c r="L43" s="35">
        <v>120</v>
      </c>
      <c r="M43" s="33"/>
      <c r="N43" s="35">
        <v>120</v>
      </c>
      <c r="O43" s="33"/>
      <c r="P43" s="35">
        <v>120</v>
      </c>
      <c r="Q43" s="33"/>
      <c r="R43" s="35">
        <v>120</v>
      </c>
      <c r="S43" s="72"/>
      <c r="T43" s="35">
        <v>120</v>
      </c>
      <c r="U43" s="33"/>
      <c r="V43" s="35">
        <v>120</v>
      </c>
      <c r="W43" s="33"/>
      <c r="X43" s="35">
        <v>120</v>
      </c>
      <c r="Y43" s="33"/>
      <c r="Z43" s="35">
        <v>120</v>
      </c>
      <c r="AA43" s="33"/>
      <c r="AB43" s="35">
        <v>120</v>
      </c>
      <c r="AC43" s="33"/>
      <c r="AD43" s="35">
        <v>120</v>
      </c>
      <c r="AE43" s="33"/>
      <c r="AF43" s="34">
        <f t="shared" si="0"/>
        <v>1440</v>
      </c>
      <c r="AH43" s="19"/>
      <c r="AJ43" s="19"/>
    </row>
    <row r="44" spans="1:36" ht="19.5" thickBot="1" x14ac:dyDescent="0.35">
      <c r="A44" s="30"/>
      <c r="B44" s="30"/>
      <c r="C44" s="30"/>
      <c r="D44" s="30" t="s">
        <v>42</v>
      </c>
      <c r="E44" s="30"/>
      <c r="F44" s="30"/>
      <c r="G44" s="66"/>
      <c r="H44" s="36">
        <f>ROUND(H5+SUM(H11:H13)+H18+SUM(H23:H25)+SUM(H29:H32)+SUM(H36:H43),5)</f>
        <v>459566</v>
      </c>
      <c r="I44" s="33"/>
      <c r="J44" s="36">
        <f>ROUND(J5+SUM(J11:J13)+J18+SUM(J23:J25)+SUM(J29:J32)+SUM(J36:J43),5)</f>
        <v>444646</v>
      </c>
      <c r="K44" s="33"/>
      <c r="L44" s="36">
        <f>ROUND(L5+SUM(L11:L13)+L18+SUM(L23:L25)+SUM(L29:L32)+SUM(L36:L43),5)</f>
        <v>468292</v>
      </c>
      <c r="M44" s="33"/>
      <c r="N44" s="36">
        <f>ROUND(N5+SUM(N11:N13)+N18+SUM(N23:N25)+SUM(N29:N32)+SUM(N36:N43),5)</f>
        <v>487006</v>
      </c>
      <c r="O44" s="33"/>
      <c r="P44" s="36">
        <f>ROUND(P5+SUM(P11:P13)+P18+SUM(P23:P25)+SUM(P29:P32)+SUM(P36:P43),5)</f>
        <v>450282</v>
      </c>
      <c r="Q44" s="33"/>
      <c r="R44" s="36">
        <f>ROUND(R5+SUM(R11:R13)+R18+SUM(R23:R25)+SUM(R29:R32)+SUM(R36:R43),5)</f>
        <v>448646</v>
      </c>
      <c r="S44" s="72"/>
      <c r="T44" s="36">
        <f>ROUND(T5+SUM(T11:T13)+T18+SUM(T23:T25)+SUM(T29:T32)+SUM(T36:T43),5)</f>
        <v>469296</v>
      </c>
      <c r="U44" s="33"/>
      <c r="V44" s="36">
        <f>ROUND(V5+SUM(V11:V13)+V18+SUM(V23:V25)+SUM(V29:V32)+SUM(V36:V43),5)</f>
        <v>424854</v>
      </c>
      <c r="W44" s="33"/>
      <c r="X44" s="36">
        <f>ROUND(X5+SUM(X11:X13)+X18+SUM(X23:X25)+SUM(X29:X32)+SUM(X36:X43),5)</f>
        <v>471876</v>
      </c>
      <c r="Y44" s="33"/>
      <c r="Z44" s="36">
        <f>ROUND(Z5+SUM(Z11:Z13)+Z18+SUM(Z23:Z25)+SUM(Z29:Z32)+SUM(Z36:Z43),5)</f>
        <v>1164077</v>
      </c>
      <c r="AA44" s="33"/>
      <c r="AB44" s="36">
        <f>ROUND(AB5+SUM(AB11:AB13)+AB18+SUM(AB23:AB25)+SUM(AB29:AB32)+SUM(AB36:AB43),5)</f>
        <v>459856</v>
      </c>
      <c r="AC44" s="33"/>
      <c r="AD44" s="36">
        <f>ROUND(AD5+SUM(AD11:AD13)+AD18+SUM(AD23:AD25)+SUM(AD29:AD32)+SUM(AD36:AD43),5)</f>
        <v>450777</v>
      </c>
      <c r="AE44" s="33"/>
      <c r="AF44" s="36">
        <f>SUM(H44:AD44)</f>
        <v>6199174</v>
      </c>
      <c r="AH44" s="19"/>
      <c r="AJ44" s="19"/>
    </row>
    <row r="45" spans="1:36" x14ac:dyDescent="0.3">
      <c r="A45" s="30"/>
      <c r="B45" s="30"/>
      <c r="C45" s="30" t="s">
        <v>43</v>
      </c>
      <c r="D45" s="30"/>
      <c r="E45" s="30"/>
      <c r="F45" s="30"/>
      <c r="G45" s="66"/>
      <c r="H45" s="33">
        <f>H44</f>
        <v>459566</v>
      </c>
      <c r="I45" s="33"/>
      <c r="J45" s="33">
        <f>J44</f>
        <v>444646</v>
      </c>
      <c r="K45" s="33"/>
      <c r="L45" s="33">
        <f>L44</f>
        <v>468292</v>
      </c>
      <c r="M45" s="33"/>
      <c r="N45" s="33">
        <f>N44</f>
        <v>487006</v>
      </c>
      <c r="O45" s="33"/>
      <c r="P45" s="33">
        <f>P44</f>
        <v>450282</v>
      </c>
      <c r="Q45" s="33"/>
      <c r="R45" s="33">
        <f>R44</f>
        <v>448646</v>
      </c>
      <c r="S45" s="72"/>
      <c r="T45" s="33">
        <f>T44</f>
        <v>469296</v>
      </c>
      <c r="U45" s="33"/>
      <c r="V45" s="33">
        <f>V44</f>
        <v>424854</v>
      </c>
      <c r="W45" s="33"/>
      <c r="X45" s="33">
        <f>X44</f>
        <v>471876</v>
      </c>
      <c r="Y45" s="33"/>
      <c r="Z45" s="33">
        <f>Z44</f>
        <v>1164077</v>
      </c>
      <c r="AA45" s="33"/>
      <c r="AB45" s="33">
        <f>AB44</f>
        <v>459856</v>
      </c>
      <c r="AC45" s="33"/>
      <c r="AD45" s="33">
        <f>AD44</f>
        <v>450777</v>
      </c>
      <c r="AE45" s="33"/>
      <c r="AF45" s="33">
        <f t="shared" si="0"/>
        <v>6199174</v>
      </c>
      <c r="AH45" s="19"/>
      <c r="AJ45" s="19"/>
    </row>
    <row r="46" spans="1:36" x14ac:dyDescent="0.3">
      <c r="A46" s="30"/>
      <c r="B46" s="30"/>
      <c r="C46" s="30"/>
      <c r="D46" s="30" t="s">
        <v>44</v>
      </c>
      <c r="E46" s="30"/>
      <c r="F46" s="30"/>
      <c r="G46" s="66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72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>
        <f t="shared" si="0"/>
        <v>0</v>
      </c>
      <c r="AH46" s="19"/>
      <c r="AJ46" s="19"/>
    </row>
    <row r="47" spans="1:36" x14ac:dyDescent="0.3">
      <c r="A47" s="30"/>
      <c r="B47" s="30"/>
      <c r="C47" s="30"/>
      <c r="D47" s="30"/>
      <c r="E47" s="30" t="s">
        <v>45</v>
      </c>
      <c r="F47" s="30"/>
      <c r="G47" s="66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72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>
        <f t="shared" si="0"/>
        <v>0</v>
      </c>
      <c r="AH47" s="19"/>
      <c r="AJ47" s="19"/>
    </row>
    <row r="48" spans="1:36" x14ac:dyDescent="0.3">
      <c r="A48" s="30"/>
      <c r="B48" s="30"/>
      <c r="C48" s="30"/>
      <c r="D48" s="30"/>
      <c r="E48" s="30"/>
      <c r="F48" s="30" t="s">
        <v>46</v>
      </c>
      <c r="G48" s="66" t="s">
        <v>149</v>
      </c>
      <c r="H48" s="33">
        <v>249641</v>
      </c>
      <c r="I48" s="33"/>
      <c r="J48" s="33">
        <v>249699</v>
      </c>
      <c r="K48" s="33"/>
      <c r="L48" s="33">
        <f>248762+10000</f>
        <v>258762</v>
      </c>
      <c r="M48" s="33"/>
      <c r="N48" s="33">
        <f>371461+10000</f>
        <v>381461</v>
      </c>
      <c r="O48" s="33"/>
      <c r="P48" s="33">
        <f>249052+10000</f>
        <v>259052</v>
      </c>
      <c r="Q48" s="33"/>
      <c r="R48" s="33">
        <f>259233+10000</f>
        <v>269233</v>
      </c>
      <c r="S48" s="72"/>
      <c r="T48" s="33">
        <f>259755+10000+4200</f>
        <v>273955</v>
      </c>
      <c r="U48" s="33"/>
      <c r="V48" s="33">
        <f>249721+10000+4200</f>
        <v>263921</v>
      </c>
      <c r="W48" s="33"/>
      <c r="X48" s="33">
        <f>248998+10000+4200</f>
        <v>263198</v>
      </c>
      <c r="Y48" s="33"/>
      <c r="Z48" s="33">
        <f>371562+10000+4200</f>
        <v>385762</v>
      </c>
      <c r="AA48" s="33"/>
      <c r="AB48" s="33">
        <f>249882+10000+4200</f>
        <v>264082</v>
      </c>
      <c r="AC48" s="33"/>
      <c r="AD48" s="33">
        <f>249652+10000+4200</f>
        <v>263852</v>
      </c>
      <c r="AE48" s="33"/>
      <c r="AF48" s="33">
        <f t="shared" si="0"/>
        <v>3382618</v>
      </c>
      <c r="AH48" s="19"/>
      <c r="AJ48" s="19"/>
    </row>
    <row r="49" spans="1:36" x14ac:dyDescent="0.3">
      <c r="A49" s="30"/>
      <c r="B49" s="30"/>
      <c r="C49" s="30"/>
      <c r="D49" s="30"/>
      <c r="E49" s="30"/>
      <c r="F49" s="30" t="s">
        <v>47</v>
      </c>
      <c r="G49" s="66"/>
      <c r="H49" s="33">
        <v>0</v>
      </c>
      <c r="I49" s="33"/>
      <c r="J49" s="33">
        <v>0</v>
      </c>
      <c r="K49" s="33"/>
      <c r="L49" s="33">
        <v>0</v>
      </c>
      <c r="M49" s="33"/>
      <c r="N49" s="33">
        <v>0</v>
      </c>
      <c r="O49" s="33"/>
      <c r="P49" s="33">
        <v>0</v>
      </c>
      <c r="Q49" s="33"/>
      <c r="R49" s="33">
        <v>26000</v>
      </c>
      <c r="S49" s="72"/>
      <c r="T49" s="33">
        <v>0</v>
      </c>
      <c r="U49" s="33"/>
      <c r="V49" s="33">
        <v>0</v>
      </c>
      <c r="W49" s="33"/>
      <c r="X49" s="33">
        <v>0</v>
      </c>
      <c r="Y49" s="33"/>
      <c r="Z49" s="33">
        <v>0</v>
      </c>
      <c r="AA49" s="33"/>
      <c r="AB49" s="33">
        <v>0</v>
      </c>
      <c r="AC49" s="33"/>
      <c r="AD49" s="33">
        <v>0</v>
      </c>
      <c r="AE49" s="33"/>
      <c r="AF49" s="33">
        <f t="shared" si="0"/>
        <v>26000</v>
      </c>
      <c r="AH49" s="19"/>
      <c r="AJ49" s="19"/>
    </row>
    <row r="50" spans="1:36" x14ac:dyDescent="0.3">
      <c r="A50" s="30"/>
      <c r="B50" s="30"/>
      <c r="C50" s="30"/>
      <c r="D50" s="30"/>
      <c r="E50" s="30"/>
      <c r="F50" s="30" t="s">
        <v>48</v>
      </c>
      <c r="G50" s="66" t="s">
        <v>155</v>
      </c>
      <c r="H50" s="33">
        <v>31888</v>
      </c>
      <c r="I50" s="33"/>
      <c r="J50" s="33">
        <v>30880</v>
      </c>
      <c r="K50" s="33"/>
      <c r="L50" s="33">
        <v>32825</v>
      </c>
      <c r="M50" s="33"/>
      <c r="N50" s="33">
        <v>46321</v>
      </c>
      <c r="O50" s="33"/>
      <c r="P50" s="33">
        <v>30875</v>
      </c>
      <c r="Q50" s="33"/>
      <c r="R50" s="33">
        <v>38525</v>
      </c>
      <c r="S50" s="72"/>
      <c r="T50" s="33">
        <v>36432</v>
      </c>
      <c r="U50" s="33"/>
      <c r="V50" s="33">
        <v>31822</v>
      </c>
      <c r="W50" s="33"/>
      <c r="X50" s="33">
        <v>31805</v>
      </c>
      <c r="Y50" s="33"/>
      <c r="Z50" s="33">
        <v>46454</v>
      </c>
      <c r="AA50" s="33"/>
      <c r="AB50" s="33">
        <v>31222</v>
      </c>
      <c r="AC50" s="33"/>
      <c r="AD50" s="33">
        <v>31985</v>
      </c>
      <c r="AE50" s="33"/>
      <c r="AF50" s="33">
        <f t="shared" si="0"/>
        <v>421034</v>
      </c>
      <c r="AH50" s="19"/>
      <c r="AJ50" s="19"/>
    </row>
    <row r="51" spans="1:36" x14ac:dyDescent="0.3">
      <c r="A51" s="30"/>
      <c r="B51" s="30"/>
      <c r="C51" s="30"/>
      <c r="D51" s="30"/>
      <c r="E51" s="30"/>
      <c r="F51" s="30" t="s">
        <v>49</v>
      </c>
      <c r="G51" s="66" t="s">
        <v>157</v>
      </c>
      <c r="H51" s="33">
        <v>8800</v>
      </c>
      <c r="I51" s="33"/>
      <c r="J51" s="33">
        <v>8800</v>
      </c>
      <c r="K51" s="33"/>
      <c r="L51" s="33">
        <v>8800</v>
      </c>
      <c r="M51" s="33"/>
      <c r="N51" s="33">
        <v>8800</v>
      </c>
      <c r="O51" s="33"/>
      <c r="P51" s="33">
        <v>8800</v>
      </c>
      <c r="Q51" s="33"/>
      <c r="R51" s="33">
        <v>8800</v>
      </c>
      <c r="S51" s="72"/>
      <c r="T51" s="33">
        <v>8800</v>
      </c>
      <c r="U51" s="33"/>
      <c r="V51" s="33">
        <v>8800</v>
      </c>
      <c r="W51" s="33"/>
      <c r="X51" s="33">
        <v>8800</v>
      </c>
      <c r="Y51" s="33"/>
      <c r="Z51" s="33">
        <v>8800</v>
      </c>
      <c r="AA51" s="33"/>
      <c r="AB51" s="33">
        <v>8800</v>
      </c>
      <c r="AC51" s="33"/>
      <c r="AD51" s="33">
        <v>8800</v>
      </c>
      <c r="AE51" s="33"/>
      <c r="AF51" s="33">
        <f t="shared" si="0"/>
        <v>105600</v>
      </c>
      <c r="AH51" s="19"/>
      <c r="AJ51" s="19"/>
    </row>
    <row r="52" spans="1:36" x14ac:dyDescent="0.3">
      <c r="A52" s="30"/>
      <c r="B52" s="30"/>
      <c r="C52" s="30"/>
      <c r="D52" s="30"/>
      <c r="E52" s="30"/>
      <c r="F52" s="30" t="s">
        <v>50</v>
      </c>
      <c r="G52" s="66" t="s">
        <v>157</v>
      </c>
      <c r="H52" s="33">
        <v>5035</v>
      </c>
      <c r="I52" s="33"/>
      <c r="J52" s="33">
        <v>2274</v>
      </c>
      <c r="K52" s="33"/>
      <c r="L52" s="33">
        <v>3979</v>
      </c>
      <c r="M52" s="33"/>
      <c r="N52" s="33">
        <v>650</v>
      </c>
      <c r="O52" s="33"/>
      <c r="P52" s="33">
        <v>975</v>
      </c>
      <c r="Q52" s="33"/>
      <c r="R52" s="33">
        <v>4061</v>
      </c>
      <c r="S52" s="72"/>
      <c r="T52" s="33">
        <v>487</v>
      </c>
      <c r="U52" s="33"/>
      <c r="V52" s="33">
        <v>1787</v>
      </c>
      <c r="W52" s="33"/>
      <c r="X52" s="33">
        <v>6172</v>
      </c>
      <c r="Y52" s="33"/>
      <c r="Z52" s="33">
        <v>975</v>
      </c>
      <c r="AA52" s="33"/>
      <c r="AB52" s="33">
        <v>5035</v>
      </c>
      <c r="AC52" s="33"/>
      <c r="AD52" s="33">
        <v>7634</v>
      </c>
      <c r="AE52" s="33"/>
      <c r="AF52" s="33">
        <f t="shared" si="0"/>
        <v>39064</v>
      </c>
      <c r="AH52" s="19"/>
      <c r="AJ52" s="19"/>
    </row>
    <row r="53" spans="1:36" ht="19.5" thickBot="1" x14ac:dyDescent="0.35">
      <c r="A53" s="30"/>
      <c r="B53" s="30"/>
      <c r="C53" s="30"/>
      <c r="D53" s="30"/>
      <c r="E53" s="30"/>
      <c r="F53" s="30" t="s">
        <v>51</v>
      </c>
      <c r="G53" s="66" t="s">
        <v>155</v>
      </c>
      <c r="H53" s="34">
        <v>21488</v>
      </c>
      <c r="I53" s="33"/>
      <c r="J53" s="34">
        <v>21475</v>
      </c>
      <c r="K53" s="33"/>
      <c r="L53" s="34">
        <v>21612</v>
      </c>
      <c r="M53" s="33"/>
      <c r="N53" s="34">
        <v>32212</v>
      </c>
      <c r="O53" s="33"/>
      <c r="P53" s="34">
        <v>21490</v>
      </c>
      <c r="Q53" s="33"/>
      <c r="R53" s="34">
        <v>23985</v>
      </c>
      <c r="S53" s="72"/>
      <c r="T53" s="34">
        <v>23921</v>
      </c>
      <c r="U53" s="33"/>
      <c r="V53" s="34">
        <v>21475</v>
      </c>
      <c r="W53" s="33"/>
      <c r="X53" s="34">
        <v>21612</v>
      </c>
      <c r="Y53" s="33"/>
      <c r="Z53" s="34">
        <v>32224</v>
      </c>
      <c r="AA53" s="33"/>
      <c r="AB53" s="34">
        <v>21701</v>
      </c>
      <c r="AC53" s="33"/>
      <c r="AD53" s="34">
        <v>21334</v>
      </c>
      <c r="AE53" s="33"/>
      <c r="AF53" s="34">
        <f t="shared" si="0"/>
        <v>284529</v>
      </c>
      <c r="AH53" s="19"/>
      <c r="AJ53" s="19"/>
    </row>
    <row r="54" spans="1:36" x14ac:dyDescent="0.3">
      <c r="A54" s="30"/>
      <c r="B54" s="30"/>
      <c r="C54" s="30"/>
      <c r="D54" s="30"/>
      <c r="E54" s="30" t="s">
        <v>52</v>
      </c>
      <c r="F54" s="30"/>
      <c r="G54" s="66"/>
      <c r="H54" s="33">
        <f>SUM(H48:H53)</f>
        <v>316852</v>
      </c>
      <c r="I54" s="33"/>
      <c r="J54" s="33">
        <f>SUM(J48:J53)</f>
        <v>313128</v>
      </c>
      <c r="K54" s="33"/>
      <c r="L54" s="33">
        <f>ROUND(SUM(L47:L53),5)</f>
        <v>325978</v>
      </c>
      <c r="M54" s="33"/>
      <c r="N54" s="33">
        <f>ROUND(SUM(N47:N53),5)</f>
        <v>469444</v>
      </c>
      <c r="O54" s="33"/>
      <c r="P54" s="33">
        <f>ROUND(SUM(P47:P53),5)</f>
        <v>321192</v>
      </c>
      <c r="Q54" s="33"/>
      <c r="R54" s="33">
        <f>ROUND(SUM(R47:R53),5)</f>
        <v>370604</v>
      </c>
      <c r="S54" s="72"/>
      <c r="T54" s="33">
        <f>ROUND(SUM(T47:T53),5)</f>
        <v>343595</v>
      </c>
      <c r="U54" s="33"/>
      <c r="V54" s="33">
        <f>ROUND(SUM(V47:V53),5)</f>
        <v>327805</v>
      </c>
      <c r="W54" s="33"/>
      <c r="X54" s="33">
        <f>ROUND(SUM(X47:X53),5)</f>
        <v>331587</v>
      </c>
      <c r="Y54" s="33"/>
      <c r="Z54" s="33">
        <f>ROUND(SUM(Z47:Z53),5)</f>
        <v>474215</v>
      </c>
      <c r="AA54" s="33"/>
      <c r="AB54" s="33">
        <f>ROUND(SUM(AB47:AB53),5)</f>
        <v>330840</v>
      </c>
      <c r="AC54" s="33"/>
      <c r="AD54" s="33">
        <f>ROUND(SUM(AD47:AD53),5)</f>
        <v>333605</v>
      </c>
      <c r="AE54" s="33"/>
      <c r="AF54" s="33">
        <f t="shared" si="0"/>
        <v>4258845</v>
      </c>
      <c r="AH54" s="19"/>
      <c r="AJ54" s="19"/>
    </row>
    <row r="55" spans="1:36" x14ac:dyDescent="0.3">
      <c r="A55" s="30"/>
      <c r="B55" s="30"/>
      <c r="C55" s="30"/>
      <c r="D55" s="30"/>
      <c r="E55" s="30" t="s">
        <v>53</v>
      </c>
      <c r="F55" s="30"/>
      <c r="G55" s="66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72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>
        <f t="shared" si="0"/>
        <v>0</v>
      </c>
      <c r="AH55" s="19"/>
      <c r="AJ55" s="19"/>
    </row>
    <row r="56" spans="1:36" x14ac:dyDescent="0.3">
      <c r="A56" s="33">
        <f>22500+2000</f>
        <v>24500</v>
      </c>
      <c r="B56" s="30"/>
      <c r="C56" s="30"/>
      <c r="D56" s="30"/>
      <c r="E56" s="30"/>
      <c r="F56" s="30" t="s">
        <v>54</v>
      </c>
      <c r="G56" s="66" t="s">
        <v>158</v>
      </c>
      <c r="H56" s="33">
        <f>22500+2000</f>
        <v>24500</v>
      </c>
      <c r="I56" s="33"/>
      <c r="J56" s="33">
        <v>25050</v>
      </c>
      <c r="K56" s="33"/>
      <c r="L56" s="33">
        <v>25050</v>
      </c>
      <c r="M56" s="33"/>
      <c r="N56" s="33">
        <v>25050</v>
      </c>
      <c r="O56" s="33"/>
      <c r="P56" s="33">
        <v>25050</v>
      </c>
      <c r="Q56" s="33"/>
      <c r="R56" s="33">
        <v>25050</v>
      </c>
      <c r="S56" s="72"/>
      <c r="T56" s="33">
        <v>25050</v>
      </c>
      <c r="U56" s="33"/>
      <c r="V56" s="33">
        <v>25050</v>
      </c>
      <c r="W56" s="33"/>
      <c r="X56" s="33">
        <v>25050</v>
      </c>
      <c r="Y56" s="33"/>
      <c r="Z56" s="33">
        <v>25050</v>
      </c>
      <c r="AA56" s="33"/>
      <c r="AB56" s="33">
        <v>25050</v>
      </c>
      <c r="AC56" s="33"/>
      <c r="AD56" s="33">
        <v>25050</v>
      </c>
      <c r="AE56" s="33"/>
      <c r="AF56" s="33">
        <f t="shared" si="0"/>
        <v>300050</v>
      </c>
      <c r="AH56" s="19"/>
      <c r="AJ56" s="19"/>
    </row>
    <row r="57" spans="1:36" x14ac:dyDescent="0.3">
      <c r="A57" s="30"/>
      <c r="B57" s="30"/>
      <c r="C57" s="30"/>
      <c r="D57" s="30"/>
      <c r="E57" s="30"/>
      <c r="F57" s="30" t="s">
        <v>55</v>
      </c>
      <c r="G57" s="66" t="s">
        <v>161</v>
      </c>
      <c r="H57" s="33">
        <v>2447</v>
      </c>
      <c r="I57" s="33"/>
      <c r="J57" s="33">
        <v>10803</v>
      </c>
      <c r="K57" s="33"/>
      <c r="L57" s="33">
        <v>10803</v>
      </c>
      <c r="M57" s="33"/>
      <c r="N57" s="33">
        <v>10803</v>
      </c>
      <c r="O57" s="33"/>
      <c r="P57" s="33">
        <v>10803</v>
      </c>
      <c r="Q57" s="33"/>
      <c r="R57" s="33">
        <v>10803</v>
      </c>
      <c r="S57" s="72"/>
      <c r="T57" s="33">
        <v>10803</v>
      </c>
      <c r="U57" s="33"/>
      <c r="V57" s="33">
        <v>10803</v>
      </c>
      <c r="W57" s="33"/>
      <c r="X57" s="33">
        <v>10803</v>
      </c>
      <c r="Y57" s="33"/>
      <c r="Z57" s="33">
        <v>10803</v>
      </c>
      <c r="AA57" s="33"/>
      <c r="AB57" s="33">
        <v>10803</v>
      </c>
      <c r="AC57" s="33"/>
      <c r="AD57" s="33">
        <v>8418</v>
      </c>
      <c r="AE57" s="33"/>
      <c r="AF57" s="33">
        <f t="shared" si="0"/>
        <v>118895</v>
      </c>
      <c r="AH57" s="19"/>
      <c r="AJ57" s="19"/>
    </row>
    <row r="58" spans="1:36" x14ac:dyDescent="0.3">
      <c r="A58" s="30"/>
      <c r="B58" s="30"/>
      <c r="C58" s="30"/>
      <c r="D58" s="30"/>
      <c r="E58" s="30"/>
      <c r="F58" s="30" t="s">
        <v>56</v>
      </c>
      <c r="G58" s="66" t="s">
        <v>147</v>
      </c>
      <c r="H58" s="33">
        <v>2335</v>
      </c>
      <c r="I58" s="33"/>
      <c r="J58" s="33">
        <v>5051</v>
      </c>
      <c r="K58" s="33"/>
      <c r="L58" s="33">
        <v>2335</v>
      </c>
      <c r="M58" s="33"/>
      <c r="N58" s="33">
        <v>2335</v>
      </c>
      <c r="O58" s="33"/>
      <c r="P58" s="33">
        <v>2335</v>
      </c>
      <c r="Q58" s="33"/>
      <c r="R58" s="33">
        <v>2335</v>
      </c>
      <c r="S58" s="72"/>
      <c r="T58" s="33">
        <v>2600</v>
      </c>
      <c r="U58" s="33"/>
      <c r="V58" s="33">
        <v>2600</v>
      </c>
      <c r="W58" s="33"/>
      <c r="X58" s="33">
        <v>2600</v>
      </c>
      <c r="Y58" s="33"/>
      <c r="Z58" s="33">
        <v>2600</v>
      </c>
      <c r="AA58" s="33"/>
      <c r="AB58" s="33">
        <v>2600</v>
      </c>
      <c r="AC58" s="33"/>
      <c r="AD58" s="33">
        <v>2600</v>
      </c>
      <c r="AE58" s="33"/>
      <c r="AF58" s="33">
        <f t="shared" si="0"/>
        <v>32326</v>
      </c>
      <c r="AH58" s="19"/>
      <c r="AJ58" s="19"/>
    </row>
    <row r="59" spans="1:36" x14ac:dyDescent="0.3">
      <c r="A59" s="30"/>
      <c r="B59" s="30"/>
      <c r="C59" s="30"/>
      <c r="D59" s="30"/>
      <c r="E59" s="30"/>
      <c r="F59" s="30" t="s">
        <v>57</v>
      </c>
      <c r="G59" s="66" t="s">
        <v>147</v>
      </c>
      <c r="H59" s="33">
        <v>1445</v>
      </c>
      <c r="I59" s="33"/>
      <c r="J59" s="33">
        <v>1445</v>
      </c>
      <c r="K59" s="33"/>
      <c r="L59" s="33">
        <v>1445</v>
      </c>
      <c r="M59" s="33"/>
      <c r="N59" s="33">
        <v>1445</v>
      </c>
      <c r="O59" s="33"/>
      <c r="P59" s="33">
        <v>1445</v>
      </c>
      <c r="Q59" s="33"/>
      <c r="R59" s="33">
        <v>1445</v>
      </c>
      <c r="S59" s="72"/>
      <c r="T59" s="33">
        <v>1445</v>
      </c>
      <c r="U59" s="33"/>
      <c r="V59" s="33">
        <v>1455</v>
      </c>
      <c r="W59" s="33"/>
      <c r="X59" s="33">
        <v>1445</v>
      </c>
      <c r="Y59" s="33"/>
      <c r="Z59" s="33">
        <v>1445</v>
      </c>
      <c r="AA59" s="33"/>
      <c r="AB59" s="33">
        <v>1445</v>
      </c>
      <c r="AC59" s="33"/>
      <c r="AD59" s="33">
        <v>1445</v>
      </c>
      <c r="AE59" s="33"/>
      <c r="AF59" s="33">
        <f>SUM(H59:AD59)</f>
        <v>17350</v>
      </c>
      <c r="AH59" s="19"/>
      <c r="AJ59" s="19"/>
    </row>
    <row r="60" spans="1:36" x14ac:dyDescent="0.3">
      <c r="A60" s="30"/>
      <c r="B60" s="30"/>
      <c r="C60" s="30"/>
      <c r="D60" s="30"/>
      <c r="E60" s="30"/>
      <c r="F60" s="30" t="s">
        <v>58</v>
      </c>
      <c r="G60" s="66" t="s">
        <v>147</v>
      </c>
      <c r="H60" s="33">
        <v>265.68</v>
      </c>
      <c r="I60" s="33"/>
      <c r="J60" s="33">
        <v>258.48</v>
      </c>
      <c r="K60" s="33"/>
      <c r="L60" s="33">
        <v>265.88</v>
      </c>
      <c r="M60" s="33"/>
      <c r="N60" s="33">
        <v>258.27999999999997</v>
      </c>
      <c r="O60" s="33"/>
      <c r="P60" s="33">
        <v>274.32</v>
      </c>
      <c r="Q60" s="33"/>
      <c r="R60" s="33">
        <v>266.45999999999998</v>
      </c>
      <c r="S60" s="72"/>
      <c r="T60" s="33">
        <v>266.45999999999998</v>
      </c>
      <c r="U60" s="33"/>
      <c r="V60" s="33">
        <v>250.74</v>
      </c>
      <c r="W60" s="33"/>
      <c r="X60" s="33">
        <v>258.60000000000002</v>
      </c>
      <c r="Y60" s="33"/>
      <c r="Z60" s="33">
        <v>274.32</v>
      </c>
      <c r="AA60" s="33"/>
      <c r="AB60" s="33">
        <v>266.45999999999998</v>
      </c>
      <c r="AC60" s="33"/>
      <c r="AD60" s="33">
        <v>270</v>
      </c>
      <c r="AE60" s="33"/>
      <c r="AF60" s="33">
        <f t="shared" si="0"/>
        <v>3175.6800000000003</v>
      </c>
      <c r="AH60" s="19"/>
      <c r="AJ60" s="19"/>
    </row>
    <row r="61" spans="1:36" ht="19.5" thickBot="1" x14ac:dyDescent="0.35">
      <c r="A61" s="30"/>
      <c r="B61" s="30"/>
      <c r="C61" s="30"/>
      <c r="D61" s="30"/>
      <c r="E61" s="30"/>
      <c r="F61" s="30" t="s">
        <v>59</v>
      </c>
      <c r="G61" s="66" t="s">
        <v>147</v>
      </c>
      <c r="H61" s="34">
        <v>3421.75</v>
      </c>
      <c r="I61" s="33"/>
      <c r="J61" s="34">
        <v>0</v>
      </c>
      <c r="K61" s="33"/>
      <c r="L61" s="34">
        <v>0</v>
      </c>
      <c r="M61" s="33"/>
      <c r="N61" s="34">
        <v>3421.75</v>
      </c>
      <c r="O61" s="33"/>
      <c r="P61" s="34">
        <v>0</v>
      </c>
      <c r="Q61" s="33"/>
      <c r="R61" s="34">
        <v>0</v>
      </c>
      <c r="S61" s="72"/>
      <c r="T61" s="34">
        <v>3421.75</v>
      </c>
      <c r="U61" s="33"/>
      <c r="V61" s="34">
        <v>0</v>
      </c>
      <c r="W61" s="33"/>
      <c r="X61" s="34">
        <v>0</v>
      </c>
      <c r="Y61" s="33"/>
      <c r="Z61" s="34">
        <v>3421.75</v>
      </c>
      <c r="AA61" s="33"/>
      <c r="AB61" s="34">
        <v>0</v>
      </c>
      <c r="AC61" s="33"/>
      <c r="AD61" s="34">
        <v>0</v>
      </c>
      <c r="AE61" s="33"/>
      <c r="AF61" s="34">
        <f t="shared" si="0"/>
        <v>13687</v>
      </c>
      <c r="AH61" s="19"/>
      <c r="AJ61" s="19"/>
    </row>
    <row r="62" spans="1:36" x14ac:dyDescent="0.3">
      <c r="A62" s="30"/>
      <c r="B62" s="30"/>
      <c r="C62" s="30"/>
      <c r="D62" s="30"/>
      <c r="E62" s="30" t="s">
        <v>60</v>
      </c>
      <c r="F62" s="30"/>
      <c r="G62" s="66"/>
      <c r="H62" s="33">
        <f>SUM(H56:H61)</f>
        <v>34414.43</v>
      </c>
      <c r="I62" s="33"/>
      <c r="J62" s="33">
        <f>ROUND(SUM(J55:J61),5)</f>
        <v>42607.48</v>
      </c>
      <c r="K62" s="33"/>
      <c r="L62" s="33">
        <f>ROUND(SUM(L55:L61),5)</f>
        <v>39898.879999999997</v>
      </c>
      <c r="M62" s="33"/>
      <c r="N62" s="33">
        <f>ROUND(SUM(N55:N61),5)</f>
        <v>43313.03</v>
      </c>
      <c r="O62" s="33"/>
      <c r="P62" s="33">
        <f>ROUND(SUM(P55:P61),5)</f>
        <v>39907.32</v>
      </c>
      <c r="Q62" s="33"/>
      <c r="R62" s="33">
        <f>ROUND(SUM(R55:R61),5)</f>
        <v>39899.46</v>
      </c>
      <c r="S62" s="72"/>
      <c r="T62" s="33">
        <f>ROUND(SUM(T55:T61),5)</f>
        <v>43586.21</v>
      </c>
      <c r="U62" s="33"/>
      <c r="V62" s="33">
        <f>ROUND(SUM(V55:V61),5)</f>
        <v>40158.74</v>
      </c>
      <c r="W62" s="33"/>
      <c r="X62" s="33">
        <f>ROUND(SUM(X55:X61),5)</f>
        <v>40156.6</v>
      </c>
      <c r="Y62" s="33"/>
      <c r="Z62" s="33">
        <f>ROUND(SUM(Z55:Z61),5)</f>
        <v>43594.07</v>
      </c>
      <c r="AA62" s="33"/>
      <c r="AB62" s="33">
        <f>ROUND(SUM(AB55:AB61),5)</f>
        <v>40164.46</v>
      </c>
      <c r="AC62" s="33"/>
      <c r="AD62" s="33">
        <f>ROUND(SUM(AD55:AD61),5)</f>
        <v>37783</v>
      </c>
      <c r="AE62" s="33"/>
      <c r="AF62" s="33">
        <f>SUM(H62:AD62)</f>
        <v>485483.68</v>
      </c>
      <c r="AH62" s="19"/>
      <c r="AJ62" s="19"/>
    </row>
    <row r="63" spans="1:36" x14ac:dyDescent="0.3">
      <c r="A63" s="30"/>
      <c r="B63" s="30"/>
      <c r="C63" s="30"/>
      <c r="D63" s="30"/>
      <c r="E63" s="30" t="s">
        <v>61</v>
      </c>
      <c r="F63" s="30"/>
      <c r="G63" s="66" t="s">
        <v>161</v>
      </c>
      <c r="H63" s="33">
        <v>2117</v>
      </c>
      <c r="I63" s="33"/>
      <c r="J63" s="33">
        <v>1000</v>
      </c>
      <c r="K63" s="33"/>
      <c r="L63" s="33">
        <v>10000</v>
      </c>
      <c r="M63" s="33"/>
      <c r="N63" s="33">
        <v>2375</v>
      </c>
      <c r="O63" s="33"/>
      <c r="P63" s="33">
        <v>1000</v>
      </c>
      <c r="Q63" s="33"/>
      <c r="R63" s="33">
        <v>1000</v>
      </c>
      <c r="S63" s="72"/>
      <c r="T63" s="33">
        <v>2375</v>
      </c>
      <c r="U63" s="33"/>
      <c r="V63" s="33">
        <v>1000</v>
      </c>
      <c r="W63" s="33"/>
      <c r="X63" s="33">
        <v>1000</v>
      </c>
      <c r="Y63" s="33"/>
      <c r="Z63" s="33">
        <v>2375</v>
      </c>
      <c r="AA63" s="33"/>
      <c r="AB63" s="33">
        <v>1000</v>
      </c>
      <c r="AC63" s="33"/>
      <c r="AD63" s="33">
        <v>1000</v>
      </c>
      <c r="AE63" s="33"/>
      <c r="AF63" s="33">
        <f t="shared" si="0"/>
        <v>26242</v>
      </c>
      <c r="AH63" s="19"/>
      <c r="AJ63" s="19"/>
    </row>
    <row r="64" spans="1:36" x14ac:dyDescent="0.3">
      <c r="A64" s="30"/>
      <c r="B64" s="30"/>
      <c r="C64" s="30"/>
      <c r="D64" s="30"/>
      <c r="E64" s="30" t="s">
        <v>62</v>
      </c>
      <c r="F64" s="30"/>
      <c r="G64" s="66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72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>
        <f t="shared" si="0"/>
        <v>0</v>
      </c>
      <c r="AH64" s="19"/>
      <c r="AJ64" s="19"/>
    </row>
    <row r="65" spans="1:36" x14ac:dyDescent="0.3">
      <c r="A65" s="30"/>
      <c r="B65" s="30"/>
      <c r="C65" s="30"/>
      <c r="D65" s="30"/>
      <c r="E65" s="30"/>
      <c r="F65" s="30" t="s">
        <v>63</v>
      </c>
      <c r="G65" s="66" t="s">
        <v>157</v>
      </c>
      <c r="H65" s="33">
        <v>1900</v>
      </c>
      <c r="I65" s="33"/>
      <c r="J65" s="33">
        <v>1900</v>
      </c>
      <c r="K65" s="33"/>
      <c r="L65" s="33">
        <v>1900</v>
      </c>
      <c r="M65" s="33"/>
      <c r="N65" s="33">
        <v>1900</v>
      </c>
      <c r="O65" s="33"/>
      <c r="P65" s="33">
        <v>1900</v>
      </c>
      <c r="Q65" s="33"/>
      <c r="R65" s="33">
        <v>1900</v>
      </c>
      <c r="S65" s="72"/>
      <c r="T65" s="33">
        <v>1900</v>
      </c>
      <c r="U65" s="33"/>
      <c r="V65" s="33">
        <v>1900</v>
      </c>
      <c r="W65" s="33"/>
      <c r="X65" s="33">
        <v>1900</v>
      </c>
      <c r="Y65" s="33"/>
      <c r="Z65" s="33">
        <v>1900</v>
      </c>
      <c r="AA65" s="33"/>
      <c r="AB65" s="33">
        <v>1900</v>
      </c>
      <c r="AC65" s="33"/>
      <c r="AD65" s="33">
        <v>1900</v>
      </c>
      <c r="AE65" s="33"/>
      <c r="AF65" s="33">
        <f t="shared" si="0"/>
        <v>22800</v>
      </c>
      <c r="AH65" s="19"/>
      <c r="AJ65" s="19"/>
    </row>
    <row r="66" spans="1:36" x14ac:dyDescent="0.3">
      <c r="A66" s="33">
        <v>0</v>
      </c>
      <c r="B66" s="30"/>
      <c r="C66" s="30"/>
      <c r="D66" s="30"/>
      <c r="E66" s="30"/>
      <c r="F66" s="30" t="s">
        <v>64</v>
      </c>
      <c r="G66" s="66" t="s">
        <v>161</v>
      </c>
      <c r="H66" s="33">
        <v>0</v>
      </c>
      <c r="I66" s="33"/>
      <c r="J66" s="33">
        <v>0</v>
      </c>
      <c r="K66" s="33"/>
      <c r="L66" s="33">
        <v>0</v>
      </c>
      <c r="M66" s="33"/>
      <c r="N66" s="33">
        <v>0</v>
      </c>
      <c r="O66" s="33"/>
      <c r="P66" s="33">
        <v>0</v>
      </c>
      <c r="Q66" s="33"/>
      <c r="R66" s="33">
        <v>0</v>
      </c>
      <c r="S66" s="72"/>
      <c r="T66" s="33">
        <v>0</v>
      </c>
      <c r="U66" s="33"/>
      <c r="V66" s="33">
        <v>0</v>
      </c>
      <c r="W66" s="33"/>
      <c r="X66" s="33">
        <v>0</v>
      </c>
      <c r="Y66" s="33"/>
      <c r="Z66" s="33">
        <v>0</v>
      </c>
      <c r="AA66" s="33"/>
      <c r="AB66" s="33">
        <v>0</v>
      </c>
      <c r="AC66" s="33"/>
      <c r="AD66" s="33">
        <v>0</v>
      </c>
      <c r="AE66" s="33"/>
      <c r="AF66" s="33">
        <f>SUM(H66:AD66)</f>
        <v>0</v>
      </c>
      <c r="AH66" s="19"/>
      <c r="AJ66" s="19"/>
    </row>
    <row r="67" spans="1:36" x14ac:dyDescent="0.3">
      <c r="A67" s="30"/>
      <c r="B67" s="30"/>
      <c r="C67" s="30"/>
      <c r="D67" s="30"/>
      <c r="E67" s="30"/>
      <c r="F67" s="30" t="s">
        <v>65</v>
      </c>
      <c r="G67" s="66" t="s">
        <v>161</v>
      </c>
      <c r="H67" s="33">
        <v>2600</v>
      </c>
      <c r="I67" s="33"/>
      <c r="J67" s="33">
        <v>2600</v>
      </c>
      <c r="K67" s="33"/>
      <c r="L67" s="33">
        <v>2600</v>
      </c>
      <c r="M67" s="33"/>
      <c r="N67" s="33">
        <v>2600</v>
      </c>
      <c r="O67" s="33"/>
      <c r="P67" s="33">
        <v>2600</v>
      </c>
      <c r="Q67" s="33"/>
      <c r="R67" s="33">
        <v>2600</v>
      </c>
      <c r="S67" s="72"/>
      <c r="T67" s="33">
        <v>2600</v>
      </c>
      <c r="U67" s="33"/>
      <c r="V67" s="33">
        <v>2600</v>
      </c>
      <c r="W67" s="33"/>
      <c r="X67" s="33">
        <v>2600</v>
      </c>
      <c r="Y67" s="33"/>
      <c r="Z67" s="33">
        <v>2600</v>
      </c>
      <c r="AA67" s="33"/>
      <c r="AB67" s="33">
        <v>2600</v>
      </c>
      <c r="AC67" s="33"/>
      <c r="AD67" s="33">
        <v>2600</v>
      </c>
      <c r="AE67" s="33"/>
      <c r="AF67" s="33">
        <f t="shared" si="0"/>
        <v>31200</v>
      </c>
      <c r="AH67" s="19"/>
      <c r="AJ67" s="19"/>
    </row>
    <row r="68" spans="1:36" x14ac:dyDescent="0.3">
      <c r="A68" s="30"/>
      <c r="B68" s="30"/>
      <c r="C68" s="30"/>
      <c r="D68" s="30"/>
      <c r="E68" s="30"/>
      <c r="F68" s="30" t="s">
        <v>66</v>
      </c>
      <c r="G68" s="66" t="s">
        <v>161</v>
      </c>
      <c r="H68" s="33">
        <v>1400</v>
      </c>
      <c r="I68" s="33"/>
      <c r="J68" s="33">
        <v>1400</v>
      </c>
      <c r="K68" s="33"/>
      <c r="L68" s="33">
        <v>1400</v>
      </c>
      <c r="M68" s="33"/>
      <c r="N68" s="33">
        <v>2100</v>
      </c>
      <c r="O68" s="33"/>
      <c r="P68" s="33">
        <v>1400</v>
      </c>
      <c r="Q68" s="33"/>
      <c r="R68" s="33">
        <v>1400</v>
      </c>
      <c r="S68" s="72"/>
      <c r="T68" s="33">
        <v>1400</v>
      </c>
      <c r="U68" s="33"/>
      <c r="V68" s="33">
        <v>1400</v>
      </c>
      <c r="W68" s="33"/>
      <c r="X68" s="33">
        <v>1400</v>
      </c>
      <c r="Y68" s="33"/>
      <c r="Z68" s="33">
        <v>2100</v>
      </c>
      <c r="AA68" s="33"/>
      <c r="AB68" s="33">
        <v>1400</v>
      </c>
      <c r="AC68" s="33"/>
      <c r="AD68" s="33">
        <v>1400</v>
      </c>
      <c r="AE68" s="33"/>
      <c r="AF68" s="33">
        <f t="shared" si="0"/>
        <v>18200</v>
      </c>
      <c r="AH68" s="19"/>
      <c r="AJ68" s="19"/>
    </row>
    <row r="69" spans="1:36" x14ac:dyDescent="0.3">
      <c r="A69" s="30"/>
      <c r="B69" s="30"/>
      <c r="C69" s="30"/>
      <c r="D69" s="30"/>
      <c r="E69" s="30"/>
      <c r="F69" s="30" t="s">
        <v>67</v>
      </c>
      <c r="G69" s="66" t="s">
        <v>161</v>
      </c>
      <c r="H69" s="33">
        <v>2200</v>
      </c>
      <c r="I69" s="33"/>
      <c r="J69" s="33">
        <v>2200</v>
      </c>
      <c r="K69" s="33"/>
      <c r="L69" s="33">
        <v>2200</v>
      </c>
      <c r="M69" s="33"/>
      <c r="N69" s="33">
        <v>2200</v>
      </c>
      <c r="O69" s="33"/>
      <c r="P69" s="33">
        <v>2200</v>
      </c>
      <c r="Q69" s="33"/>
      <c r="R69" s="33">
        <v>2200</v>
      </c>
      <c r="S69" s="72"/>
      <c r="T69" s="33">
        <v>2200</v>
      </c>
      <c r="U69" s="33"/>
      <c r="V69" s="33">
        <v>2200</v>
      </c>
      <c r="W69" s="33"/>
      <c r="X69" s="33">
        <v>2200</v>
      </c>
      <c r="Y69" s="33"/>
      <c r="Z69" s="33">
        <v>2200</v>
      </c>
      <c r="AA69" s="33"/>
      <c r="AB69" s="33">
        <v>2200</v>
      </c>
      <c r="AC69" s="33"/>
      <c r="AD69" s="33">
        <v>2200</v>
      </c>
      <c r="AE69" s="33"/>
      <c r="AF69" s="33">
        <f t="shared" si="0"/>
        <v>26400</v>
      </c>
      <c r="AH69" s="19"/>
      <c r="AJ69" s="19"/>
    </row>
    <row r="70" spans="1:36" x14ac:dyDescent="0.3">
      <c r="A70" s="30"/>
      <c r="B70" s="30"/>
      <c r="C70" s="30"/>
      <c r="D70" s="30"/>
      <c r="E70" s="30"/>
      <c r="F70" s="30" t="s">
        <v>68</v>
      </c>
      <c r="G70" s="66" t="s">
        <v>161</v>
      </c>
      <c r="H70" s="33">
        <v>450</v>
      </c>
      <c r="I70" s="33"/>
      <c r="J70" s="33">
        <v>450</v>
      </c>
      <c r="K70" s="33"/>
      <c r="L70" s="33">
        <v>450</v>
      </c>
      <c r="M70" s="33"/>
      <c r="N70" s="33">
        <v>450</v>
      </c>
      <c r="O70" s="33"/>
      <c r="P70" s="33">
        <v>450</v>
      </c>
      <c r="Q70" s="33"/>
      <c r="R70" s="33">
        <v>450</v>
      </c>
      <c r="S70" s="72"/>
      <c r="T70" s="33">
        <v>450</v>
      </c>
      <c r="U70" s="33"/>
      <c r="V70" s="33">
        <v>450</v>
      </c>
      <c r="W70" s="33"/>
      <c r="X70" s="33">
        <v>450</v>
      </c>
      <c r="Y70" s="33"/>
      <c r="Z70" s="33">
        <v>450</v>
      </c>
      <c r="AA70" s="33"/>
      <c r="AB70" s="33">
        <v>450</v>
      </c>
      <c r="AC70" s="33"/>
      <c r="AD70" s="33">
        <v>450</v>
      </c>
      <c r="AE70" s="33"/>
      <c r="AF70" s="33">
        <f t="shared" si="0"/>
        <v>5400</v>
      </c>
      <c r="AH70" s="19"/>
      <c r="AJ70" s="19"/>
    </row>
    <row r="71" spans="1:36" x14ac:dyDescent="0.3">
      <c r="A71" s="30"/>
      <c r="B71" s="30"/>
      <c r="C71" s="30"/>
      <c r="D71" s="30"/>
      <c r="E71" s="30"/>
      <c r="F71" s="30" t="s">
        <v>69</v>
      </c>
      <c r="G71" s="66" t="s">
        <v>161</v>
      </c>
      <c r="H71" s="33">
        <v>0</v>
      </c>
      <c r="I71" s="33"/>
      <c r="J71" s="33">
        <v>0</v>
      </c>
      <c r="K71" s="33"/>
      <c r="L71" s="33">
        <v>0</v>
      </c>
      <c r="M71" s="33"/>
      <c r="N71" s="33">
        <v>0</v>
      </c>
      <c r="O71" s="33"/>
      <c r="P71" s="33">
        <v>0</v>
      </c>
      <c r="Q71" s="33"/>
      <c r="R71" s="33">
        <v>0</v>
      </c>
      <c r="S71" s="72"/>
      <c r="T71" s="33">
        <v>0</v>
      </c>
      <c r="U71" s="33"/>
      <c r="V71" s="33">
        <v>0</v>
      </c>
      <c r="W71" s="33"/>
      <c r="X71" s="33">
        <v>0</v>
      </c>
      <c r="Y71" s="33"/>
      <c r="Z71" s="33">
        <v>0</v>
      </c>
      <c r="AA71" s="33"/>
      <c r="AB71" s="33">
        <v>0</v>
      </c>
      <c r="AC71" s="33"/>
      <c r="AD71" s="33">
        <v>0</v>
      </c>
      <c r="AE71" s="33"/>
      <c r="AF71" s="33">
        <f t="shared" si="0"/>
        <v>0</v>
      </c>
      <c r="AH71" s="19"/>
      <c r="AJ71" s="19"/>
    </row>
    <row r="72" spans="1:36" x14ac:dyDescent="0.3">
      <c r="A72" s="30"/>
      <c r="B72" s="30"/>
      <c r="C72" s="30"/>
      <c r="D72" s="30"/>
      <c r="E72" s="30"/>
      <c r="F72" s="30" t="s">
        <v>70</v>
      </c>
      <c r="G72" s="66" t="s">
        <v>161</v>
      </c>
      <c r="H72" s="33">
        <v>19800</v>
      </c>
      <c r="I72" s="33"/>
      <c r="J72" s="33">
        <v>19800</v>
      </c>
      <c r="K72" s="33"/>
      <c r="L72" s="33">
        <v>19800</v>
      </c>
      <c r="M72" s="33"/>
      <c r="N72" s="33">
        <v>19800</v>
      </c>
      <c r="O72" s="33"/>
      <c r="P72" s="33">
        <v>19800</v>
      </c>
      <c r="Q72" s="33"/>
      <c r="R72" s="33">
        <v>19800</v>
      </c>
      <c r="S72" s="72"/>
      <c r="T72" s="33">
        <v>19800</v>
      </c>
      <c r="U72" s="33"/>
      <c r="V72" s="33">
        <v>19800</v>
      </c>
      <c r="W72" s="33"/>
      <c r="X72" s="33">
        <v>19800</v>
      </c>
      <c r="Y72" s="33"/>
      <c r="Z72" s="33">
        <v>19800</v>
      </c>
      <c r="AA72" s="33"/>
      <c r="AB72" s="33">
        <v>19800</v>
      </c>
      <c r="AC72" s="33"/>
      <c r="AD72" s="33">
        <v>19800</v>
      </c>
      <c r="AE72" s="33"/>
      <c r="AF72" s="33">
        <f t="shared" ref="AF72:AF132" si="1">SUM(H72:AD72)</f>
        <v>237600</v>
      </c>
      <c r="AH72" s="19"/>
      <c r="AJ72" s="19"/>
    </row>
    <row r="73" spans="1:36" x14ac:dyDescent="0.3">
      <c r="A73" s="30"/>
      <c r="B73" s="30"/>
      <c r="C73" s="30"/>
      <c r="D73" s="30"/>
      <c r="E73" s="30"/>
      <c r="F73" s="30" t="s">
        <v>71</v>
      </c>
      <c r="G73" s="66" t="s">
        <v>161</v>
      </c>
      <c r="H73" s="33">
        <v>3000</v>
      </c>
      <c r="I73" s="33"/>
      <c r="J73" s="33">
        <v>3000</v>
      </c>
      <c r="K73" s="33"/>
      <c r="L73" s="33">
        <v>3000</v>
      </c>
      <c r="M73" s="33"/>
      <c r="N73" s="33">
        <v>3000</v>
      </c>
      <c r="O73" s="33"/>
      <c r="P73" s="33">
        <v>3000</v>
      </c>
      <c r="Q73" s="33"/>
      <c r="R73" s="33">
        <v>3000</v>
      </c>
      <c r="S73" s="72"/>
      <c r="T73" s="33">
        <v>3000</v>
      </c>
      <c r="U73" s="33"/>
      <c r="V73" s="33">
        <v>3000</v>
      </c>
      <c r="W73" s="33"/>
      <c r="X73" s="33">
        <v>3000</v>
      </c>
      <c r="Y73" s="33"/>
      <c r="Z73" s="33">
        <v>3000</v>
      </c>
      <c r="AA73" s="33"/>
      <c r="AB73" s="33">
        <v>3000</v>
      </c>
      <c r="AC73" s="33"/>
      <c r="AD73" s="33">
        <v>3000</v>
      </c>
      <c r="AE73" s="33"/>
      <c r="AF73" s="33">
        <f t="shared" si="1"/>
        <v>36000</v>
      </c>
      <c r="AH73" s="19"/>
      <c r="AJ73" s="19"/>
    </row>
    <row r="74" spans="1:36" ht="19.5" thickBot="1" x14ac:dyDescent="0.35">
      <c r="A74" s="30"/>
      <c r="B74" s="30"/>
      <c r="C74" s="30"/>
      <c r="D74" s="30"/>
      <c r="E74" s="30"/>
      <c r="F74" s="30" t="s">
        <v>72</v>
      </c>
      <c r="G74" s="66" t="s">
        <v>161</v>
      </c>
      <c r="H74" s="34">
        <v>189</v>
      </c>
      <c r="I74" s="33"/>
      <c r="J74" s="34">
        <v>189</v>
      </c>
      <c r="K74" s="33"/>
      <c r="L74" s="34">
        <v>189</v>
      </c>
      <c r="M74" s="33"/>
      <c r="N74" s="34">
        <v>189</v>
      </c>
      <c r="O74" s="33"/>
      <c r="P74" s="34">
        <v>189</v>
      </c>
      <c r="Q74" s="33"/>
      <c r="R74" s="34">
        <v>189</v>
      </c>
      <c r="S74" s="72"/>
      <c r="T74" s="34">
        <v>189</v>
      </c>
      <c r="U74" s="33"/>
      <c r="V74" s="34">
        <v>189</v>
      </c>
      <c r="W74" s="33"/>
      <c r="X74" s="34">
        <v>189</v>
      </c>
      <c r="Y74" s="33"/>
      <c r="Z74" s="34">
        <v>189</v>
      </c>
      <c r="AA74" s="33"/>
      <c r="AB74" s="34">
        <v>189</v>
      </c>
      <c r="AC74" s="33"/>
      <c r="AD74" s="34">
        <v>189</v>
      </c>
      <c r="AE74" s="33"/>
      <c r="AF74" s="34">
        <f t="shared" si="1"/>
        <v>2268</v>
      </c>
      <c r="AH74" s="19"/>
      <c r="AJ74" s="19"/>
    </row>
    <row r="75" spans="1:36" x14ac:dyDescent="0.3">
      <c r="A75" s="30"/>
      <c r="B75" s="30"/>
      <c r="C75" s="30"/>
      <c r="D75" s="30"/>
      <c r="E75" s="30" t="s">
        <v>73</v>
      </c>
      <c r="F75" s="30"/>
      <c r="G75" s="66"/>
      <c r="H75" s="33">
        <f>ROUND(SUM(H64:H74),5)</f>
        <v>31539</v>
      </c>
      <c r="I75" s="33"/>
      <c r="J75" s="33">
        <f>ROUND(SUM(J64:J74),5)</f>
        <v>31539</v>
      </c>
      <c r="K75" s="33"/>
      <c r="L75" s="33">
        <f>ROUND(SUM(L64:L74),5)</f>
        <v>31539</v>
      </c>
      <c r="M75" s="33"/>
      <c r="N75" s="33">
        <f>ROUND(SUM(N64:N74),5)</f>
        <v>32239</v>
      </c>
      <c r="O75" s="33"/>
      <c r="P75" s="33">
        <f>ROUND(SUM(P64:P74),5)</f>
        <v>31539</v>
      </c>
      <c r="Q75" s="33"/>
      <c r="R75" s="33">
        <f>ROUND(SUM(R64:R74),5)</f>
        <v>31539</v>
      </c>
      <c r="S75" s="72"/>
      <c r="T75" s="33">
        <f>ROUND(SUM(T64:T74),5)</f>
        <v>31539</v>
      </c>
      <c r="U75" s="33"/>
      <c r="V75" s="33">
        <f>ROUND(SUM(V64:V74),5)</f>
        <v>31539</v>
      </c>
      <c r="W75" s="33"/>
      <c r="X75" s="33">
        <f>ROUND(SUM(X64:X74),5)</f>
        <v>31539</v>
      </c>
      <c r="Y75" s="33"/>
      <c r="Z75" s="33">
        <f>ROUND(SUM(Z64:Z74),5)</f>
        <v>32239</v>
      </c>
      <c r="AA75" s="33"/>
      <c r="AB75" s="33">
        <f>ROUND(SUM(AB64:AB74),5)</f>
        <v>31539</v>
      </c>
      <c r="AC75" s="33"/>
      <c r="AD75" s="33">
        <f>ROUND(SUM(AD64:AD74),5)</f>
        <v>31539</v>
      </c>
      <c r="AE75" s="33"/>
      <c r="AF75" s="33">
        <f t="shared" si="1"/>
        <v>379868</v>
      </c>
      <c r="AH75" s="19"/>
      <c r="AJ75" s="19"/>
    </row>
    <row r="76" spans="1:36" x14ac:dyDescent="0.3">
      <c r="A76" s="30"/>
      <c r="B76" s="30"/>
      <c r="C76" s="30"/>
      <c r="D76" s="30"/>
      <c r="E76" s="30" t="s">
        <v>74</v>
      </c>
      <c r="F76" s="30"/>
      <c r="G76" s="66" t="s">
        <v>161</v>
      </c>
      <c r="H76" s="33">
        <v>600</v>
      </c>
      <c r="I76" s="33"/>
      <c r="J76" s="33">
        <v>600</v>
      </c>
      <c r="K76" s="33"/>
      <c r="L76" s="33">
        <v>600</v>
      </c>
      <c r="M76" s="33"/>
      <c r="N76" s="33">
        <v>600</v>
      </c>
      <c r="O76" s="33"/>
      <c r="P76" s="33">
        <v>600</v>
      </c>
      <c r="Q76" s="33"/>
      <c r="R76" s="33">
        <v>600</v>
      </c>
      <c r="S76" s="72"/>
      <c r="T76" s="33">
        <v>600</v>
      </c>
      <c r="U76" s="33"/>
      <c r="V76" s="33">
        <v>600</v>
      </c>
      <c r="W76" s="33"/>
      <c r="X76" s="33">
        <v>600</v>
      </c>
      <c r="Y76" s="33"/>
      <c r="Z76" s="33">
        <v>600</v>
      </c>
      <c r="AA76" s="33"/>
      <c r="AB76" s="33">
        <v>600</v>
      </c>
      <c r="AC76" s="33"/>
      <c r="AD76" s="33">
        <v>600</v>
      </c>
      <c r="AE76" s="33"/>
      <c r="AF76" s="33">
        <f t="shared" si="1"/>
        <v>7200</v>
      </c>
      <c r="AH76" s="19"/>
      <c r="AJ76" s="19"/>
    </row>
    <row r="77" spans="1:36" x14ac:dyDescent="0.3">
      <c r="A77" s="30"/>
      <c r="B77" s="30"/>
      <c r="C77" s="30"/>
      <c r="D77" s="30"/>
      <c r="E77" s="30" t="s">
        <v>75</v>
      </c>
      <c r="F77" s="30"/>
      <c r="G77" s="66" t="s">
        <v>161</v>
      </c>
      <c r="H77" s="33">
        <v>500</v>
      </c>
      <c r="I77" s="33"/>
      <c r="J77" s="33">
        <v>500</v>
      </c>
      <c r="K77" s="33"/>
      <c r="L77" s="33">
        <v>500</v>
      </c>
      <c r="M77" s="33"/>
      <c r="N77" s="33">
        <v>500</v>
      </c>
      <c r="O77" s="33"/>
      <c r="P77" s="33">
        <v>500</v>
      </c>
      <c r="Q77" s="33"/>
      <c r="R77" s="33">
        <v>500</v>
      </c>
      <c r="S77" s="72"/>
      <c r="T77" s="33">
        <v>500</v>
      </c>
      <c r="U77" s="33"/>
      <c r="V77" s="33">
        <v>500</v>
      </c>
      <c r="W77" s="33"/>
      <c r="X77" s="33">
        <v>500</v>
      </c>
      <c r="Y77" s="33"/>
      <c r="Z77" s="33">
        <v>500</v>
      </c>
      <c r="AA77" s="33"/>
      <c r="AB77" s="33">
        <v>500</v>
      </c>
      <c r="AC77" s="33"/>
      <c r="AD77" s="33">
        <v>500</v>
      </c>
      <c r="AE77" s="33"/>
      <c r="AF77" s="33">
        <f t="shared" si="1"/>
        <v>6000</v>
      </c>
      <c r="AH77" s="19"/>
      <c r="AJ77" s="19"/>
    </row>
    <row r="78" spans="1:36" x14ac:dyDescent="0.3">
      <c r="A78" s="30"/>
      <c r="B78" s="30"/>
      <c r="C78" s="30"/>
      <c r="D78" s="30"/>
      <c r="E78" s="30" t="s">
        <v>76</v>
      </c>
      <c r="F78" s="30"/>
      <c r="G78" s="66" t="s">
        <v>161</v>
      </c>
      <c r="H78" s="33">
        <v>0</v>
      </c>
      <c r="I78" s="33"/>
      <c r="J78" s="33">
        <v>250</v>
      </c>
      <c r="K78" s="33"/>
      <c r="L78" s="33">
        <v>0</v>
      </c>
      <c r="M78" s="33"/>
      <c r="N78" s="33">
        <v>0</v>
      </c>
      <c r="O78" s="33"/>
      <c r="P78" s="33">
        <v>250</v>
      </c>
      <c r="Q78" s="33"/>
      <c r="R78" s="33">
        <v>0</v>
      </c>
      <c r="S78" s="72"/>
      <c r="T78" s="33">
        <v>0</v>
      </c>
      <c r="U78" s="33"/>
      <c r="V78" s="33">
        <v>250</v>
      </c>
      <c r="W78" s="33"/>
      <c r="X78" s="33">
        <v>0</v>
      </c>
      <c r="Y78" s="33"/>
      <c r="Z78" s="33">
        <v>0</v>
      </c>
      <c r="AA78" s="33"/>
      <c r="AB78" s="33">
        <v>250</v>
      </c>
      <c r="AC78" s="33"/>
      <c r="AD78" s="33">
        <v>0</v>
      </c>
      <c r="AE78" s="33"/>
      <c r="AF78" s="33">
        <f t="shared" si="1"/>
        <v>1000</v>
      </c>
      <c r="AH78" s="19"/>
      <c r="AJ78" s="19"/>
    </row>
    <row r="79" spans="1:36" x14ac:dyDescent="0.3">
      <c r="A79" s="30"/>
      <c r="B79" s="30"/>
      <c r="C79" s="30"/>
      <c r="D79" s="30"/>
      <c r="E79" s="30" t="s">
        <v>77</v>
      </c>
      <c r="F79" s="30"/>
      <c r="G79" s="66" t="s">
        <v>161</v>
      </c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72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 t="s">
        <v>12</v>
      </c>
      <c r="AH79" s="19"/>
      <c r="AJ79" s="19"/>
    </row>
    <row r="80" spans="1:36" x14ac:dyDescent="0.3">
      <c r="A80" s="30"/>
      <c r="B80" s="30"/>
      <c r="C80" s="30"/>
      <c r="D80" s="30"/>
      <c r="E80" s="30"/>
      <c r="F80" s="30" t="s">
        <v>78</v>
      </c>
      <c r="G80" s="66" t="s">
        <v>161</v>
      </c>
      <c r="H80" s="33">
        <v>200</v>
      </c>
      <c r="I80" s="33"/>
      <c r="J80" s="33">
        <v>200</v>
      </c>
      <c r="K80" s="33"/>
      <c r="L80" s="33">
        <v>200</v>
      </c>
      <c r="M80" s="33"/>
      <c r="N80" s="33">
        <v>200</v>
      </c>
      <c r="O80" s="33"/>
      <c r="P80" s="33">
        <v>200</v>
      </c>
      <c r="Q80" s="33"/>
      <c r="R80" s="33">
        <v>200</v>
      </c>
      <c r="S80" s="72"/>
      <c r="T80" s="33">
        <v>200</v>
      </c>
      <c r="U80" s="33"/>
      <c r="V80" s="33">
        <v>200</v>
      </c>
      <c r="W80" s="33"/>
      <c r="X80" s="33">
        <v>200</v>
      </c>
      <c r="Y80" s="33"/>
      <c r="Z80" s="33">
        <v>200</v>
      </c>
      <c r="AA80" s="33"/>
      <c r="AB80" s="33">
        <v>200</v>
      </c>
      <c r="AC80" s="33"/>
      <c r="AD80" s="33">
        <v>200</v>
      </c>
      <c r="AE80" s="33"/>
      <c r="AF80" s="33">
        <f t="shared" si="1"/>
        <v>2400</v>
      </c>
      <c r="AH80" s="19"/>
      <c r="AJ80" s="19"/>
    </row>
    <row r="81" spans="1:36" x14ac:dyDescent="0.3">
      <c r="A81" s="30"/>
      <c r="B81" s="30"/>
      <c r="C81" s="30"/>
      <c r="D81" s="30"/>
      <c r="E81" s="30"/>
      <c r="F81" s="30" t="s">
        <v>79</v>
      </c>
      <c r="G81" s="66" t="s">
        <v>161</v>
      </c>
      <c r="H81" s="33">
        <v>0</v>
      </c>
      <c r="I81" s="33"/>
      <c r="J81" s="33">
        <v>0</v>
      </c>
      <c r="K81" s="33"/>
      <c r="L81" s="33">
        <v>456</v>
      </c>
      <c r="M81" s="33"/>
      <c r="N81" s="33">
        <v>0</v>
      </c>
      <c r="O81" s="33"/>
      <c r="P81" s="33">
        <v>0</v>
      </c>
      <c r="Q81" s="33"/>
      <c r="R81" s="33">
        <v>1300</v>
      </c>
      <c r="S81" s="72"/>
      <c r="T81" s="33">
        <v>100</v>
      </c>
      <c r="U81" s="33"/>
      <c r="V81" s="33">
        <v>84</v>
      </c>
      <c r="W81" s="33"/>
      <c r="X81" s="33">
        <v>28</v>
      </c>
      <c r="Y81" s="33"/>
      <c r="Z81" s="33">
        <v>0</v>
      </c>
      <c r="AA81" s="33"/>
      <c r="AB81" s="33">
        <v>0</v>
      </c>
      <c r="AC81" s="33"/>
      <c r="AD81" s="33">
        <v>0</v>
      </c>
      <c r="AE81" s="33"/>
      <c r="AF81" s="33">
        <f t="shared" si="1"/>
        <v>1968</v>
      </c>
      <c r="AH81" s="19"/>
      <c r="AJ81" s="19"/>
    </row>
    <row r="82" spans="1:36" ht="19.5" thickBot="1" x14ac:dyDescent="0.35">
      <c r="A82" s="30"/>
      <c r="B82" s="30"/>
      <c r="C82" s="30"/>
      <c r="D82" s="30"/>
      <c r="E82" s="30"/>
      <c r="F82" s="30" t="s">
        <v>80</v>
      </c>
      <c r="G82" s="66" t="s">
        <v>161</v>
      </c>
      <c r="H82" s="34">
        <v>0</v>
      </c>
      <c r="I82" s="33"/>
      <c r="J82" s="34">
        <v>0</v>
      </c>
      <c r="K82" s="33"/>
      <c r="L82" s="34">
        <v>0</v>
      </c>
      <c r="M82" s="33"/>
      <c r="N82" s="34">
        <v>0</v>
      </c>
      <c r="O82" s="33"/>
      <c r="P82" s="34">
        <v>0</v>
      </c>
      <c r="Q82" s="33"/>
      <c r="R82" s="34">
        <v>0</v>
      </c>
      <c r="S82" s="72"/>
      <c r="T82" s="34">
        <v>0</v>
      </c>
      <c r="U82" s="33"/>
      <c r="V82" s="34">
        <v>0</v>
      </c>
      <c r="W82" s="33"/>
      <c r="X82" s="34">
        <v>0</v>
      </c>
      <c r="Y82" s="33"/>
      <c r="Z82" s="34">
        <v>100</v>
      </c>
      <c r="AA82" s="33"/>
      <c r="AB82" s="34">
        <v>0</v>
      </c>
      <c r="AC82" s="33"/>
      <c r="AD82" s="34">
        <v>0</v>
      </c>
      <c r="AE82" s="33"/>
      <c r="AF82" s="34">
        <f t="shared" si="1"/>
        <v>100</v>
      </c>
      <c r="AH82" s="19"/>
      <c r="AJ82" s="19"/>
    </row>
    <row r="83" spans="1:36" x14ac:dyDescent="0.3">
      <c r="A83" s="30"/>
      <c r="B83" s="30"/>
      <c r="C83" s="30"/>
      <c r="D83" s="30"/>
      <c r="E83" s="30" t="s">
        <v>81</v>
      </c>
      <c r="F83" s="30"/>
      <c r="G83" s="66"/>
      <c r="H83" s="33">
        <f>ROUND(SUM(H79:H82),5)</f>
        <v>200</v>
      </c>
      <c r="I83" s="33"/>
      <c r="J83" s="33">
        <f>ROUND(SUM(J79:J82),5)</f>
        <v>200</v>
      </c>
      <c r="K83" s="33"/>
      <c r="L83" s="33">
        <f>ROUND(SUM(L79:L82),5)</f>
        <v>656</v>
      </c>
      <c r="M83" s="33"/>
      <c r="N83" s="33">
        <f>ROUND(SUM(N79:N82),5)</f>
        <v>200</v>
      </c>
      <c r="O83" s="33"/>
      <c r="P83" s="33">
        <f>ROUND(SUM(P79:P82),5)</f>
        <v>200</v>
      </c>
      <c r="Q83" s="33"/>
      <c r="R83" s="33">
        <f>ROUND(SUM(R79:R82),5)</f>
        <v>1500</v>
      </c>
      <c r="S83" s="72"/>
      <c r="T83" s="33">
        <f>ROUND(SUM(T79:T82),5)</f>
        <v>300</v>
      </c>
      <c r="U83" s="33"/>
      <c r="V83" s="33">
        <f>ROUND(SUM(V79:V82),5)</f>
        <v>284</v>
      </c>
      <c r="W83" s="33"/>
      <c r="X83" s="33">
        <f>ROUND(SUM(X79:X82),5)</f>
        <v>228</v>
      </c>
      <c r="Y83" s="33"/>
      <c r="Z83" s="33">
        <f>ROUND(SUM(Z79:Z82),5)</f>
        <v>300</v>
      </c>
      <c r="AA83" s="33"/>
      <c r="AB83" s="33">
        <f>ROUND(SUM(AB79:AB82),5)</f>
        <v>200</v>
      </c>
      <c r="AC83" s="33"/>
      <c r="AD83" s="33">
        <f>ROUND(SUM(AD79:AD82),5)</f>
        <v>200</v>
      </c>
      <c r="AE83" s="33"/>
      <c r="AF83" s="33">
        <f t="shared" si="1"/>
        <v>4468</v>
      </c>
      <c r="AH83" s="19"/>
      <c r="AJ83" s="19"/>
    </row>
    <row r="84" spans="1:36" x14ac:dyDescent="0.3">
      <c r="A84" s="30"/>
      <c r="B84" s="30"/>
      <c r="C84" s="30"/>
      <c r="D84" s="30"/>
      <c r="E84" s="30" t="s">
        <v>82</v>
      </c>
      <c r="F84" s="30"/>
      <c r="G84" s="66" t="s">
        <v>161</v>
      </c>
      <c r="H84" s="33">
        <v>25</v>
      </c>
      <c r="I84" s="33"/>
      <c r="J84" s="33">
        <v>3000</v>
      </c>
      <c r="K84" s="33"/>
      <c r="L84" s="33">
        <v>25</v>
      </c>
      <c r="M84" s="33"/>
      <c r="N84" s="33">
        <v>25</v>
      </c>
      <c r="O84" s="33"/>
      <c r="P84" s="33">
        <v>25</v>
      </c>
      <c r="Q84" s="33"/>
      <c r="R84" s="33">
        <v>25</v>
      </c>
      <c r="S84" s="72"/>
      <c r="T84" s="33">
        <v>25</v>
      </c>
      <c r="U84" s="33"/>
      <c r="V84" s="33">
        <v>25</v>
      </c>
      <c r="W84" s="33"/>
      <c r="X84" s="33">
        <v>25</v>
      </c>
      <c r="Y84" s="33"/>
      <c r="Z84" s="33">
        <v>25</v>
      </c>
      <c r="AA84" s="33"/>
      <c r="AB84" s="33">
        <v>25</v>
      </c>
      <c r="AC84" s="33"/>
      <c r="AD84" s="33">
        <v>350</v>
      </c>
      <c r="AE84" s="33"/>
      <c r="AF84" s="33">
        <f t="shared" si="1"/>
        <v>3600</v>
      </c>
      <c r="AH84" s="19"/>
      <c r="AJ84" s="19"/>
    </row>
    <row r="85" spans="1:36" x14ac:dyDescent="0.3">
      <c r="A85" s="30"/>
      <c r="B85" s="30"/>
      <c r="C85" s="30"/>
      <c r="D85" s="30"/>
      <c r="E85" s="30" t="s">
        <v>83</v>
      </c>
      <c r="F85" s="30"/>
      <c r="G85" s="66" t="s">
        <v>161</v>
      </c>
      <c r="H85" s="33">
        <v>3000</v>
      </c>
      <c r="I85" s="33"/>
      <c r="J85" s="33">
        <v>3000</v>
      </c>
      <c r="K85" s="33"/>
      <c r="L85" s="33">
        <v>3000</v>
      </c>
      <c r="M85" s="33"/>
      <c r="N85" s="33">
        <v>3000</v>
      </c>
      <c r="O85" s="33"/>
      <c r="P85" s="33">
        <v>3000</v>
      </c>
      <c r="Q85" s="33"/>
      <c r="R85" s="33">
        <v>3000</v>
      </c>
      <c r="S85" s="72"/>
      <c r="T85" s="33">
        <v>3000</v>
      </c>
      <c r="U85" s="33"/>
      <c r="V85" s="33">
        <v>3000</v>
      </c>
      <c r="W85" s="33"/>
      <c r="X85" s="33">
        <v>3000</v>
      </c>
      <c r="Y85" s="33"/>
      <c r="Z85" s="33">
        <v>3000</v>
      </c>
      <c r="AA85" s="33"/>
      <c r="AB85" s="33">
        <v>3000</v>
      </c>
      <c r="AC85" s="33"/>
      <c r="AD85" s="33">
        <v>3000</v>
      </c>
      <c r="AE85" s="33"/>
      <c r="AF85" s="33">
        <f t="shared" si="1"/>
        <v>36000</v>
      </c>
      <c r="AH85" s="19"/>
      <c r="AJ85" s="19"/>
    </row>
    <row r="86" spans="1:36" x14ac:dyDescent="0.3">
      <c r="A86" s="30"/>
      <c r="B86" s="30"/>
      <c r="C86" s="30"/>
      <c r="D86" s="30"/>
      <c r="E86" s="30" t="s">
        <v>84</v>
      </c>
      <c r="F86" s="30"/>
      <c r="G86" s="66" t="s">
        <v>161</v>
      </c>
      <c r="H86" s="33">
        <v>0</v>
      </c>
      <c r="I86" s="33"/>
      <c r="J86" s="33">
        <v>0</v>
      </c>
      <c r="K86" s="33"/>
      <c r="L86" s="33">
        <v>0</v>
      </c>
      <c r="M86" s="33"/>
      <c r="N86" s="33">
        <v>0</v>
      </c>
      <c r="O86" s="33"/>
      <c r="P86" s="33">
        <v>0</v>
      </c>
      <c r="Q86" s="33"/>
      <c r="R86" s="33">
        <v>0</v>
      </c>
      <c r="S86" s="72"/>
      <c r="T86" s="33">
        <v>0</v>
      </c>
      <c r="U86" s="33"/>
      <c r="V86" s="33">
        <v>0</v>
      </c>
      <c r="W86" s="33"/>
      <c r="X86" s="33">
        <v>0</v>
      </c>
      <c r="Y86" s="33"/>
      <c r="Z86" s="33">
        <v>0</v>
      </c>
      <c r="AA86" s="33"/>
      <c r="AB86" s="33">
        <v>0</v>
      </c>
      <c r="AC86" s="33"/>
      <c r="AD86" s="33">
        <v>0</v>
      </c>
      <c r="AE86" s="33"/>
      <c r="AF86" s="33">
        <f t="shared" si="1"/>
        <v>0</v>
      </c>
      <c r="AH86" s="19"/>
      <c r="AJ86" s="19"/>
    </row>
    <row r="87" spans="1:36" x14ac:dyDescent="0.3">
      <c r="A87" s="30"/>
      <c r="B87" s="30"/>
      <c r="C87" s="30"/>
      <c r="D87" s="30"/>
      <c r="E87" s="30" t="s">
        <v>85</v>
      </c>
      <c r="F87" s="30"/>
      <c r="G87" s="66" t="s">
        <v>161</v>
      </c>
      <c r="H87" s="33">
        <v>0</v>
      </c>
      <c r="I87" s="33"/>
      <c r="J87" s="33">
        <v>0</v>
      </c>
      <c r="K87" s="33"/>
      <c r="L87" s="33">
        <v>0</v>
      </c>
      <c r="M87" s="33"/>
      <c r="N87" s="33">
        <v>0</v>
      </c>
      <c r="O87" s="33"/>
      <c r="P87" s="33">
        <v>0</v>
      </c>
      <c r="Q87" s="33"/>
      <c r="R87" s="33">
        <v>0</v>
      </c>
      <c r="S87" s="72"/>
      <c r="T87" s="33">
        <v>0</v>
      </c>
      <c r="U87" s="33"/>
      <c r="V87" s="33">
        <v>0</v>
      </c>
      <c r="W87" s="33"/>
      <c r="X87" s="33">
        <v>0</v>
      </c>
      <c r="Y87" s="33"/>
      <c r="Z87" s="33">
        <v>0</v>
      </c>
      <c r="AA87" s="33"/>
      <c r="AB87" s="33">
        <v>0</v>
      </c>
      <c r="AC87" s="33"/>
      <c r="AD87" s="33">
        <v>0</v>
      </c>
      <c r="AE87" s="33"/>
      <c r="AF87" s="33">
        <f t="shared" si="1"/>
        <v>0</v>
      </c>
      <c r="AH87" s="19"/>
      <c r="AJ87" s="19"/>
    </row>
    <row r="88" spans="1:36" x14ac:dyDescent="0.3">
      <c r="A88" s="30"/>
      <c r="B88" s="30"/>
      <c r="C88" s="30"/>
      <c r="D88" s="30"/>
      <c r="E88" s="30" t="s">
        <v>86</v>
      </c>
      <c r="F88" s="30"/>
      <c r="G88" s="66" t="s">
        <v>162</v>
      </c>
      <c r="H88" s="33">
        <v>2900</v>
      </c>
      <c r="I88" s="33"/>
      <c r="J88" s="33">
        <v>2900</v>
      </c>
      <c r="K88" s="33"/>
      <c r="L88" s="33">
        <v>2900</v>
      </c>
      <c r="M88" s="33"/>
      <c r="N88" s="33">
        <v>2900</v>
      </c>
      <c r="O88" s="33"/>
      <c r="P88" s="33">
        <v>2900</v>
      </c>
      <c r="Q88" s="33"/>
      <c r="R88" s="33">
        <v>2900</v>
      </c>
      <c r="S88" s="72"/>
      <c r="T88" s="33">
        <v>2900</v>
      </c>
      <c r="U88" s="33"/>
      <c r="V88" s="33">
        <v>2900</v>
      </c>
      <c r="W88" s="33"/>
      <c r="X88" s="33">
        <v>2900</v>
      </c>
      <c r="Y88" s="33"/>
      <c r="Z88" s="33">
        <v>2900</v>
      </c>
      <c r="AA88" s="33"/>
      <c r="AB88" s="33">
        <v>2900</v>
      </c>
      <c r="AC88" s="33"/>
      <c r="AD88" s="33">
        <v>2900</v>
      </c>
      <c r="AE88" s="33"/>
      <c r="AF88" s="33">
        <f t="shared" si="1"/>
        <v>34800</v>
      </c>
      <c r="AH88" s="19"/>
      <c r="AJ88" s="19"/>
    </row>
    <row r="89" spans="1:36" x14ac:dyDescent="0.3">
      <c r="A89" s="30"/>
      <c r="B89" s="30"/>
      <c r="C89" s="30"/>
      <c r="D89" s="30"/>
      <c r="E89" s="30" t="s">
        <v>87</v>
      </c>
      <c r="F89" s="30"/>
      <c r="G89" s="66" t="s">
        <v>161</v>
      </c>
      <c r="H89" s="33">
        <v>2000</v>
      </c>
      <c r="I89" s="33"/>
      <c r="J89" s="33">
        <v>2000</v>
      </c>
      <c r="K89" s="33"/>
      <c r="L89" s="33">
        <v>4300</v>
      </c>
      <c r="M89" s="33"/>
      <c r="N89" s="33">
        <v>8000</v>
      </c>
      <c r="O89" s="33"/>
      <c r="P89" s="33">
        <v>1760</v>
      </c>
      <c r="Q89" s="33"/>
      <c r="R89" s="33">
        <v>1100</v>
      </c>
      <c r="S89" s="72"/>
      <c r="T89" s="33">
        <v>1600</v>
      </c>
      <c r="U89" s="33"/>
      <c r="V89" s="33">
        <v>1600</v>
      </c>
      <c r="W89" s="33"/>
      <c r="X89" s="33">
        <v>1600</v>
      </c>
      <c r="Y89" s="33"/>
      <c r="Z89" s="33">
        <v>1600</v>
      </c>
      <c r="AA89" s="33"/>
      <c r="AB89" s="33">
        <v>1600</v>
      </c>
      <c r="AC89" s="33"/>
      <c r="AD89" s="33">
        <v>1600</v>
      </c>
      <c r="AE89" s="33"/>
      <c r="AF89" s="33">
        <f t="shared" si="1"/>
        <v>28760</v>
      </c>
      <c r="AH89" s="19"/>
      <c r="AJ89" s="19"/>
    </row>
    <row r="90" spans="1:36" x14ac:dyDescent="0.3">
      <c r="A90" s="30"/>
      <c r="B90" s="30"/>
      <c r="C90" s="30"/>
      <c r="D90" s="30"/>
      <c r="E90" s="30" t="s">
        <v>88</v>
      </c>
      <c r="F90" s="30"/>
      <c r="G90" s="66" t="s">
        <v>161</v>
      </c>
      <c r="H90" s="33">
        <v>0</v>
      </c>
      <c r="I90" s="33"/>
      <c r="J90" s="33">
        <v>0</v>
      </c>
      <c r="K90" s="33"/>
      <c r="L90" s="33">
        <v>0</v>
      </c>
      <c r="M90" s="33"/>
      <c r="N90" s="33">
        <v>0</v>
      </c>
      <c r="O90" s="33"/>
      <c r="P90" s="33">
        <v>0</v>
      </c>
      <c r="Q90" s="33"/>
      <c r="R90" s="33">
        <v>0</v>
      </c>
      <c r="S90" s="72"/>
      <c r="T90" s="33">
        <v>0</v>
      </c>
      <c r="U90" s="33"/>
      <c r="V90" s="33">
        <v>0</v>
      </c>
      <c r="W90" s="33"/>
      <c r="X90" s="33">
        <v>0</v>
      </c>
      <c r="Y90" s="33"/>
      <c r="Z90" s="33">
        <v>0</v>
      </c>
      <c r="AA90" s="33"/>
      <c r="AB90" s="33">
        <v>0</v>
      </c>
      <c r="AC90" s="33"/>
      <c r="AD90" s="33">
        <v>0</v>
      </c>
      <c r="AE90" s="33"/>
      <c r="AF90" s="33">
        <f t="shared" si="1"/>
        <v>0</v>
      </c>
      <c r="AH90" s="19"/>
      <c r="AJ90" s="19"/>
    </row>
    <row r="91" spans="1:36" x14ac:dyDescent="0.3">
      <c r="A91" s="30"/>
      <c r="B91" s="30"/>
      <c r="C91" s="30"/>
      <c r="D91" s="30"/>
      <c r="E91" s="30" t="s">
        <v>89</v>
      </c>
      <c r="F91" s="30"/>
      <c r="G91" s="66" t="s">
        <v>155</v>
      </c>
      <c r="H91" s="33">
        <v>2500</v>
      </c>
      <c r="I91" s="33"/>
      <c r="J91" s="33">
        <v>2750</v>
      </c>
      <c r="K91" s="33"/>
      <c r="L91" s="33">
        <v>2750</v>
      </c>
      <c r="M91" s="33"/>
      <c r="N91" s="33">
        <v>2750</v>
      </c>
      <c r="O91" s="33"/>
      <c r="P91" s="33">
        <v>3000</v>
      </c>
      <c r="Q91" s="33"/>
      <c r="R91" s="33">
        <v>3000</v>
      </c>
      <c r="S91" s="72"/>
      <c r="T91" s="33">
        <v>4000</v>
      </c>
      <c r="U91" s="33"/>
      <c r="V91" s="33">
        <v>4200</v>
      </c>
      <c r="W91" s="33"/>
      <c r="X91" s="33">
        <v>4200</v>
      </c>
      <c r="Y91" s="33"/>
      <c r="Z91" s="33">
        <v>4200</v>
      </c>
      <c r="AA91" s="33"/>
      <c r="AB91" s="33">
        <v>4200</v>
      </c>
      <c r="AC91" s="33"/>
      <c r="AD91" s="33">
        <v>4200</v>
      </c>
      <c r="AE91" s="33"/>
      <c r="AF91" s="33">
        <f t="shared" si="1"/>
        <v>41750</v>
      </c>
      <c r="AH91" s="19"/>
      <c r="AJ91" s="19"/>
    </row>
    <row r="92" spans="1:36" x14ac:dyDescent="0.3">
      <c r="A92" s="30"/>
      <c r="B92" s="30"/>
      <c r="C92" s="30"/>
      <c r="D92" s="30"/>
      <c r="E92" s="30" t="s">
        <v>90</v>
      </c>
      <c r="F92" s="30"/>
      <c r="G92" s="66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72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 t="s">
        <v>12</v>
      </c>
      <c r="AH92" s="19"/>
      <c r="AJ92" s="19"/>
    </row>
    <row r="93" spans="1:36" x14ac:dyDescent="0.3">
      <c r="A93" s="30"/>
      <c r="B93" s="30"/>
      <c r="C93" s="30"/>
      <c r="D93" s="30"/>
      <c r="E93" s="30"/>
      <c r="F93" s="30" t="s">
        <v>91</v>
      </c>
      <c r="G93" s="66" t="s">
        <v>161</v>
      </c>
      <c r="H93" s="33">
        <v>60</v>
      </c>
      <c r="I93" s="33"/>
      <c r="J93" s="33">
        <v>60</v>
      </c>
      <c r="K93" s="33"/>
      <c r="L93" s="33">
        <v>60</v>
      </c>
      <c r="M93" s="33"/>
      <c r="N93" s="33">
        <v>60</v>
      </c>
      <c r="O93" s="33"/>
      <c r="P93" s="33">
        <v>60</v>
      </c>
      <c r="Q93" s="33"/>
      <c r="R93" s="33">
        <v>60</v>
      </c>
      <c r="S93" s="72"/>
      <c r="T93" s="33">
        <v>60</v>
      </c>
      <c r="U93" s="33"/>
      <c r="V93" s="33">
        <v>60</v>
      </c>
      <c r="W93" s="33"/>
      <c r="X93" s="33">
        <v>60</v>
      </c>
      <c r="Y93" s="33"/>
      <c r="Z93" s="33">
        <v>60</v>
      </c>
      <c r="AA93" s="33"/>
      <c r="AB93" s="33">
        <v>60</v>
      </c>
      <c r="AC93" s="33"/>
      <c r="AD93" s="33">
        <v>60</v>
      </c>
      <c r="AE93" s="33"/>
      <c r="AF93" s="33">
        <f t="shared" si="1"/>
        <v>720</v>
      </c>
      <c r="AH93" s="19"/>
      <c r="AJ93" s="19"/>
    </row>
    <row r="94" spans="1:36" x14ac:dyDescent="0.3">
      <c r="A94" s="30"/>
      <c r="B94" s="30"/>
      <c r="C94" s="30"/>
      <c r="D94" s="30"/>
      <c r="E94" s="30"/>
      <c r="F94" s="30" t="s">
        <v>92</v>
      </c>
      <c r="G94" s="66" t="s">
        <v>161</v>
      </c>
      <c r="H94" s="33">
        <v>0</v>
      </c>
      <c r="I94" s="33"/>
      <c r="J94" s="33">
        <v>0</v>
      </c>
      <c r="K94" s="33"/>
      <c r="L94" s="33">
        <v>0</v>
      </c>
      <c r="M94" s="33"/>
      <c r="N94" s="33">
        <v>0</v>
      </c>
      <c r="O94" s="33"/>
      <c r="P94" s="33">
        <v>0</v>
      </c>
      <c r="Q94" s="33"/>
      <c r="R94" s="33">
        <v>0</v>
      </c>
      <c r="S94" s="72"/>
      <c r="T94" s="33">
        <v>0</v>
      </c>
      <c r="U94" s="33"/>
      <c r="V94" s="33">
        <v>0</v>
      </c>
      <c r="W94" s="33"/>
      <c r="X94" s="33">
        <v>0</v>
      </c>
      <c r="Y94" s="33"/>
      <c r="Z94" s="33">
        <v>0</v>
      </c>
      <c r="AA94" s="33"/>
      <c r="AB94" s="33">
        <v>0</v>
      </c>
      <c r="AC94" s="33"/>
      <c r="AD94" s="33">
        <v>0</v>
      </c>
      <c r="AE94" s="33"/>
      <c r="AF94" s="33">
        <f t="shared" si="1"/>
        <v>0</v>
      </c>
      <c r="AH94" s="19"/>
      <c r="AJ94" s="19"/>
    </row>
    <row r="95" spans="1:36" ht="19.5" thickBot="1" x14ac:dyDescent="0.35">
      <c r="A95" s="30"/>
      <c r="B95" s="30"/>
      <c r="C95" s="30"/>
      <c r="D95" s="30"/>
      <c r="E95" s="30"/>
      <c r="F95" s="30" t="s">
        <v>93</v>
      </c>
      <c r="G95" s="66" t="s">
        <v>161</v>
      </c>
      <c r="H95" s="34">
        <v>900</v>
      </c>
      <c r="I95" s="33"/>
      <c r="J95" s="34">
        <v>900</v>
      </c>
      <c r="K95" s="33"/>
      <c r="L95" s="34">
        <v>900</v>
      </c>
      <c r="M95" s="33"/>
      <c r="N95" s="34">
        <v>900</v>
      </c>
      <c r="O95" s="33"/>
      <c r="P95" s="34">
        <v>900</v>
      </c>
      <c r="Q95" s="33"/>
      <c r="R95" s="34">
        <v>900</v>
      </c>
      <c r="S95" s="72"/>
      <c r="T95" s="34">
        <v>900</v>
      </c>
      <c r="U95" s="33"/>
      <c r="V95" s="34">
        <v>900</v>
      </c>
      <c r="W95" s="33"/>
      <c r="X95" s="34">
        <v>900</v>
      </c>
      <c r="Y95" s="33"/>
      <c r="Z95" s="34">
        <v>900</v>
      </c>
      <c r="AA95" s="33"/>
      <c r="AB95" s="34">
        <v>900</v>
      </c>
      <c r="AC95" s="33"/>
      <c r="AD95" s="34">
        <v>900</v>
      </c>
      <c r="AE95" s="33"/>
      <c r="AF95" s="34">
        <f t="shared" si="1"/>
        <v>10800</v>
      </c>
      <c r="AH95" s="19"/>
      <c r="AJ95" s="19"/>
    </row>
    <row r="96" spans="1:36" x14ac:dyDescent="0.3">
      <c r="A96" s="30"/>
      <c r="B96" s="30"/>
      <c r="C96" s="30"/>
      <c r="D96" s="30"/>
      <c r="E96" s="30" t="s">
        <v>94</v>
      </c>
      <c r="F96" s="30"/>
      <c r="G96" s="66"/>
      <c r="H96" s="33">
        <f>ROUND(SUM(H92:H95),5)</f>
        <v>960</v>
      </c>
      <c r="I96" s="33"/>
      <c r="J96" s="33">
        <f>ROUND(SUM(J92:J95),5)</f>
        <v>960</v>
      </c>
      <c r="K96" s="33"/>
      <c r="L96" s="33">
        <f>ROUND(SUM(L92:L95),5)</f>
        <v>960</v>
      </c>
      <c r="M96" s="33"/>
      <c r="N96" s="33">
        <f>ROUND(SUM(N92:N95),5)</f>
        <v>960</v>
      </c>
      <c r="O96" s="33"/>
      <c r="P96" s="33">
        <f>ROUND(SUM(P92:P95),5)</f>
        <v>960</v>
      </c>
      <c r="Q96" s="33"/>
      <c r="R96" s="33">
        <f>ROUND(SUM(R92:R95),5)</f>
        <v>960</v>
      </c>
      <c r="S96" s="72"/>
      <c r="T96" s="33">
        <f>ROUND(SUM(T92:T95),5)</f>
        <v>960</v>
      </c>
      <c r="U96" s="33"/>
      <c r="V96" s="33">
        <f>ROUND(SUM(V92:V95),5)</f>
        <v>960</v>
      </c>
      <c r="W96" s="33"/>
      <c r="X96" s="33">
        <f>ROUND(SUM(X92:X95),5)</f>
        <v>960</v>
      </c>
      <c r="Y96" s="33"/>
      <c r="Z96" s="33">
        <f>ROUND(SUM(Z92:Z95),5)</f>
        <v>960</v>
      </c>
      <c r="AA96" s="33"/>
      <c r="AB96" s="33">
        <f>ROUND(SUM(AB92:AB95),5)</f>
        <v>960</v>
      </c>
      <c r="AC96" s="33"/>
      <c r="AD96" s="33">
        <f>ROUND(SUM(AD92:AD95),5)</f>
        <v>960</v>
      </c>
      <c r="AE96" s="33"/>
      <c r="AF96" s="33">
        <f t="shared" si="1"/>
        <v>11520</v>
      </c>
      <c r="AH96" s="19"/>
      <c r="AJ96" s="19"/>
    </row>
    <row r="97" spans="1:36" x14ac:dyDescent="0.3">
      <c r="A97" s="30"/>
      <c r="B97" s="30"/>
      <c r="C97" s="30"/>
      <c r="D97" s="30"/>
      <c r="E97" s="30" t="s">
        <v>95</v>
      </c>
      <c r="F97" s="30"/>
      <c r="G97" s="66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72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>
        <f t="shared" si="1"/>
        <v>0</v>
      </c>
      <c r="AH97" s="19"/>
      <c r="AJ97" s="19"/>
    </row>
    <row r="98" spans="1:36" x14ac:dyDescent="0.3">
      <c r="A98" s="30"/>
      <c r="B98" s="30"/>
      <c r="C98" s="30"/>
      <c r="D98" s="30"/>
      <c r="E98" s="30"/>
      <c r="F98" s="30" t="s">
        <v>96</v>
      </c>
      <c r="G98" s="66" t="s">
        <v>161</v>
      </c>
      <c r="H98" s="33">
        <v>3000</v>
      </c>
      <c r="I98" s="33"/>
      <c r="J98" s="33">
        <v>3000</v>
      </c>
      <c r="K98" s="33"/>
      <c r="L98" s="33">
        <v>3000</v>
      </c>
      <c r="M98" s="33"/>
      <c r="N98" s="33">
        <v>3000</v>
      </c>
      <c r="O98" s="33"/>
      <c r="P98" s="33">
        <v>3000</v>
      </c>
      <c r="Q98" s="33"/>
      <c r="R98" s="33">
        <v>3000</v>
      </c>
      <c r="S98" s="72"/>
      <c r="T98" s="33">
        <v>3000</v>
      </c>
      <c r="U98" s="33"/>
      <c r="V98" s="33">
        <v>3000</v>
      </c>
      <c r="W98" s="33"/>
      <c r="X98" s="33">
        <v>3000</v>
      </c>
      <c r="Y98" s="33"/>
      <c r="Z98" s="33">
        <v>3000</v>
      </c>
      <c r="AA98" s="33"/>
      <c r="AB98" s="33">
        <v>3000</v>
      </c>
      <c r="AC98" s="33"/>
      <c r="AD98" s="33">
        <v>3000</v>
      </c>
      <c r="AE98" s="33"/>
      <c r="AF98" s="33">
        <f t="shared" si="1"/>
        <v>36000</v>
      </c>
      <c r="AH98" s="19"/>
      <c r="AJ98" s="19"/>
    </row>
    <row r="99" spans="1:36" x14ac:dyDescent="0.3">
      <c r="A99" s="30"/>
      <c r="B99" s="30"/>
      <c r="C99" s="30"/>
      <c r="D99" s="30"/>
      <c r="E99" s="30"/>
      <c r="F99" s="30" t="s">
        <v>97</v>
      </c>
      <c r="G99" s="66" t="s">
        <v>161</v>
      </c>
      <c r="H99" s="33">
        <v>144</v>
      </c>
      <c r="I99" s="33"/>
      <c r="J99" s="33">
        <v>144</v>
      </c>
      <c r="K99" s="33"/>
      <c r="L99" s="33">
        <v>144</v>
      </c>
      <c r="M99" s="33"/>
      <c r="N99" s="33">
        <v>144</v>
      </c>
      <c r="O99" s="33"/>
      <c r="P99" s="33">
        <v>144</v>
      </c>
      <c r="Q99" s="33"/>
      <c r="R99" s="33">
        <v>144</v>
      </c>
      <c r="S99" s="72"/>
      <c r="T99" s="33">
        <v>144</v>
      </c>
      <c r="U99" s="33"/>
      <c r="V99" s="33">
        <v>144</v>
      </c>
      <c r="W99" s="33"/>
      <c r="X99" s="33">
        <v>144</v>
      </c>
      <c r="Y99" s="33"/>
      <c r="Z99" s="33">
        <v>144</v>
      </c>
      <c r="AA99" s="33"/>
      <c r="AB99" s="33">
        <v>144</v>
      </c>
      <c r="AC99" s="33"/>
      <c r="AD99" s="33">
        <v>144</v>
      </c>
      <c r="AE99" s="33"/>
      <c r="AF99" s="33">
        <f t="shared" si="1"/>
        <v>1728</v>
      </c>
      <c r="AH99" s="19"/>
      <c r="AJ99" s="19"/>
    </row>
    <row r="100" spans="1:36" ht="19.5" thickBot="1" x14ac:dyDescent="0.35">
      <c r="A100" s="30"/>
      <c r="B100" s="30"/>
      <c r="C100" s="30"/>
      <c r="D100" s="30"/>
      <c r="E100" s="30"/>
      <c r="F100" s="30" t="s">
        <v>98</v>
      </c>
      <c r="G100" s="66" t="s">
        <v>161</v>
      </c>
      <c r="H100" s="34">
        <v>656</v>
      </c>
      <c r="I100" s="33"/>
      <c r="J100" s="34">
        <v>656</v>
      </c>
      <c r="K100" s="33"/>
      <c r="L100" s="34">
        <v>656</v>
      </c>
      <c r="M100" s="33"/>
      <c r="N100" s="34">
        <v>656</v>
      </c>
      <c r="O100" s="33"/>
      <c r="P100" s="34">
        <v>656</v>
      </c>
      <c r="Q100" s="33"/>
      <c r="R100" s="34">
        <v>656</v>
      </c>
      <c r="S100" s="72"/>
      <c r="T100" s="34">
        <v>656</v>
      </c>
      <c r="U100" s="33"/>
      <c r="V100" s="34">
        <v>656</v>
      </c>
      <c r="W100" s="33"/>
      <c r="X100" s="34">
        <v>656</v>
      </c>
      <c r="Y100" s="33"/>
      <c r="Z100" s="34">
        <v>656</v>
      </c>
      <c r="AA100" s="33"/>
      <c r="AB100" s="34">
        <v>656</v>
      </c>
      <c r="AC100" s="33"/>
      <c r="AD100" s="34">
        <v>656</v>
      </c>
      <c r="AE100" s="33"/>
      <c r="AF100" s="34">
        <f t="shared" si="1"/>
        <v>7872</v>
      </c>
      <c r="AH100" s="19"/>
      <c r="AJ100" s="19"/>
    </row>
    <row r="101" spans="1:36" x14ac:dyDescent="0.3">
      <c r="A101" s="30"/>
      <c r="B101" s="30"/>
      <c r="C101" s="30"/>
      <c r="D101" s="30"/>
      <c r="E101" s="30" t="s">
        <v>99</v>
      </c>
      <c r="F101" s="30"/>
      <c r="G101" s="66"/>
      <c r="H101" s="33">
        <f>ROUND(SUM(H97:H100),5)</f>
        <v>3800</v>
      </c>
      <c r="I101" s="33"/>
      <c r="J101" s="33">
        <f>ROUND(SUM(J97:J100),5)</f>
        <v>3800</v>
      </c>
      <c r="K101" s="33"/>
      <c r="L101" s="33">
        <f>ROUND(SUM(L97:L100),5)</f>
        <v>3800</v>
      </c>
      <c r="M101" s="33"/>
      <c r="N101" s="33">
        <f>ROUND(SUM(N97:N100),5)</f>
        <v>3800</v>
      </c>
      <c r="O101" s="33"/>
      <c r="P101" s="33">
        <f>ROUND(SUM(P97:P100),5)</f>
        <v>3800</v>
      </c>
      <c r="Q101" s="33"/>
      <c r="R101" s="33">
        <f>ROUND(SUM(R97:R100),5)</f>
        <v>3800</v>
      </c>
      <c r="S101" s="72"/>
      <c r="T101" s="33">
        <f>ROUND(SUM(T97:T100),5)</f>
        <v>3800</v>
      </c>
      <c r="U101" s="33"/>
      <c r="V101" s="33">
        <f>ROUND(SUM(V97:V100),5)</f>
        <v>3800</v>
      </c>
      <c r="W101" s="33"/>
      <c r="X101" s="33">
        <f>ROUND(SUM(X97:X100),5)</f>
        <v>3800</v>
      </c>
      <c r="Y101" s="33"/>
      <c r="Z101" s="33">
        <f>ROUND(SUM(Z97:Z100),5)</f>
        <v>3800</v>
      </c>
      <c r="AA101" s="33"/>
      <c r="AB101" s="33">
        <f>ROUND(SUM(AB97:AB100),5)</f>
        <v>3800</v>
      </c>
      <c r="AC101" s="33"/>
      <c r="AD101" s="33">
        <f>ROUND(SUM(AD97:AD100),5)</f>
        <v>3800</v>
      </c>
      <c r="AE101" s="33"/>
      <c r="AF101" s="33">
        <f t="shared" si="1"/>
        <v>45600</v>
      </c>
      <c r="AH101" s="19"/>
      <c r="AJ101" s="19"/>
    </row>
    <row r="102" spans="1:36" x14ac:dyDescent="0.3">
      <c r="A102" s="30"/>
      <c r="B102" s="30"/>
      <c r="C102" s="30"/>
      <c r="D102" s="30"/>
      <c r="E102" s="30" t="s">
        <v>100</v>
      </c>
      <c r="F102" s="30"/>
      <c r="G102" s="66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72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 t="s">
        <v>12</v>
      </c>
      <c r="AH102" s="19"/>
      <c r="AJ102" s="19"/>
    </row>
    <row r="103" spans="1:36" x14ac:dyDescent="0.3">
      <c r="A103" s="30"/>
      <c r="B103" s="30"/>
      <c r="C103" s="30"/>
      <c r="D103" s="30"/>
      <c r="E103" s="30"/>
      <c r="F103" s="30" t="s">
        <v>101</v>
      </c>
      <c r="G103" s="66"/>
      <c r="H103" s="33">
        <v>0</v>
      </c>
      <c r="I103" s="33"/>
      <c r="J103" s="33">
        <v>0</v>
      </c>
      <c r="K103" s="33"/>
      <c r="L103" s="33">
        <v>0</v>
      </c>
      <c r="M103" s="33"/>
      <c r="N103" s="33">
        <v>0</v>
      </c>
      <c r="O103" s="33"/>
      <c r="P103" s="33">
        <v>0</v>
      </c>
      <c r="Q103" s="33"/>
      <c r="R103" s="33">
        <v>0</v>
      </c>
      <c r="S103" s="72"/>
      <c r="T103" s="33">
        <v>0</v>
      </c>
      <c r="U103" s="33"/>
      <c r="V103" s="33">
        <v>0</v>
      </c>
      <c r="W103" s="33"/>
      <c r="X103" s="33">
        <v>0</v>
      </c>
      <c r="Y103" s="33"/>
      <c r="Z103" s="33">
        <v>0</v>
      </c>
      <c r="AA103" s="33"/>
      <c r="AB103" s="33">
        <v>0</v>
      </c>
      <c r="AC103" s="33"/>
      <c r="AD103" s="33">
        <v>0</v>
      </c>
      <c r="AE103" s="33"/>
      <c r="AF103" s="33">
        <f t="shared" si="1"/>
        <v>0</v>
      </c>
      <c r="AH103" s="19"/>
      <c r="AJ103" s="19"/>
    </row>
    <row r="104" spans="1:36" ht="19.5" thickBot="1" x14ac:dyDescent="0.35">
      <c r="A104" s="30"/>
      <c r="B104" s="30"/>
      <c r="C104" s="30"/>
      <c r="D104" s="30"/>
      <c r="E104" s="30"/>
      <c r="F104" s="30" t="s">
        <v>102</v>
      </c>
      <c r="G104" s="66" t="s">
        <v>161</v>
      </c>
      <c r="H104" s="34">
        <v>6400</v>
      </c>
      <c r="I104" s="33"/>
      <c r="J104" s="34">
        <v>6400</v>
      </c>
      <c r="K104" s="33"/>
      <c r="L104" s="34">
        <v>6400</v>
      </c>
      <c r="M104" s="33"/>
      <c r="N104" s="34">
        <v>6400</v>
      </c>
      <c r="O104" s="33"/>
      <c r="P104" s="34">
        <v>6400</v>
      </c>
      <c r="Q104" s="33"/>
      <c r="R104" s="34">
        <v>6400</v>
      </c>
      <c r="S104" s="72"/>
      <c r="T104" s="34">
        <v>6400</v>
      </c>
      <c r="U104" s="33"/>
      <c r="V104" s="34">
        <v>6400</v>
      </c>
      <c r="W104" s="33"/>
      <c r="X104" s="34">
        <v>6400</v>
      </c>
      <c r="Y104" s="33"/>
      <c r="Z104" s="34">
        <v>6400</v>
      </c>
      <c r="AA104" s="33"/>
      <c r="AB104" s="34">
        <v>6400</v>
      </c>
      <c r="AC104" s="33"/>
      <c r="AD104" s="34">
        <v>6400</v>
      </c>
      <c r="AE104" s="33"/>
      <c r="AF104" s="34">
        <f t="shared" si="1"/>
        <v>76800</v>
      </c>
      <c r="AH104" s="19"/>
      <c r="AJ104" s="19"/>
    </row>
    <row r="105" spans="1:36" x14ac:dyDescent="0.3">
      <c r="A105" s="30"/>
      <c r="B105" s="30"/>
      <c r="C105" s="30"/>
      <c r="D105" s="30"/>
      <c r="E105" s="30" t="s">
        <v>103</v>
      </c>
      <c r="F105" s="30"/>
      <c r="G105" s="66"/>
      <c r="H105" s="33">
        <f>ROUND(SUM(H102:H104),5)</f>
        <v>6400</v>
      </c>
      <c r="I105" s="33"/>
      <c r="J105" s="33">
        <f>ROUND(SUM(J102:J104),5)</f>
        <v>6400</v>
      </c>
      <c r="K105" s="33"/>
      <c r="L105" s="33">
        <f>ROUND(SUM(L102:L104),5)</f>
        <v>6400</v>
      </c>
      <c r="M105" s="33"/>
      <c r="N105" s="33">
        <f>ROUND(SUM(N102:N104),5)</f>
        <v>6400</v>
      </c>
      <c r="O105" s="33"/>
      <c r="P105" s="33">
        <f>ROUND(SUM(P102:P104),5)</f>
        <v>6400</v>
      </c>
      <c r="Q105" s="33"/>
      <c r="R105" s="33">
        <f>ROUND(SUM(R102:R104),5)</f>
        <v>6400</v>
      </c>
      <c r="S105" s="72"/>
      <c r="T105" s="33">
        <f>ROUND(SUM(T102:T104),5)</f>
        <v>6400</v>
      </c>
      <c r="U105" s="33"/>
      <c r="V105" s="33">
        <f>ROUND(SUM(V102:V104),5)</f>
        <v>6400</v>
      </c>
      <c r="W105" s="33"/>
      <c r="X105" s="33">
        <f>ROUND(SUM(X102:X104),5)</f>
        <v>6400</v>
      </c>
      <c r="Y105" s="33"/>
      <c r="Z105" s="33">
        <f>ROUND(SUM(Z102:Z104),5)</f>
        <v>6400</v>
      </c>
      <c r="AA105" s="33"/>
      <c r="AB105" s="33">
        <f>ROUND(SUM(AB102:AB104),5)</f>
        <v>6400</v>
      </c>
      <c r="AC105" s="33"/>
      <c r="AD105" s="33">
        <f>ROUND(SUM(AD102:AD104),5)</f>
        <v>6400</v>
      </c>
      <c r="AE105" s="33"/>
      <c r="AF105" s="33">
        <f t="shared" si="1"/>
        <v>76800</v>
      </c>
      <c r="AH105" s="19"/>
      <c r="AJ105" s="19"/>
    </row>
    <row r="106" spans="1:36" x14ac:dyDescent="0.3">
      <c r="A106" s="30"/>
      <c r="B106" s="30"/>
      <c r="C106" s="30"/>
      <c r="D106" s="30"/>
      <c r="E106" s="30" t="s">
        <v>104</v>
      </c>
      <c r="F106" s="30"/>
      <c r="G106" s="66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72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 t="s">
        <v>12</v>
      </c>
      <c r="AH106" s="19"/>
      <c r="AJ106" s="19"/>
    </row>
    <row r="107" spans="1:36" x14ac:dyDescent="0.3">
      <c r="A107" s="30"/>
      <c r="B107" s="30"/>
      <c r="C107" s="30"/>
      <c r="D107" s="30"/>
      <c r="E107" s="30"/>
      <c r="F107" s="30" t="s">
        <v>105</v>
      </c>
      <c r="G107" s="66" t="s">
        <v>155</v>
      </c>
      <c r="H107" s="33">
        <v>1500</v>
      </c>
      <c r="I107" s="33"/>
      <c r="J107" s="33">
        <v>1500</v>
      </c>
      <c r="K107" s="33"/>
      <c r="L107" s="33">
        <v>1500</v>
      </c>
      <c r="M107" s="33"/>
      <c r="N107" s="33">
        <v>1500</v>
      </c>
      <c r="O107" s="33"/>
      <c r="P107" s="33">
        <v>1500</v>
      </c>
      <c r="Q107" s="33"/>
      <c r="R107" s="33">
        <v>1500</v>
      </c>
      <c r="S107" s="72"/>
      <c r="T107" s="33">
        <v>1500</v>
      </c>
      <c r="U107" s="33"/>
      <c r="V107" s="33">
        <v>1500</v>
      </c>
      <c r="W107" s="33"/>
      <c r="X107" s="33">
        <v>1500</v>
      </c>
      <c r="Y107" s="33"/>
      <c r="Z107" s="33">
        <v>1500</v>
      </c>
      <c r="AA107" s="33"/>
      <c r="AB107" s="33">
        <v>1500</v>
      </c>
      <c r="AC107" s="33"/>
      <c r="AD107" s="33">
        <v>1500</v>
      </c>
      <c r="AE107" s="33"/>
      <c r="AF107" s="33">
        <f t="shared" si="1"/>
        <v>18000</v>
      </c>
      <c r="AH107" s="19"/>
      <c r="AJ107" s="19"/>
    </row>
    <row r="108" spans="1:36" ht="19.5" thickBot="1" x14ac:dyDescent="0.35">
      <c r="A108" s="30"/>
      <c r="B108" s="30"/>
      <c r="C108" s="30"/>
      <c r="D108" s="30"/>
      <c r="E108" s="30"/>
      <c r="F108" s="30" t="s">
        <v>106</v>
      </c>
      <c r="G108" s="66" t="s">
        <v>161</v>
      </c>
      <c r="H108" s="34">
        <v>150</v>
      </c>
      <c r="I108" s="33"/>
      <c r="J108" s="34">
        <v>150</v>
      </c>
      <c r="K108" s="33"/>
      <c r="L108" s="34">
        <v>150</v>
      </c>
      <c r="M108" s="33"/>
      <c r="N108" s="34">
        <v>150</v>
      </c>
      <c r="O108" s="33"/>
      <c r="P108" s="34">
        <v>3000</v>
      </c>
      <c r="Q108" s="33"/>
      <c r="R108" s="34">
        <v>2500</v>
      </c>
      <c r="S108" s="72"/>
      <c r="T108" s="34">
        <v>150</v>
      </c>
      <c r="U108" s="33"/>
      <c r="V108" s="34">
        <v>150</v>
      </c>
      <c r="W108" s="33"/>
      <c r="X108" s="34">
        <v>150</v>
      </c>
      <c r="Y108" s="33"/>
      <c r="Z108" s="34">
        <v>150</v>
      </c>
      <c r="AA108" s="33"/>
      <c r="AB108" s="34">
        <v>150</v>
      </c>
      <c r="AC108" s="33"/>
      <c r="AD108" s="34">
        <v>150</v>
      </c>
      <c r="AE108" s="33"/>
      <c r="AF108" s="34">
        <f t="shared" si="1"/>
        <v>7000</v>
      </c>
      <c r="AH108" s="19"/>
      <c r="AJ108" s="19"/>
    </row>
    <row r="109" spans="1:36" x14ac:dyDescent="0.3">
      <c r="A109" s="30"/>
      <c r="B109" s="30"/>
      <c r="C109" s="30"/>
      <c r="D109" s="30"/>
      <c r="E109" s="30" t="s">
        <v>107</v>
      </c>
      <c r="F109" s="30"/>
      <c r="G109" s="66"/>
      <c r="H109" s="33">
        <f>ROUND(SUM(H106:H108),5)</f>
        <v>1650</v>
      </c>
      <c r="I109" s="33"/>
      <c r="J109" s="33">
        <f>ROUND(SUM(J106:J108),5)</f>
        <v>1650</v>
      </c>
      <c r="K109" s="33"/>
      <c r="L109" s="33">
        <f>ROUND(SUM(L106:L108),5)</f>
        <v>1650</v>
      </c>
      <c r="M109" s="33"/>
      <c r="N109" s="33">
        <f>ROUND(SUM(N106:N108),5)</f>
        <v>1650</v>
      </c>
      <c r="O109" s="33"/>
      <c r="P109" s="33">
        <f>ROUND(SUM(P106:P108),5)</f>
        <v>4500</v>
      </c>
      <c r="Q109" s="33"/>
      <c r="R109" s="33">
        <f>ROUND(SUM(R106:R108),5)</f>
        <v>4000</v>
      </c>
      <c r="S109" s="72"/>
      <c r="T109" s="33">
        <f>ROUND(SUM(T106:T108),5)</f>
        <v>1650</v>
      </c>
      <c r="U109" s="33"/>
      <c r="V109" s="33">
        <f>ROUND(SUM(V106:V108),5)</f>
        <v>1650</v>
      </c>
      <c r="W109" s="33"/>
      <c r="X109" s="33">
        <f>ROUND(SUM(X106:X108),5)</f>
        <v>1650</v>
      </c>
      <c r="Y109" s="33"/>
      <c r="Z109" s="33">
        <f>ROUND(SUM(Z106:Z108),5)</f>
        <v>1650</v>
      </c>
      <c r="AA109" s="33"/>
      <c r="AB109" s="33">
        <f>ROUND(SUM(AB106:AB108),5)</f>
        <v>1650</v>
      </c>
      <c r="AC109" s="33"/>
      <c r="AD109" s="33">
        <f>ROUND(SUM(AD106:AD108),5)</f>
        <v>1650</v>
      </c>
      <c r="AE109" s="33"/>
      <c r="AF109" s="33">
        <f t="shared" si="1"/>
        <v>25000</v>
      </c>
      <c r="AH109" s="19"/>
      <c r="AJ109" s="19"/>
    </row>
    <row r="110" spans="1:36" x14ac:dyDescent="0.3">
      <c r="A110" s="30"/>
      <c r="B110" s="30"/>
      <c r="C110" s="30"/>
      <c r="D110" s="30"/>
      <c r="E110" s="30" t="s">
        <v>108</v>
      </c>
      <c r="F110" s="30"/>
      <c r="G110" s="66" t="s">
        <v>161</v>
      </c>
      <c r="H110" s="33">
        <v>0</v>
      </c>
      <c r="I110" s="33"/>
      <c r="J110" s="33">
        <v>0</v>
      </c>
      <c r="K110" s="33"/>
      <c r="L110" s="33">
        <v>0</v>
      </c>
      <c r="M110" s="33"/>
      <c r="N110" s="33">
        <v>0</v>
      </c>
      <c r="O110" s="33"/>
      <c r="P110" s="33">
        <v>0</v>
      </c>
      <c r="Q110" s="33"/>
      <c r="R110" s="33">
        <v>0</v>
      </c>
      <c r="S110" s="72"/>
      <c r="T110" s="33">
        <v>0</v>
      </c>
      <c r="U110" s="33"/>
      <c r="V110" s="33">
        <v>0</v>
      </c>
      <c r="W110" s="33"/>
      <c r="X110" s="33">
        <v>0</v>
      </c>
      <c r="Y110" s="33"/>
      <c r="Z110" s="33">
        <v>0</v>
      </c>
      <c r="AA110" s="33"/>
      <c r="AB110" s="33">
        <v>0</v>
      </c>
      <c r="AC110" s="33"/>
      <c r="AD110" s="33">
        <v>0</v>
      </c>
      <c r="AE110" s="33"/>
      <c r="AF110" s="33">
        <f t="shared" si="1"/>
        <v>0</v>
      </c>
      <c r="AH110" s="19"/>
      <c r="AJ110" s="19"/>
    </row>
    <row r="111" spans="1:36" x14ac:dyDescent="0.3">
      <c r="A111" s="30"/>
      <c r="B111" s="30"/>
      <c r="C111" s="30"/>
      <c r="D111" s="30"/>
      <c r="E111" s="30" t="s">
        <v>109</v>
      </c>
      <c r="F111" s="30"/>
      <c r="G111" s="66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72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 t="s">
        <v>12</v>
      </c>
      <c r="AH111" s="19"/>
      <c r="AJ111" s="19"/>
    </row>
    <row r="112" spans="1:36" x14ac:dyDescent="0.3">
      <c r="A112" s="30"/>
      <c r="B112" s="30"/>
      <c r="C112" s="30"/>
      <c r="D112" s="30"/>
      <c r="E112" s="30"/>
      <c r="F112" s="30" t="s">
        <v>110</v>
      </c>
      <c r="G112" s="66" t="s">
        <v>161</v>
      </c>
      <c r="H112" s="33">
        <v>1500</v>
      </c>
      <c r="I112" s="33"/>
      <c r="J112" s="33">
        <v>1500</v>
      </c>
      <c r="K112" s="33"/>
      <c r="L112" s="33">
        <v>1500</v>
      </c>
      <c r="M112" s="33"/>
      <c r="N112" s="33">
        <v>1500</v>
      </c>
      <c r="O112" s="33"/>
      <c r="P112" s="33">
        <v>1500</v>
      </c>
      <c r="Q112" s="33"/>
      <c r="R112" s="33">
        <v>1500</v>
      </c>
      <c r="S112" s="72"/>
      <c r="T112" s="33">
        <v>1500</v>
      </c>
      <c r="U112" s="33"/>
      <c r="V112" s="33">
        <v>1500</v>
      </c>
      <c r="W112" s="33"/>
      <c r="X112" s="33">
        <v>1500</v>
      </c>
      <c r="Y112" s="33"/>
      <c r="Z112" s="33">
        <v>1500</v>
      </c>
      <c r="AA112" s="33"/>
      <c r="AB112" s="33">
        <v>1500</v>
      </c>
      <c r="AC112" s="33"/>
      <c r="AD112" s="33">
        <v>150</v>
      </c>
      <c r="AE112" s="33"/>
      <c r="AF112" s="33">
        <f t="shared" si="1"/>
        <v>16650</v>
      </c>
      <c r="AH112" s="19"/>
      <c r="AJ112" s="19"/>
    </row>
    <row r="113" spans="1:36" ht="19.5" thickBot="1" x14ac:dyDescent="0.35">
      <c r="A113" s="30"/>
      <c r="B113" s="30"/>
      <c r="C113" s="30"/>
      <c r="D113" s="30"/>
      <c r="E113" s="30"/>
      <c r="F113" s="30" t="s">
        <v>111</v>
      </c>
      <c r="G113" s="66" t="s">
        <v>161</v>
      </c>
      <c r="H113" s="34">
        <v>2500</v>
      </c>
      <c r="I113" s="33"/>
      <c r="J113" s="34">
        <v>2500</v>
      </c>
      <c r="K113" s="33"/>
      <c r="L113" s="34">
        <v>2500</v>
      </c>
      <c r="M113" s="33"/>
      <c r="N113" s="34">
        <v>2500</v>
      </c>
      <c r="O113" s="33"/>
      <c r="P113" s="34">
        <v>2500</v>
      </c>
      <c r="Q113" s="33"/>
      <c r="R113" s="34">
        <v>2500</v>
      </c>
      <c r="S113" s="72"/>
      <c r="T113" s="34">
        <v>3000</v>
      </c>
      <c r="U113" s="33"/>
      <c r="V113" s="34">
        <v>3000</v>
      </c>
      <c r="W113" s="33"/>
      <c r="X113" s="34">
        <v>3000</v>
      </c>
      <c r="Y113" s="33"/>
      <c r="Z113" s="34">
        <v>3000</v>
      </c>
      <c r="AA113" s="33"/>
      <c r="AB113" s="34">
        <v>3000</v>
      </c>
      <c r="AC113" s="33"/>
      <c r="AD113" s="34">
        <v>3000</v>
      </c>
      <c r="AE113" s="33"/>
      <c r="AF113" s="34">
        <f t="shared" si="1"/>
        <v>33000</v>
      </c>
      <c r="AH113" s="19"/>
      <c r="AJ113" s="19"/>
    </row>
    <row r="114" spans="1:36" x14ac:dyDescent="0.3">
      <c r="A114" s="30"/>
      <c r="B114" s="30"/>
      <c r="C114" s="30"/>
      <c r="D114" s="30"/>
      <c r="E114" s="30" t="s">
        <v>112</v>
      </c>
      <c r="F114" s="30"/>
      <c r="G114" s="66"/>
      <c r="H114" s="33">
        <f>ROUND(SUM(H111:H113),5)</f>
        <v>4000</v>
      </c>
      <c r="I114" s="33"/>
      <c r="J114" s="33">
        <f>ROUND(SUM(J111:J113),5)</f>
        <v>4000</v>
      </c>
      <c r="K114" s="33"/>
      <c r="L114" s="33">
        <f>ROUND(SUM(L111:L113),5)</f>
        <v>4000</v>
      </c>
      <c r="M114" s="33"/>
      <c r="N114" s="33">
        <f>ROUND(SUM(N111:N113),5)</f>
        <v>4000</v>
      </c>
      <c r="O114" s="33"/>
      <c r="P114" s="33">
        <f>ROUND(SUM(P111:P113),5)</f>
        <v>4000</v>
      </c>
      <c r="Q114" s="33"/>
      <c r="R114" s="33">
        <f>ROUND(SUM(R111:R113),5)</f>
        <v>4000</v>
      </c>
      <c r="S114" s="72"/>
      <c r="T114" s="33">
        <f>ROUND(SUM(T111:T113),5)</f>
        <v>4500</v>
      </c>
      <c r="U114" s="33"/>
      <c r="V114" s="33">
        <f>ROUND(SUM(V111:V113),5)</f>
        <v>4500</v>
      </c>
      <c r="W114" s="33"/>
      <c r="X114" s="33">
        <f>ROUND(SUM(X111:X113),5)</f>
        <v>4500</v>
      </c>
      <c r="Y114" s="33"/>
      <c r="Z114" s="33">
        <f>ROUND(SUM(Z111:Z113),5)</f>
        <v>4500</v>
      </c>
      <c r="AA114" s="33"/>
      <c r="AB114" s="33">
        <f>ROUND(SUM(AB111:AB113),5)</f>
        <v>4500</v>
      </c>
      <c r="AC114" s="33"/>
      <c r="AD114" s="33">
        <f>ROUND(SUM(AD111:AD113),5)</f>
        <v>3150</v>
      </c>
      <c r="AE114" s="33"/>
      <c r="AF114" s="33">
        <f t="shared" si="1"/>
        <v>49650</v>
      </c>
      <c r="AH114" s="19"/>
      <c r="AJ114" s="19"/>
    </row>
    <row r="115" spans="1:36" x14ac:dyDescent="0.3">
      <c r="A115" s="30"/>
      <c r="B115" s="30"/>
      <c r="C115" s="30"/>
      <c r="D115" s="30"/>
      <c r="E115" s="30" t="s">
        <v>113</v>
      </c>
      <c r="F115" s="30"/>
      <c r="G115" s="66"/>
      <c r="H115" s="33">
        <v>0</v>
      </c>
      <c r="I115" s="33"/>
      <c r="J115" s="33">
        <v>0</v>
      </c>
      <c r="K115" s="33"/>
      <c r="L115" s="33">
        <v>0</v>
      </c>
      <c r="M115" s="33"/>
      <c r="N115" s="33">
        <v>0</v>
      </c>
      <c r="O115" s="33"/>
      <c r="P115" s="33">
        <v>0</v>
      </c>
      <c r="Q115" s="33"/>
      <c r="R115" s="33">
        <v>0</v>
      </c>
      <c r="S115" s="72"/>
      <c r="T115" s="33">
        <v>0</v>
      </c>
      <c r="U115" s="33"/>
      <c r="V115" s="33">
        <v>0</v>
      </c>
      <c r="W115" s="33"/>
      <c r="X115" s="33">
        <v>0</v>
      </c>
      <c r="Y115" s="33"/>
      <c r="Z115" s="33">
        <v>40</v>
      </c>
      <c r="AA115" s="33"/>
      <c r="AB115" s="33">
        <v>0</v>
      </c>
      <c r="AC115" s="33"/>
      <c r="AD115" s="33">
        <v>0</v>
      </c>
      <c r="AE115" s="33"/>
      <c r="AF115" s="33">
        <f t="shared" si="1"/>
        <v>40</v>
      </c>
      <c r="AH115" s="19"/>
      <c r="AJ115" s="19"/>
    </row>
    <row r="116" spans="1:36" x14ac:dyDescent="0.3">
      <c r="A116" s="30"/>
      <c r="B116" s="30"/>
      <c r="C116" s="30"/>
      <c r="D116" s="30"/>
      <c r="E116" s="30" t="s">
        <v>114</v>
      </c>
      <c r="F116" s="30"/>
      <c r="G116" s="66"/>
      <c r="H116" s="33">
        <v>0</v>
      </c>
      <c r="I116" s="33"/>
      <c r="J116" s="33">
        <v>0</v>
      </c>
      <c r="K116" s="33"/>
      <c r="L116" s="33">
        <v>0</v>
      </c>
      <c r="M116" s="33"/>
      <c r="N116" s="33">
        <v>0</v>
      </c>
      <c r="O116" s="33"/>
      <c r="P116" s="33">
        <v>0</v>
      </c>
      <c r="Q116" s="33"/>
      <c r="R116" s="33">
        <v>0</v>
      </c>
      <c r="S116" s="72"/>
      <c r="T116" s="33">
        <v>0</v>
      </c>
      <c r="U116" s="33"/>
      <c r="V116" s="33">
        <v>0</v>
      </c>
      <c r="W116" s="33"/>
      <c r="X116" s="33">
        <v>0</v>
      </c>
      <c r="Y116" s="33"/>
      <c r="Z116" s="33">
        <v>0</v>
      </c>
      <c r="AA116" s="33"/>
      <c r="AB116" s="33">
        <v>0</v>
      </c>
      <c r="AC116" s="33"/>
      <c r="AD116" s="33">
        <v>0</v>
      </c>
      <c r="AE116" s="33"/>
      <c r="AF116" s="33">
        <f t="shared" si="1"/>
        <v>0</v>
      </c>
      <c r="AH116" s="19"/>
      <c r="AJ116" s="19"/>
    </row>
    <row r="117" spans="1:36" x14ac:dyDescent="0.3">
      <c r="A117" s="30"/>
      <c r="B117" s="30"/>
      <c r="C117" s="30"/>
      <c r="D117" s="30"/>
      <c r="E117" s="30" t="s">
        <v>115</v>
      </c>
      <c r="F117" s="30"/>
      <c r="G117" s="66" t="s">
        <v>161</v>
      </c>
      <c r="H117" s="33">
        <v>150</v>
      </c>
      <c r="I117" s="33"/>
      <c r="J117" s="33">
        <v>150</v>
      </c>
      <c r="K117" s="33"/>
      <c r="L117" s="33">
        <v>150</v>
      </c>
      <c r="M117" s="33"/>
      <c r="N117" s="33">
        <v>6000</v>
      </c>
      <c r="O117" s="33"/>
      <c r="P117" s="33">
        <v>1000</v>
      </c>
      <c r="Q117" s="33"/>
      <c r="R117" s="33">
        <v>150</v>
      </c>
      <c r="S117" s="72"/>
      <c r="T117" s="33">
        <v>600</v>
      </c>
      <c r="U117" s="33"/>
      <c r="V117" s="33">
        <v>600</v>
      </c>
      <c r="W117" s="33"/>
      <c r="X117" s="33">
        <v>600</v>
      </c>
      <c r="Y117" s="33"/>
      <c r="Z117" s="33">
        <v>600</v>
      </c>
      <c r="AA117" s="33"/>
      <c r="AB117" s="33">
        <v>600</v>
      </c>
      <c r="AC117" s="33"/>
      <c r="AD117" s="33">
        <v>600</v>
      </c>
      <c r="AE117" s="33"/>
      <c r="AF117" s="33">
        <f t="shared" si="1"/>
        <v>11200</v>
      </c>
      <c r="AH117" s="19"/>
      <c r="AJ117" s="19"/>
    </row>
    <row r="118" spans="1:36" x14ac:dyDescent="0.3">
      <c r="A118" s="30"/>
      <c r="B118" s="30"/>
      <c r="C118" s="30"/>
      <c r="D118" s="30"/>
      <c r="E118" s="30" t="s">
        <v>116</v>
      </c>
      <c r="F118" s="30"/>
      <c r="G118" s="66" t="s">
        <v>161</v>
      </c>
      <c r="H118" s="33">
        <v>34.86</v>
      </c>
      <c r="I118" s="33"/>
      <c r="J118" s="33">
        <v>35</v>
      </c>
      <c r="K118" s="33"/>
      <c r="L118" s="33">
        <v>35</v>
      </c>
      <c r="M118" s="33"/>
      <c r="N118" s="33">
        <v>35</v>
      </c>
      <c r="O118" s="33"/>
      <c r="P118" s="33">
        <v>35</v>
      </c>
      <c r="Q118" s="33"/>
      <c r="R118" s="33">
        <v>35.28</v>
      </c>
      <c r="S118" s="72"/>
      <c r="T118" s="33">
        <v>35</v>
      </c>
      <c r="U118" s="33"/>
      <c r="V118" s="33">
        <v>35</v>
      </c>
      <c r="W118" s="33"/>
      <c r="X118" s="33">
        <v>35</v>
      </c>
      <c r="Y118" s="33"/>
      <c r="Z118" s="33">
        <v>35</v>
      </c>
      <c r="AA118" s="33"/>
      <c r="AB118" s="33">
        <v>35</v>
      </c>
      <c r="AC118" s="33"/>
      <c r="AD118" s="33">
        <v>35</v>
      </c>
      <c r="AE118" s="33"/>
      <c r="AF118" s="33">
        <f t="shared" si="1"/>
        <v>420.14</v>
      </c>
      <c r="AH118" s="19"/>
      <c r="AJ118" s="19"/>
    </row>
    <row r="119" spans="1:36" ht="19.5" thickBot="1" x14ac:dyDescent="0.35">
      <c r="A119" s="30"/>
      <c r="B119" s="30"/>
      <c r="C119" s="30"/>
      <c r="D119" s="30"/>
      <c r="E119" s="30" t="s">
        <v>117</v>
      </c>
      <c r="F119" s="30"/>
      <c r="G119" s="66" t="s">
        <v>161</v>
      </c>
      <c r="H119" s="67">
        <v>13461</v>
      </c>
      <c r="I119" s="33"/>
      <c r="J119" s="35">
        <v>13461</v>
      </c>
      <c r="K119" s="33"/>
      <c r="L119" s="35">
        <v>13461</v>
      </c>
      <c r="M119" s="33"/>
      <c r="N119" s="35">
        <v>13461</v>
      </c>
      <c r="O119" s="33"/>
      <c r="P119" s="35">
        <v>13461</v>
      </c>
      <c r="Q119" s="33"/>
      <c r="R119" s="35">
        <v>13461</v>
      </c>
      <c r="S119" s="72"/>
      <c r="T119" s="35">
        <v>13461</v>
      </c>
      <c r="U119" s="33"/>
      <c r="V119" s="35">
        <v>13461</v>
      </c>
      <c r="W119" s="35"/>
      <c r="X119" s="35">
        <v>13461</v>
      </c>
      <c r="Y119" s="33"/>
      <c r="Z119" s="35">
        <v>13461</v>
      </c>
      <c r="AA119" s="33"/>
      <c r="AB119" s="35">
        <v>13461</v>
      </c>
      <c r="AC119" s="33"/>
      <c r="AD119" s="35">
        <v>13461</v>
      </c>
      <c r="AE119" s="33"/>
      <c r="AF119" s="34">
        <f t="shared" si="1"/>
        <v>161532</v>
      </c>
      <c r="AH119" s="19"/>
      <c r="AJ119" s="19"/>
    </row>
    <row r="120" spans="1:36" ht="19.5" thickBot="1" x14ac:dyDescent="0.35">
      <c r="A120" s="30"/>
      <c r="B120" s="30"/>
      <c r="C120" s="30"/>
      <c r="D120" s="30" t="s">
        <v>118</v>
      </c>
      <c r="E120" s="30"/>
      <c r="F120" s="30"/>
      <c r="G120" s="66"/>
      <c r="H120" s="36">
        <f>ROUND(H46+H54+SUM(H62:H63)+SUM(H75:H78)+SUM(H83:H91)+H96+H101+H105+SUM(H109:H110)+SUM(H114:H119),5)</f>
        <v>427103.29</v>
      </c>
      <c r="I120" s="33"/>
      <c r="J120" s="36">
        <f>ROUND(J46+J54+SUM(J62:J63)+SUM(J75:J78)+SUM(J83:J91)+J96+J101+J105+SUM(J109:J110)+SUM(J114:J119),5)</f>
        <v>433930.48</v>
      </c>
      <c r="K120" s="33"/>
      <c r="L120" s="36">
        <f>ROUND(L46+L54+SUM(L62:L63)+SUM(L75:L78)+SUM(L83:L91)+L96+L101+L105+SUM(L109:L110)+SUM(L114:L119),5)</f>
        <v>452602.88</v>
      </c>
      <c r="M120" s="33"/>
      <c r="N120" s="36">
        <f>ROUND(N46+N54+SUM(N62:N63)+SUM(N75:N78)+SUM(N83:N91)+N96+N101+N105+SUM(N109:N110)+SUM(N114:N119),5)</f>
        <v>601652.03</v>
      </c>
      <c r="O120" s="33"/>
      <c r="P120" s="36">
        <f>ROUND(P46+P54+SUM(P62:P63)+SUM(P75:P78)+SUM(P83:P91)+P96+P101+P105+SUM(P109:P110)+SUM(P114:P119),5)</f>
        <v>440029.32</v>
      </c>
      <c r="Q120" s="33"/>
      <c r="R120" s="36">
        <f>ROUND(R46+R54+SUM(R62:R63)+SUM(R75:R78)+SUM(R83:R91)+R96+R101+R105+SUM(R109:R110)+SUM(R114:R119),5)</f>
        <v>488473.74</v>
      </c>
      <c r="S120" s="72"/>
      <c r="T120" s="36">
        <f>ROUND(T46+T54+SUM(T62:T63)+SUM(T75:T78)+SUM(T83:T91)+T96+T101+T105+SUM(T109:T110)+SUM(T114:T119),5)</f>
        <v>465426.21</v>
      </c>
      <c r="U120" s="33"/>
      <c r="V120" s="36">
        <f>ROUND(V46+V54+SUM(V62:V63)+SUM(V75:V78)+SUM(V83:V91)+V96+V101+V105+SUM(V109:V110)+SUM(V114:V119),5)</f>
        <v>445267.74</v>
      </c>
      <c r="W120" s="33"/>
      <c r="X120" s="36">
        <f>ROUND(X46+X54+SUM(X62:X63)+SUM(X75:X78)+SUM(X83:X91)+X96+X101+X105+SUM(X109:X110)+SUM(X114:X119),5)</f>
        <v>448741.6</v>
      </c>
      <c r="Y120" s="33"/>
      <c r="Z120" s="36">
        <f>ROUND(Z46+Z54+SUM(Z62:Z63)+SUM(Z75:Z78)+SUM(Z83:Z91)+Z96+Z101+Z105+SUM(Z109:Z110)+SUM(Z114:Z119),5)</f>
        <v>596994.06999999995</v>
      </c>
      <c r="AA120" s="33"/>
      <c r="AB120" s="36">
        <f>ROUND(AB46+AB54+SUM(AB62:AB63)+SUM(AB75:AB78)+SUM(AB83:AB91)+AB96+AB101+AB105+SUM(AB109:AB110)+SUM(AB114:AB119),5)</f>
        <v>448224.46</v>
      </c>
      <c r="AC120" s="33"/>
      <c r="AD120" s="36">
        <f>ROUND(AD46+AD54+SUM(AD62:AD63)+SUM(AD75:AD78)+SUM(AD83:AD91)+AD96+AD101+AD105+SUM(AD109:AD110)+SUM(AD114:AD119),5)</f>
        <v>447333</v>
      </c>
      <c r="AE120" s="33"/>
      <c r="AF120" s="36">
        <f t="shared" si="1"/>
        <v>5695778.8200000003</v>
      </c>
      <c r="AH120" s="19"/>
      <c r="AJ120" s="19"/>
    </row>
    <row r="121" spans="1:36" x14ac:dyDescent="0.3">
      <c r="A121" s="30"/>
      <c r="B121" s="30" t="s">
        <v>119</v>
      </c>
      <c r="C121" s="30"/>
      <c r="D121" s="30"/>
      <c r="E121" s="30"/>
      <c r="F121" s="30"/>
      <c r="G121" s="66"/>
      <c r="H121" s="33">
        <f>ROUND(H4+H45-H120,5)</f>
        <v>32462.71</v>
      </c>
      <c r="I121" s="33"/>
      <c r="J121" s="33">
        <f>ROUND(J4+J45-J120,5)</f>
        <v>10715.52</v>
      </c>
      <c r="K121" s="33"/>
      <c r="L121" s="33">
        <f>ROUND(L4+L45-L120,5)</f>
        <v>15689.12</v>
      </c>
      <c r="M121" s="33"/>
      <c r="N121" s="33">
        <f>ROUND(N4+N45-N120,5)</f>
        <v>-114646.03</v>
      </c>
      <c r="O121" s="33"/>
      <c r="P121" s="33">
        <f>ROUND(P4+P45-P120,5)</f>
        <v>10252.68</v>
      </c>
      <c r="Q121" s="33"/>
      <c r="R121" s="33">
        <f>ROUND(R4+R45-R120,5)</f>
        <v>-39827.74</v>
      </c>
      <c r="S121" s="72"/>
      <c r="T121" s="33">
        <f>ROUND(T4+T45-T120,5)</f>
        <v>3869.79</v>
      </c>
      <c r="U121" s="33"/>
      <c r="V121" s="33">
        <f>ROUND(V4+V45-V120,5)</f>
        <v>-20413.740000000002</v>
      </c>
      <c r="W121" s="33"/>
      <c r="X121" s="33">
        <f>ROUND(X4+X45-X120,5)</f>
        <v>23134.400000000001</v>
      </c>
      <c r="Y121" s="33"/>
      <c r="Z121" s="33">
        <f>ROUND(Z4+Z45-Z120,5)</f>
        <v>567082.93000000005</v>
      </c>
      <c r="AA121" s="33"/>
      <c r="AB121" s="33">
        <f>ROUND(AB4+AB45-AB120,5)</f>
        <v>11631.54</v>
      </c>
      <c r="AC121" s="33"/>
      <c r="AD121" s="33">
        <f>ROUND(AD4+AD45-AD120,5)</f>
        <v>3444</v>
      </c>
      <c r="AE121" s="33"/>
      <c r="AF121" s="33">
        <f t="shared" si="1"/>
        <v>503395.18</v>
      </c>
      <c r="AH121" s="19"/>
      <c r="AJ121" s="19"/>
    </row>
    <row r="122" spans="1:36" ht="19.5" thickBot="1" x14ac:dyDescent="0.35">
      <c r="A122" s="30"/>
      <c r="B122" s="30" t="s">
        <v>120</v>
      </c>
      <c r="C122" s="30"/>
      <c r="D122" s="30"/>
      <c r="E122" s="30"/>
      <c r="F122" s="30"/>
      <c r="G122" s="66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72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 t="s">
        <v>12</v>
      </c>
      <c r="AH122" s="19"/>
      <c r="AJ122" s="19"/>
    </row>
    <row r="123" spans="1:36" hidden="1" x14ac:dyDescent="0.3">
      <c r="A123" s="30"/>
      <c r="B123" s="30"/>
      <c r="C123" s="30" t="s">
        <v>121</v>
      </c>
      <c r="D123" s="30"/>
      <c r="E123" s="30"/>
      <c r="F123" s="30"/>
      <c r="G123" s="66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72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 t="s">
        <v>12</v>
      </c>
      <c r="AH123" s="19"/>
      <c r="AJ123" s="19"/>
    </row>
    <row r="124" spans="1:36" ht="19.5" hidden="1" thickBot="1" x14ac:dyDescent="0.35">
      <c r="A124" s="30"/>
      <c r="B124" s="30"/>
      <c r="C124" s="30"/>
      <c r="D124" s="30" t="s">
        <v>122</v>
      </c>
      <c r="E124" s="30"/>
      <c r="F124" s="30"/>
      <c r="G124" s="66" t="s">
        <v>161</v>
      </c>
      <c r="H124" s="34">
        <v>0</v>
      </c>
      <c r="I124" s="33"/>
      <c r="J124" s="34">
        <v>0</v>
      </c>
      <c r="K124" s="33"/>
      <c r="L124" s="34">
        <v>0</v>
      </c>
      <c r="M124" s="33"/>
      <c r="N124" s="34">
        <v>0</v>
      </c>
      <c r="O124" s="33"/>
      <c r="P124" s="34">
        <v>0</v>
      </c>
      <c r="Q124" s="33"/>
      <c r="R124" s="34">
        <v>0</v>
      </c>
      <c r="S124" s="72"/>
      <c r="T124" s="34">
        <v>0</v>
      </c>
      <c r="U124" s="33"/>
      <c r="V124" s="34">
        <v>0</v>
      </c>
      <c r="W124" s="33"/>
      <c r="X124" s="34">
        <v>0</v>
      </c>
      <c r="Y124" s="33"/>
      <c r="Z124" s="34">
        <v>0</v>
      </c>
      <c r="AA124" s="33"/>
      <c r="AB124" s="34">
        <v>0</v>
      </c>
      <c r="AC124" s="33"/>
      <c r="AD124" s="34">
        <v>0</v>
      </c>
      <c r="AE124" s="33"/>
      <c r="AF124" s="34">
        <f t="shared" si="1"/>
        <v>0</v>
      </c>
      <c r="AH124" s="19"/>
      <c r="AJ124" s="19"/>
    </row>
    <row r="125" spans="1:36" hidden="1" x14ac:dyDescent="0.3">
      <c r="A125" s="30"/>
      <c r="B125" s="30"/>
      <c r="C125" s="30" t="s">
        <v>123</v>
      </c>
      <c r="D125" s="30"/>
      <c r="E125" s="30"/>
      <c r="F125" s="30"/>
      <c r="G125" s="66"/>
      <c r="H125" s="33">
        <f>ROUND(SUM(H123:H124),5)</f>
        <v>0</v>
      </c>
      <c r="I125" s="33"/>
      <c r="J125" s="33">
        <f>ROUND(SUM(J123:J124),5)</f>
        <v>0</v>
      </c>
      <c r="K125" s="33"/>
      <c r="L125" s="33">
        <f>ROUND(SUM(L123:L124),5)</f>
        <v>0</v>
      </c>
      <c r="M125" s="33"/>
      <c r="N125" s="33">
        <f>ROUND(SUM(N123:N124),5)</f>
        <v>0</v>
      </c>
      <c r="O125" s="33"/>
      <c r="P125" s="33">
        <f>ROUND(SUM(P123:P124),5)</f>
        <v>0</v>
      </c>
      <c r="Q125" s="33"/>
      <c r="R125" s="33">
        <f>ROUND(SUM(R123:R124),5)</f>
        <v>0</v>
      </c>
      <c r="S125" s="72"/>
      <c r="T125" s="33">
        <f>ROUND(SUM(T123:T124),5)</f>
        <v>0</v>
      </c>
      <c r="U125" s="33"/>
      <c r="V125" s="33">
        <f>ROUND(SUM(V123:V124),5)</f>
        <v>0</v>
      </c>
      <c r="W125" s="33"/>
      <c r="X125" s="33">
        <f>ROUND(SUM(X123:X124),5)</f>
        <v>0</v>
      </c>
      <c r="Y125" s="33"/>
      <c r="Z125" s="33">
        <f>ROUND(SUM(Z123:Z124),5)</f>
        <v>0</v>
      </c>
      <c r="AA125" s="33"/>
      <c r="AB125" s="33">
        <f>ROUND(SUM(AB123:AB124),5)</f>
        <v>0</v>
      </c>
      <c r="AC125" s="33"/>
      <c r="AD125" s="33">
        <f>ROUND(SUM(AD123:AD124),5)</f>
        <v>0</v>
      </c>
      <c r="AE125" s="33"/>
      <c r="AF125" s="33">
        <f t="shared" si="1"/>
        <v>0</v>
      </c>
      <c r="AH125" s="19"/>
      <c r="AJ125" s="19"/>
    </row>
    <row r="126" spans="1:36" hidden="1" x14ac:dyDescent="0.3">
      <c r="A126" s="30"/>
      <c r="B126" s="30"/>
      <c r="C126" s="30" t="s">
        <v>124</v>
      </c>
      <c r="D126" s="30"/>
      <c r="E126" s="30"/>
      <c r="F126" s="30"/>
      <c r="G126" s="66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72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>
        <f t="shared" si="1"/>
        <v>0</v>
      </c>
      <c r="AH126" s="19"/>
      <c r="AJ126" s="19"/>
    </row>
    <row r="127" spans="1:36" hidden="1" x14ac:dyDescent="0.3">
      <c r="A127" s="30"/>
      <c r="B127" s="30"/>
      <c r="C127" s="30"/>
      <c r="D127" s="30" t="s">
        <v>125</v>
      </c>
      <c r="E127" s="30"/>
      <c r="F127" s="30"/>
      <c r="G127" s="66" t="s">
        <v>161</v>
      </c>
      <c r="H127" s="33">
        <v>0</v>
      </c>
      <c r="I127" s="33"/>
      <c r="J127" s="33">
        <v>0</v>
      </c>
      <c r="K127" s="33"/>
      <c r="L127" s="33">
        <v>0</v>
      </c>
      <c r="M127" s="33"/>
      <c r="N127" s="33">
        <v>0</v>
      </c>
      <c r="O127" s="33"/>
      <c r="P127" s="33">
        <v>0</v>
      </c>
      <c r="Q127" s="33"/>
      <c r="R127" s="33">
        <v>0</v>
      </c>
      <c r="S127" s="72"/>
      <c r="T127" s="33">
        <v>0</v>
      </c>
      <c r="U127" s="33"/>
      <c r="V127" s="33">
        <v>0</v>
      </c>
      <c r="W127" s="33"/>
      <c r="X127" s="33">
        <v>0</v>
      </c>
      <c r="Y127" s="33"/>
      <c r="Z127" s="33">
        <v>0</v>
      </c>
      <c r="AA127" s="33"/>
      <c r="AB127" s="33">
        <v>0</v>
      </c>
      <c r="AC127" s="33"/>
      <c r="AD127" s="33">
        <v>0</v>
      </c>
      <c r="AE127" s="33"/>
      <c r="AF127" s="33">
        <f t="shared" si="1"/>
        <v>0</v>
      </c>
      <c r="AH127" s="19"/>
      <c r="AJ127" s="19"/>
    </row>
    <row r="128" spans="1:36" hidden="1" x14ac:dyDescent="0.3">
      <c r="A128" s="30"/>
      <c r="B128" s="30"/>
      <c r="C128" s="30"/>
      <c r="D128" s="30" t="s">
        <v>126</v>
      </c>
      <c r="E128" s="30"/>
      <c r="F128" s="30"/>
      <c r="G128" s="66" t="s">
        <v>161</v>
      </c>
      <c r="H128" s="33">
        <f>+H127*0.072</f>
        <v>0</v>
      </c>
      <c r="I128" s="33"/>
      <c r="J128" s="33">
        <f>+J127*0.072</f>
        <v>0</v>
      </c>
      <c r="K128" s="33"/>
      <c r="L128" s="33">
        <f>+L127*0.072</f>
        <v>0</v>
      </c>
      <c r="M128" s="33"/>
      <c r="N128" s="33">
        <f>+N127*0.072</f>
        <v>0</v>
      </c>
      <c r="O128" s="33"/>
      <c r="P128" s="33">
        <f>+P127*0.072</f>
        <v>0</v>
      </c>
      <c r="Q128" s="33"/>
      <c r="R128" s="33">
        <f>+R127*0.072</f>
        <v>0</v>
      </c>
      <c r="S128" s="72"/>
      <c r="T128" s="33">
        <f>+T127*0.072</f>
        <v>0</v>
      </c>
      <c r="U128" s="33"/>
      <c r="V128" s="33">
        <f>+V127*0.072</f>
        <v>0</v>
      </c>
      <c r="W128" s="33"/>
      <c r="X128" s="33">
        <f>+X127*0.072</f>
        <v>0</v>
      </c>
      <c r="Y128" s="33"/>
      <c r="Z128" s="33">
        <f>+Z127*0.072</f>
        <v>0</v>
      </c>
      <c r="AA128" s="33"/>
      <c r="AB128" s="33">
        <f>+AB127*0.072</f>
        <v>0</v>
      </c>
      <c r="AC128" s="33"/>
      <c r="AD128" s="33">
        <f>+AD127*0.072</f>
        <v>0</v>
      </c>
      <c r="AE128" s="33"/>
      <c r="AF128" s="33">
        <f t="shared" si="1"/>
        <v>0</v>
      </c>
      <c r="AH128" s="19"/>
      <c r="AJ128" s="19"/>
    </row>
    <row r="129" spans="1:36" ht="19.5" hidden="1" thickBot="1" x14ac:dyDescent="0.35">
      <c r="A129" s="30"/>
      <c r="B129" s="30"/>
      <c r="C129" s="30"/>
      <c r="D129" s="30" t="s">
        <v>127</v>
      </c>
      <c r="E129" s="30"/>
      <c r="F129" s="30"/>
      <c r="G129" s="66" t="s">
        <v>161</v>
      </c>
      <c r="H129" s="35">
        <v>0</v>
      </c>
      <c r="I129" s="33">
        <v>0</v>
      </c>
      <c r="J129" s="35">
        <v>0</v>
      </c>
      <c r="K129" s="33">
        <v>0</v>
      </c>
      <c r="L129" s="35">
        <v>0</v>
      </c>
      <c r="M129" s="33"/>
      <c r="N129" s="35">
        <v>0</v>
      </c>
      <c r="O129" s="33"/>
      <c r="P129" s="35">
        <v>0</v>
      </c>
      <c r="Q129" s="33"/>
      <c r="R129" s="35">
        <v>0</v>
      </c>
      <c r="S129" s="72"/>
      <c r="T129" s="35">
        <v>0</v>
      </c>
      <c r="U129" s="33"/>
      <c r="V129" s="35">
        <v>0</v>
      </c>
      <c r="W129" s="33"/>
      <c r="X129" s="35">
        <v>0</v>
      </c>
      <c r="Y129" s="33"/>
      <c r="Z129" s="35">
        <v>0</v>
      </c>
      <c r="AA129" s="33"/>
      <c r="AB129" s="35">
        <v>0</v>
      </c>
      <c r="AC129" s="33"/>
      <c r="AD129" s="35">
        <v>0</v>
      </c>
      <c r="AE129" s="33"/>
      <c r="AF129" s="34">
        <f t="shared" si="1"/>
        <v>0</v>
      </c>
      <c r="AH129" s="19"/>
      <c r="AJ129" s="19"/>
    </row>
    <row r="130" spans="1:36" ht="19.5" hidden="1" thickBot="1" x14ac:dyDescent="0.35">
      <c r="A130" s="30"/>
      <c r="B130" s="30"/>
      <c r="C130" s="30" t="s">
        <v>128</v>
      </c>
      <c r="D130" s="30"/>
      <c r="E130" s="30"/>
      <c r="F130" s="30"/>
      <c r="G130" s="66"/>
      <c r="H130" s="37">
        <f>ROUND(SUM(H126:H129),5)</f>
        <v>0</v>
      </c>
      <c r="I130" s="33"/>
      <c r="J130" s="37">
        <f>ROUND(SUM(J126:J129),5)</f>
        <v>0</v>
      </c>
      <c r="K130" s="33"/>
      <c r="L130" s="37">
        <f>ROUND(SUM(L126:L129),5)</f>
        <v>0</v>
      </c>
      <c r="M130" s="33"/>
      <c r="N130" s="37">
        <f>ROUND(SUM(N126:N129),5)</f>
        <v>0</v>
      </c>
      <c r="O130" s="33"/>
      <c r="P130" s="37">
        <f>ROUND(SUM(P126:P129),5)</f>
        <v>0</v>
      </c>
      <c r="Q130" s="33"/>
      <c r="R130" s="37">
        <f>ROUND(SUM(R126:R129),5)</f>
        <v>0</v>
      </c>
      <c r="S130" s="72"/>
      <c r="T130" s="37">
        <f>ROUND(SUM(T126:T129),5)</f>
        <v>0</v>
      </c>
      <c r="U130" s="33"/>
      <c r="V130" s="37">
        <f>ROUND(SUM(V126:V129),5)</f>
        <v>0</v>
      </c>
      <c r="W130" s="33"/>
      <c r="X130" s="37">
        <f>ROUND(SUM(X126:X129),5)</f>
        <v>0</v>
      </c>
      <c r="Y130" s="33"/>
      <c r="Z130" s="37">
        <f>ROUND(SUM(Z126:Z129),5)</f>
        <v>0</v>
      </c>
      <c r="AA130" s="33"/>
      <c r="AB130" s="37">
        <f>ROUND(SUM(AB126:AB129),5)</f>
        <v>0</v>
      </c>
      <c r="AC130" s="33"/>
      <c r="AD130" s="37">
        <f>ROUND(SUM(AD126:AD129),5)</f>
        <v>0</v>
      </c>
      <c r="AE130" s="33"/>
      <c r="AF130" s="36">
        <f t="shared" si="1"/>
        <v>0</v>
      </c>
      <c r="AH130" s="19"/>
      <c r="AJ130" s="19"/>
    </row>
    <row r="131" spans="1:36" ht="19.5" hidden="1" thickBot="1" x14ac:dyDescent="0.35">
      <c r="A131" s="30"/>
      <c r="B131" s="30" t="s">
        <v>129</v>
      </c>
      <c r="C131" s="30"/>
      <c r="D131" s="30"/>
      <c r="E131" s="30"/>
      <c r="F131" s="30"/>
      <c r="G131" s="66"/>
      <c r="H131" s="37">
        <f>ROUND(H122+H125-H130,5)</f>
        <v>0</v>
      </c>
      <c r="I131" s="33"/>
      <c r="J131" s="37">
        <f>ROUND(J122+J125-J130,5)</f>
        <v>0</v>
      </c>
      <c r="K131" s="33"/>
      <c r="L131" s="37">
        <f>ROUND(L122+L125-L130,5)</f>
        <v>0</v>
      </c>
      <c r="M131" s="33"/>
      <c r="N131" s="37">
        <f>ROUND(N122+N125-N130,5)</f>
        <v>0</v>
      </c>
      <c r="O131" s="33"/>
      <c r="P131" s="37">
        <f>ROUND(P122+P125-P130,5)</f>
        <v>0</v>
      </c>
      <c r="Q131" s="33"/>
      <c r="R131" s="37">
        <f>ROUND(R122+R125-R130,5)</f>
        <v>0</v>
      </c>
      <c r="S131" s="72"/>
      <c r="T131" s="37">
        <f>ROUND(T122+T125-T130,5)</f>
        <v>0</v>
      </c>
      <c r="U131" s="33"/>
      <c r="V131" s="37">
        <f>ROUND(V122+V125-V130,5)</f>
        <v>0</v>
      </c>
      <c r="W131" s="33"/>
      <c r="X131" s="37">
        <f>ROUND(X122+X125-X130,5)</f>
        <v>0</v>
      </c>
      <c r="Y131" s="33"/>
      <c r="Z131" s="37">
        <f>ROUND(Z122+Z125-Z130,5)</f>
        <v>0</v>
      </c>
      <c r="AA131" s="33"/>
      <c r="AB131" s="37">
        <f>ROUND(AB122+AB125-AB130,5)</f>
        <v>0</v>
      </c>
      <c r="AC131" s="33"/>
      <c r="AD131" s="37">
        <f>ROUND(AD122+AD125-AD130,5)</f>
        <v>0</v>
      </c>
      <c r="AE131" s="33"/>
      <c r="AF131" s="36">
        <f t="shared" si="1"/>
        <v>0</v>
      </c>
      <c r="AH131" s="19"/>
      <c r="AJ131" s="19"/>
    </row>
    <row r="132" spans="1:36" s="2" customFormat="1" ht="19.5" thickBot="1" x14ac:dyDescent="0.35">
      <c r="A132" s="30" t="s">
        <v>130</v>
      </c>
      <c r="B132" s="30"/>
      <c r="C132" s="30"/>
      <c r="D132" s="30"/>
      <c r="E132" s="30"/>
      <c r="F132" s="30"/>
      <c r="G132" s="66"/>
      <c r="H132" s="38">
        <f>ROUND(H121+H131,5)</f>
        <v>32462.71</v>
      </c>
      <c r="I132" s="33"/>
      <c r="J132" s="38">
        <f>ROUND(J121+J131,5)</f>
        <v>10715.52</v>
      </c>
      <c r="K132" s="33"/>
      <c r="L132" s="38">
        <f>ROUND(L121+L131,5)</f>
        <v>15689.12</v>
      </c>
      <c r="M132" s="33"/>
      <c r="N132" s="38">
        <f>ROUND(N121+N131,5)</f>
        <v>-114646.03</v>
      </c>
      <c r="O132" s="33"/>
      <c r="P132" s="38">
        <f>ROUND(P121+P131,5)</f>
        <v>10252.68</v>
      </c>
      <c r="Q132" s="33"/>
      <c r="R132" s="38">
        <f>ROUND(R121+R131,5)</f>
        <v>-39827.74</v>
      </c>
      <c r="S132" s="72"/>
      <c r="T132" s="38">
        <f>ROUND(T121+T131,5)</f>
        <v>3869.79</v>
      </c>
      <c r="U132" s="33"/>
      <c r="V132" s="38">
        <f>ROUND(V121+V131,5)</f>
        <v>-20413.740000000002</v>
      </c>
      <c r="W132" s="33"/>
      <c r="X132" s="38">
        <f>ROUND(X121+X131,5)</f>
        <v>23134.400000000001</v>
      </c>
      <c r="Y132" s="33"/>
      <c r="Z132" s="38">
        <f>ROUND(Z121+Z131,5)</f>
        <v>567082.93000000005</v>
      </c>
      <c r="AA132" s="33"/>
      <c r="AB132" s="38">
        <f>ROUND(AB121+AB131,5)</f>
        <v>11631.54</v>
      </c>
      <c r="AC132" s="33"/>
      <c r="AD132" s="38">
        <f>ROUND(AD121+AD131,5)</f>
        <v>3444</v>
      </c>
      <c r="AE132" s="33"/>
      <c r="AF132" s="38">
        <f t="shared" si="1"/>
        <v>503395.18</v>
      </c>
      <c r="AH132" s="19"/>
      <c r="AJ132" s="19"/>
    </row>
    <row r="133" spans="1:36" ht="19.5" thickTop="1" x14ac:dyDescent="0.3">
      <c r="AJ133" s="19"/>
    </row>
    <row r="134" spans="1:36" x14ac:dyDescent="0.3">
      <c r="AF134" s="19" t="s">
        <v>12</v>
      </c>
      <c r="AJ134" s="19"/>
    </row>
    <row r="135" spans="1:36" x14ac:dyDescent="0.3">
      <c r="H135" s="3" t="s">
        <v>12</v>
      </c>
      <c r="Z135" s="3" t="s">
        <v>12</v>
      </c>
      <c r="AF135" s="20"/>
    </row>
    <row r="136" spans="1:36" x14ac:dyDescent="0.3">
      <c r="Z136" s="3" t="s">
        <v>12</v>
      </c>
      <c r="AF136" s="20" t="s">
        <v>12</v>
      </c>
    </row>
    <row r="137" spans="1:36" x14ac:dyDescent="0.3">
      <c r="AF137" s="3" t="s">
        <v>12</v>
      </c>
    </row>
    <row r="138" spans="1:36" x14ac:dyDescent="0.3">
      <c r="AF138" s="21" t="s">
        <v>12</v>
      </c>
    </row>
    <row r="139" spans="1:36" x14ac:dyDescent="0.3">
      <c r="AF139" s="3" t="s">
        <v>12</v>
      </c>
    </row>
    <row r="140" spans="1:36" x14ac:dyDescent="0.3">
      <c r="AF140" s="21" t="s">
        <v>12</v>
      </c>
    </row>
    <row r="141" spans="1:36" x14ac:dyDescent="0.3">
      <c r="AF141" s="21" t="s">
        <v>12</v>
      </c>
    </row>
  </sheetData>
  <pageMargins left="0.7" right="0.7" top="0.75" bottom="0.25" header="0.3" footer="0.3"/>
  <pageSetup scale="61" fitToWidth="2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66BBB-64D7-4050-A2A0-C7BB6D32BE20}">
  <sheetPr>
    <pageSetUpPr fitToPage="1"/>
  </sheetPr>
  <dimension ref="C5:U31"/>
  <sheetViews>
    <sheetView workbookViewId="0">
      <selection activeCell="F30" sqref="F30"/>
    </sheetView>
  </sheetViews>
  <sheetFormatPr defaultRowHeight="15" x14ac:dyDescent="0.25"/>
  <cols>
    <col min="3" max="3" width="5.28515625" customWidth="1"/>
    <col min="4" max="4" width="5.140625" customWidth="1"/>
    <col min="5" max="5" width="2.42578125" customWidth="1"/>
  </cols>
  <sheetData>
    <row r="5" spans="3:21" ht="24" thickBot="1" x14ac:dyDescent="0.4">
      <c r="C5" s="22" t="s">
        <v>144</v>
      </c>
      <c r="D5" s="23"/>
      <c r="E5" s="23"/>
      <c r="F5" s="23"/>
      <c r="G5" s="23"/>
      <c r="H5" s="23"/>
      <c r="I5" s="23"/>
      <c r="J5" s="23"/>
      <c r="K5" s="23"/>
    </row>
    <row r="7" spans="3:21" ht="18.75" x14ac:dyDescent="0.3">
      <c r="D7" s="25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3:21" ht="18.75" x14ac:dyDescent="0.3">
      <c r="D8" s="25">
        <v>1</v>
      </c>
      <c r="E8" s="24"/>
      <c r="F8" s="24" t="s">
        <v>150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3:21" ht="18.75" x14ac:dyDescent="0.3">
      <c r="D9" s="25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</row>
    <row r="10" spans="3:21" ht="18.75" x14ac:dyDescent="0.3">
      <c r="D10" s="25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3:21" ht="18.75" x14ac:dyDescent="0.3">
      <c r="D11" s="25">
        <v>2</v>
      </c>
      <c r="E11" s="24"/>
      <c r="F11" s="24" t="s">
        <v>151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spans="3:21" ht="18.75" x14ac:dyDescent="0.3">
      <c r="D12" s="25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3:21" ht="18.75" x14ac:dyDescent="0.3">
      <c r="D13" s="25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3:21" ht="18.75" x14ac:dyDescent="0.3">
      <c r="D14" s="25">
        <v>3</v>
      </c>
      <c r="E14" s="24"/>
      <c r="F14" s="24" t="s">
        <v>152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3:21" ht="18.75" x14ac:dyDescent="0.3">
      <c r="D15" s="25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3:21" ht="18.75" x14ac:dyDescent="0.3">
      <c r="D16" s="25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4:21" ht="18.75" x14ac:dyDescent="0.3">
      <c r="D17" s="25">
        <v>4</v>
      </c>
      <c r="E17" s="24"/>
      <c r="F17" s="24" t="s">
        <v>153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</row>
    <row r="18" spans="4:21" ht="18.75" x14ac:dyDescent="0.3">
      <c r="D18" s="25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4:21" ht="18.75" x14ac:dyDescent="0.3">
      <c r="D19" s="25">
        <v>5</v>
      </c>
      <c r="E19" s="24"/>
      <c r="F19" s="24" t="s">
        <v>154</v>
      </c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0" spans="4:21" ht="18.75" x14ac:dyDescent="0.3">
      <c r="D20" s="25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</row>
    <row r="21" spans="4:21" ht="18.75" x14ac:dyDescent="0.3">
      <c r="D21" s="25">
        <v>6</v>
      </c>
      <c r="E21" s="24"/>
      <c r="F21" s="24" t="s">
        <v>156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4:21" ht="18.75" x14ac:dyDescent="0.3">
      <c r="D22" s="25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4:21" ht="18.75" x14ac:dyDescent="0.3">
      <c r="D23" s="25">
        <v>7</v>
      </c>
      <c r="E23" s="24"/>
      <c r="F23" s="24" t="s">
        <v>159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4:21" ht="18.75" x14ac:dyDescent="0.3">
      <c r="D24" s="25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4:21" ht="18.75" x14ac:dyDescent="0.3">
      <c r="D25" s="25">
        <v>8</v>
      </c>
      <c r="E25" s="24"/>
      <c r="F25" s="24" t="s">
        <v>160</v>
      </c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4:21" ht="18.75" x14ac:dyDescent="0.3">
      <c r="D26" s="25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</row>
    <row r="27" spans="4:21" ht="18.75" x14ac:dyDescent="0.3">
      <c r="D27" s="25">
        <v>9</v>
      </c>
      <c r="E27" s="24"/>
      <c r="F27" s="24" t="s">
        <v>189</v>
      </c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4:21" ht="18.75" x14ac:dyDescent="0.3">
      <c r="D28" s="25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4:21" ht="18.75" x14ac:dyDescent="0.3">
      <c r="D29" s="25">
        <v>10</v>
      </c>
      <c r="E29" s="24"/>
      <c r="F29" s="24" t="s">
        <v>190</v>
      </c>
      <c r="G29" s="24"/>
      <c r="H29" s="24"/>
      <c r="I29" s="24"/>
      <c r="J29" s="24"/>
      <c r="K29" s="24"/>
    </row>
    <row r="30" spans="4:21" x14ac:dyDescent="0.25">
      <c r="D30" s="62"/>
    </row>
    <row r="31" spans="4:21" ht="18.75" x14ac:dyDescent="0.3">
      <c r="D31" s="25">
        <v>11</v>
      </c>
      <c r="E31" s="24"/>
      <c r="F31" s="24" t="s">
        <v>191</v>
      </c>
      <c r="G31" s="24"/>
      <c r="H31" s="24"/>
      <c r="I31" s="24"/>
      <c r="J31" s="24"/>
      <c r="K31" s="24"/>
    </row>
  </sheetData>
  <pageMargins left="0.7" right="0.7" top="0.75" bottom="0.75" header="0.3" footer="0.3"/>
  <pageSetup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19809-5A06-474A-BD52-03626238FB09}">
  <dimension ref="A1:S134"/>
  <sheetViews>
    <sheetView topLeftCell="A52" workbookViewId="0">
      <selection activeCell="F2" sqref="F2"/>
    </sheetView>
  </sheetViews>
  <sheetFormatPr defaultRowHeight="21" x14ac:dyDescent="0.35"/>
  <cols>
    <col min="1" max="5" width="3" style="39" customWidth="1"/>
    <col min="6" max="6" width="61.7109375" style="39" bestFit="1" customWidth="1"/>
    <col min="7" max="7" width="16.85546875" style="42" customWidth="1"/>
    <col min="8" max="8" width="2.28515625" style="42" customWidth="1"/>
    <col min="9" max="9" width="15.85546875" style="42" customWidth="1"/>
    <col min="10" max="10" width="2.28515625" style="42" customWidth="1"/>
    <col min="11" max="11" width="17" style="42" customWidth="1"/>
    <col min="12" max="12" width="2.28515625" style="42" customWidth="1"/>
    <col min="13" max="13" width="23.28515625" style="42" customWidth="1"/>
    <col min="14" max="14" width="2.28515625" style="42" customWidth="1"/>
    <col min="15" max="15" width="20.28515625" style="42" customWidth="1"/>
    <col min="16" max="16" width="2.28515625" style="42" customWidth="1"/>
    <col min="17" max="17" width="18.42578125" style="42" customWidth="1"/>
    <col min="18" max="18" width="2.28515625" style="42" customWidth="1"/>
    <col min="19" max="19" width="21.7109375" style="42" bestFit="1" customWidth="1"/>
    <col min="20" max="16384" width="9.140625" style="42"/>
  </cols>
  <sheetData>
    <row r="1" spans="1:19" ht="21.75" thickBot="1" x14ac:dyDescent="0.4">
      <c r="G1" s="40"/>
      <c r="H1" s="41"/>
      <c r="I1" s="40"/>
      <c r="J1" s="41"/>
      <c r="K1" s="40"/>
      <c r="L1" s="40"/>
      <c r="M1" s="40"/>
      <c r="N1" s="41"/>
      <c r="O1" s="40"/>
      <c r="P1" s="41"/>
      <c r="Q1" s="40"/>
      <c r="R1" s="40"/>
      <c r="S1" s="40"/>
    </row>
    <row r="2" spans="1:19" s="45" customFormat="1" ht="22.5" thickTop="1" thickBot="1" x14ac:dyDescent="0.4">
      <c r="A2" s="43"/>
      <c r="B2" s="43"/>
      <c r="C2" s="43"/>
      <c r="D2" s="43"/>
      <c r="E2" s="43"/>
      <c r="F2" s="43"/>
      <c r="G2" s="44" t="s">
        <v>174</v>
      </c>
      <c r="I2" s="44" t="s">
        <v>178</v>
      </c>
      <c r="K2" s="46" t="s">
        <v>179</v>
      </c>
      <c r="M2" s="44" t="s">
        <v>180</v>
      </c>
      <c r="O2" s="44" t="s">
        <v>181</v>
      </c>
      <c r="Q2" s="47" t="s">
        <v>179</v>
      </c>
      <c r="S2" s="44" t="s">
        <v>0</v>
      </c>
    </row>
    <row r="3" spans="1:19" ht="21.75" thickTop="1" x14ac:dyDescent="0.35">
      <c r="B3" s="39" t="s">
        <v>1</v>
      </c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</row>
    <row r="4" spans="1:19" x14ac:dyDescent="0.35">
      <c r="D4" s="39" t="s">
        <v>2</v>
      </c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</row>
    <row r="5" spans="1:19" x14ac:dyDescent="0.35">
      <c r="E5" s="39" t="s">
        <v>3</v>
      </c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</row>
    <row r="6" spans="1:19" x14ac:dyDescent="0.35">
      <c r="F6" s="39" t="s">
        <v>4</v>
      </c>
      <c r="G6" s="48">
        <v>68426.259999999995</v>
      </c>
      <c r="H6" s="48"/>
      <c r="I6" s="48">
        <v>90959</v>
      </c>
      <c r="J6" s="48"/>
      <c r="K6" s="49">
        <f t="shared" ref="K6:K11" si="0">+G6-I6</f>
        <v>-22532.740000000005</v>
      </c>
      <c r="L6" s="48"/>
      <c r="M6" s="48">
        <v>919310.67</v>
      </c>
      <c r="N6" s="48"/>
      <c r="O6" s="48">
        <v>1051126</v>
      </c>
      <c r="P6" s="48"/>
      <c r="Q6" s="50">
        <f t="shared" ref="Q6:Q11" si="1">+M6-O6</f>
        <v>-131815.32999999996</v>
      </c>
      <c r="R6" s="48"/>
      <c r="S6" s="48">
        <v>1147683</v>
      </c>
    </row>
    <row r="7" spans="1:19" x14ac:dyDescent="0.35">
      <c r="F7" s="39" t="s">
        <v>5</v>
      </c>
      <c r="G7" s="48">
        <v>0</v>
      </c>
      <c r="H7" s="48"/>
      <c r="I7" s="48">
        <v>3230</v>
      </c>
      <c r="J7" s="48"/>
      <c r="K7" s="49">
        <f t="shared" si="0"/>
        <v>-3230</v>
      </c>
      <c r="L7" s="48"/>
      <c r="M7" s="48">
        <v>19175</v>
      </c>
      <c r="N7" s="48"/>
      <c r="O7" s="48">
        <v>35820</v>
      </c>
      <c r="P7" s="48"/>
      <c r="Q7" s="50">
        <f t="shared" si="1"/>
        <v>-16645</v>
      </c>
      <c r="R7" s="48"/>
      <c r="S7" s="48">
        <v>38570</v>
      </c>
    </row>
    <row r="8" spans="1:19" ht="21.75" thickBot="1" x14ac:dyDescent="0.4">
      <c r="F8" s="39" t="s">
        <v>6</v>
      </c>
      <c r="G8" s="51">
        <v>5446.12</v>
      </c>
      <c r="H8" s="48"/>
      <c r="I8" s="51">
        <v>2875</v>
      </c>
      <c r="J8" s="48"/>
      <c r="K8" s="52">
        <f t="shared" si="0"/>
        <v>2571.12</v>
      </c>
      <c r="L8" s="48"/>
      <c r="M8" s="51">
        <v>58643.18</v>
      </c>
      <c r="N8" s="48"/>
      <c r="O8" s="51">
        <v>31625</v>
      </c>
      <c r="P8" s="48"/>
      <c r="Q8" s="53">
        <f t="shared" si="1"/>
        <v>27018.18</v>
      </c>
      <c r="R8" s="48"/>
      <c r="S8" s="51">
        <v>34500</v>
      </c>
    </row>
    <row r="9" spans="1:19" x14ac:dyDescent="0.35">
      <c r="E9" s="39" t="s">
        <v>8</v>
      </c>
      <c r="G9" s="48">
        <f>ROUND(SUM(G5:G8),5)</f>
        <v>73872.38</v>
      </c>
      <c r="H9" s="48"/>
      <c r="I9" s="48">
        <f>ROUND(SUM(I5:I8),5)</f>
        <v>97064</v>
      </c>
      <c r="J9" s="48"/>
      <c r="K9" s="49">
        <f t="shared" si="0"/>
        <v>-23191.619999999995</v>
      </c>
      <c r="L9" s="48"/>
      <c r="M9" s="48">
        <f>ROUND(SUM(M5:M8),5)</f>
        <v>997128.85</v>
      </c>
      <c r="N9" s="48"/>
      <c r="O9" s="48">
        <f>ROUND(SUM(O5:O8),5)</f>
        <v>1118571</v>
      </c>
      <c r="P9" s="48"/>
      <c r="Q9" s="50">
        <f t="shared" si="1"/>
        <v>-121442.15000000002</v>
      </c>
      <c r="R9" s="48"/>
      <c r="S9" s="48">
        <f>ROUND(SUM(S5:S8),5)</f>
        <v>1220753</v>
      </c>
    </row>
    <row r="10" spans="1:19" x14ac:dyDescent="0.35">
      <c r="E10" s="39" t="s">
        <v>176</v>
      </c>
      <c r="G10" s="48">
        <v>625</v>
      </c>
      <c r="H10" s="48"/>
      <c r="I10" s="48">
        <v>2000</v>
      </c>
      <c r="J10" s="48"/>
      <c r="K10" s="49">
        <f t="shared" si="0"/>
        <v>-1375</v>
      </c>
      <c r="L10" s="48"/>
      <c r="M10" s="48">
        <v>19226.439999999999</v>
      </c>
      <c r="N10" s="48"/>
      <c r="O10" s="48">
        <v>22000</v>
      </c>
      <c r="P10" s="48"/>
      <c r="Q10" s="50">
        <f t="shared" si="1"/>
        <v>-2773.5600000000013</v>
      </c>
      <c r="R10" s="48"/>
      <c r="S10" s="48">
        <v>24000</v>
      </c>
    </row>
    <row r="11" spans="1:19" x14ac:dyDescent="0.35">
      <c r="E11" s="39" t="s">
        <v>9</v>
      </c>
      <c r="G11" s="48">
        <v>0</v>
      </c>
      <c r="H11" s="48"/>
      <c r="I11" s="48"/>
      <c r="J11" s="48"/>
      <c r="K11" s="49">
        <f t="shared" si="0"/>
        <v>0</v>
      </c>
      <c r="L11" s="48"/>
      <c r="M11" s="48">
        <v>0</v>
      </c>
      <c r="N11" s="48"/>
      <c r="O11" s="48">
        <v>0</v>
      </c>
      <c r="P11" s="48"/>
      <c r="Q11" s="50">
        <f t="shared" si="1"/>
        <v>0</v>
      </c>
      <c r="R11" s="48"/>
      <c r="S11" s="48">
        <v>0</v>
      </c>
    </row>
    <row r="12" spans="1:19" x14ac:dyDescent="0.35">
      <c r="E12" s="39" t="s">
        <v>10</v>
      </c>
      <c r="G12" s="48">
        <v>0</v>
      </c>
      <c r="H12" s="48"/>
      <c r="I12" s="48">
        <v>0</v>
      </c>
      <c r="J12" s="48"/>
      <c r="K12" s="49">
        <v>0</v>
      </c>
      <c r="L12" s="48"/>
      <c r="M12" s="48">
        <v>0</v>
      </c>
      <c r="N12" s="48"/>
      <c r="O12" s="48">
        <v>5600</v>
      </c>
      <c r="P12" s="48"/>
      <c r="Q12" s="50">
        <v>0</v>
      </c>
      <c r="R12" s="48"/>
      <c r="S12" s="48">
        <v>5600</v>
      </c>
    </row>
    <row r="13" spans="1:19" x14ac:dyDescent="0.35">
      <c r="E13" s="39" t="s">
        <v>11</v>
      </c>
      <c r="G13" s="48"/>
      <c r="H13" s="48"/>
      <c r="I13" s="48"/>
      <c r="J13" s="48"/>
      <c r="K13" s="49">
        <f>+G13-I13</f>
        <v>0</v>
      </c>
      <c r="L13" s="48"/>
      <c r="M13" s="48"/>
      <c r="N13" s="48"/>
      <c r="O13" s="48"/>
      <c r="P13" s="48"/>
      <c r="Q13" s="50">
        <f>+M13-O13</f>
        <v>0</v>
      </c>
      <c r="R13" s="48"/>
      <c r="S13" s="48"/>
    </row>
    <row r="14" spans="1:19" x14ac:dyDescent="0.35">
      <c r="F14" s="39" t="s">
        <v>13</v>
      </c>
      <c r="G14" s="48">
        <v>0</v>
      </c>
      <c r="H14" s="48"/>
      <c r="I14" s="48">
        <v>900</v>
      </c>
      <c r="J14" s="48"/>
      <c r="K14" s="49">
        <f>+G14-I14</f>
        <v>-900</v>
      </c>
      <c r="L14" s="48"/>
      <c r="M14" s="48">
        <v>5547</v>
      </c>
      <c r="N14" s="48"/>
      <c r="O14" s="48">
        <v>9900</v>
      </c>
      <c r="P14" s="48"/>
      <c r="Q14" s="50">
        <f>+M14-O14</f>
        <v>-4353</v>
      </c>
      <c r="R14" s="48"/>
      <c r="S14" s="48">
        <v>10800</v>
      </c>
    </row>
    <row r="15" spans="1:19" ht="21.75" thickBot="1" x14ac:dyDescent="0.4">
      <c r="F15" s="39" t="s">
        <v>14</v>
      </c>
      <c r="G15" s="51">
        <v>0</v>
      </c>
      <c r="H15" s="48"/>
      <c r="I15" s="51">
        <v>1667</v>
      </c>
      <c r="J15" s="48"/>
      <c r="K15" s="52">
        <f>+G15-I15</f>
        <v>-1667</v>
      </c>
      <c r="L15" s="48"/>
      <c r="M15" s="51">
        <v>20093.39</v>
      </c>
      <c r="N15" s="48"/>
      <c r="O15" s="51">
        <v>16946</v>
      </c>
      <c r="P15" s="48"/>
      <c r="Q15" s="53">
        <f>+M15-O15</f>
        <v>3147.3899999999994</v>
      </c>
      <c r="R15" s="48"/>
      <c r="S15" s="51">
        <v>18246</v>
      </c>
    </row>
    <row r="16" spans="1:19" x14ac:dyDescent="0.35">
      <c r="E16" s="39" t="s">
        <v>16</v>
      </c>
      <c r="G16" s="48">
        <f>ROUND(SUM(G13:G15),5)</f>
        <v>0</v>
      </c>
      <c r="H16" s="48"/>
      <c r="I16" s="48">
        <f>ROUND(SUM(I13:I15),5)</f>
        <v>2567</v>
      </c>
      <c r="J16" s="48"/>
      <c r="K16" s="49">
        <f>+G16-I16</f>
        <v>-2567</v>
      </c>
      <c r="L16" s="48"/>
      <c r="M16" s="48">
        <f>ROUND(SUM(M13:M15),5)</f>
        <v>25640.39</v>
      </c>
      <c r="N16" s="48"/>
      <c r="O16" s="48">
        <f>ROUND(SUM(O13:O15),5)</f>
        <v>26846</v>
      </c>
      <c r="P16" s="48"/>
      <c r="Q16" s="50">
        <f>+M16-O16</f>
        <v>-1205.6100000000006</v>
      </c>
      <c r="R16" s="48"/>
      <c r="S16" s="48">
        <f>ROUND(SUM(S13:S15),5)</f>
        <v>29046</v>
      </c>
    </row>
    <row r="17" spans="5:19" x14ac:dyDescent="0.35">
      <c r="E17" s="39" t="s">
        <v>17</v>
      </c>
      <c r="G17" s="48"/>
      <c r="H17" s="48"/>
      <c r="I17" s="48"/>
      <c r="J17" s="48"/>
      <c r="K17" s="54"/>
      <c r="L17" s="48"/>
      <c r="M17" s="48"/>
      <c r="N17" s="48"/>
      <c r="O17" s="48"/>
      <c r="P17" s="48"/>
      <c r="Q17" s="55"/>
      <c r="R17" s="48"/>
      <c r="S17" s="48"/>
    </row>
    <row r="18" spans="5:19" x14ac:dyDescent="0.35">
      <c r="F18" s="39" t="s">
        <v>18</v>
      </c>
      <c r="G18" s="48">
        <v>0</v>
      </c>
      <c r="H18" s="48"/>
      <c r="I18" s="48">
        <v>10736</v>
      </c>
      <c r="J18" s="48"/>
      <c r="K18" s="49">
        <f t="shared" ref="K18:K23" si="2">+G18-I18</f>
        <v>-10736</v>
      </c>
      <c r="L18" s="48"/>
      <c r="M18" s="48">
        <v>55655.6</v>
      </c>
      <c r="N18" s="48"/>
      <c r="O18" s="48">
        <v>124548</v>
      </c>
      <c r="P18" s="48"/>
      <c r="Q18" s="50">
        <f t="shared" ref="Q18:Q23" si="3">+M18-O18</f>
        <v>-68892.399999999994</v>
      </c>
      <c r="R18" s="48"/>
      <c r="S18" s="48">
        <v>136780</v>
      </c>
    </row>
    <row r="19" spans="5:19" x14ac:dyDescent="0.35">
      <c r="F19" s="39" t="s">
        <v>19</v>
      </c>
      <c r="G19" s="48">
        <v>0</v>
      </c>
      <c r="H19" s="48"/>
      <c r="I19" s="48">
        <v>0</v>
      </c>
      <c r="J19" s="48"/>
      <c r="K19" s="49">
        <f t="shared" si="2"/>
        <v>0</v>
      </c>
      <c r="L19" s="48"/>
      <c r="M19" s="48">
        <v>2182</v>
      </c>
      <c r="N19" s="48"/>
      <c r="O19" s="48">
        <v>0</v>
      </c>
      <c r="P19" s="48"/>
      <c r="Q19" s="50">
        <f t="shared" si="3"/>
        <v>2182</v>
      </c>
      <c r="R19" s="48"/>
      <c r="S19" s="48">
        <v>0</v>
      </c>
    </row>
    <row r="20" spans="5:19" ht="21.75" thickBot="1" x14ac:dyDescent="0.4">
      <c r="F20" s="39" t="s">
        <v>20</v>
      </c>
      <c r="G20" s="51">
        <v>0</v>
      </c>
      <c r="H20" s="48"/>
      <c r="I20" s="51"/>
      <c r="J20" s="48"/>
      <c r="K20" s="52">
        <f t="shared" si="2"/>
        <v>0</v>
      </c>
      <c r="L20" s="48"/>
      <c r="M20" s="51">
        <v>0</v>
      </c>
      <c r="N20" s="48"/>
      <c r="O20" s="51">
        <v>0</v>
      </c>
      <c r="P20" s="48"/>
      <c r="Q20" s="53">
        <f t="shared" si="3"/>
        <v>0</v>
      </c>
      <c r="R20" s="48"/>
      <c r="S20" s="51">
        <v>0</v>
      </c>
    </row>
    <row r="21" spans="5:19" x14ac:dyDescent="0.35">
      <c r="E21" s="39" t="s">
        <v>21</v>
      </c>
      <c r="G21" s="48">
        <f>ROUND(SUM(G17:G20),5)</f>
        <v>0</v>
      </c>
      <c r="H21" s="48"/>
      <c r="I21" s="48">
        <f>ROUND(SUM(I17:I20),5)</f>
        <v>10736</v>
      </c>
      <c r="J21" s="48"/>
      <c r="K21" s="49">
        <f t="shared" si="2"/>
        <v>-10736</v>
      </c>
      <c r="L21" s="48"/>
      <c r="M21" s="48">
        <f>ROUND(SUM(M17:M20),5)</f>
        <v>57837.599999999999</v>
      </c>
      <c r="N21" s="48"/>
      <c r="O21" s="48">
        <f>ROUND(SUM(O17:O20),5)</f>
        <v>124548</v>
      </c>
      <c r="P21" s="48"/>
      <c r="Q21" s="50">
        <f t="shared" si="3"/>
        <v>-66710.399999999994</v>
      </c>
      <c r="R21" s="48"/>
      <c r="S21" s="48">
        <f>ROUND(SUM(S17:S20),5)</f>
        <v>136780</v>
      </c>
    </row>
    <row r="22" spans="5:19" x14ac:dyDescent="0.35">
      <c r="E22" s="39" t="s">
        <v>22</v>
      </c>
      <c r="G22" s="48">
        <v>0</v>
      </c>
      <c r="H22" s="48"/>
      <c r="I22" s="48">
        <v>3850</v>
      </c>
      <c r="J22" s="48"/>
      <c r="K22" s="49">
        <f t="shared" si="2"/>
        <v>-3850</v>
      </c>
      <c r="L22" s="48"/>
      <c r="M22" s="48">
        <v>48816</v>
      </c>
      <c r="N22" s="48"/>
      <c r="O22" s="48">
        <v>62500</v>
      </c>
      <c r="P22" s="48"/>
      <c r="Q22" s="50">
        <f t="shared" si="3"/>
        <v>-13684</v>
      </c>
      <c r="R22" s="48"/>
      <c r="S22" s="48">
        <v>62500</v>
      </c>
    </row>
    <row r="23" spans="5:19" x14ac:dyDescent="0.35">
      <c r="E23" s="39" t="s">
        <v>23</v>
      </c>
      <c r="G23" s="48">
        <v>0</v>
      </c>
      <c r="H23" s="48"/>
      <c r="I23" s="48">
        <v>0</v>
      </c>
      <c r="J23" s="48"/>
      <c r="K23" s="49">
        <f t="shared" si="2"/>
        <v>0</v>
      </c>
      <c r="L23" s="48"/>
      <c r="M23" s="48">
        <v>0</v>
      </c>
      <c r="N23" s="48"/>
      <c r="O23" s="48">
        <v>0</v>
      </c>
      <c r="P23" s="48"/>
      <c r="Q23" s="50">
        <f t="shared" si="3"/>
        <v>0</v>
      </c>
      <c r="R23" s="48"/>
      <c r="S23" s="48">
        <v>0</v>
      </c>
    </row>
    <row r="24" spans="5:19" x14ac:dyDescent="0.35">
      <c r="E24" s="39" t="s">
        <v>24</v>
      </c>
      <c r="G24" s="48"/>
      <c r="H24" s="48"/>
      <c r="I24" s="48"/>
      <c r="J24" s="48"/>
      <c r="K24" s="54"/>
      <c r="L24" s="48"/>
      <c r="M24" s="48"/>
      <c r="N24" s="48"/>
      <c r="O24" s="48"/>
      <c r="P24" s="48"/>
      <c r="Q24" s="55"/>
      <c r="R24" s="48"/>
      <c r="S24" s="48"/>
    </row>
    <row r="25" spans="5:19" x14ac:dyDescent="0.35">
      <c r="F25" s="39" t="s">
        <v>25</v>
      </c>
      <c r="G25" s="48">
        <v>408468.69</v>
      </c>
      <c r="H25" s="48"/>
      <c r="I25" s="48">
        <v>352394</v>
      </c>
      <c r="J25" s="48"/>
      <c r="K25" s="49">
        <f t="shared" ref="K25:K30" si="4">+G25-I25</f>
        <v>56074.69</v>
      </c>
      <c r="L25" s="48"/>
      <c r="M25" s="48">
        <v>3884043.89</v>
      </c>
      <c r="N25" s="48"/>
      <c r="O25" s="48">
        <v>3792442</v>
      </c>
      <c r="P25" s="48"/>
      <c r="Q25" s="50">
        <f t="shared" ref="Q25:Q30" si="5">+M25-O25</f>
        <v>91601.89000000013</v>
      </c>
      <c r="R25" s="48"/>
      <c r="S25" s="48">
        <v>4133188</v>
      </c>
    </row>
    <row r="26" spans="5:19" ht="21.75" thickBot="1" x14ac:dyDescent="0.4">
      <c r="F26" s="39" t="s">
        <v>26</v>
      </c>
      <c r="G26" s="51">
        <v>19525</v>
      </c>
      <c r="H26" s="48"/>
      <c r="I26" s="51">
        <v>14105</v>
      </c>
      <c r="J26" s="48"/>
      <c r="K26" s="52">
        <f t="shared" si="4"/>
        <v>5420</v>
      </c>
      <c r="L26" s="48"/>
      <c r="M26" s="51">
        <v>100685</v>
      </c>
      <c r="N26" s="48"/>
      <c r="O26" s="51">
        <v>129885</v>
      </c>
      <c r="P26" s="48"/>
      <c r="Q26" s="53">
        <f t="shared" si="5"/>
        <v>-29200</v>
      </c>
      <c r="R26" s="48"/>
      <c r="S26" s="51">
        <v>143535</v>
      </c>
    </row>
    <row r="27" spans="5:19" x14ac:dyDescent="0.35">
      <c r="E27" s="39" t="s">
        <v>27</v>
      </c>
      <c r="G27" s="48">
        <f>ROUND(SUM(G24:G26),5)</f>
        <v>427993.69</v>
      </c>
      <c r="H27" s="48"/>
      <c r="I27" s="48">
        <f>ROUND(SUM(I24:I26),5)</f>
        <v>366499</v>
      </c>
      <c r="J27" s="48"/>
      <c r="K27" s="49">
        <f t="shared" si="4"/>
        <v>61494.69</v>
      </c>
      <c r="L27" s="48"/>
      <c r="M27" s="48">
        <f>ROUND(SUM(M24:M26),5)</f>
        <v>3984728.89</v>
      </c>
      <c r="N27" s="48"/>
      <c r="O27" s="48">
        <f>ROUND(SUM(O24:O26),5)</f>
        <v>3922327</v>
      </c>
      <c r="P27" s="48"/>
      <c r="Q27" s="50">
        <f t="shared" si="5"/>
        <v>62401.89000000013</v>
      </c>
      <c r="R27" s="48"/>
      <c r="S27" s="48">
        <f>ROUND(SUM(S24:S26),5)</f>
        <v>4276723</v>
      </c>
    </row>
    <row r="28" spans="5:19" x14ac:dyDescent="0.35">
      <c r="E28" s="39" t="s">
        <v>28</v>
      </c>
      <c r="G28" s="48">
        <v>6056.05</v>
      </c>
      <c r="H28" s="48"/>
      <c r="I28" s="48">
        <v>5397</v>
      </c>
      <c r="J28" s="48"/>
      <c r="K28" s="49">
        <f t="shared" si="4"/>
        <v>659.05000000000018</v>
      </c>
      <c r="L28" s="48"/>
      <c r="M28" s="48">
        <v>60564.66</v>
      </c>
      <c r="N28" s="48"/>
      <c r="O28" s="48">
        <v>59367</v>
      </c>
      <c r="P28" s="48"/>
      <c r="Q28" s="50">
        <f t="shared" si="5"/>
        <v>1197.6600000000035</v>
      </c>
      <c r="R28" s="48"/>
      <c r="S28" s="48">
        <v>64764</v>
      </c>
    </row>
    <row r="29" spans="5:19" x14ac:dyDescent="0.35">
      <c r="E29" s="39" t="s">
        <v>29</v>
      </c>
      <c r="G29" s="48">
        <v>0</v>
      </c>
      <c r="H29" s="48"/>
      <c r="I29" s="48">
        <v>0</v>
      </c>
      <c r="J29" s="48"/>
      <c r="K29" s="49">
        <f t="shared" si="4"/>
        <v>0</v>
      </c>
      <c r="L29" s="48"/>
      <c r="M29" s="48">
        <v>37800</v>
      </c>
      <c r="N29" s="48"/>
      <c r="O29" s="48">
        <v>37800</v>
      </c>
      <c r="P29" s="48"/>
      <c r="Q29" s="50">
        <f t="shared" si="5"/>
        <v>0</v>
      </c>
      <c r="R29" s="48"/>
      <c r="S29" s="48">
        <v>37800</v>
      </c>
    </row>
    <row r="30" spans="5:19" x14ac:dyDescent="0.35">
      <c r="E30" s="39" t="s">
        <v>30</v>
      </c>
      <c r="G30" s="48">
        <v>0</v>
      </c>
      <c r="H30" s="48"/>
      <c r="I30" s="48">
        <v>0</v>
      </c>
      <c r="J30" s="48"/>
      <c r="K30" s="49">
        <f t="shared" si="4"/>
        <v>0</v>
      </c>
      <c r="L30" s="48"/>
      <c r="M30" s="48">
        <v>10000</v>
      </c>
      <c r="N30" s="48"/>
      <c r="O30" s="48">
        <v>10000</v>
      </c>
      <c r="P30" s="48"/>
      <c r="Q30" s="50">
        <f t="shared" si="5"/>
        <v>0</v>
      </c>
      <c r="R30" s="48"/>
      <c r="S30" s="48">
        <v>10000</v>
      </c>
    </row>
    <row r="31" spans="5:19" x14ac:dyDescent="0.35">
      <c r="E31" s="39" t="s">
        <v>31</v>
      </c>
      <c r="G31" s="48"/>
      <c r="H31" s="48"/>
      <c r="I31" s="48"/>
      <c r="J31" s="48"/>
      <c r="K31" s="54"/>
      <c r="L31" s="48"/>
      <c r="M31" s="48"/>
      <c r="N31" s="48"/>
      <c r="O31" s="48"/>
      <c r="P31" s="48"/>
      <c r="Q31" s="55"/>
      <c r="R31" s="48"/>
      <c r="S31" s="48"/>
    </row>
    <row r="32" spans="5:19" x14ac:dyDescent="0.35">
      <c r="F32" s="39" t="s">
        <v>182</v>
      </c>
      <c r="G32" s="48">
        <v>0</v>
      </c>
      <c r="H32" s="48"/>
      <c r="I32" s="48">
        <v>0</v>
      </c>
      <c r="J32" s="48"/>
      <c r="K32" s="49">
        <f t="shared" ref="K32:K43" si="6">+G32-I32</f>
        <v>0</v>
      </c>
      <c r="L32" s="48"/>
      <c r="M32" s="48">
        <v>1108.3699999999999</v>
      </c>
      <c r="N32" s="48"/>
      <c r="O32" s="48">
        <v>0</v>
      </c>
      <c r="P32" s="48"/>
      <c r="Q32" s="50">
        <f t="shared" ref="Q32:Q43" si="7">+M32-O32</f>
        <v>1108.3699999999999</v>
      </c>
      <c r="R32" s="48"/>
      <c r="S32" s="48">
        <v>0</v>
      </c>
    </row>
    <row r="33" spans="3:19" ht="21.75" thickBot="1" x14ac:dyDescent="0.4">
      <c r="F33" s="39" t="s">
        <v>33</v>
      </c>
      <c r="G33" s="51">
        <v>3990</v>
      </c>
      <c r="H33" s="48"/>
      <c r="I33" s="51">
        <v>400</v>
      </c>
      <c r="J33" s="48"/>
      <c r="K33" s="52">
        <f t="shared" si="6"/>
        <v>3590</v>
      </c>
      <c r="L33" s="48"/>
      <c r="M33" s="51">
        <v>34591.269999999997</v>
      </c>
      <c r="N33" s="48"/>
      <c r="O33" s="51">
        <v>4400</v>
      </c>
      <c r="P33" s="48"/>
      <c r="Q33" s="53">
        <f t="shared" si="7"/>
        <v>30191.269999999997</v>
      </c>
      <c r="R33" s="48"/>
      <c r="S33" s="51">
        <v>4800</v>
      </c>
    </row>
    <row r="34" spans="3:19" x14ac:dyDescent="0.35">
      <c r="E34" s="39" t="s">
        <v>34</v>
      </c>
      <c r="G34" s="48">
        <f>ROUND(SUM(G31:G33),5)</f>
        <v>3990</v>
      </c>
      <c r="H34" s="48"/>
      <c r="I34" s="48">
        <f>ROUND(SUM(I31:I33),5)</f>
        <v>400</v>
      </c>
      <c r="J34" s="48"/>
      <c r="K34" s="49">
        <f t="shared" si="6"/>
        <v>3590</v>
      </c>
      <c r="L34" s="48"/>
      <c r="M34" s="48">
        <f>ROUND(SUM(M31:M33),5)</f>
        <v>35699.64</v>
      </c>
      <c r="N34" s="48"/>
      <c r="O34" s="48">
        <f>ROUND(SUM(O31:O33),5)</f>
        <v>4400</v>
      </c>
      <c r="P34" s="48"/>
      <c r="Q34" s="50">
        <f t="shared" si="7"/>
        <v>31299.64</v>
      </c>
      <c r="R34" s="48"/>
      <c r="S34" s="48">
        <f>ROUND(SUM(S31:S33),5)</f>
        <v>4800</v>
      </c>
    </row>
    <row r="35" spans="3:19" x14ac:dyDescent="0.35">
      <c r="E35" s="39" t="s">
        <v>35</v>
      </c>
      <c r="G35" s="48">
        <v>0</v>
      </c>
      <c r="H35" s="48"/>
      <c r="I35" s="48">
        <v>0</v>
      </c>
      <c r="J35" s="48"/>
      <c r="K35" s="49">
        <f t="shared" si="6"/>
        <v>0</v>
      </c>
      <c r="L35" s="48"/>
      <c r="M35" s="48">
        <v>80396</v>
      </c>
      <c r="N35" s="48"/>
      <c r="O35" s="48">
        <v>75000</v>
      </c>
      <c r="P35" s="48"/>
      <c r="Q35" s="50">
        <f t="shared" si="7"/>
        <v>5396</v>
      </c>
      <c r="R35" s="48"/>
      <c r="S35" s="48">
        <v>75000</v>
      </c>
    </row>
    <row r="36" spans="3:19" x14ac:dyDescent="0.35">
      <c r="E36" s="39" t="s">
        <v>36</v>
      </c>
      <c r="G36" s="48">
        <v>10000</v>
      </c>
      <c r="H36" s="48"/>
      <c r="I36" s="48">
        <v>0</v>
      </c>
      <c r="J36" s="48"/>
      <c r="K36" s="49">
        <f t="shared" si="6"/>
        <v>10000</v>
      </c>
      <c r="L36" s="48"/>
      <c r="M36" s="48">
        <v>13500</v>
      </c>
      <c r="N36" s="48"/>
      <c r="O36" s="48">
        <v>94650</v>
      </c>
      <c r="P36" s="48"/>
      <c r="Q36" s="50">
        <f t="shared" si="7"/>
        <v>-81150</v>
      </c>
      <c r="R36" s="48"/>
      <c r="S36" s="48">
        <v>126200</v>
      </c>
    </row>
    <row r="37" spans="3:19" x14ac:dyDescent="0.35">
      <c r="E37" s="39" t="s">
        <v>37</v>
      </c>
      <c r="G37" s="48">
        <v>3580</v>
      </c>
      <c r="H37" s="48"/>
      <c r="I37" s="48">
        <v>2994</v>
      </c>
      <c r="J37" s="48"/>
      <c r="K37" s="49">
        <f t="shared" si="6"/>
        <v>586</v>
      </c>
      <c r="L37" s="48"/>
      <c r="M37" s="48">
        <v>33520</v>
      </c>
      <c r="N37" s="48"/>
      <c r="O37" s="48">
        <v>32934</v>
      </c>
      <c r="P37" s="48"/>
      <c r="Q37" s="50">
        <f t="shared" si="7"/>
        <v>586</v>
      </c>
      <c r="R37" s="48"/>
      <c r="S37" s="48">
        <v>35928</v>
      </c>
    </row>
    <row r="38" spans="3:19" x14ac:dyDescent="0.35">
      <c r="E38" s="39" t="s">
        <v>38</v>
      </c>
      <c r="G38" s="48">
        <v>1758</v>
      </c>
      <c r="H38" s="48"/>
      <c r="I38" s="48">
        <v>1758</v>
      </c>
      <c r="J38" s="48"/>
      <c r="K38" s="49">
        <f t="shared" si="6"/>
        <v>0</v>
      </c>
      <c r="L38" s="48"/>
      <c r="M38" s="48">
        <v>20954.55</v>
      </c>
      <c r="N38" s="48"/>
      <c r="O38" s="48">
        <v>19338</v>
      </c>
      <c r="P38" s="48"/>
      <c r="Q38" s="50">
        <f t="shared" si="7"/>
        <v>1616.5499999999993</v>
      </c>
      <c r="R38" s="48"/>
      <c r="S38" s="48">
        <v>21096</v>
      </c>
    </row>
    <row r="39" spans="3:19" x14ac:dyDescent="0.35">
      <c r="E39" s="39" t="s">
        <v>39</v>
      </c>
      <c r="G39" s="48">
        <v>0</v>
      </c>
      <c r="H39" s="48"/>
      <c r="I39" s="48">
        <v>200</v>
      </c>
      <c r="J39" s="48"/>
      <c r="K39" s="49">
        <f t="shared" si="6"/>
        <v>-200</v>
      </c>
      <c r="L39" s="48"/>
      <c r="M39" s="48">
        <v>1792.91</v>
      </c>
      <c r="N39" s="48"/>
      <c r="O39" s="48">
        <v>1950</v>
      </c>
      <c r="P39" s="48"/>
      <c r="Q39" s="50">
        <f t="shared" si="7"/>
        <v>-157.08999999999992</v>
      </c>
      <c r="R39" s="48"/>
      <c r="S39" s="48">
        <v>2150</v>
      </c>
    </row>
    <row r="40" spans="3:19" x14ac:dyDescent="0.35">
      <c r="E40" s="39" t="s">
        <v>40</v>
      </c>
      <c r="G40" s="48">
        <v>70.37</v>
      </c>
      <c r="H40" s="48"/>
      <c r="I40" s="48">
        <v>0</v>
      </c>
      <c r="J40" s="48"/>
      <c r="K40" s="49">
        <f t="shared" si="6"/>
        <v>70.37</v>
      </c>
      <c r="L40" s="48"/>
      <c r="M40" s="48">
        <v>1203.6300000000001</v>
      </c>
      <c r="N40" s="48"/>
      <c r="O40" s="48">
        <v>0</v>
      </c>
      <c r="P40" s="48"/>
      <c r="Q40" s="50">
        <f t="shared" si="7"/>
        <v>1203.6300000000001</v>
      </c>
      <c r="R40" s="48"/>
      <c r="S40" s="48">
        <v>0</v>
      </c>
    </row>
    <row r="41" spans="3:19" ht="21.75" thickBot="1" x14ac:dyDescent="0.4">
      <c r="E41" s="39" t="s">
        <v>41</v>
      </c>
      <c r="G41" s="56">
        <v>0</v>
      </c>
      <c r="H41" s="48"/>
      <c r="I41" s="56">
        <v>120</v>
      </c>
      <c r="J41" s="48"/>
      <c r="K41" s="52">
        <f t="shared" si="6"/>
        <v>-120</v>
      </c>
      <c r="L41" s="48"/>
      <c r="M41" s="56">
        <v>12094.82</v>
      </c>
      <c r="N41" s="48"/>
      <c r="O41" s="56">
        <v>1320</v>
      </c>
      <c r="P41" s="48"/>
      <c r="Q41" s="53">
        <f t="shared" si="7"/>
        <v>10774.82</v>
      </c>
      <c r="R41" s="48"/>
      <c r="S41" s="56">
        <v>1440</v>
      </c>
    </row>
    <row r="42" spans="3:19" ht="21.75" thickBot="1" x14ac:dyDescent="0.4">
      <c r="D42" s="39" t="s">
        <v>42</v>
      </c>
      <c r="G42" s="57">
        <f>ROUND(G4+SUM(G9:G12)+G16+SUM(G21:G23)+SUM(G27:G30)+SUM(G34:G41),5)</f>
        <v>527945.49</v>
      </c>
      <c r="H42" s="48"/>
      <c r="I42" s="57">
        <f>ROUND(I4+SUM(I9:I12)+I16+SUM(I21:I23)+SUM(I27:I30)+SUM(I34:I41),5)</f>
        <v>493585</v>
      </c>
      <c r="J42" s="48"/>
      <c r="K42" s="52">
        <f t="shared" si="6"/>
        <v>34360.489999999991</v>
      </c>
      <c r="L42" s="48"/>
      <c r="M42" s="57">
        <f>ROUND(M4+SUM(M9:M12)+M16+SUM(M21:M23)+SUM(M27:M30)+SUM(M34:M41),5)</f>
        <v>5440904.3799999999</v>
      </c>
      <c r="N42" s="48"/>
      <c r="O42" s="57">
        <f>ROUND(O4+SUM(O9:O12)+O16+SUM(O21:O23)+SUM(O27:O30)+SUM(O34:O41),5)</f>
        <v>5619151</v>
      </c>
      <c r="P42" s="48"/>
      <c r="Q42" s="53">
        <f t="shared" si="7"/>
        <v>-178246.62000000011</v>
      </c>
      <c r="R42" s="48"/>
      <c r="S42" s="57">
        <f>ROUND(S4+SUM(S9:S12)+S16+SUM(S21:S23)+SUM(S27:S30)+SUM(S34:S41),5)</f>
        <v>6134580</v>
      </c>
    </row>
    <row r="43" spans="3:19" x14ac:dyDescent="0.35">
      <c r="C43" s="39" t="s">
        <v>43</v>
      </c>
      <c r="G43" s="48">
        <f>G42</f>
        <v>527945.49</v>
      </c>
      <c r="H43" s="48"/>
      <c r="I43" s="48">
        <f>I42</f>
        <v>493585</v>
      </c>
      <c r="J43" s="48"/>
      <c r="K43" s="49">
        <f t="shared" si="6"/>
        <v>34360.489999999991</v>
      </c>
      <c r="L43" s="48"/>
      <c r="M43" s="48">
        <f>M42</f>
        <v>5440904.3799999999</v>
      </c>
      <c r="N43" s="48"/>
      <c r="O43" s="48">
        <f>O42</f>
        <v>5619151</v>
      </c>
      <c r="P43" s="48"/>
      <c r="Q43" s="50">
        <f t="shared" si="7"/>
        <v>-178246.62000000011</v>
      </c>
      <c r="R43" s="48"/>
      <c r="S43" s="48">
        <f>S42</f>
        <v>6134580</v>
      </c>
    </row>
    <row r="44" spans="3:19" x14ac:dyDescent="0.35">
      <c r="D44" s="39" t="s">
        <v>44</v>
      </c>
      <c r="G44" s="48"/>
      <c r="H44" s="48"/>
      <c r="I44" s="48"/>
      <c r="J44" s="48"/>
      <c r="K44" s="54"/>
      <c r="L44" s="48"/>
      <c r="M44" s="48"/>
      <c r="N44" s="48"/>
      <c r="O44" s="48"/>
      <c r="P44" s="48"/>
      <c r="Q44" s="55"/>
      <c r="R44" s="48"/>
      <c r="S44" s="48"/>
    </row>
    <row r="45" spans="3:19" x14ac:dyDescent="0.35">
      <c r="E45" s="39" t="s">
        <v>45</v>
      </c>
      <c r="G45" s="48"/>
      <c r="H45" s="48"/>
      <c r="I45" s="48"/>
      <c r="J45" s="48"/>
      <c r="K45" s="54"/>
      <c r="L45" s="48"/>
      <c r="M45" s="48"/>
      <c r="N45" s="48"/>
      <c r="O45" s="48"/>
      <c r="P45" s="48"/>
      <c r="Q45" s="55"/>
      <c r="R45" s="48"/>
      <c r="S45" s="48"/>
    </row>
    <row r="46" spans="3:19" x14ac:dyDescent="0.35">
      <c r="F46" s="39" t="s">
        <v>46</v>
      </c>
      <c r="G46" s="48">
        <v>371070.41</v>
      </c>
      <c r="H46" s="48"/>
      <c r="I46" s="48">
        <v>384621</v>
      </c>
      <c r="J46" s="48"/>
      <c r="K46" s="49">
        <f t="shared" ref="K46:K54" si="8">+G46-I46</f>
        <v>-13550.590000000026</v>
      </c>
      <c r="L46" s="48"/>
      <c r="M46" s="48">
        <v>2964271.16</v>
      </c>
      <c r="N46" s="48"/>
      <c r="O46" s="48">
        <v>3123480</v>
      </c>
      <c r="P46" s="48"/>
      <c r="Q46" s="50">
        <f t="shared" ref="Q46:Q54" si="9">+M46-O46</f>
        <v>-159208.83999999985</v>
      </c>
      <c r="R46" s="48"/>
      <c r="S46" s="48">
        <v>3383169</v>
      </c>
    </row>
    <row r="47" spans="3:19" x14ac:dyDescent="0.35">
      <c r="F47" s="39" t="s">
        <v>47</v>
      </c>
      <c r="G47" s="48">
        <v>0</v>
      </c>
      <c r="H47" s="48"/>
      <c r="I47" s="48">
        <v>0</v>
      </c>
      <c r="J47" s="48"/>
      <c r="K47" s="49">
        <f t="shared" si="8"/>
        <v>0</v>
      </c>
      <c r="L47" s="48"/>
      <c r="M47" s="48">
        <v>28803.97</v>
      </c>
      <c r="N47" s="48"/>
      <c r="O47" s="48">
        <v>26000</v>
      </c>
      <c r="P47" s="48"/>
      <c r="Q47" s="50">
        <f t="shared" si="9"/>
        <v>2803.9700000000012</v>
      </c>
      <c r="R47" s="48"/>
      <c r="S47" s="48">
        <v>26000</v>
      </c>
    </row>
    <row r="48" spans="3:19" x14ac:dyDescent="0.35">
      <c r="F48" s="39" t="s">
        <v>48</v>
      </c>
      <c r="G48" s="48">
        <v>48680.7</v>
      </c>
      <c r="H48" s="48"/>
      <c r="I48" s="48">
        <v>60129</v>
      </c>
      <c r="J48" s="48"/>
      <c r="K48" s="49">
        <f t="shared" si="8"/>
        <v>-11448.300000000003</v>
      </c>
      <c r="L48" s="48"/>
      <c r="M48" s="48">
        <v>515018.65</v>
      </c>
      <c r="N48" s="48"/>
      <c r="O48" s="48">
        <v>502257</v>
      </c>
      <c r="P48" s="48"/>
      <c r="Q48" s="50">
        <f t="shared" si="9"/>
        <v>12761.650000000023</v>
      </c>
      <c r="R48" s="48"/>
      <c r="S48" s="48">
        <v>544599</v>
      </c>
    </row>
    <row r="49" spans="5:19" x14ac:dyDescent="0.35">
      <c r="F49" s="39" t="s">
        <v>183</v>
      </c>
      <c r="G49" s="48">
        <v>0</v>
      </c>
      <c r="H49" s="48"/>
      <c r="I49" s="48">
        <v>0</v>
      </c>
      <c r="J49" s="48"/>
      <c r="K49" s="49">
        <f t="shared" si="8"/>
        <v>0</v>
      </c>
      <c r="L49" s="48"/>
      <c r="M49" s="48">
        <v>0</v>
      </c>
      <c r="N49" s="48"/>
      <c r="O49" s="48">
        <v>0</v>
      </c>
      <c r="P49" s="48"/>
      <c r="Q49" s="50">
        <f t="shared" si="9"/>
        <v>0</v>
      </c>
      <c r="R49" s="48"/>
      <c r="S49" s="48">
        <v>0</v>
      </c>
    </row>
    <row r="50" spans="5:19" x14ac:dyDescent="0.35">
      <c r="F50" s="39" t="s">
        <v>184</v>
      </c>
      <c r="G50" s="48">
        <v>7277.35</v>
      </c>
      <c r="H50" s="48"/>
      <c r="I50" s="48">
        <v>9290</v>
      </c>
      <c r="J50" s="48"/>
      <c r="K50" s="49">
        <f t="shared" si="8"/>
        <v>-2012.6499999999996</v>
      </c>
      <c r="L50" s="48"/>
      <c r="M50" s="48">
        <v>102132.66</v>
      </c>
      <c r="N50" s="48"/>
      <c r="O50" s="48">
        <v>102190</v>
      </c>
      <c r="P50" s="48"/>
      <c r="Q50" s="50">
        <f t="shared" si="9"/>
        <v>-57.339999999996508</v>
      </c>
      <c r="R50" s="48"/>
      <c r="S50" s="48">
        <v>111480</v>
      </c>
    </row>
    <row r="51" spans="5:19" x14ac:dyDescent="0.35">
      <c r="F51" s="39" t="s">
        <v>185</v>
      </c>
      <c r="G51" s="48">
        <v>0</v>
      </c>
      <c r="H51" s="48"/>
      <c r="I51" s="48">
        <v>0</v>
      </c>
      <c r="J51" s="48"/>
      <c r="K51" s="49">
        <f t="shared" si="8"/>
        <v>0</v>
      </c>
      <c r="L51" s="48"/>
      <c r="M51" s="48">
        <v>0</v>
      </c>
      <c r="N51" s="48"/>
      <c r="O51" s="48">
        <v>0</v>
      </c>
      <c r="P51" s="48"/>
      <c r="Q51" s="50">
        <f t="shared" si="9"/>
        <v>0</v>
      </c>
      <c r="R51" s="48"/>
      <c r="S51" s="48">
        <v>0</v>
      </c>
    </row>
    <row r="52" spans="5:19" x14ac:dyDescent="0.35">
      <c r="F52" s="39" t="s">
        <v>50</v>
      </c>
      <c r="G52" s="48">
        <v>5035.2</v>
      </c>
      <c r="H52" s="48"/>
      <c r="I52" s="48">
        <v>5929</v>
      </c>
      <c r="J52" s="48"/>
      <c r="K52" s="49">
        <f t="shared" si="8"/>
        <v>-893.80000000000018</v>
      </c>
      <c r="L52" s="48"/>
      <c r="M52" s="48">
        <v>31429.49</v>
      </c>
      <c r="N52" s="48"/>
      <c r="O52" s="48">
        <v>30457</v>
      </c>
      <c r="P52" s="48"/>
      <c r="Q52" s="50">
        <f t="shared" si="9"/>
        <v>972.4900000000016</v>
      </c>
      <c r="R52" s="48"/>
      <c r="S52" s="48">
        <v>37523</v>
      </c>
    </row>
    <row r="53" spans="5:19" ht="21.75" thickBot="1" x14ac:dyDescent="0.4">
      <c r="F53" s="39" t="s">
        <v>51</v>
      </c>
      <c r="G53" s="51">
        <v>30837.38</v>
      </c>
      <c r="H53" s="48"/>
      <c r="I53" s="51">
        <v>33118</v>
      </c>
      <c r="J53" s="48"/>
      <c r="K53" s="52">
        <f t="shared" si="8"/>
        <v>-2280.619999999999</v>
      </c>
      <c r="L53" s="48"/>
      <c r="M53" s="51">
        <v>267564.25</v>
      </c>
      <c r="N53" s="48"/>
      <c r="O53" s="51">
        <v>272477</v>
      </c>
      <c r="P53" s="48"/>
      <c r="Q53" s="53">
        <f t="shared" si="9"/>
        <v>-4912.75</v>
      </c>
      <c r="R53" s="48"/>
      <c r="S53" s="51">
        <v>295401</v>
      </c>
    </row>
    <row r="54" spans="5:19" x14ac:dyDescent="0.35">
      <c r="E54" s="39" t="s">
        <v>52</v>
      </c>
      <c r="G54" s="48">
        <f>ROUND(SUM(G45:G53),5)</f>
        <v>462901.04</v>
      </c>
      <c r="H54" s="48"/>
      <c r="I54" s="48">
        <f>ROUND(SUM(I45:I53),5)</f>
        <v>493087</v>
      </c>
      <c r="J54" s="48"/>
      <c r="K54" s="49">
        <f t="shared" si="8"/>
        <v>-30185.960000000021</v>
      </c>
      <c r="L54" s="48"/>
      <c r="M54" s="48">
        <f>ROUND(SUM(M45:M53),5)</f>
        <v>3909220.18</v>
      </c>
      <c r="N54" s="48"/>
      <c r="O54" s="48">
        <f>ROUND(SUM(O45:O53),5)</f>
        <v>4056861</v>
      </c>
      <c r="P54" s="48"/>
      <c r="Q54" s="50">
        <f t="shared" si="9"/>
        <v>-147640.81999999983</v>
      </c>
      <c r="R54" s="48"/>
      <c r="S54" s="48">
        <f>ROUND(SUM(S45:S53),5)</f>
        <v>4398172</v>
      </c>
    </row>
    <row r="55" spans="5:19" x14ac:dyDescent="0.35">
      <c r="E55" s="39" t="s">
        <v>53</v>
      </c>
      <c r="G55" s="48"/>
      <c r="H55" s="48"/>
      <c r="I55" s="48"/>
      <c r="J55" s="48"/>
      <c r="K55" s="54"/>
      <c r="L55" s="48"/>
      <c r="M55" s="48"/>
      <c r="N55" s="48"/>
      <c r="O55" s="48"/>
      <c r="P55" s="48"/>
      <c r="Q55" s="55"/>
      <c r="R55" s="48"/>
      <c r="S55" s="48"/>
    </row>
    <row r="56" spans="5:19" x14ac:dyDescent="0.35">
      <c r="F56" s="39" t="s">
        <v>54</v>
      </c>
      <c r="G56" s="48">
        <v>17420.599999999999</v>
      </c>
      <c r="H56" s="48"/>
      <c r="I56" s="48">
        <v>22500</v>
      </c>
      <c r="J56" s="48"/>
      <c r="K56" s="49">
        <f t="shared" ref="K56:K63" si="10">+G56-I56</f>
        <v>-5079.4000000000015</v>
      </c>
      <c r="L56" s="48"/>
      <c r="M56" s="48">
        <v>266025.8</v>
      </c>
      <c r="N56" s="48"/>
      <c r="O56" s="48">
        <v>247500</v>
      </c>
      <c r="P56" s="48"/>
      <c r="Q56" s="50">
        <f t="shared" ref="Q56:Q63" si="11">+M56-O56</f>
        <v>18525.799999999988</v>
      </c>
      <c r="R56" s="48"/>
      <c r="S56" s="48">
        <v>270000</v>
      </c>
    </row>
    <row r="57" spans="5:19" x14ac:dyDescent="0.35">
      <c r="F57" s="39" t="s">
        <v>55</v>
      </c>
      <c r="G57" s="48">
        <v>0</v>
      </c>
      <c r="H57" s="48"/>
      <c r="I57" s="48">
        <v>1801</v>
      </c>
      <c r="J57" s="48"/>
      <c r="K57" s="49">
        <f t="shared" si="10"/>
        <v>-1801</v>
      </c>
      <c r="L57" s="48"/>
      <c r="M57" s="48">
        <v>123353.55</v>
      </c>
      <c r="N57" s="48"/>
      <c r="O57" s="48">
        <v>97580</v>
      </c>
      <c r="P57" s="48"/>
      <c r="Q57" s="50">
        <f t="shared" si="11"/>
        <v>25773.550000000003</v>
      </c>
      <c r="R57" s="48"/>
      <c r="S57" s="48">
        <v>97580</v>
      </c>
    </row>
    <row r="58" spans="5:19" x14ac:dyDescent="0.35">
      <c r="F58" s="39" t="s">
        <v>56</v>
      </c>
      <c r="G58" s="48">
        <v>2335.2800000000002</v>
      </c>
      <c r="H58" s="48"/>
      <c r="I58" s="48">
        <v>3270</v>
      </c>
      <c r="J58" s="48"/>
      <c r="K58" s="49">
        <f t="shared" si="10"/>
        <v>-934.7199999999998</v>
      </c>
      <c r="L58" s="48"/>
      <c r="M58" s="48">
        <v>33679.699999999997</v>
      </c>
      <c r="N58" s="48"/>
      <c r="O58" s="48">
        <v>34716</v>
      </c>
      <c r="P58" s="48"/>
      <c r="Q58" s="50">
        <f t="shared" si="11"/>
        <v>-1036.3000000000029</v>
      </c>
      <c r="R58" s="48"/>
      <c r="S58" s="48">
        <v>38136</v>
      </c>
    </row>
    <row r="59" spans="5:19" x14ac:dyDescent="0.35">
      <c r="F59" s="39" t="s">
        <v>58</v>
      </c>
      <c r="G59" s="48">
        <v>280.32</v>
      </c>
      <c r="H59" s="48"/>
      <c r="I59" s="48">
        <v>266</v>
      </c>
      <c r="J59" s="48"/>
      <c r="K59" s="49">
        <f t="shared" si="10"/>
        <v>14.319999999999993</v>
      </c>
      <c r="L59" s="48"/>
      <c r="M59" s="48">
        <v>2902.12</v>
      </c>
      <c r="N59" s="48"/>
      <c r="O59" s="48">
        <v>2904</v>
      </c>
      <c r="P59" s="48"/>
      <c r="Q59" s="50">
        <f t="shared" si="11"/>
        <v>-1.8800000000001091</v>
      </c>
      <c r="R59" s="48"/>
      <c r="S59" s="48">
        <v>3174</v>
      </c>
    </row>
    <row r="60" spans="5:19" x14ac:dyDescent="0.35">
      <c r="F60" s="39" t="s">
        <v>186</v>
      </c>
      <c r="G60" s="48">
        <v>1487.49</v>
      </c>
      <c r="H60" s="48"/>
      <c r="I60" s="48">
        <v>1500</v>
      </c>
      <c r="J60" s="48"/>
      <c r="K60" s="49">
        <f t="shared" si="10"/>
        <v>-12.509999999999991</v>
      </c>
      <c r="L60" s="48"/>
      <c r="M60" s="48">
        <v>15436.09</v>
      </c>
      <c r="N60" s="48"/>
      <c r="O60" s="48">
        <v>16496</v>
      </c>
      <c r="P60" s="48"/>
      <c r="Q60" s="50">
        <f t="shared" si="11"/>
        <v>-1059.9099999999999</v>
      </c>
      <c r="R60" s="48"/>
      <c r="S60" s="48">
        <v>17996</v>
      </c>
    </row>
    <row r="61" spans="5:19" ht="21.75" thickBot="1" x14ac:dyDescent="0.4">
      <c r="F61" s="39" t="s">
        <v>59</v>
      </c>
      <c r="G61" s="51">
        <v>0</v>
      </c>
      <c r="H61" s="48"/>
      <c r="I61" s="51">
        <v>0</v>
      </c>
      <c r="J61" s="48"/>
      <c r="K61" s="52">
        <f t="shared" si="10"/>
        <v>0</v>
      </c>
      <c r="L61" s="48"/>
      <c r="M61" s="51">
        <v>12204.19</v>
      </c>
      <c r="N61" s="48"/>
      <c r="O61" s="51">
        <v>13688</v>
      </c>
      <c r="P61" s="48"/>
      <c r="Q61" s="53">
        <f t="shared" si="11"/>
        <v>-1483.8099999999995</v>
      </c>
      <c r="R61" s="48"/>
      <c r="S61" s="51">
        <v>13688</v>
      </c>
    </row>
    <row r="62" spans="5:19" x14ac:dyDescent="0.35">
      <c r="E62" s="39" t="s">
        <v>60</v>
      </c>
      <c r="G62" s="48">
        <f>ROUND(SUM(G55:G61),5)</f>
        <v>21523.69</v>
      </c>
      <c r="H62" s="48"/>
      <c r="I62" s="48">
        <f>ROUND(SUM(I55:I61),5)</f>
        <v>29337</v>
      </c>
      <c r="J62" s="48"/>
      <c r="K62" s="49">
        <f t="shared" si="10"/>
        <v>-7813.3100000000013</v>
      </c>
      <c r="L62" s="48"/>
      <c r="M62" s="48">
        <f>ROUND(SUM(M55:M61),5)</f>
        <v>453601.45</v>
      </c>
      <c r="N62" s="48"/>
      <c r="O62" s="48">
        <f>ROUND(SUM(O55:O61),5)</f>
        <v>412884</v>
      </c>
      <c r="P62" s="48"/>
      <c r="Q62" s="50">
        <f t="shared" si="11"/>
        <v>40717.450000000012</v>
      </c>
      <c r="R62" s="48"/>
      <c r="S62" s="48">
        <f>ROUND(SUM(S55:S61),5)</f>
        <v>440574</v>
      </c>
    </row>
    <row r="63" spans="5:19" x14ac:dyDescent="0.35">
      <c r="E63" s="39" t="s">
        <v>61</v>
      </c>
      <c r="G63" s="48">
        <v>2440</v>
      </c>
      <c r="H63" s="48"/>
      <c r="I63" s="48">
        <v>4042</v>
      </c>
      <c r="J63" s="48"/>
      <c r="K63" s="49">
        <f t="shared" si="10"/>
        <v>-1602</v>
      </c>
      <c r="L63" s="48"/>
      <c r="M63" s="48">
        <v>40048.51</v>
      </c>
      <c r="N63" s="48"/>
      <c r="O63" s="48">
        <v>49041</v>
      </c>
      <c r="P63" s="48"/>
      <c r="Q63" s="50">
        <f t="shared" si="11"/>
        <v>-8992.489999999998</v>
      </c>
      <c r="R63" s="48"/>
      <c r="S63" s="48">
        <v>53277</v>
      </c>
    </row>
    <row r="64" spans="5:19" x14ac:dyDescent="0.35">
      <c r="E64" s="39" t="s">
        <v>62</v>
      </c>
      <c r="G64" s="48"/>
      <c r="H64" s="48"/>
      <c r="I64" s="48"/>
      <c r="J64" s="48"/>
      <c r="K64" s="54"/>
      <c r="L64" s="48"/>
      <c r="M64" s="48"/>
      <c r="N64" s="48"/>
      <c r="O64" s="48"/>
      <c r="P64" s="48"/>
      <c r="Q64" s="55"/>
      <c r="R64" s="48"/>
      <c r="S64" s="48"/>
    </row>
    <row r="65" spans="5:19" x14ac:dyDescent="0.35">
      <c r="F65" s="39" t="s">
        <v>63</v>
      </c>
      <c r="G65" s="48">
        <v>1698.73</v>
      </c>
      <c r="H65" s="48"/>
      <c r="I65" s="48">
        <v>1453</v>
      </c>
      <c r="J65" s="48"/>
      <c r="K65" s="49">
        <f t="shared" ref="K65:K77" si="12">+G65-I65</f>
        <v>245.73000000000002</v>
      </c>
      <c r="L65" s="48"/>
      <c r="M65" s="48">
        <v>18610.14</v>
      </c>
      <c r="N65" s="48"/>
      <c r="O65" s="48">
        <v>23546</v>
      </c>
      <c r="P65" s="48"/>
      <c r="Q65" s="50">
        <f t="shared" ref="Q65:Q77" si="13">+M65-O65</f>
        <v>-4935.8600000000006</v>
      </c>
      <c r="R65" s="48"/>
      <c r="S65" s="48">
        <v>26474</v>
      </c>
    </row>
    <row r="66" spans="5:19" x14ac:dyDescent="0.35">
      <c r="F66" s="39" t="s">
        <v>64</v>
      </c>
      <c r="G66" s="48">
        <v>0</v>
      </c>
      <c r="H66" s="48"/>
      <c r="I66" s="48">
        <v>550</v>
      </c>
      <c r="J66" s="48"/>
      <c r="K66" s="49">
        <f t="shared" si="12"/>
        <v>-550</v>
      </c>
      <c r="L66" s="48"/>
      <c r="M66" s="48">
        <v>4050</v>
      </c>
      <c r="N66" s="48"/>
      <c r="O66" s="48">
        <v>2683</v>
      </c>
      <c r="P66" s="48"/>
      <c r="Q66" s="50">
        <f t="shared" si="13"/>
        <v>1367</v>
      </c>
      <c r="R66" s="48"/>
      <c r="S66" s="48">
        <v>2683</v>
      </c>
    </row>
    <row r="67" spans="5:19" x14ac:dyDescent="0.35">
      <c r="F67" s="39" t="s">
        <v>65</v>
      </c>
      <c r="G67" s="48">
        <v>2415.36</v>
      </c>
      <c r="H67" s="48"/>
      <c r="I67" s="48">
        <v>2540</v>
      </c>
      <c r="J67" s="48"/>
      <c r="K67" s="49">
        <f t="shared" si="12"/>
        <v>-124.63999999999987</v>
      </c>
      <c r="L67" s="48"/>
      <c r="M67" s="48">
        <v>25534.19</v>
      </c>
      <c r="N67" s="48"/>
      <c r="O67" s="48">
        <v>20053</v>
      </c>
      <c r="P67" s="48"/>
      <c r="Q67" s="50">
        <f t="shared" si="13"/>
        <v>5481.1899999999987</v>
      </c>
      <c r="R67" s="48"/>
      <c r="S67" s="48">
        <v>21742</v>
      </c>
    </row>
    <row r="68" spans="5:19" x14ac:dyDescent="0.35">
      <c r="F68" s="39" t="s">
        <v>66</v>
      </c>
      <c r="G68" s="48">
        <v>2046.46</v>
      </c>
      <c r="H68" s="48"/>
      <c r="I68" s="48">
        <v>1997</v>
      </c>
      <c r="J68" s="48"/>
      <c r="K68" s="49">
        <f t="shared" si="12"/>
        <v>49.460000000000036</v>
      </c>
      <c r="L68" s="48"/>
      <c r="M68" s="48">
        <v>19927.91</v>
      </c>
      <c r="N68" s="48"/>
      <c r="O68" s="48">
        <v>17089</v>
      </c>
      <c r="P68" s="48"/>
      <c r="Q68" s="50">
        <f t="shared" si="13"/>
        <v>2838.91</v>
      </c>
      <c r="R68" s="48"/>
      <c r="S68" s="48">
        <v>18489</v>
      </c>
    </row>
    <row r="69" spans="5:19" x14ac:dyDescent="0.35">
      <c r="F69" s="39" t="s">
        <v>67</v>
      </c>
      <c r="G69" s="48">
        <v>5647.76</v>
      </c>
      <c r="H69" s="48"/>
      <c r="I69" s="48">
        <v>1524</v>
      </c>
      <c r="J69" s="48"/>
      <c r="K69" s="49">
        <f t="shared" si="12"/>
        <v>4123.76</v>
      </c>
      <c r="L69" s="48"/>
      <c r="M69" s="48">
        <v>25334.12</v>
      </c>
      <c r="N69" s="48"/>
      <c r="O69" s="48">
        <v>19386</v>
      </c>
      <c r="P69" s="48"/>
      <c r="Q69" s="50">
        <f t="shared" si="13"/>
        <v>5948.119999999999</v>
      </c>
      <c r="R69" s="48"/>
      <c r="S69" s="48">
        <v>21561</v>
      </c>
    </row>
    <row r="70" spans="5:19" x14ac:dyDescent="0.35">
      <c r="F70" s="39" t="s">
        <v>68</v>
      </c>
      <c r="G70" s="48">
        <v>192</v>
      </c>
      <c r="H70" s="48"/>
      <c r="I70" s="48">
        <v>1409</v>
      </c>
      <c r="J70" s="48"/>
      <c r="K70" s="49">
        <f t="shared" si="12"/>
        <v>-1217</v>
      </c>
      <c r="L70" s="48"/>
      <c r="M70" s="48">
        <v>6972</v>
      </c>
      <c r="N70" s="48"/>
      <c r="O70" s="48">
        <v>5914</v>
      </c>
      <c r="P70" s="48"/>
      <c r="Q70" s="50">
        <f t="shared" si="13"/>
        <v>1058</v>
      </c>
      <c r="R70" s="48"/>
      <c r="S70" s="48">
        <v>6764</v>
      </c>
    </row>
    <row r="71" spans="5:19" x14ac:dyDescent="0.35">
      <c r="F71" s="39" t="s">
        <v>70</v>
      </c>
      <c r="G71" s="48">
        <v>18062.52</v>
      </c>
      <c r="H71" s="48"/>
      <c r="I71" s="48">
        <v>22010</v>
      </c>
      <c r="J71" s="48"/>
      <c r="K71" s="49">
        <f t="shared" si="12"/>
        <v>-3947.4799999999996</v>
      </c>
      <c r="L71" s="48"/>
      <c r="M71" s="48">
        <v>207718.98</v>
      </c>
      <c r="N71" s="48"/>
      <c r="O71" s="48">
        <v>231870</v>
      </c>
      <c r="P71" s="48"/>
      <c r="Q71" s="50">
        <f t="shared" si="13"/>
        <v>-24151.01999999999</v>
      </c>
      <c r="R71" s="48"/>
      <c r="S71" s="48">
        <v>253170</v>
      </c>
    </row>
    <row r="72" spans="5:19" x14ac:dyDescent="0.35">
      <c r="F72" s="39" t="s">
        <v>71</v>
      </c>
      <c r="G72" s="48">
        <v>3000</v>
      </c>
      <c r="H72" s="48"/>
      <c r="I72" s="48">
        <v>3000</v>
      </c>
      <c r="J72" s="48"/>
      <c r="K72" s="49">
        <f t="shared" si="12"/>
        <v>0</v>
      </c>
      <c r="L72" s="48"/>
      <c r="M72" s="48">
        <v>33000</v>
      </c>
      <c r="N72" s="48"/>
      <c r="O72" s="48">
        <v>33000</v>
      </c>
      <c r="P72" s="48"/>
      <c r="Q72" s="50">
        <f t="shared" si="13"/>
        <v>0</v>
      </c>
      <c r="R72" s="48"/>
      <c r="S72" s="48">
        <v>36000</v>
      </c>
    </row>
    <row r="73" spans="5:19" ht="21.75" thickBot="1" x14ac:dyDescent="0.4">
      <c r="F73" s="39" t="s">
        <v>72</v>
      </c>
      <c r="G73" s="51">
        <v>179.57</v>
      </c>
      <c r="H73" s="48"/>
      <c r="I73" s="51">
        <v>239</v>
      </c>
      <c r="J73" s="48"/>
      <c r="K73" s="52">
        <f t="shared" si="12"/>
        <v>-59.430000000000007</v>
      </c>
      <c r="L73" s="48"/>
      <c r="M73" s="51">
        <v>2277.27</v>
      </c>
      <c r="N73" s="48"/>
      <c r="O73" s="51">
        <v>1832</v>
      </c>
      <c r="P73" s="48"/>
      <c r="Q73" s="53">
        <f t="shared" si="13"/>
        <v>445.27</v>
      </c>
      <c r="R73" s="48"/>
      <c r="S73" s="51">
        <v>1982</v>
      </c>
    </row>
    <row r="74" spans="5:19" x14ac:dyDescent="0.35">
      <c r="E74" s="39" t="s">
        <v>73</v>
      </c>
      <c r="G74" s="48">
        <f>ROUND(SUM(G64:G73),5)</f>
        <v>33242.400000000001</v>
      </c>
      <c r="H74" s="48"/>
      <c r="I74" s="48">
        <f>ROUND(SUM(I64:I73),5)</f>
        <v>34722</v>
      </c>
      <c r="J74" s="48"/>
      <c r="K74" s="49">
        <f t="shared" si="12"/>
        <v>-1479.5999999999985</v>
      </c>
      <c r="L74" s="48"/>
      <c r="M74" s="48">
        <f>ROUND(SUM(M64:M73),5)</f>
        <v>343424.61</v>
      </c>
      <c r="N74" s="48"/>
      <c r="O74" s="48">
        <f>ROUND(SUM(O64:O73),5)</f>
        <v>355373</v>
      </c>
      <c r="P74" s="48"/>
      <c r="Q74" s="50">
        <f t="shared" si="13"/>
        <v>-11948.390000000014</v>
      </c>
      <c r="R74" s="48"/>
      <c r="S74" s="48">
        <f>ROUND(SUM(S64:S73),5)</f>
        <v>388865</v>
      </c>
    </row>
    <row r="75" spans="5:19" x14ac:dyDescent="0.35">
      <c r="E75" s="39" t="s">
        <v>74</v>
      </c>
      <c r="G75" s="48">
        <v>288.14999999999998</v>
      </c>
      <c r="H75" s="48"/>
      <c r="I75" s="48">
        <v>675</v>
      </c>
      <c r="J75" s="48"/>
      <c r="K75" s="49">
        <f t="shared" si="12"/>
        <v>-386.85</v>
      </c>
      <c r="L75" s="48"/>
      <c r="M75" s="48">
        <v>6204.75</v>
      </c>
      <c r="N75" s="48"/>
      <c r="O75" s="48">
        <v>6515</v>
      </c>
      <c r="P75" s="48"/>
      <c r="Q75" s="50">
        <f t="shared" si="13"/>
        <v>-310.25</v>
      </c>
      <c r="R75" s="48"/>
      <c r="S75" s="48">
        <v>7915</v>
      </c>
    </row>
    <row r="76" spans="5:19" x14ac:dyDescent="0.35">
      <c r="E76" s="39" t="s">
        <v>75</v>
      </c>
      <c r="G76" s="48">
        <v>43</v>
      </c>
      <c r="H76" s="48"/>
      <c r="I76" s="48">
        <v>492</v>
      </c>
      <c r="J76" s="48"/>
      <c r="K76" s="49">
        <f t="shared" si="12"/>
        <v>-449</v>
      </c>
      <c r="L76" s="48"/>
      <c r="M76" s="48">
        <v>1098.73</v>
      </c>
      <c r="N76" s="48"/>
      <c r="O76" s="48">
        <v>6787</v>
      </c>
      <c r="P76" s="48"/>
      <c r="Q76" s="50">
        <f t="shared" si="13"/>
        <v>-5688.27</v>
      </c>
      <c r="R76" s="48"/>
      <c r="S76" s="48">
        <v>7187</v>
      </c>
    </row>
    <row r="77" spans="5:19" x14ac:dyDescent="0.35">
      <c r="E77" s="39" t="s">
        <v>76</v>
      </c>
      <c r="G77" s="48">
        <v>368</v>
      </c>
      <c r="H77" s="48"/>
      <c r="I77" s="48">
        <v>0</v>
      </c>
      <c r="J77" s="48"/>
      <c r="K77" s="49">
        <f t="shared" si="12"/>
        <v>368</v>
      </c>
      <c r="L77" s="48"/>
      <c r="M77" s="48">
        <v>1760.15</v>
      </c>
      <c r="N77" s="48"/>
      <c r="O77" s="48">
        <v>1433</v>
      </c>
      <c r="P77" s="48"/>
      <c r="Q77" s="50">
        <f t="shared" si="13"/>
        <v>327.15000000000009</v>
      </c>
      <c r="R77" s="48"/>
      <c r="S77" s="48">
        <v>1548</v>
      </c>
    </row>
    <row r="78" spans="5:19" x14ac:dyDescent="0.35">
      <c r="E78" s="39" t="s">
        <v>77</v>
      </c>
      <c r="G78" s="48"/>
      <c r="H78" s="48"/>
      <c r="I78" s="48"/>
      <c r="J78" s="48"/>
      <c r="K78" s="54"/>
      <c r="L78" s="48"/>
      <c r="M78" s="48"/>
      <c r="N78" s="48"/>
      <c r="O78" s="48"/>
      <c r="P78" s="48"/>
      <c r="Q78" s="55"/>
      <c r="R78" s="48"/>
      <c r="S78" s="48"/>
    </row>
    <row r="79" spans="5:19" x14ac:dyDescent="0.35">
      <c r="F79" s="39" t="s">
        <v>78</v>
      </c>
      <c r="G79" s="48">
        <v>180</v>
      </c>
      <c r="H79" s="48"/>
      <c r="I79" s="48">
        <v>160</v>
      </c>
      <c r="J79" s="48"/>
      <c r="K79" s="49">
        <f t="shared" ref="K79:K91" si="14">+G79-I79</f>
        <v>20</v>
      </c>
      <c r="L79" s="48"/>
      <c r="M79" s="48">
        <v>2195.67</v>
      </c>
      <c r="N79" s="48"/>
      <c r="O79" s="48">
        <v>2232</v>
      </c>
      <c r="P79" s="48"/>
      <c r="Q79" s="50">
        <f t="shared" ref="Q79:Q91" si="15">+M79-O79</f>
        <v>-36.329999999999927</v>
      </c>
      <c r="R79" s="48"/>
      <c r="S79" s="48">
        <v>2292</v>
      </c>
    </row>
    <row r="80" spans="5:19" x14ac:dyDescent="0.35">
      <c r="F80" s="39" t="s">
        <v>79</v>
      </c>
      <c r="G80" s="48">
        <v>0</v>
      </c>
      <c r="H80" s="48"/>
      <c r="I80" s="48">
        <v>0</v>
      </c>
      <c r="J80" s="48"/>
      <c r="K80" s="49">
        <f t="shared" si="14"/>
        <v>0</v>
      </c>
      <c r="L80" s="48"/>
      <c r="M80" s="48">
        <v>90</v>
      </c>
      <c r="N80" s="48"/>
      <c r="O80" s="48">
        <v>1968</v>
      </c>
      <c r="P80" s="48"/>
      <c r="Q80" s="50">
        <f t="shared" si="15"/>
        <v>-1878</v>
      </c>
      <c r="R80" s="48"/>
      <c r="S80" s="48">
        <v>1968</v>
      </c>
    </row>
    <row r="81" spans="5:19" x14ac:dyDescent="0.35">
      <c r="F81" s="39" t="s">
        <v>80</v>
      </c>
      <c r="G81" s="48">
        <v>0</v>
      </c>
      <c r="H81" s="48"/>
      <c r="I81" s="48">
        <v>0</v>
      </c>
      <c r="J81" s="48"/>
      <c r="K81" s="49">
        <f t="shared" si="14"/>
        <v>0</v>
      </c>
      <c r="L81" s="48"/>
      <c r="M81" s="48">
        <v>329</v>
      </c>
      <c r="N81" s="48"/>
      <c r="O81" s="48">
        <v>100</v>
      </c>
      <c r="P81" s="48"/>
      <c r="Q81" s="50">
        <f t="shared" si="15"/>
        <v>229</v>
      </c>
      <c r="R81" s="48"/>
      <c r="S81" s="48">
        <v>100</v>
      </c>
    </row>
    <row r="82" spans="5:19" ht="21.75" thickBot="1" x14ac:dyDescent="0.4">
      <c r="F82" s="39" t="s">
        <v>187</v>
      </c>
      <c r="G82" s="51">
        <v>0</v>
      </c>
      <c r="H82" s="48"/>
      <c r="I82" s="51"/>
      <c r="J82" s="48"/>
      <c r="K82" s="52">
        <f t="shared" si="14"/>
        <v>0</v>
      </c>
      <c r="L82" s="48"/>
      <c r="M82" s="51">
        <v>200</v>
      </c>
      <c r="N82" s="48"/>
      <c r="O82" s="51"/>
      <c r="P82" s="48"/>
      <c r="Q82" s="53">
        <f t="shared" si="15"/>
        <v>200</v>
      </c>
      <c r="R82" s="48"/>
      <c r="S82" s="51"/>
    </row>
    <row r="83" spans="5:19" x14ac:dyDescent="0.35">
      <c r="E83" s="39" t="s">
        <v>81</v>
      </c>
      <c r="G83" s="48">
        <f>ROUND(SUM(G78:G82),5)</f>
        <v>180</v>
      </c>
      <c r="H83" s="48"/>
      <c r="I83" s="48">
        <f>ROUND(SUM(I78:I82),5)</f>
        <v>160</v>
      </c>
      <c r="J83" s="48"/>
      <c r="K83" s="49">
        <f t="shared" si="14"/>
        <v>20</v>
      </c>
      <c r="L83" s="48"/>
      <c r="M83" s="48">
        <f>ROUND(SUM(M78:M82),5)</f>
        <v>2814.67</v>
      </c>
      <c r="N83" s="48"/>
      <c r="O83" s="48">
        <f>ROUND(SUM(O78:O82),5)</f>
        <v>4300</v>
      </c>
      <c r="P83" s="48"/>
      <c r="Q83" s="50">
        <f t="shared" si="15"/>
        <v>-1485.33</v>
      </c>
      <c r="R83" s="48"/>
      <c r="S83" s="48">
        <f>ROUND(SUM(S78:S82),5)</f>
        <v>4360</v>
      </c>
    </row>
    <row r="84" spans="5:19" x14ac:dyDescent="0.35">
      <c r="E84" s="39" t="s">
        <v>82</v>
      </c>
      <c r="G84" s="48">
        <v>6.2</v>
      </c>
      <c r="H84" s="48"/>
      <c r="I84" s="48">
        <v>220</v>
      </c>
      <c r="J84" s="48"/>
      <c r="K84" s="49">
        <f t="shared" si="14"/>
        <v>-213.8</v>
      </c>
      <c r="L84" s="48"/>
      <c r="M84" s="48">
        <v>3084.2</v>
      </c>
      <c r="N84" s="48"/>
      <c r="O84" s="48">
        <v>4050</v>
      </c>
      <c r="P84" s="48"/>
      <c r="Q84" s="50">
        <f t="shared" si="15"/>
        <v>-965.80000000000018</v>
      </c>
      <c r="R84" s="48"/>
      <c r="S84" s="48">
        <v>4050</v>
      </c>
    </row>
    <row r="85" spans="5:19" x14ac:dyDescent="0.35">
      <c r="E85" s="39" t="s">
        <v>83</v>
      </c>
      <c r="G85" s="48">
        <v>2500.9499999999998</v>
      </c>
      <c r="H85" s="48"/>
      <c r="I85" s="48">
        <v>2200</v>
      </c>
      <c r="J85" s="48"/>
      <c r="K85" s="49">
        <f t="shared" si="14"/>
        <v>300.94999999999982</v>
      </c>
      <c r="L85" s="48"/>
      <c r="M85" s="48">
        <v>31988.91</v>
      </c>
      <c r="N85" s="48"/>
      <c r="O85" s="48">
        <v>24200</v>
      </c>
      <c r="P85" s="48"/>
      <c r="Q85" s="50">
        <f t="shared" si="15"/>
        <v>7788.91</v>
      </c>
      <c r="R85" s="48"/>
      <c r="S85" s="48">
        <v>26400</v>
      </c>
    </row>
    <row r="86" spans="5:19" x14ac:dyDescent="0.35">
      <c r="E86" s="39" t="s">
        <v>84</v>
      </c>
      <c r="G86" s="48">
        <v>43.53</v>
      </c>
      <c r="H86" s="48"/>
      <c r="I86" s="48">
        <v>-23</v>
      </c>
      <c r="J86" s="48"/>
      <c r="K86" s="49">
        <f t="shared" si="14"/>
        <v>66.53</v>
      </c>
      <c r="L86" s="48"/>
      <c r="M86" s="48">
        <v>182.47</v>
      </c>
      <c r="N86" s="48"/>
      <c r="O86" s="48">
        <v>420</v>
      </c>
      <c r="P86" s="48"/>
      <c r="Q86" s="50">
        <f t="shared" si="15"/>
        <v>-237.53</v>
      </c>
      <c r="R86" s="48"/>
      <c r="S86" s="48">
        <v>440</v>
      </c>
    </row>
    <row r="87" spans="5:19" x14ac:dyDescent="0.35">
      <c r="E87" s="39" t="s">
        <v>85</v>
      </c>
      <c r="G87" s="48">
        <v>0</v>
      </c>
      <c r="H87" s="48"/>
      <c r="I87" s="48">
        <v>691</v>
      </c>
      <c r="J87" s="48"/>
      <c r="K87" s="49">
        <f t="shared" si="14"/>
        <v>-691</v>
      </c>
      <c r="L87" s="48"/>
      <c r="M87" s="48">
        <v>0</v>
      </c>
      <c r="N87" s="48"/>
      <c r="O87" s="48">
        <v>946</v>
      </c>
      <c r="P87" s="48"/>
      <c r="Q87" s="50">
        <f t="shared" si="15"/>
        <v>-946</v>
      </c>
      <c r="R87" s="48"/>
      <c r="S87" s="48">
        <v>946</v>
      </c>
    </row>
    <row r="88" spans="5:19" x14ac:dyDescent="0.35">
      <c r="E88" s="39" t="s">
        <v>86</v>
      </c>
      <c r="G88" s="48">
        <v>2957.69</v>
      </c>
      <c r="H88" s="48"/>
      <c r="I88" s="48">
        <v>1629</v>
      </c>
      <c r="J88" s="48"/>
      <c r="K88" s="49">
        <f t="shared" si="14"/>
        <v>1328.69</v>
      </c>
      <c r="L88" s="48"/>
      <c r="M88" s="48">
        <v>23626.52</v>
      </c>
      <c r="N88" s="48"/>
      <c r="O88" s="48">
        <v>17222</v>
      </c>
      <c r="P88" s="48"/>
      <c r="Q88" s="50">
        <f t="shared" si="15"/>
        <v>6404.52</v>
      </c>
      <c r="R88" s="48"/>
      <c r="S88" s="48">
        <v>18622</v>
      </c>
    </row>
    <row r="89" spans="5:19" x14ac:dyDescent="0.35">
      <c r="E89" s="39" t="s">
        <v>87</v>
      </c>
      <c r="G89" s="48">
        <v>1202.69</v>
      </c>
      <c r="H89" s="48"/>
      <c r="I89" s="48">
        <v>337</v>
      </c>
      <c r="J89" s="48"/>
      <c r="K89" s="49">
        <f t="shared" si="14"/>
        <v>865.69</v>
      </c>
      <c r="L89" s="48"/>
      <c r="M89" s="48">
        <v>32353.54</v>
      </c>
      <c r="N89" s="48"/>
      <c r="O89" s="48">
        <v>19508</v>
      </c>
      <c r="P89" s="48"/>
      <c r="Q89" s="50">
        <f t="shared" si="15"/>
        <v>12845.54</v>
      </c>
      <c r="R89" s="48"/>
      <c r="S89" s="48">
        <v>19858</v>
      </c>
    </row>
    <row r="90" spans="5:19" x14ac:dyDescent="0.35">
      <c r="E90" s="39" t="s">
        <v>88</v>
      </c>
      <c r="G90" s="48">
        <v>0</v>
      </c>
      <c r="H90" s="48"/>
      <c r="I90" s="48">
        <v>0</v>
      </c>
      <c r="J90" s="48"/>
      <c r="K90" s="49">
        <f t="shared" si="14"/>
        <v>0</v>
      </c>
      <c r="L90" s="48"/>
      <c r="M90" s="48">
        <v>100</v>
      </c>
      <c r="N90" s="48"/>
      <c r="O90" s="48">
        <v>1069</v>
      </c>
      <c r="P90" s="48"/>
      <c r="Q90" s="50">
        <f t="shared" si="15"/>
        <v>-969</v>
      </c>
      <c r="R90" s="48"/>
      <c r="S90" s="48">
        <v>1069</v>
      </c>
    </row>
    <row r="91" spans="5:19" x14ac:dyDescent="0.35">
      <c r="E91" s="39" t="s">
        <v>89</v>
      </c>
      <c r="G91" s="48">
        <v>797.76</v>
      </c>
      <c r="H91" s="48"/>
      <c r="I91" s="48">
        <v>7000</v>
      </c>
      <c r="J91" s="48"/>
      <c r="K91" s="49">
        <f t="shared" si="14"/>
        <v>-6202.24</v>
      </c>
      <c r="L91" s="48"/>
      <c r="M91" s="48">
        <v>49301.79</v>
      </c>
      <c r="N91" s="48"/>
      <c r="O91" s="48">
        <v>77000</v>
      </c>
      <c r="P91" s="48"/>
      <c r="Q91" s="50">
        <f t="shared" si="15"/>
        <v>-27698.21</v>
      </c>
      <c r="R91" s="48"/>
      <c r="S91" s="48">
        <v>84000</v>
      </c>
    </row>
    <row r="92" spans="5:19" x14ac:dyDescent="0.35">
      <c r="E92" s="39" t="s">
        <v>90</v>
      </c>
      <c r="G92" s="48"/>
      <c r="H92" s="48"/>
      <c r="I92" s="48"/>
      <c r="J92" s="48"/>
      <c r="K92" s="54"/>
      <c r="L92" s="48"/>
      <c r="M92" s="48"/>
      <c r="N92" s="48"/>
      <c r="O92" s="48"/>
      <c r="P92" s="48"/>
      <c r="Q92" s="55"/>
      <c r="R92" s="48"/>
      <c r="S92" s="48"/>
    </row>
    <row r="93" spans="5:19" x14ac:dyDescent="0.35">
      <c r="F93" s="39" t="s">
        <v>91</v>
      </c>
      <c r="G93" s="48">
        <v>95.46</v>
      </c>
      <c r="H93" s="48"/>
      <c r="I93" s="48">
        <v>289</v>
      </c>
      <c r="J93" s="48"/>
      <c r="K93" s="49">
        <f>+G93-I93</f>
        <v>-193.54000000000002</v>
      </c>
      <c r="L93" s="48"/>
      <c r="M93" s="48">
        <v>1086.8499999999999</v>
      </c>
      <c r="N93" s="48"/>
      <c r="O93" s="48">
        <v>1909</v>
      </c>
      <c r="P93" s="48"/>
      <c r="Q93" s="50">
        <f>+M93-O93</f>
        <v>-822.15000000000009</v>
      </c>
      <c r="R93" s="48"/>
      <c r="S93" s="48">
        <v>2009</v>
      </c>
    </row>
    <row r="94" spans="5:19" x14ac:dyDescent="0.35">
      <c r="F94" s="39" t="s">
        <v>92</v>
      </c>
      <c r="G94" s="48">
        <v>79.12</v>
      </c>
      <c r="H94" s="48"/>
      <c r="I94" s="48">
        <v>32</v>
      </c>
      <c r="J94" s="48"/>
      <c r="K94" s="49">
        <f>+G94-I94</f>
        <v>47.120000000000005</v>
      </c>
      <c r="L94" s="48"/>
      <c r="M94" s="48">
        <v>748.53</v>
      </c>
      <c r="N94" s="48"/>
      <c r="O94" s="48">
        <v>375</v>
      </c>
      <c r="P94" s="48"/>
      <c r="Q94" s="50">
        <f>+M94-O94</f>
        <v>373.53</v>
      </c>
      <c r="R94" s="48"/>
      <c r="S94" s="48">
        <v>375</v>
      </c>
    </row>
    <row r="95" spans="5:19" ht="21.75" thickBot="1" x14ac:dyDescent="0.4">
      <c r="F95" s="39" t="s">
        <v>93</v>
      </c>
      <c r="G95" s="51">
        <v>591.22</v>
      </c>
      <c r="H95" s="48"/>
      <c r="I95" s="51">
        <v>542</v>
      </c>
      <c r="J95" s="48"/>
      <c r="K95" s="52">
        <f>+G95-I95</f>
        <v>49.220000000000027</v>
      </c>
      <c r="L95" s="48"/>
      <c r="M95" s="51">
        <v>6944.87</v>
      </c>
      <c r="N95" s="48"/>
      <c r="O95" s="51">
        <v>7286</v>
      </c>
      <c r="P95" s="48"/>
      <c r="Q95" s="53">
        <f>+M95-O95</f>
        <v>-341.13000000000011</v>
      </c>
      <c r="R95" s="48"/>
      <c r="S95" s="51">
        <v>8036</v>
      </c>
    </row>
    <row r="96" spans="5:19" x14ac:dyDescent="0.35">
      <c r="E96" s="39" t="s">
        <v>94</v>
      </c>
      <c r="G96" s="48">
        <f>ROUND(SUM(G92:G95),5)</f>
        <v>765.8</v>
      </c>
      <c r="H96" s="48"/>
      <c r="I96" s="48">
        <f>ROUND(SUM(I92:I95),5)</f>
        <v>863</v>
      </c>
      <c r="J96" s="48"/>
      <c r="K96" s="49">
        <f>+G96-I96</f>
        <v>-97.200000000000045</v>
      </c>
      <c r="L96" s="48"/>
      <c r="M96" s="48">
        <f>ROUND(SUM(M92:M95),5)</f>
        <v>8780.25</v>
      </c>
      <c r="N96" s="48"/>
      <c r="O96" s="48">
        <f>ROUND(SUM(O92:O95),5)</f>
        <v>9570</v>
      </c>
      <c r="P96" s="48"/>
      <c r="Q96" s="50">
        <f>+M96-O96</f>
        <v>-789.75</v>
      </c>
      <c r="R96" s="48"/>
      <c r="S96" s="48">
        <f>ROUND(SUM(S92:S95),5)</f>
        <v>10420</v>
      </c>
    </row>
    <row r="97" spans="5:19" x14ac:dyDescent="0.35">
      <c r="E97" s="39" t="s">
        <v>95</v>
      </c>
      <c r="G97" s="48"/>
      <c r="H97" s="48"/>
      <c r="I97" s="48"/>
      <c r="J97" s="48"/>
      <c r="K97" s="54"/>
      <c r="L97" s="48"/>
      <c r="M97" s="48"/>
      <c r="N97" s="48"/>
      <c r="O97" s="48"/>
      <c r="P97" s="48"/>
      <c r="Q97" s="55"/>
      <c r="R97" s="48"/>
      <c r="S97" s="48"/>
    </row>
    <row r="98" spans="5:19" x14ac:dyDescent="0.35">
      <c r="F98" s="39" t="s">
        <v>96</v>
      </c>
      <c r="G98" s="48">
        <v>2755.02</v>
      </c>
      <c r="H98" s="48"/>
      <c r="I98" s="48">
        <v>3328</v>
      </c>
      <c r="J98" s="48"/>
      <c r="K98" s="49">
        <f>+G98-I98</f>
        <v>-572.98</v>
      </c>
      <c r="L98" s="48"/>
      <c r="M98" s="48">
        <v>36618.42</v>
      </c>
      <c r="N98" s="48"/>
      <c r="O98" s="48">
        <v>36608</v>
      </c>
      <c r="P98" s="48"/>
      <c r="Q98" s="50">
        <f>+M98-O98</f>
        <v>10.419999999998254</v>
      </c>
      <c r="R98" s="48"/>
      <c r="S98" s="48">
        <v>39936</v>
      </c>
    </row>
    <row r="99" spans="5:19" x14ac:dyDescent="0.35">
      <c r="F99" s="39" t="s">
        <v>97</v>
      </c>
      <c r="G99" s="48">
        <v>144</v>
      </c>
      <c r="H99" s="48"/>
      <c r="I99" s="48">
        <v>144</v>
      </c>
      <c r="J99" s="48"/>
      <c r="K99" s="49">
        <f>+G99-I99</f>
        <v>0</v>
      </c>
      <c r="L99" s="48"/>
      <c r="M99" s="48">
        <v>1584</v>
      </c>
      <c r="N99" s="48"/>
      <c r="O99" s="48">
        <v>1584</v>
      </c>
      <c r="P99" s="48"/>
      <c r="Q99" s="50">
        <f>+M99-O99</f>
        <v>0</v>
      </c>
      <c r="R99" s="48"/>
      <c r="S99" s="48">
        <v>1728</v>
      </c>
    </row>
    <row r="100" spans="5:19" ht="21.75" thickBot="1" x14ac:dyDescent="0.4">
      <c r="F100" s="39" t="s">
        <v>98</v>
      </c>
      <c r="G100" s="51">
        <v>656</v>
      </c>
      <c r="H100" s="48"/>
      <c r="I100" s="51">
        <v>656</v>
      </c>
      <c r="J100" s="48"/>
      <c r="K100" s="52">
        <f>+G100-I100</f>
        <v>0</v>
      </c>
      <c r="L100" s="48"/>
      <c r="M100" s="51">
        <v>7216</v>
      </c>
      <c r="N100" s="48"/>
      <c r="O100" s="51">
        <v>7216</v>
      </c>
      <c r="P100" s="48"/>
      <c r="Q100" s="53">
        <f>+M100-O100</f>
        <v>0</v>
      </c>
      <c r="R100" s="48"/>
      <c r="S100" s="51">
        <v>7872</v>
      </c>
    </row>
    <row r="101" spans="5:19" x14ac:dyDescent="0.35">
      <c r="E101" s="39" t="s">
        <v>99</v>
      </c>
      <c r="G101" s="48">
        <f>ROUND(SUM(G97:G100),5)</f>
        <v>3555.02</v>
      </c>
      <c r="H101" s="48"/>
      <c r="I101" s="48">
        <f>ROUND(SUM(I97:I100),5)</f>
        <v>4128</v>
      </c>
      <c r="J101" s="48"/>
      <c r="K101" s="49">
        <f>+G101-I101</f>
        <v>-572.98</v>
      </c>
      <c r="L101" s="48"/>
      <c r="M101" s="48">
        <f>ROUND(SUM(M97:M100),5)</f>
        <v>45418.42</v>
      </c>
      <c r="N101" s="48"/>
      <c r="O101" s="48">
        <f>ROUND(SUM(O97:O100),5)</f>
        <v>45408</v>
      </c>
      <c r="P101" s="48"/>
      <c r="Q101" s="50">
        <f>+M101-O101</f>
        <v>10.419999999998254</v>
      </c>
      <c r="R101" s="48"/>
      <c r="S101" s="48">
        <f>ROUND(SUM(S97:S100),5)</f>
        <v>49536</v>
      </c>
    </row>
    <row r="102" spans="5:19" x14ac:dyDescent="0.35">
      <c r="E102" s="39" t="s">
        <v>100</v>
      </c>
      <c r="G102" s="48"/>
      <c r="H102" s="48"/>
      <c r="I102" s="48"/>
      <c r="J102" s="48"/>
      <c r="K102" s="54"/>
      <c r="L102" s="48"/>
      <c r="M102" s="48"/>
      <c r="N102" s="48"/>
      <c r="O102" s="48"/>
      <c r="P102" s="48"/>
      <c r="Q102" s="55"/>
      <c r="R102" s="48"/>
      <c r="S102" s="48"/>
    </row>
    <row r="103" spans="5:19" x14ac:dyDescent="0.35">
      <c r="F103" s="39" t="s">
        <v>101</v>
      </c>
      <c r="G103" s="48">
        <v>-46.95</v>
      </c>
      <c r="H103" s="48"/>
      <c r="I103" s="48">
        <v>0</v>
      </c>
      <c r="J103" s="48"/>
      <c r="K103" s="49">
        <f>+G103-I103</f>
        <v>-46.95</v>
      </c>
      <c r="L103" s="48"/>
      <c r="M103" s="48">
        <v>255.96</v>
      </c>
      <c r="N103" s="48"/>
      <c r="O103" s="48">
        <v>0</v>
      </c>
      <c r="P103" s="48"/>
      <c r="Q103" s="50">
        <f>+M103-O103</f>
        <v>255.96</v>
      </c>
      <c r="R103" s="48"/>
      <c r="S103" s="48">
        <v>0</v>
      </c>
    </row>
    <row r="104" spans="5:19" ht="21.75" thickBot="1" x14ac:dyDescent="0.4">
      <c r="F104" s="39" t="s">
        <v>102</v>
      </c>
      <c r="G104" s="51">
        <v>5538.91</v>
      </c>
      <c r="H104" s="48"/>
      <c r="I104" s="51">
        <v>6055</v>
      </c>
      <c r="J104" s="48"/>
      <c r="K104" s="52">
        <f>+G104-I104</f>
        <v>-516.09000000000015</v>
      </c>
      <c r="L104" s="48"/>
      <c r="M104" s="51">
        <v>73331.03</v>
      </c>
      <c r="N104" s="48"/>
      <c r="O104" s="51">
        <v>68292</v>
      </c>
      <c r="P104" s="48"/>
      <c r="Q104" s="53">
        <f>+M104-O104</f>
        <v>5039.0299999999988</v>
      </c>
      <c r="R104" s="48"/>
      <c r="S104" s="51">
        <v>74492</v>
      </c>
    </row>
    <row r="105" spans="5:19" x14ac:dyDescent="0.35">
      <c r="E105" s="39" t="s">
        <v>103</v>
      </c>
      <c r="G105" s="48">
        <f>ROUND(SUM(G102:G104),5)</f>
        <v>5491.96</v>
      </c>
      <c r="H105" s="48"/>
      <c r="I105" s="48">
        <f>ROUND(SUM(I102:I104),5)</f>
        <v>6055</v>
      </c>
      <c r="J105" s="48"/>
      <c r="K105" s="49">
        <f>+G105-I105</f>
        <v>-563.04</v>
      </c>
      <c r="L105" s="48"/>
      <c r="M105" s="48">
        <f>ROUND(SUM(M102:M104),5)</f>
        <v>73586.990000000005</v>
      </c>
      <c r="N105" s="48"/>
      <c r="O105" s="48">
        <f>ROUND(SUM(O102:O104),5)</f>
        <v>68292</v>
      </c>
      <c r="P105" s="48"/>
      <c r="Q105" s="50">
        <f>+M105-O105</f>
        <v>5294.9900000000052</v>
      </c>
      <c r="R105" s="48"/>
      <c r="S105" s="48">
        <f>ROUND(SUM(S102:S104),5)</f>
        <v>74492</v>
      </c>
    </row>
    <row r="106" spans="5:19" x14ac:dyDescent="0.35">
      <c r="E106" s="39" t="s">
        <v>104</v>
      </c>
      <c r="G106" s="48"/>
      <c r="H106" s="48"/>
      <c r="I106" s="48"/>
      <c r="J106" s="48"/>
      <c r="K106" s="54"/>
      <c r="L106" s="48"/>
      <c r="M106" s="48"/>
      <c r="N106" s="48"/>
      <c r="O106" s="48"/>
      <c r="P106" s="48"/>
      <c r="Q106" s="55"/>
      <c r="R106" s="48"/>
      <c r="S106" s="48"/>
    </row>
    <row r="107" spans="5:19" x14ac:dyDescent="0.35">
      <c r="F107" s="39" t="s">
        <v>105</v>
      </c>
      <c r="G107" s="48">
        <v>803.71</v>
      </c>
      <c r="H107" s="48"/>
      <c r="I107" s="48">
        <v>2049</v>
      </c>
      <c r="J107" s="48"/>
      <c r="K107" s="49">
        <f>+G107-I107</f>
        <v>-1245.29</v>
      </c>
      <c r="L107" s="48"/>
      <c r="M107" s="48">
        <v>18714.25</v>
      </c>
      <c r="N107" s="48"/>
      <c r="O107" s="48">
        <v>26447</v>
      </c>
      <c r="P107" s="48"/>
      <c r="Q107" s="50">
        <f>+M107-O107</f>
        <v>-7732.75</v>
      </c>
      <c r="R107" s="48"/>
      <c r="S107" s="48">
        <v>28447</v>
      </c>
    </row>
    <row r="108" spans="5:19" ht="21.75" thickBot="1" x14ac:dyDescent="0.4">
      <c r="F108" s="39" t="s">
        <v>106</v>
      </c>
      <c r="G108" s="51">
        <v>264.48</v>
      </c>
      <c r="H108" s="48"/>
      <c r="I108" s="51">
        <v>165</v>
      </c>
      <c r="J108" s="48"/>
      <c r="K108" s="52">
        <f>+G108-I108</f>
        <v>99.480000000000018</v>
      </c>
      <c r="L108" s="48"/>
      <c r="M108" s="51">
        <v>11625.29</v>
      </c>
      <c r="N108" s="48"/>
      <c r="O108" s="51">
        <v>7349</v>
      </c>
      <c r="P108" s="48"/>
      <c r="Q108" s="53">
        <f>+M108-O108</f>
        <v>4276.2900000000009</v>
      </c>
      <c r="R108" s="48"/>
      <c r="S108" s="51">
        <v>7549</v>
      </c>
    </row>
    <row r="109" spans="5:19" x14ac:dyDescent="0.35">
      <c r="E109" s="39" t="s">
        <v>107</v>
      </c>
      <c r="G109" s="48">
        <f>ROUND(SUM(G106:G108),5)</f>
        <v>1068.19</v>
      </c>
      <c r="H109" s="48"/>
      <c r="I109" s="48">
        <f>ROUND(SUM(I106:I108),5)</f>
        <v>2214</v>
      </c>
      <c r="J109" s="48"/>
      <c r="K109" s="49">
        <f>+G109-I109</f>
        <v>-1145.81</v>
      </c>
      <c r="L109" s="48"/>
      <c r="M109" s="48">
        <f>ROUND(SUM(M106:M108),5)</f>
        <v>30339.54</v>
      </c>
      <c r="N109" s="48"/>
      <c r="O109" s="48">
        <f>ROUND(SUM(O106:O108),5)</f>
        <v>33796</v>
      </c>
      <c r="P109" s="48"/>
      <c r="Q109" s="50">
        <f>+M109-O109</f>
        <v>-3456.4599999999991</v>
      </c>
      <c r="R109" s="48"/>
      <c r="S109" s="48">
        <f>ROUND(SUM(S106:S108),5)</f>
        <v>35996</v>
      </c>
    </row>
    <row r="110" spans="5:19" x14ac:dyDescent="0.35">
      <c r="E110" s="39" t="s">
        <v>108</v>
      </c>
      <c r="G110" s="48">
        <v>0</v>
      </c>
      <c r="H110" s="48"/>
      <c r="I110" s="48">
        <v>1548</v>
      </c>
      <c r="J110" s="48"/>
      <c r="K110" s="49">
        <f>+G110-I110</f>
        <v>-1548</v>
      </c>
      <c r="L110" s="48"/>
      <c r="M110" s="48">
        <v>518.26</v>
      </c>
      <c r="N110" s="48"/>
      <c r="O110" s="48">
        <v>17674</v>
      </c>
      <c r="P110" s="48"/>
      <c r="Q110" s="50">
        <f>+M110-O110</f>
        <v>-17155.740000000002</v>
      </c>
      <c r="R110" s="48"/>
      <c r="S110" s="48">
        <v>19181</v>
      </c>
    </row>
    <row r="111" spans="5:19" x14ac:dyDescent="0.35">
      <c r="E111" s="39" t="s">
        <v>109</v>
      </c>
      <c r="G111" s="48"/>
      <c r="H111" s="48"/>
      <c r="I111" s="48"/>
      <c r="J111" s="48"/>
      <c r="K111" s="54"/>
      <c r="L111" s="48"/>
      <c r="M111" s="48"/>
      <c r="N111" s="48"/>
      <c r="O111" s="48"/>
      <c r="P111" s="48"/>
      <c r="Q111" s="55"/>
      <c r="R111" s="48"/>
      <c r="S111" s="48"/>
    </row>
    <row r="112" spans="5:19" x14ac:dyDescent="0.35">
      <c r="F112" s="39" t="s">
        <v>110</v>
      </c>
      <c r="G112" s="48">
        <v>1451.43</v>
      </c>
      <c r="H112" s="48"/>
      <c r="I112" s="48">
        <v>1816</v>
      </c>
      <c r="J112" s="48"/>
      <c r="K112" s="49">
        <f>+G112-I112</f>
        <v>-364.56999999999994</v>
      </c>
      <c r="L112" s="48"/>
      <c r="M112" s="48">
        <v>27920.1</v>
      </c>
      <c r="N112" s="48"/>
      <c r="O112" s="48">
        <v>25772</v>
      </c>
      <c r="P112" s="48"/>
      <c r="Q112" s="50">
        <f>+M112-O112</f>
        <v>2148.0999999999985</v>
      </c>
      <c r="R112" s="48"/>
      <c r="S112" s="48">
        <v>27272</v>
      </c>
    </row>
    <row r="113" spans="2:19" ht="21.75" thickBot="1" x14ac:dyDescent="0.4">
      <c r="F113" s="39" t="s">
        <v>111</v>
      </c>
      <c r="G113" s="51">
        <v>1618.81</v>
      </c>
      <c r="H113" s="48"/>
      <c r="I113" s="51">
        <v>5139</v>
      </c>
      <c r="J113" s="48"/>
      <c r="K113" s="52">
        <f>+G113-I113</f>
        <v>-3520.19</v>
      </c>
      <c r="L113" s="48"/>
      <c r="M113" s="51">
        <v>50302.79</v>
      </c>
      <c r="N113" s="48"/>
      <c r="O113" s="51">
        <v>50671</v>
      </c>
      <c r="P113" s="48"/>
      <c r="Q113" s="53">
        <f>+M113-O113</f>
        <v>-368.20999999999913</v>
      </c>
      <c r="R113" s="48"/>
      <c r="S113" s="51">
        <v>56471</v>
      </c>
    </row>
    <row r="114" spans="2:19" x14ac:dyDescent="0.35">
      <c r="E114" s="39" t="s">
        <v>112</v>
      </c>
      <c r="G114" s="48">
        <f>ROUND(SUM(G111:G113),5)</f>
        <v>3070.24</v>
      </c>
      <c r="H114" s="48"/>
      <c r="I114" s="48">
        <f>ROUND(SUM(I111:I113),5)</f>
        <v>6955</v>
      </c>
      <c r="J114" s="48"/>
      <c r="K114" s="49">
        <f>+G114-I114</f>
        <v>-3884.76</v>
      </c>
      <c r="L114" s="48"/>
      <c r="M114" s="48">
        <f>ROUND(SUM(M111:M113),5)</f>
        <v>78222.89</v>
      </c>
      <c r="N114" s="48"/>
      <c r="O114" s="48">
        <f>ROUND(SUM(O111:O113),5)</f>
        <v>76443</v>
      </c>
      <c r="P114" s="48"/>
      <c r="Q114" s="50">
        <f>+M114-O114</f>
        <v>1779.8899999999994</v>
      </c>
      <c r="R114" s="48"/>
      <c r="S114" s="48">
        <f>ROUND(SUM(S111:S113),5)</f>
        <v>83743</v>
      </c>
    </row>
    <row r="115" spans="2:19" x14ac:dyDescent="0.35">
      <c r="E115" s="39" t="s">
        <v>113</v>
      </c>
      <c r="G115" s="48">
        <v>0</v>
      </c>
      <c r="H115" s="48"/>
      <c r="I115" s="48"/>
      <c r="J115" s="48"/>
      <c r="K115" s="54"/>
      <c r="L115" s="48"/>
      <c r="M115" s="48">
        <v>1065</v>
      </c>
      <c r="N115" s="48"/>
      <c r="O115" s="48"/>
      <c r="P115" s="48"/>
      <c r="Q115" s="55"/>
      <c r="R115" s="48"/>
      <c r="S115" s="48"/>
    </row>
    <row r="116" spans="2:19" x14ac:dyDescent="0.35">
      <c r="E116" s="39" t="s">
        <v>114</v>
      </c>
      <c r="G116" s="48">
        <v>273.82</v>
      </c>
      <c r="H116" s="48"/>
      <c r="I116" s="48">
        <v>0</v>
      </c>
      <c r="J116" s="48"/>
      <c r="K116" s="49">
        <f t="shared" ref="K116:K122" si="16">+G116-I116</f>
        <v>273.82</v>
      </c>
      <c r="L116" s="48"/>
      <c r="M116" s="48">
        <v>225.88</v>
      </c>
      <c r="N116" s="48"/>
      <c r="O116" s="48">
        <v>0</v>
      </c>
      <c r="P116" s="48"/>
      <c r="Q116" s="50">
        <f t="shared" ref="Q116:Q122" si="17">+M116-O116</f>
        <v>225.88</v>
      </c>
      <c r="R116" s="48"/>
      <c r="S116" s="48">
        <v>0</v>
      </c>
    </row>
    <row r="117" spans="2:19" x14ac:dyDescent="0.35">
      <c r="E117" s="39" t="s">
        <v>115</v>
      </c>
      <c r="G117" s="48">
        <v>0</v>
      </c>
      <c r="H117" s="48"/>
      <c r="I117" s="48">
        <v>900</v>
      </c>
      <c r="J117" s="48"/>
      <c r="K117" s="49">
        <f t="shared" si="16"/>
        <v>-900</v>
      </c>
      <c r="L117" s="48"/>
      <c r="M117" s="48">
        <v>15060.55</v>
      </c>
      <c r="N117" s="48"/>
      <c r="O117" s="48">
        <v>16963</v>
      </c>
      <c r="P117" s="48"/>
      <c r="Q117" s="50">
        <f t="shared" si="17"/>
        <v>-1902.4500000000007</v>
      </c>
      <c r="R117" s="48"/>
      <c r="S117" s="48">
        <v>17963</v>
      </c>
    </row>
    <row r="118" spans="2:19" x14ac:dyDescent="0.35">
      <c r="E118" s="39" t="s">
        <v>116</v>
      </c>
      <c r="G118" s="48">
        <v>0</v>
      </c>
      <c r="H118" s="48"/>
      <c r="I118" s="48">
        <v>15</v>
      </c>
      <c r="J118" s="48"/>
      <c r="K118" s="49">
        <f t="shared" si="16"/>
        <v>-15</v>
      </c>
      <c r="L118" s="48"/>
      <c r="M118" s="48">
        <v>162.6</v>
      </c>
      <c r="N118" s="48"/>
      <c r="O118" s="48">
        <v>795</v>
      </c>
      <c r="P118" s="48"/>
      <c r="Q118" s="50">
        <f t="shared" si="17"/>
        <v>-632.4</v>
      </c>
      <c r="R118" s="48"/>
      <c r="S118" s="48">
        <v>830</v>
      </c>
    </row>
    <row r="119" spans="2:19" ht="21.75" thickBot="1" x14ac:dyDescent="0.4">
      <c r="E119" s="39" t="s">
        <v>117</v>
      </c>
      <c r="G119" s="48">
        <v>13461</v>
      </c>
      <c r="H119" s="48"/>
      <c r="I119" s="48">
        <v>13461</v>
      </c>
      <c r="J119" s="48"/>
      <c r="K119" s="49">
        <f t="shared" si="16"/>
        <v>0</v>
      </c>
      <c r="L119" s="48"/>
      <c r="M119" s="48">
        <v>148071</v>
      </c>
      <c r="N119" s="48"/>
      <c r="O119" s="48">
        <v>148071</v>
      </c>
      <c r="P119" s="48"/>
      <c r="Q119" s="50">
        <f t="shared" si="17"/>
        <v>0</v>
      </c>
      <c r="R119" s="48"/>
      <c r="S119" s="48">
        <v>161532</v>
      </c>
    </row>
    <row r="120" spans="2:19" ht="21.75" hidden="1" thickBot="1" x14ac:dyDescent="0.4">
      <c r="E120" s="39" t="s">
        <v>188</v>
      </c>
      <c r="G120" s="56">
        <v>-337.62</v>
      </c>
      <c r="H120" s="48"/>
      <c r="I120" s="56"/>
      <c r="J120" s="48"/>
      <c r="K120" s="52">
        <f t="shared" si="16"/>
        <v>-337.62</v>
      </c>
      <c r="L120" s="48"/>
      <c r="M120" s="56">
        <v>-337.62</v>
      </c>
      <c r="N120" s="48"/>
      <c r="O120" s="56"/>
      <c r="P120" s="48"/>
      <c r="Q120" s="53">
        <f t="shared" si="17"/>
        <v>-337.62</v>
      </c>
      <c r="R120" s="48"/>
      <c r="S120" s="56"/>
    </row>
    <row r="121" spans="2:19" ht="21.75" thickBot="1" x14ac:dyDescent="0.4">
      <c r="D121" s="39" t="s">
        <v>118</v>
      </c>
      <c r="G121" s="57">
        <f>ROUND(G44+G54+SUM(G62:G63)+SUM(G74:G77)+SUM(G83:G91)+G96+G101+G105+SUM(G109:G110)+SUM(G114:G120),5)</f>
        <v>555843.51</v>
      </c>
      <c r="H121" s="48"/>
      <c r="I121" s="57">
        <f>ROUND(I44+I54+SUM(I62:I63)+SUM(I74:I77)+SUM(I83:I91)+I96+I101+I105+SUM(I109:I110)+SUM(I114:I120),5)</f>
        <v>610708</v>
      </c>
      <c r="J121" s="48"/>
      <c r="K121" s="52">
        <f t="shared" si="16"/>
        <v>-54864.489999999991</v>
      </c>
      <c r="L121" s="48"/>
      <c r="M121" s="57">
        <f>ROUND(M44+M54+SUM(M62:M63)+SUM(M74:M77)+SUM(M83:M91)+M96+M101+M105+SUM(M109:M110)+SUM(M114:M120),5)</f>
        <v>5299924.24</v>
      </c>
      <c r="N121" s="48"/>
      <c r="O121" s="57">
        <f>ROUND(O44+O54+SUM(O62:O63)+SUM(O74:O77)+SUM(O83:O91)+O96+O101+O105+SUM(O109:O110)+SUM(O114:O120),5)</f>
        <v>5454621</v>
      </c>
      <c r="P121" s="48"/>
      <c r="Q121" s="53">
        <f t="shared" si="17"/>
        <v>-154696.75999999978</v>
      </c>
      <c r="R121" s="48"/>
      <c r="S121" s="57">
        <f>ROUND(S44+S54+SUM(S62:S63)+SUM(S74:S77)+SUM(S83:S91)+S96+S101+S105+SUM(S109:S110)+SUM(S114:S120),5)</f>
        <v>5910976</v>
      </c>
    </row>
    <row r="122" spans="2:19" x14ac:dyDescent="0.35">
      <c r="B122" s="39" t="s">
        <v>119</v>
      </c>
      <c r="G122" s="48">
        <f>ROUND(G3+G43-G121,5)</f>
        <v>-27898.02</v>
      </c>
      <c r="H122" s="48"/>
      <c r="I122" s="48">
        <f>ROUND(I3+I43-I121,5)</f>
        <v>-117123</v>
      </c>
      <c r="J122" s="48"/>
      <c r="K122" s="49">
        <f t="shared" si="16"/>
        <v>89224.98</v>
      </c>
      <c r="L122" s="48"/>
      <c r="M122" s="48">
        <f>ROUND(M3+M43-M121,5)</f>
        <v>140980.14000000001</v>
      </c>
      <c r="N122" s="48"/>
      <c r="O122" s="48">
        <f>ROUND(O3+O43-O121,5)</f>
        <v>164530</v>
      </c>
      <c r="P122" s="48"/>
      <c r="Q122" s="50">
        <f t="shared" si="17"/>
        <v>-23549.859999999986</v>
      </c>
      <c r="R122" s="48"/>
      <c r="S122" s="48">
        <f>ROUND(S3+S43-S121,5)</f>
        <v>223604</v>
      </c>
    </row>
    <row r="123" spans="2:19" x14ac:dyDescent="0.35">
      <c r="B123" s="39" t="s">
        <v>120</v>
      </c>
      <c r="G123" s="48"/>
      <c r="H123" s="48"/>
      <c r="I123" s="48"/>
      <c r="J123" s="48"/>
      <c r="K123" s="54"/>
      <c r="L123" s="48"/>
      <c r="M123" s="48"/>
      <c r="N123" s="48"/>
      <c r="O123" s="48"/>
      <c r="P123" s="48"/>
      <c r="Q123" s="55"/>
      <c r="R123" s="48"/>
      <c r="S123" s="48"/>
    </row>
    <row r="124" spans="2:19" x14ac:dyDescent="0.35">
      <c r="C124" s="39" t="s">
        <v>121</v>
      </c>
      <c r="G124" s="48"/>
      <c r="H124" s="48"/>
      <c r="I124" s="48"/>
      <c r="J124" s="48"/>
      <c r="K124" s="54"/>
      <c r="L124" s="48"/>
      <c r="M124" s="48"/>
      <c r="N124" s="48"/>
      <c r="O124" s="48"/>
      <c r="P124" s="48"/>
      <c r="Q124" s="55"/>
      <c r="R124" s="48"/>
      <c r="S124" s="48"/>
    </row>
    <row r="125" spans="2:19" ht="21.75" thickBot="1" x14ac:dyDescent="0.4">
      <c r="D125" s="39" t="s">
        <v>122</v>
      </c>
      <c r="G125" s="51">
        <v>0</v>
      </c>
      <c r="H125" s="48"/>
      <c r="I125" s="51">
        <v>1250</v>
      </c>
      <c r="J125" s="48"/>
      <c r="K125" s="52">
        <f>+G125-I125</f>
        <v>-1250</v>
      </c>
      <c r="L125" s="48"/>
      <c r="M125" s="51">
        <v>0</v>
      </c>
      <c r="N125" s="48"/>
      <c r="O125" s="51">
        <v>13750</v>
      </c>
      <c r="P125" s="48"/>
      <c r="Q125" s="53">
        <f>+M125-O125</f>
        <v>-13750</v>
      </c>
      <c r="R125" s="48"/>
      <c r="S125" s="51">
        <v>15000</v>
      </c>
    </row>
    <row r="126" spans="2:19" x14ac:dyDescent="0.35">
      <c r="C126" s="39" t="s">
        <v>123</v>
      </c>
      <c r="G126" s="48">
        <f>ROUND(SUM(G124:G125),5)</f>
        <v>0</v>
      </c>
      <c r="H126" s="48"/>
      <c r="I126" s="48">
        <f>ROUND(SUM(I124:I125),5)</f>
        <v>1250</v>
      </c>
      <c r="J126" s="48"/>
      <c r="K126" s="49">
        <f>+G126-I126</f>
        <v>-1250</v>
      </c>
      <c r="L126" s="48"/>
      <c r="M126" s="48">
        <f>ROUND(SUM(M124:M125),5)</f>
        <v>0</v>
      </c>
      <c r="N126" s="48"/>
      <c r="O126" s="48">
        <f>ROUND(SUM(O124:O125),5)</f>
        <v>13750</v>
      </c>
      <c r="P126" s="48"/>
      <c r="Q126" s="50">
        <f>+M126-O126</f>
        <v>-13750</v>
      </c>
      <c r="R126" s="48"/>
      <c r="S126" s="48">
        <f>ROUND(SUM(S124:S125),5)</f>
        <v>15000</v>
      </c>
    </row>
    <row r="127" spans="2:19" x14ac:dyDescent="0.35">
      <c r="C127" s="39" t="s">
        <v>124</v>
      </c>
      <c r="G127" s="48"/>
      <c r="H127" s="48"/>
      <c r="I127" s="48"/>
      <c r="J127" s="48"/>
      <c r="K127" s="54"/>
      <c r="L127" s="48"/>
      <c r="M127" s="48"/>
      <c r="N127" s="48"/>
      <c r="O127" s="48"/>
      <c r="P127" s="48"/>
      <c r="Q127" s="55"/>
      <c r="R127" s="48"/>
      <c r="S127" s="48"/>
    </row>
    <row r="128" spans="2:19" x14ac:dyDescent="0.35">
      <c r="D128" s="39" t="s">
        <v>125</v>
      </c>
      <c r="G128" s="48">
        <v>0</v>
      </c>
      <c r="H128" s="48"/>
      <c r="I128" s="48">
        <v>1220</v>
      </c>
      <c r="J128" s="48"/>
      <c r="K128" s="49">
        <f t="shared" ref="K128:K133" si="18">+G128-I128</f>
        <v>-1220</v>
      </c>
      <c r="L128" s="48"/>
      <c r="M128" s="48">
        <v>615.17999999999995</v>
      </c>
      <c r="N128" s="48"/>
      <c r="O128" s="48">
        <v>13420</v>
      </c>
      <c r="P128" s="48"/>
      <c r="Q128" s="50">
        <f t="shared" ref="Q128:Q133" si="19">+M128-O128</f>
        <v>-12804.82</v>
      </c>
      <c r="R128" s="48"/>
      <c r="S128" s="48">
        <v>14640</v>
      </c>
    </row>
    <row r="129" spans="1:19" x14ac:dyDescent="0.35">
      <c r="D129" s="39" t="s">
        <v>126</v>
      </c>
      <c r="G129" s="48">
        <v>0</v>
      </c>
      <c r="H129" s="48"/>
      <c r="I129" s="48">
        <v>88</v>
      </c>
      <c r="J129" s="48"/>
      <c r="K129" s="49">
        <f t="shared" si="18"/>
        <v>-88</v>
      </c>
      <c r="L129" s="48"/>
      <c r="M129" s="48">
        <v>27.58</v>
      </c>
      <c r="N129" s="48"/>
      <c r="O129" s="48">
        <v>968</v>
      </c>
      <c r="P129" s="48"/>
      <c r="Q129" s="50">
        <f t="shared" si="19"/>
        <v>-940.42</v>
      </c>
      <c r="R129" s="48"/>
      <c r="S129" s="48">
        <v>1056</v>
      </c>
    </row>
    <row r="130" spans="1:19" ht="21.75" thickBot="1" x14ac:dyDescent="0.4">
      <c r="D130" s="39" t="s">
        <v>127</v>
      </c>
      <c r="G130" s="56">
        <v>0</v>
      </c>
      <c r="H130" s="48"/>
      <c r="I130" s="56">
        <v>100</v>
      </c>
      <c r="J130" s="48"/>
      <c r="K130" s="52">
        <f t="shared" si="18"/>
        <v>-100</v>
      </c>
      <c r="L130" s="48"/>
      <c r="M130" s="56">
        <v>34.54</v>
      </c>
      <c r="N130" s="48"/>
      <c r="O130" s="56">
        <v>1415</v>
      </c>
      <c r="P130" s="48"/>
      <c r="Q130" s="53">
        <f t="shared" si="19"/>
        <v>-1380.46</v>
      </c>
      <c r="R130" s="48"/>
      <c r="S130" s="56">
        <v>1515</v>
      </c>
    </row>
    <row r="131" spans="1:19" ht="21.75" thickBot="1" x14ac:dyDescent="0.4">
      <c r="C131" s="39" t="s">
        <v>128</v>
      </c>
      <c r="G131" s="58">
        <f>ROUND(SUM(G127:G130),5)</f>
        <v>0</v>
      </c>
      <c r="H131" s="48"/>
      <c r="I131" s="58">
        <f>ROUND(SUM(I127:I130),5)</f>
        <v>1408</v>
      </c>
      <c r="J131" s="48"/>
      <c r="K131" s="52">
        <f t="shared" si="18"/>
        <v>-1408</v>
      </c>
      <c r="L131" s="48"/>
      <c r="M131" s="58">
        <f>ROUND(SUM(M127:M130),5)</f>
        <v>677.3</v>
      </c>
      <c r="N131" s="48"/>
      <c r="O131" s="58">
        <f>ROUND(SUM(O127:O130),5)</f>
        <v>15803</v>
      </c>
      <c r="P131" s="48"/>
      <c r="Q131" s="53">
        <f t="shared" si="19"/>
        <v>-15125.7</v>
      </c>
      <c r="R131" s="48"/>
      <c r="S131" s="58">
        <f>ROUND(SUM(S127:S130),5)</f>
        <v>17211</v>
      </c>
    </row>
    <row r="132" spans="1:19" ht="21.75" thickBot="1" x14ac:dyDescent="0.4">
      <c r="B132" s="39" t="s">
        <v>129</v>
      </c>
      <c r="G132" s="58">
        <f>ROUND(G123+G126-G131,5)</f>
        <v>0</v>
      </c>
      <c r="H132" s="48"/>
      <c r="I132" s="58">
        <f>ROUND(I123+I126-I131,5)</f>
        <v>-158</v>
      </c>
      <c r="J132" s="48"/>
      <c r="K132" s="52">
        <f t="shared" si="18"/>
        <v>158</v>
      </c>
      <c r="L132" s="48"/>
      <c r="M132" s="58">
        <f>ROUND(M123+M126-M131,5)</f>
        <v>-677.3</v>
      </c>
      <c r="N132" s="48"/>
      <c r="O132" s="58">
        <f>ROUND(O123+O126-O131,5)</f>
        <v>-2053</v>
      </c>
      <c r="P132" s="48"/>
      <c r="Q132" s="53">
        <f t="shared" si="19"/>
        <v>1375.7</v>
      </c>
      <c r="R132" s="48"/>
      <c r="S132" s="58">
        <f>ROUND(S123+S126-S131,5)</f>
        <v>-2211</v>
      </c>
    </row>
    <row r="133" spans="1:19" s="39" customFormat="1" thickBot="1" x14ac:dyDescent="0.35">
      <c r="A133" s="39" t="s">
        <v>130</v>
      </c>
      <c r="G133" s="59">
        <f>ROUND(G122+G132,5)</f>
        <v>-27898.02</v>
      </c>
      <c r="I133" s="59">
        <f>ROUND(I122+I132,5)</f>
        <v>-117281</v>
      </c>
      <c r="K133" s="60">
        <f t="shared" si="18"/>
        <v>89382.98</v>
      </c>
      <c r="M133" s="59">
        <f>ROUND(M122+M132,5)</f>
        <v>140302.84</v>
      </c>
      <c r="O133" s="59">
        <f>ROUND(O122+O132,5)</f>
        <v>162477</v>
      </c>
      <c r="Q133" s="61">
        <f t="shared" si="19"/>
        <v>-22174.160000000003</v>
      </c>
      <c r="S133" s="59">
        <f>ROUND(S122+S132,5)</f>
        <v>221393</v>
      </c>
    </row>
    <row r="134" spans="1:19" ht="21.75" thickTop="1" x14ac:dyDescent="0.35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47DF2-A118-46E8-9FD3-EFD0D5B3B654}">
  <dimension ref="A1:AG143"/>
  <sheetViews>
    <sheetView workbookViewId="0">
      <pane xSplit="6" ySplit="3" topLeftCell="J58" activePane="bottomRight" state="frozen"/>
      <selection pane="topRight" activeCell="G1" sqref="G1"/>
      <selection pane="bottomLeft" activeCell="A4" sqref="A4"/>
      <selection pane="bottomRight" activeCell="K67" sqref="K67"/>
    </sheetView>
  </sheetViews>
  <sheetFormatPr defaultRowHeight="18.75" x14ac:dyDescent="0.3"/>
  <cols>
    <col min="1" max="5" width="3" style="2" customWidth="1"/>
    <col min="6" max="6" width="56.42578125" style="2" bestFit="1" customWidth="1"/>
    <col min="7" max="7" width="13.140625" style="3" bestFit="1" customWidth="1"/>
    <col min="8" max="8" width="2.28515625" style="3" customWidth="1"/>
    <col min="9" max="9" width="13.85546875" style="3" bestFit="1" customWidth="1"/>
    <col min="10" max="10" width="2.28515625" style="3" customWidth="1"/>
    <col min="11" max="11" width="13.140625" style="3" bestFit="1" customWidth="1"/>
    <col min="12" max="12" width="2.28515625" style="3" customWidth="1"/>
    <col min="13" max="13" width="13.140625" style="3" bestFit="1" customWidth="1"/>
    <col min="14" max="14" width="2.28515625" style="3" customWidth="1"/>
    <col min="15" max="15" width="14.140625" style="3" bestFit="1" customWidth="1"/>
    <col min="16" max="16" width="2.28515625" style="3" customWidth="1"/>
    <col min="17" max="17" width="14.140625" style="3" bestFit="1" customWidth="1"/>
    <col min="18" max="18" width="2.28515625" style="3" customWidth="1"/>
    <col min="19" max="19" width="13.140625" style="3" bestFit="1" customWidth="1"/>
    <col min="20" max="20" width="2.28515625" style="3" customWidth="1"/>
    <col min="21" max="21" width="13.140625" style="3" bestFit="1" customWidth="1"/>
    <col min="22" max="22" width="2.28515625" style="3" customWidth="1"/>
    <col min="23" max="23" width="13.140625" style="3" bestFit="1" customWidth="1"/>
    <col min="24" max="24" width="2.28515625" style="3" customWidth="1"/>
    <col min="25" max="25" width="13.140625" style="3" bestFit="1" customWidth="1"/>
    <col min="26" max="26" width="2.28515625" style="3" customWidth="1"/>
    <col min="27" max="27" width="14.140625" style="3" bestFit="1" customWidth="1"/>
    <col min="28" max="28" width="2.28515625" style="3" customWidth="1"/>
    <col min="29" max="29" width="14.140625" style="3" bestFit="1" customWidth="1"/>
    <col min="30" max="30" width="2.28515625" style="3" customWidth="1"/>
    <col min="31" max="31" width="21.140625" style="3" bestFit="1" customWidth="1"/>
    <col min="32" max="16384" width="9.140625" style="3"/>
  </cols>
  <sheetData>
    <row r="1" spans="1:31" x14ac:dyDescent="0.3">
      <c r="A1" s="1" t="s">
        <v>163</v>
      </c>
    </row>
    <row r="2" spans="1:31" ht="19.5" thickBot="1" x14ac:dyDescent="0.35">
      <c r="A2" s="1"/>
      <c r="B2" s="1"/>
      <c r="C2" s="1"/>
      <c r="D2" s="1"/>
      <c r="E2" s="1"/>
      <c r="F2" s="1"/>
      <c r="G2" s="4"/>
      <c r="H2" s="5"/>
      <c r="I2" s="4"/>
      <c r="J2" s="5"/>
      <c r="K2" s="4"/>
      <c r="L2" s="5"/>
      <c r="M2" s="4"/>
      <c r="N2" s="5"/>
      <c r="O2" s="4"/>
      <c r="P2" s="5"/>
      <c r="Q2" s="4"/>
      <c r="R2" s="5"/>
      <c r="S2" s="4"/>
      <c r="T2" s="5"/>
      <c r="U2" s="4"/>
      <c r="V2" s="5"/>
      <c r="W2" s="4"/>
      <c r="X2" s="5"/>
      <c r="Y2" s="4"/>
      <c r="Z2" s="5"/>
      <c r="AA2" s="4"/>
      <c r="AB2" s="5"/>
      <c r="AC2" s="4"/>
      <c r="AD2" s="5"/>
      <c r="AE2" s="4"/>
    </row>
    <row r="3" spans="1:31" s="10" customFormat="1" ht="20.25" thickTop="1" thickBot="1" x14ac:dyDescent="0.35">
      <c r="A3" s="6"/>
      <c r="B3" s="6"/>
      <c r="C3" s="6"/>
      <c r="D3" s="6"/>
      <c r="E3" s="6"/>
      <c r="F3" s="6"/>
      <c r="G3" s="7" t="s">
        <v>164</v>
      </c>
      <c r="H3" s="8"/>
      <c r="I3" s="9" t="s">
        <v>165</v>
      </c>
      <c r="J3" s="8"/>
      <c r="K3" s="9" t="s">
        <v>166</v>
      </c>
      <c r="L3" s="8"/>
      <c r="M3" s="9" t="s">
        <v>167</v>
      </c>
      <c r="N3" s="8"/>
      <c r="O3" s="9" t="s">
        <v>168</v>
      </c>
      <c r="P3" s="8"/>
      <c r="Q3" s="9" t="s">
        <v>169</v>
      </c>
      <c r="R3" s="8"/>
      <c r="S3" s="9" t="s">
        <v>170</v>
      </c>
      <c r="T3" s="8"/>
      <c r="U3" s="9" t="s">
        <v>171</v>
      </c>
      <c r="V3" s="8"/>
      <c r="W3" s="9" t="s">
        <v>172</v>
      </c>
      <c r="X3" s="8"/>
      <c r="Y3" s="9" t="s">
        <v>173</v>
      </c>
      <c r="Z3" s="8"/>
      <c r="AA3" s="9" t="s">
        <v>174</v>
      </c>
      <c r="AB3" s="8"/>
      <c r="AC3" s="9" t="s">
        <v>175</v>
      </c>
      <c r="AD3" s="8"/>
      <c r="AE3" s="7" t="s">
        <v>12</v>
      </c>
    </row>
    <row r="4" spans="1:31" ht="19.5" thickTop="1" x14ac:dyDescent="0.3">
      <c r="A4" s="1"/>
      <c r="B4" s="1" t="s">
        <v>1</v>
      </c>
      <c r="C4" s="1"/>
      <c r="D4" s="1"/>
      <c r="E4" s="1"/>
      <c r="F4" s="1"/>
      <c r="G4" s="11"/>
      <c r="H4" s="12"/>
      <c r="I4" s="11"/>
      <c r="J4" s="12"/>
      <c r="K4" s="11"/>
      <c r="L4" s="12"/>
      <c r="M4" s="11"/>
      <c r="N4" s="12"/>
      <c r="O4" s="11"/>
      <c r="P4" s="12"/>
      <c r="Q4" s="11"/>
      <c r="R4" s="12"/>
      <c r="S4" s="11"/>
      <c r="T4" s="12"/>
      <c r="U4" s="11"/>
      <c r="V4" s="12"/>
      <c r="W4" s="11"/>
      <c r="X4" s="12"/>
      <c r="Y4" s="11"/>
      <c r="Z4" s="12"/>
      <c r="AA4" s="11"/>
      <c r="AB4" s="12"/>
      <c r="AC4" s="11"/>
      <c r="AD4" s="12"/>
      <c r="AE4" s="11"/>
    </row>
    <row r="5" spans="1:31" x14ac:dyDescent="0.3">
      <c r="A5" s="1"/>
      <c r="B5" s="1"/>
      <c r="C5" s="1"/>
      <c r="D5" s="1" t="s">
        <v>2</v>
      </c>
      <c r="E5" s="1"/>
      <c r="F5" s="1"/>
      <c r="G5" s="11"/>
      <c r="H5" s="12"/>
      <c r="I5" s="11"/>
      <c r="J5" s="12"/>
      <c r="K5" s="11"/>
      <c r="L5" s="12"/>
      <c r="M5" s="11"/>
      <c r="N5" s="12"/>
      <c r="O5" s="11"/>
      <c r="P5" s="12"/>
      <c r="Q5" s="11"/>
      <c r="R5" s="12"/>
      <c r="S5" s="11"/>
      <c r="T5" s="12"/>
      <c r="U5" s="11"/>
      <c r="V5" s="12"/>
      <c r="W5" s="11"/>
      <c r="X5" s="12"/>
      <c r="Y5" s="11"/>
      <c r="Z5" s="12"/>
      <c r="AA5" s="11"/>
      <c r="AB5" s="12"/>
      <c r="AC5" s="11"/>
      <c r="AD5" s="12"/>
      <c r="AE5" s="11"/>
    </row>
    <row r="6" spans="1:31" x14ac:dyDescent="0.3">
      <c r="A6" s="1"/>
      <c r="B6" s="1"/>
      <c r="C6" s="1"/>
      <c r="D6" s="1"/>
      <c r="E6" s="1" t="s">
        <v>3</v>
      </c>
      <c r="F6" s="1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x14ac:dyDescent="0.3">
      <c r="A7" s="1"/>
      <c r="B7" s="1"/>
      <c r="C7" s="1"/>
      <c r="D7" s="1"/>
      <c r="E7" s="1"/>
      <c r="F7" s="1" t="s">
        <v>4</v>
      </c>
      <c r="G7" s="13">
        <f>+'[1]Day Rev Calc'!$Q$16</f>
        <v>100154.55576470584</v>
      </c>
      <c r="H7" s="13"/>
      <c r="I7" s="13">
        <f>+'[1]Day Rev Calc'!$S$16</f>
        <v>100154.55576470584</v>
      </c>
      <c r="J7" s="13"/>
      <c r="K7" s="13">
        <f>+'[1]Day Rev Calc'!$U$16</f>
        <v>90958.687058823503</v>
      </c>
      <c r="L7" s="13"/>
      <c r="M7" s="13">
        <f>+'[1]Day Rev Calc'!$W$16</f>
        <v>104752.49011764704</v>
      </c>
      <c r="N7" s="13"/>
      <c r="O7" s="13">
        <f>+'[1]Day Rev Calc'!$Y$16</f>
        <v>86360.752705882333</v>
      </c>
      <c r="P7" s="13"/>
      <c r="Q7" s="13">
        <f>+'[1]Day Rev Calc'!$AA$16</f>
        <v>90958.687058823503</v>
      </c>
      <c r="R7" s="13"/>
      <c r="S7" s="13">
        <f>+'[1]Day Rev Calc'!$AC$16</f>
        <v>95556.621411764674</v>
      </c>
      <c r="T7" s="13"/>
      <c r="U7" s="13">
        <f>+'[1]Day Rev Calc'!$AE$16</f>
        <v>90958.687058823503</v>
      </c>
      <c r="V7" s="13"/>
      <c r="W7" s="13">
        <f>+'[1]Day Rev Calc'!$AG$16</f>
        <v>100154.55576470584</v>
      </c>
      <c r="X7" s="13"/>
      <c r="Y7" s="13">
        <f>+'[1]Day Rev Calc'!$AI$16</f>
        <v>100154.55576470584</v>
      </c>
      <c r="Z7" s="13"/>
      <c r="AA7" s="13">
        <f>+'[1]Day Rev Calc'!$AK$16</f>
        <v>90958.687058823503</v>
      </c>
      <c r="AB7" s="13"/>
      <c r="AC7" s="13">
        <f>+'[1]Day Rev Calc'!$AM$16</f>
        <v>96556.621411764674</v>
      </c>
      <c r="AD7" s="13"/>
      <c r="AE7" s="13">
        <f>SUM(G7:AC7)</f>
        <v>1147679.4569411762</v>
      </c>
    </row>
    <row r="8" spans="1:31" x14ac:dyDescent="0.3">
      <c r="A8" s="1"/>
      <c r="B8" s="1"/>
      <c r="C8" s="1"/>
      <c r="D8" s="1"/>
      <c r="E8" s="1"/>
      <c r="F8" s="1" t="s">
        <v>5</v>
      </c>
      <c r="G8" s="13">
        <v>2860</v>
      </c>
      <c r="H8" s="13"/>
      <c r="I8" s="13">
        <v>2660</v>
      </c>
      <c r="J8" s="13"/>
      <c r="K8" s="13">
        <v>3490</v>
      </c>
      <c r="L8" s="13"/>
      <c r="M8" s="13">
        <v>3730</v>
      </c>
      <c r="N8" s="13"/>
      <c r="O8" s="13">
        <v>4110</v>
      </c>
      <c r="P8" s="13"/>
      <c r="Q8" s="13">
        <v>3020</v>
      </c>
      <c r="R8" s="13"/>
      <c r="S8" s="13">
        <v>2510</v>
      </c>
      <c r="T8" s="13"/>
      <c r="U8" s="13">
        <v>2970</v>
      </c>
      <c r="V8" s="13"/>
      <c r="W8" s="13">
        <v>3710</v>
      </c>
      <c r="X8" s="13"/>
      <c r="Y8" s="13">
        <v>3530</v>
      </c>
      <c r="Z8" s="13"/>
      <c r="AA8" s="13">
        <v>3230</v>
      </c>
      <c r="AB8" s="13"/>
      <c r="AC8" s="13">
        <v>2750</v>
      </c>
      <c r="AD8" s="13"/>
      <c r="AE8" s="13">
        <f>SUM(G8:AC8)</f>
        <v>38570</v>
      </c>
    </row>
    <row r="9" spans="1:31" x14ac:dyDescent="0.3">
      <c r="A9" s="1"/>
      <c r="B9" s="1"/>
      <c r="C9" s="1"/>
      <c r="D9" s="1"/>
      <c r="E9" s="1"/>
      <c r="F9" s="1" t="s">
        <v>6</v>
      </c>
      <c r="G9" s="13">
        <v>2875</v>
      </c>
      <c r="H9" s="13"/>
      <c r="I9" s="13">
        <v>2875</v>
      </c>
      <c r="J9" s="13"/>
      <c r="K9" s="13">
        <v>2875</v>
      </c>
      <c r="L9" s="13"/>
      <c r="M9" s="13">
        <v>2875</v>
      </c>
      <c r="N9" s="13"/>
      <c r="O9" s="13">
        <v>2875</v>
      </c>
      <c r="P9" s="13"/>
      <c r="Q9" s="13">
        <v>2875</v>
      </c>
      <c r="R9" s="13"/>
      <c r="S9" s="13">
        <v>2875</v>
      </c>
      <c r="T9" s="13"/>
      <c r="U9" s="13">
        <v>2875</v>
      </c>
      <c r="V9" s="13"/>
      <c r="W9" s="13">
        <v>2875</v>
      </c>
      <c r="X9" s="13"/>
      <c r="Y9" s="13">
        <v>2875</v>
      </c>
      <c r="Z9" s="13"/>
      <c r="AA9" s="13">
        <v>2875</v>
      </c>
      <c r="AB9" s="13"/>
      <c r="AC9" s="13">
        <v>2875</v>
      </c>
      <c r="AD9" s="13"/>
      <c r="AE9" s="13">
        <f>SUM(G9:AC9)</f>
        <v>34500</v>
      </c>
    </row>
    <row r="10" spans="1:31" ht="19.5" thickBot="1" x14ac:dyDescent="0.35">
      <c r="A10" s="1"/>
      <c r="B10" s="1"/>
      <c r="C10" s="1"/>
      <c r="D10" s="1"/>
      <c r="E10" s="1"/>
      <c r="F10" s="1" t="s">
        <v>7</v>
      </c>
      <c r="G10" s="14">
        <v>0</v>
      </c>
      <c r="H10" s="13"/>
      <c r="I10" s="14">
        <v>0</v>
      </c>
      <c r="J10" s="13"/>
      <c r="K10" s="14">
        <v>0</v>
      </c>
      <c r="L10" s="13"/>
      <c r="M10" s="14">
        <v>0</v>
      </c>
      <c r="N10" s="13"/>
      <c r="O10" s="14">
        <v>0</v>
      </c>
      <c r="P10" s="13"/>
      <c r="Q10" s="14">
        <v>0</v>
      </c>
      <c r="R10" s="13"/>
      <c r="S10" s="14">
        <v>0</v>
      </c>
      <c r="T10" s="13"/>
      <c r="U10" s="14">
        <v>0</v>
      </c>
      <c r="V10" s="13"/>
      <c r="W10" s="14">
        <v>0</v>
      </c>
      <c r="X10" s="13"/>
      <c r="Y10" s="14">
        <v>0</v>
      </c>
      <c r="Z10" s="13"/>
      <c r="AA10" s="14">
        <v>0</v>
      </c>
      <c r="AB10" s="13"/>
      <c r="AC10" s="14">
        <v>0</v>
      </c>
      <c r="AD10" s="13"/>
      <c r="AE10" s="14">
        <f t="shared" ref="AE10:AE73" si="0">SUM(G10:AC10)</f>
        <v>0</v>
      </c>
    </row>
    <row r="11" spans="1:31" x14ac:dyDescent="0.3">
      <c r="A11" s="1"/>
      <c r="B11" s="1"/>
      <c r="C11" s="1"/>
      <c r="D11" s="1"/>
      <c r="E11" s="1" t="s">
        <v>8</v>
      </c>
      <c r="F11" s="1"/>
      <c r="G11" s="13">
        <f>ROUND(SUM(G6:G10),5)</f>
        <v>105889.55576</v>
      </c>
      <c r="H11" s="13"/>
      <c r="I11" s="13">
        <f>ROUND(SUM(I6:I10),5)</f>
        <v>105689.55576</v>
      </c>
      <c r="J11" s="13"/>
      <c r="K11" s="13">
        <f>ROUND(SUM(K6:K10),5)</f>
        <v>97323.687059999997</v>
      </c>
      <c r="L11" s="13"/>
      <c r="M11" s="13">
        <f>ROUND(SUM(M6:M10),5)</f>
        <v>111357.49012</v>
      </c>
      <c r="N11" s="13"/>
      <c r="O11" s="13">
        <f>ROUND(SUM(O6:O10),5)</f>
        <v>93345.752710000001</v>
      </c>
      <c r="P11" s="13"/>
      <c r="Q11" s="13">
        <f>ROUND(SUM(Q6:Q10),5)</f>
        <v>96853.687059999997</v>
      </c>
      <c r="R11" s="13"/>
      <c r="S11" s="13">
        <f>ROUND(SUM(S6:S10),5)</f>
        <v>100941.62141000001</v>
      </c>
      <c r="T11" s="13"/>
      <c r="U11" s="13">
        <f>ROUND(SUM(U6:U10),5)</f>
        <v>96803.687059999997</v>
      </c>
      <c r="V11" s="13"/>
      <c r="W11" s="13">
        <f>ROUND(SUM(W6:W10),5)</f>
        <v>106739.55576</v>
      </c>
      <c r="X11" s="13"/>
      <c r="Y11" s="13">
        <f>ROUND(SUM(Y6:Y10),5)</f>
        <v>106559.55576</v>
      </c>
      <c r="Z11" s="13"/>
      <c r="AA11" s="13">
        <f>ROUND(SUM(AA6:AA10),5)</f>
        <v>97063.687059999997</v>
      </c>
      <c r="AB11" s="13"/>
      <c r="AC11" s="13">
        <f>ROUND(SUM(AC6:AC10),5)</f>
        <v>102181.62141000001</v>
      </c>
      <c r="AD11" s="13"/>
      <c r="AE11" s="13">
        <f t="shared" si="0"/>
        <v>1220749.4569300001</v>
      </c>
    </row>
    <row r="12" spans="1:31" x14ac:dyDescent="0.3">
      <c r="A12" s="1"/>
      <c r="B12" s="1"/>
      <c r="C12" s="1"/>
      <c r="D12" s="1"/>
      <c r="E12" s="1" t="s">
        <v>176</v>
      </c>
      <c r="F12" s="1"/>
      <c r="G12" s="13">
        <v>2000</v>
      </c>
      <c r="H12" s="13"/>
      <c r="I12" s="13">
        <v>2000</v>
      </c>
      <c r="J12" s="13"/>
      <c r="K12" s="13">
        <v>2000</v>
      </c>
      <c r="L12" s="13"/>
      <c r="M12" s="13">
        <v>2000</v>
      </c>
      <c r="N12" s="13"/>
      <c r="O12" s="13">
        <v>2000</v>
      </c>
      <c r="P12" s="13"/>
      <c r="Q12" s="13">
        <v>2000</v>
      </c>
      <c r="R12" s="13"/>
      <c r="S12" s="13">
        <v>2000</v>
      </c>
      <c r="T12" s="13"/>
      <c r="U12" s="13">
        <v>2000</v>
      </c>
      <c r="V12" s="13"/>
      <c r="W12" s="13">
        <v>2000</v>
      </c>
      <c r="X12" s="13"/>
      <c r="Y12" s="13">
        <v>2000</v>
      </c>
      <c r="Z12" s="13"/>
      <c r="AA12" s="13">
        <v>2000</v>
      </c>
      <c r="AB12" s="13"/>
      <c r="AC12" s="13">
        <v>2000</v>
      </c>
      <c r="AD12" s="13"/>
      <c r="AE12" s="13">
        <f t="shared" si="0"/>
        <v>24000</v>
      </c>
    </row>
    <row r="13" spans="1:31" x14ac:dyDescent="0.3">
      <c r="A13" s="1"/>
      <c r="B13" s="1"/>
      <c r="C13" s="1"/>
      <c r="D13" s="1"/>
      <c r="E13" s="1" t="s">
        <v>9</v>
      </c>
      <c r="F13" s="1"/>
      <c r="G13" s="13">
        <v>0</v>
      </c>
      <c r="H13" s="13"/>
      <c r="I13" s="13">
        <v>0</v>
      </c>
      <c r="J13" s="13"/>
      <c r="K13" s="13">
        <v>0</v>
      </c>
      <c r="L13" s="13"/>
      <c r="M13" s="13">
        <v>0</v>
      </c>
      <c r="N13" s="13"/>
      <c r="O13" s="13">
        <v>0</v>
      </c>
      <c r="P13" s="13"/>
      <c r="Q13" s="13">
        <v>0</v>
      </c>
      <c r="R13" s="13"/>
      <c r="S13" s="13">
        <v>0</v>
      </c>
      <c r="T13" s="13"/>
      <c r="U13" s="13">
        <v>0</v>
      </c>
      <c r="V13" s="13"/>
      <c r="W13" s="13">
        <v>0</v>
      </c>
      <c r="X13" s="13"/>
      <c r="Y13" s="13">
        <v>0</v>
      </c>
      <c r="Z13" s="13"/>
      <c r="AA13" s="13">
        <v>0</v>
      </c>
      <c r="AB13" s="13"/>
      <c r="AC13" s="13">
        <v>0</v>
      </c>
      <c r="AD13" s="13"/>
      <c r="AE13" s="13">
        <f t="shared" si="0"/>
        <v>0</v>
      </c>
    </row>
    <row r="14" spans="1:31" x14ac:dyDescent="0.3">
      <c r="A14" s="1"/>
      <c r="B14" s="1"/>
      <c r="C14" s="1"/>
      <c r="D14" s="1"/>
      <c r="E14" s="1" t="s">
        <v>10</v>
      </c>
      <c r="F14" s="1"/>
      <c r="G14" s="13">
        <v>0</v>
      </c>
      <c r="H14" s="13"/>
      <c r="I14" s="13">
        <v>0</v>
      </c>
      <c r="J14" s="13"/>
      <c r="K14" s="13">
        <v>0</v>
      </c>
      <c r="L14" s="13"/>
      <c r="M14" s="13">
        <v>2799.56</v>
      </c>
      <c r="N14" s="13"/>
      <c r="O14" s="13">
        <v>0</v>
      </c>
      <c r="P14" s="13"/>
      <c r="Q14" s="13">
        <v>0</v>
      </c>
      <c r="R14" s="13"/>
      <c r="S14" s="13">
        <v>0</v>
      </c>
      <c r="T14" s="13"/>
      <c r="U14" s="13">
        <v>0</v>
      </c>
      <c r="V14" s="13"/>
      <c r="W14" s="13">
        <v>2799.56</v>
      </c>
      <c r="X14" s="13"/>
      <c r="Y14" s="13">
        <v>0</v>
      </c>
      <c r="Z14" s="13"/>
      <c r="AA14" s="13">
        <v>0</v>
      </c>
      <c r="AB14" s="13"/>
      <c r="AC14" s="13">
        <v>0</v>
      </c>
      <c r="AD14" s="13"/>
      <c r="AE14" s="13">
        <f t="shared" si="0"/>
        <v>5599.12</v>
      </c>
    </row>
    <row r="15" spans="1:31" x14ac:dyDescent="0.3">
      <c r="A15" s="1"/>
      <c r="B15" s="1"/>
      <c r="C15" s="1"/>
      <c r="D15" s="1"/>
      <c r="E15" s="1" t="s">
        <v>11</v>
      </c>
      <c r="F15" s="1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 t="s">
        <v>12</v>
      </c>
    </row>
    <row r="16" spans="1:31" x14ac:dyDescent="0.3">
      <c r="A16" s="1"/>
      <c r="B16" s="1"/>
      <c r="C16" s="1"/>
      <c r="D16" s="1"/>
      <c r="E16" s="1"/>
      <c r="F16" s="1" t="s">
        <v>13</v>
      </c>
      <c r="G16" s="13">
        <v>900</v>
      </c>
      <c r="H16" s="13"/>
      <c r="I16" s="13">
        <v>900</v>
      </c>
      <c r="J16" s="13"/>
      <c r="K16" s="13">
        <v>900</v>
      </c>
      <c r="L16" s="13"/>
      <c r="M16" s="13">
        <v>900</v>
      </c>
      <c r="N16" s="13"/>
      <c r="O16" s="13">
        <v>900</v>
      </c>
      <c r="P16" s="13"/>
      <c r="Q16" s="13">
        <v>900</v>
      </c>
      <c r="R16" s="13"/>
      <c r="S16" s="13">
        <v>900</v>
      </c>
      <c r="T16" s="13"/>
      <c r="U16" s="13">
        <v>900</v>
      </c>
      <c r="V16" s="13"/>
      <c r="W16" s="13">
        <v>900</v>
      </c>
      <c r="X16" s="13"/>
      <c r="Y16" s="13">
        <v>900</v>
      </c>
      <c r="Z16" s="13"/>
      <c r="AA16" s="13">
        <v>900</v>
      </c>
      <c r="AB16" s="13"/>
      <c r="AC16" s="13">
        <v>900</v>
      </c>
      <c r="AD16" s="13"/>
      <c r="AE16" s="13">
        <f t="shared" si="0"/>
        <v>10800</v>
      </c>
    </row>
    <row r="17" spans="1:31" x14ac:dyDescent="0.3">
      <c r="A17" s="1"/>
      <c r="B17" s="1"/>
      <c r="C17" s="1"/>
      <c r="D17" s="1"/>
      <c r="E17" s="1"/>
      <c r="F17" s="1" t="s">
        <v>14</v>
      </c>
      <c r="G17" s="13">
        <v>2149.87</v>
      </c>
      <c r="H17" s="13"/>
      <c r="I17" s="13">
        <v>1111.8900000000001</v>
      </c>
      <c r="J17" s="13"/>
      <c r="K17" s="13">
        <v>2545.62</v>
      </c>
      <c r="L17" s="13"/>
      <c r="M17" s="13">
        <v>0</v>
      </c>
      <c r="N17" s="13"/>
      <c r="O17" s="13">
        <v>2219.13</v>
      </c>
      <c r="P17" s="13"/>
      <c r="Q17" s="13">
        <v>2292.27</v>
      </c>
      <c r="R17" s="13"/>
      <c r="S17" s="13">
        <v>0</v>
      </c>
      <c r="T17" s="13"/>
      <c r="U17" s="13">
        <v>2255.11</v>
      </c>
      <c r="V17" s="13"/>
      <c r="W17" s="13">
        <v>275</v>
      </c>
      <c r="X17" s="13"/>
      <c r="Y17" s="13">
        <v>2429.5100000000002</v>
      </c>
      <c r="Z17" s="13"/>
      <c r="AA17" s="13">
        <v>1666.64</v>
      </c>
      <c r="AB17" s="13"/>
      <c r="AC17" s="13">
        <v>1300</v>
      </c>
      <c r="AD17" s="13"/>
      <c r="AE17" s="13">
        <f t="shared" si="0"/>
        <v>18245.04</v>
      </c>
    </row>
    <row r="18" spans="1:31" ht="19.5" thickBot="1" x14ac:dyDescent="0.35">
      <c r="A18" s="1"/>
      <c r="B18" s="1"/>
      <c r="C18" s="1"/>
      <c r="D18" s="1"/>
      <c r="E18" s="1"/>
      <c r="F18" s="1" t="s">
        <v>15</v>
      </c>
      <c r="G18" s="14">
        <v>0</v>
      </c>
      <c r="H18" s="13"/>
      <c r="I18" s="14">
        <v>0</v>
      </c>
      <c r="J18" s="13"/>
      <c r="K18" s="14">
        <v>0</v>
      </c>
      <c r="L18" s="13"/>
      <c r="M18" s="14">
        <v>0</v>
      </c>
      <c r="N18" s="13"/>
      <c r="O18" s="14">
        <v>0</v>
      </c>
      <c r="P18" s="13"/>
      <c r="Q18" s="14">
        <v>0</v>
      </c>
      <c r="R18" s="13"/>
      <c r="S18" s="14">
        <v>0</v>
      </c>
      <c r="T18" s="13"/>
      <c r="U18" s="14">
        <v>0</v>
      </c>
      <c r="V18" s="13"/>
      <c r="W18" s="14">
        <v>0</v>
      </c>
      <c r="X18" s="13"/>
      <c r="Y18" s="14">
        <v>0</v>
      </c>
      <c r="Z18" s="13"/>
      <c r="AA18" s="14">
        <v>0</v>
      </c>
      <c r="AB18" s="13"/>
      <c r="AC18" s="14">
        <v>0</v>
      </c>
      <c r="AD18" s="13"/>
      <c r="AE18" s="14">
        <f t="shared" si="0"/>
        <v>0</v>
      </c>
    </row>
    <row r="19" spans="1:31" x14ac:dyDescent="0.3">
      <c r="A19" s="1"/>
      <c r="B19" s="1"/>
      <c r="C19" s="1"/>
      <c r="D19" s="1"/>
      <c r="E19" s="1" t="s">
        <v>16</v>
      </c>
      <c r="F19" s="1"/>
      <c r="G19" s="13">
        <f>ROUND(SUM(G15:G18),5)</f>
        <v>3049.87</v>
      </c>
      <c r="H19" s="13"/>
      <c r="I19" s="13">
        <f>ROUND(SUM(I15:I18),5)</f>
        <v>2011.89</v>
      </c>
      <c r="J19" s="13"/>
      <c r="K19" s="13">
        <f>ROUND(SUM(K15:K18),5)</f>
        <v>3445.62</v>
      </c>
      <c r="L19" s="13"/>
      <c r="M19" s="13">
        <f>ROUND(SUM(M15:M18),5)</f>
        <v>900</v>
      </c>
      <c r="N19" s="13"/>
      <c r="O19" s="13">
        <f>ROUND(SUM(O15:O18),5)</f>
        <v>3119.13</v>
      </c>
      <c r="P19" s="13"/>
      <c r="Q19" s="13">
        <f>ROUND(SUM(Q15:Q18),5)</f>
        <v>3192.27</v>
      </c>
      <c r="R19" s="13"/>
      <c r="S19" s="13">
        <f>ROUND(SUM(S15:S18),5)</f>
        <v>900</v>
      </c>
      <c r="T19" s="13"/>
      <c r="U19" s="13">
        <f>ROUND(SUM(U15:U18),5)</f>
        <v>3155.11</v>
      </c>
      <c r="V19" s="13"/>
      <c r="W19" s="13">
        <f>ROUND(SUM(W15:W18),5)</f>
        <v>1175</v>
      </c>
      <c r="X19" s="13"/>
      <c r="Y19" s="13">
        <f>ROUND(SUM(Y15:Y18),5)</f>
        <v>3329.51</v>
      </c>
      <c r="Z19" s="13"/>
      <c r="AA19" s="13">
        <f>ROUND(SUM(AA15:AA18),5)</f>
        <v>2566.64</v>
      </c>
      <c r="AB19" s="13"/>
      <c r="AC19" s="13">
        <f>ROUND(SUM(AC15:AC18),5)</f>
        <v>2200</v>
      </c>
      <c r="AD19" s="13"/>
      <c r="AE19" s="13">
        <f t="shared" si="0"/>
        <v>29045.040000000001</v>
      </c>
    </row>
    <row r="20" spans="1:31" x14ac:dyDescent="0.3">
      <c r="A20" s="1"/>
      <c r="B20" s="1"/>
      <c r="C20" s="1"/>
      <c r="D20" s="1"/>
      <c r="E20" s="1" t="s">
        <v>17</v>
      </c>
      <c r="F20" s="1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 t="s">
        <v>12</v>
      </c>
    </row>
    <row r="21" spans="1:31" x14ac:dyDescent="0.3">
      <c r="A21" s="1"/>
      <c r="B21" s="1"/>
      <c r="C21" s="1"/>
      <c r="D21" s="1"/>
      <c r="E21" s="1"/>
      <c r="F21" s="1" t="s">
        <v>18</v>
      </c>
      <c r="G21" s="13">
        <f>+'[1]Day Rev Calc'!$Q$7</f>
        <v>11909.475764705885</v>
      </c>
      <c r="H21" s="13"/>
      <c r="I21" s="13">
        <f>+'[1]Day Rev Calc'!$S$7</f>
        <v>11909.475764705885</v>
      </c>
      <c r="J21" s="13"/>
      <c r="K21" s="13">
        <f>+'[1]Day Rev Calc'!$U$7</f>
        <v>10735.887058823533</v>
      </c>
      <c r="L21" s="13"/>
      <c r="M21" s="13">
        <f>+'[1]Day Rev Calc'!$W$7</f>
        <v>12496.270117647062</v>
      </c>
      <c r="N21" s="13"/>
      <c r="O21" s="13">
        <f>+'[1]Day Rev Calc'!$Y$7</f>
        <v>10149.092705882356</v>
      </c>
      <c r="P21" s="13"/>
      <c r="Q21" s="13">
        <f>+'[1]Day Rev Calc'!$AA$7</f>
        <v>10735.887058823533</v>
      </c>
      <c r="R21" s="13"/>
      <c r="S21" s="13">
        <f>+'[1]Day Rev Calc'!$AC$7</f>
        <v>11322.681411764708</v>
      </c>
      <c r="T21" s="13"/>
      <c r="U21" s="13">
        <f>+'[1]Day Rev Calc'!$AE$7</f>
        <v>10735.887058823533</v>
      </c>
      <c r="V21" s="13"/>
      <c r="W21" s="13">
        <f>+'[1]Day Rev Calc'!$AG$7</f>
        <v>11909.475764705885</v>
      </c>
      <c r="X21" s="13"/>
      <c r="Y21" s="13">
        <f>+'[1]Day Rev Calc'!$AI$7</f>
        <v>11909.475764705885</v>
      </c>
      <c r="Z21" s="13"/>
      <c r="AA21" s="13">
        <f>+'[1]Day Rev Calc'!$AK$7</f>
        <v>10735.887058823533</v>
      </c>
      <c r="AB21" s="13"/>
      <c r="AC21" s="13">
        <f>+'[1]Day Rev Calc'!$AM$7</f>
        <v>12322.681411764708</v>
      </c>
      <c r="AD21" s="13"/>
      <c r="AE21" s="13">
        <f t="shared" si="0"/>
        <v>136872.1769411765</v>
      </c>
    </row>
    <row r="22" spans="1:31" x14ac:dyDescent="0.3">
      <c r="A22" s="1"/>
      <c r="B22" s="1"/>
      <c r="C22" s="1"/>
      <c r="D22" s="1"/>
      <c r="E22" s="1"/>
      <c r="F22" s="1" t="s">
        <v>19</v>
      </c>
      <c r="G22" s="13">
        <v>0</v>
      </c>
      <c r="H22" s="13"/>
      <c r="I22" s="13">
        <v>0</v>
      </c>
      <c r="J22" s="13"/>
      <c r="K22" s="13">
        <v>0</v>
      </c>
      <c r="L22" s="13"/>
      <c r="M22" s="13">
        <v>0</v>
      </c>
      <c r="N22" s="13"/>
      <c r="O22" s="13">
        <v>0</v>
      </c>
      <c r="P22" s="13"/>
      <c r="Q22" s="13">
        <v>0</v>
      </c>
      <c r="R22" s="13"/>
      <c r="S22" s="13">
        <v>0</v>
      </c>
      <c r="T22" s="13"/>
      <c r="U22" s="13">
        <v>0</v>
      </c>
      <c r="V22" s="13"/>
      <c r="W22" s="13">
        <v>0</v>
      </c>
      <c r="X22" s="13"/>
      <c r="Y22" s="13">
        <v>0</v>
      </c>
      <c r="Z22" s="13"/>
      <c r="AA22" s="13">
        <v>0</v>
      </c>
      <c r="AB22" s="13"/>
      <c r="AC22" s="13">
        <v>0</v>
      </c>
      <c r="AD22" s="13"/>
      <c r="AE22" s="13">
        <f t="shared" si="0"/>
        <v>0</v>
      </c>
    </row>
    <row r="23" spans="1:31" ht="19.5" thickBot="1" x14ac:dyDescent="0.35">
      <c r="A23" s="1"/>
      <c r="B23" s="1"/>
      <c r="C23" s="1"/>
      <c r="D23" s="1"/>
      <c r="E23" s="1"/>
      <c r="F23" s="1" t="s">
        <v>20</v>
      </c>
      <c r="G23" s="14">
        <v>0</v>
      </c>
      <c r="H23" s="13"/>
      <c r="I23" s="14">
        <v>0</v>
      </c>
      <c r="J23" s="13"/>
      <c r="K23" s="14">
        <v>0</v>
      </c>
      <c r="L23" s="13"/>
      <c r="M23" s="14">
        <v>0</v>
      </c>
      <c r="N23" s="13"/>
      <c r="O23" s="14">
        <v>0</v>
      </c>
      <c r="P23" s="13"/>
      <c r="Q23" s="14">
        <v>0</v>
      </c>
      <c r="R23" s="13"/>
      <c r="S23" s="14">
        <v>0</v>
      </c>
      <c r="T23" s="13"/>
      <c r="U23" s="14">
        <v>0</v>
      </c>
      <c r="V23" s="13"/>
      <c r="W23" s="14">
        <v>0</v>
      </c>
      <c r="X23" s="13"/>
      <c r="Y23" s="14">
        <v>0</v>
      </c>
      <c r="Z23" s="13"/>
      <c r="AA23" s="14">
        <v>0</v>
      </c>
      <c r="AB23" s="13"/>
      <c r="AC23" s="14">
        <v>0</v>
      </c>
      <c r="AD23" s="13"/>
      <c r="AE23" s="14">
        <f t="shared" si="0"/>
        <v>0</v>
      </c>
    </row>
    <row r="24" spans="1:31" x14ac:dyDescent="0.3">
      <c r="A24" s="1"/>
      <c r="B24" s="1"/>
      <c r="C24" s="1"/>
      <c r="D24" s="1"/>
      <c r="E24" s="1" t="s">
        <v>21</v>
      </c>
      <c r="F24" s="1"/>
      <c r="G24" s="13">
        <f>ROUND(SUM(G20:G23),5)</f>
        <v>11909.475759999999</v>
      </c>
      <c r="H24" s="13"/>
      <c r="I24" s="13">
        <f>ROUND(SUM(I20:I23),5)</f>
        <v>11909.475759999999</v>
      </c>
      <c r="J24" s="13"/>
      <c r="K24" s="13">
        <f>ROUND(SUM(K20:K23),5)</f>
        <v>10735.887059999999</v>
      </c>
      <c r="L24" s="13"/>
      <c r="M24" s="13">
        <f>ROUND(SUM(M20:M23),5)</f>
        <v>12496.270119999999</v>
      </c>
      <c r="N24" s="13"/>
      <c r="O24" s="13">
        <f>ROUND(SUM(O20:O23),5)</f>
        <v>10149.092710000001</v>
      </c>
      <c r="P24" s="13"/>
      <c r="Q24" s="13">
        <f>ROUND(SUM(Q20:Q23),5)</f>
        <v>10735.887059999999</v>
      </c>
      <c r="R24" s="13"/>
      <c r="S24" s="13">
        <f>ROUND(SUM(S20:S23),5)</f>
        <v>11322.681409999999</v>
      </c>
      <c r="T24" s="13"/>
      <c r="U24" s="13">
        <f>ROUND(SUM(U20:U23),5)</f>
        <v>10735.887059999999</v>
      </c>
      <c r="V24" s="13"/>
      <c r="W24" s="13">
        <f>ROUND(SUM(W20:W23),5)</f>
        <v>11909.475759999999</v>
      </c>
      <c r="X24" s="13"/>
      <c r="Y24" s="13">
        <f>ROUND(SUM(Y20:Y23),5)</f>
        <v>11909.475759999999</v>
      </c>
      <c r="Z24" s="13"/>
      <c r="AA24" s="13">
        <f>ROUND(SUM(AA20:AA23),5)</f>
        <v>10735.887059999999</v>
      </c>
      <c r="AB24" s="13"/>
      <c r="AC24" s="13">
        <f>ROUND(SUM(AC20:AC23),5)</f>
        <v>12322.681409999999</v>
      </c>
      <c r="AD24" s="13"/>
      <c r="AE24" s="13">
        <f t="shared" si="0"/>
        <v>136872.17692999999</v>
      </c>
    </row>
    <row r="25" spans="1:31" x14ac:dyDescent="0.3">
      <c r="A25" s="1"/>
      <c r="B25" s="1"/>
      <c r="C25" s="1"/>
      <c r="D25" s="1"/>
      <c r="E25" s="1" t="s">
        <v>22</v>
      </c>
      <c r="F25" s="1"/>
      <c r="G25" s="13">
        <v>0</v>
      </c>
      <c r="H25" s="13"/>
      <c r="I25" s="13">
        <v>3850</v>
      </c>
      <c r="J25" s="13"/>
      <c r="K25" s="13">
        <v>6850</v>
      </c>
      <c r="L25" s="13"/>
      <c r="M25" s="13">
        <v>6850</v>
      </c>
      <c r="N25" s="13"/>
      <c r="O25" s="13">
        <v>6850</v>
      </c>
      <c r="P25" s="13"/>
      <c r="Q25" s="13">
        <v>6850</v>
      </c>
      <c r="R25" s="13"/>
      <c r="S25" s="13">
        <v>6850</v>
      </c>
      <c r="T25" s="13"/>
      <c r="U25" s="13">
        <v>6850</v>
      </c>
      <c r="V25" s="13"/>
      <c r="W25" s="13">
        <v>6850</v>
      </c>
      <c r="X25" s="13"/>
      <c r="Y25" s="13">
        <v>6850</v>
      </c>
      <c r="Z25" s="13"/>
      <c r="AA25" s="13">
        <v>3850</v>
      </c>
      <c r="AB25" s="13"/>
      <c r="AC25" s="13">
        <v>0</v>
      </c>
      <c r="AD25" s="13"/>
      <c r="AE25" s="13">
        <f t="shared" si="0"/>
        <v>62500</v>
      </c>
    </row>
    <row r="26" spans="1:31" x14ac:dyDescent="0.3">
      <c r="A26" s="1"/>
      <c r="B26" s="1"/>
      <c r="C26" s="1"/>
      <c r="D26" s="1"/>
      <c r="E26" s="1" t="s">
        <v>23</v>
      </c>
      <c r="F26" s="1"/>
      <c r="G26" s="13">
        <v>0</v>
      </c>
      <c r="H26" s="13"/>
      <c r="I26" s="13">
        <v>0</v>
      </c>
      <c r="J26" s="13"/>
      <c r="K26" s="13">
        <v>0</v>
      </c>
      <c r="L26" s="13"/>
      <c r="M26" s="13">
        <v>0</v>
      </c>
      <c r="N26" s="13"/>
      <c r="O26" s="13">
        <v>0</v>
      </c>
      <c r="P26" s="13"/>
      <c r="Q26" s="13">
        <v>0</v>
      </c>
      <c r="R26" s="13"/>
      <c r="S26" s="13">
        <v>0</v>
      </c>
      <c r="T26" s="13"/>
      <c r="U26" s="13">
        <v>0</v>
      </c>
      <c r="V26" s="13"/>
      <c r="W26" s="13">
        <v>0</v>
      </c>
      <c r="X26" s="13"/>
      <c r="Y26" s="13">
        <v>0</v>
      </c>
      <c r="Z26" s="13"/>
      <c r="AA26" s="13">
        <v>0</v>
      </c>
      <c r="AB26" s="13"/>
      <c r="AC26" s="13">
        <v>0</v>
      </c>
      <c r="AD26" s="13"/>
      <c r="AE26" s="13">
        <f t="shared" si="0"/>
        <v>0</v>
      </c>
    </row>
    <row r="27" spans="1:31" x14ac:dyDescent="0.3">
      <c r="A27" s="1"/>
      <c r="B27" s="1"/>
      <c r="C27" s="1"/>
      <c r="D27" s="1"/>
      <c r="E27" s="1" t="s">
        <v>24</v>
      </c>
      <c r="F27" s="1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>
        <f t="shared" si="0"/>
        <v>0</v>
      </c>
    </row>
    <row r="28" spans="1:31" x14ac:dyDescent="0.3">
      <c r="A28" s="1"/>
      <c r="B28" s="1"/>
      <c r="C28" s="1"/>
      <c r="D28" s="1"/>
      <c r="E28" s="1"/>
      <c r="F28" s="1" t="s">
        <v>25</v>
      </c>
      <c r="G28" s="13">
        <f>+'[1]Resid Rev Calc'!$E$77</f>
        <v>352274.50999999978</v>
      </c>
      <c r="H28" s="13"/>
      <c r="I28" s="13">
        <f>+'[1]Resid Rev Calc'!$E$77</f>
        <v>352274.50999999978</v>
      </c>
      <c r="J28" s="13"/>
      <c r="K28" s="13">
        <f>+'[1]Resid Rev Calc'!$F$77</f>
        <v>340745.93999999994</v>
      </c>
      <c r="L28" s="13"/>
      <c r="M28" s="13">
        <f>+'[1]Resid Rev Calc'!$E$77</f>
        <v>352274.50999999978</v>
      </c>
      <c r="N28" s="13"/>
      <c r="O28" s="13">
        <f>+'[1]Resid Rev Calc'!$F$77</f>
        <v>340745.93999999994</v>
      </c>
      <c r="P28" s="13"/>
      <c r="Q28" s="13">
        <f>+'[1]Resid Rev Calc'!$E$77-2000</f>
        <v>350274.50999999978</v>
      </c>
      <c r="R28" s="13"/>
      <c r="S28" s="13">
        <f>+'[1]Resid Rev Calc'!$E$77</f>
        <v>352274.50999999978</v>
      </c>
      <c r="T28" s="13"/>
      <c r="U28" s="13">
        <f>+'[1]Resid Rev Calc'!$G$77</f>
        <v>317688.79999999987</v>
      </c>
      <c r="V28" s="13"/>
      <c r="W28" s="13">
        <f>+'[1]Resid Rev Calc'!$F$77</f>
        <v>340745.93999999994</v>
      </c>
      <c r="X28" s="13"/>
      <c r="Y28" s="13">
        <f>+'[1]Resid Rev Calc'!$F$77</f>
        <v>340745.93999999994</v>
      </c>
      <c r="Z28" s="13"/>
      <c r="AA28" s="13">
        <f>+'[1]Resid Rev Calc'!$E$77</f>
        <v>352274.50999999978</v>
      </c>
      <c r="AB28" s="13"/>
      <c r="AC28" s="13">
        <f>+'[1]Resid Rev Calc'!$F$77</f>
        <v>340745.93999999994</v>
      </c>
      <c r="AD28" s="13"/>
      <c r="AE28" s="13">
        <f t="shared" si="0"/>
        <v>4133065.5599999982</v>
      </c>
    </row>
    <row r="29" spans="1:31" x14ac:dyDescent="0.3">
      <c r="A29" s="1"/>
      <c r="B29" s="1"/>
      <c r="C29" s="1"/>
      <c r="D29" s="1"/>
      <c r="E29" s="1"/>
      <c r="F29" s="1" t="s">
        <v>26</v>
      </c>
      <c r="G29" s="13">
        <f>+(135+75)*31</f>
        <v>6510</v>
      </c>
      <c r="H29" s="13"/>
      <c r="I29" s="13">
        <f>+(135+75)*31</f>
        <v>6510</v>
      </c>
      <c r="J29" s="13"/>
      <c r="K29" s="13">
        <f>+(135+75)*30</f>
        <v>6300</v>
      </c>
      <c r="L29" s="13"/>
      <c r="M29" s="13">
        <f>+(245+135+75)*31</f>
        <v>14105</v>
      </c>
      <c r="N29" s="13"/>
      <c r="O29" s="13">
        <f>+(245+135+75)*30</f>
        <v>13650</v>
      </c>
      <c r="P29" s="13"/>
      <c r="Q29" s="13">
        <f>+(245+135+75)*31</f>
        <v>14105</v>
      </c>
      <c r="R29" s="13"/>
      <c r="S29" s="13">
        <f>+(245+135+75)*31</f>
        <v>14105</v>
      </c>
      <c r="T29" s="13"/>
      <c r="U29" s="13">
        <f>+(245+135+75)*28</f>
        <v>12740</v>
      </c>
      <c r="V29" s="13"/>
      <c r="W29" s="13">
        <f>+(245+135+75)*31</f>
        <v>14105</v>
      </c>
      <c r="X29" s="13"/>
      <c r="Y29" s="13">
        <f>+(245+135+75)*30</f>
        <v>13650</v>
      </c>
      <c r="Z29" s="13"/>
      <c r="AA29" s="13">
        <f>+(245+135+75)*31</f>
        <v>14105</v>
      </c>
      <c r="AB29" s="13"/>
      <c r="AC29" s="13">
        <f>+(245+135+75)*30</f>
        <v>13650</v>
      </c>
      <c r="AD29" s="13"/>
      <c r="AE29" s="13">
        <f t="shared" si="0"/>
        <v>143535</v>
      </c>
    </row>
    <row r="30" spans="1:31" ht="19.5" thickBot="1" x14ac:dyDescent="0.35">
      <c r="A30" s="1"/>
      <c r="B30" s="1"/>
      <c r="C30" s="1"/>
      <c r="D30" s="1"/>
      <c r="E30" s="1"/>
      <c r="F30" s="1" t="s">
        <v>177</v>
      </c>
      <c r="G30" s="14">
        <v>0</v>
      </c>
      <c r="H30" s="13"/>
      <c r="I30" s="14">
        <v>0</v>
      </c>
      <c r="J30" s="13"/>
      <c r="K30" s="14">
        <v>0</v>
      </c>
      <c r="L30" s="13"/>
      <c r="M30" s="14">
        <v>0</v>
      </c>
      <c r="N30" s="13"/>
      <c r="O30" s="14">
        <v>0</v>
      </c>
      <c r="P30" s="13"/>
      <c r="Q30" s="14">
        <v>0</v>
      </c>
      <c r="R30" s="13"/>
      <c r="S30" s="14">
        <v>0</v>
      </c>
      <c r="T30" s="13"/>
      <c r="U30" s="14">
        <v>0</v>
      </c>
      <c r="V30" s="13"/>
      <c r="W30" s="14">
        <v>0</v>
      </c>
      <c r="X30" s="13"/>
      <c r="Y30" s="14">
        <v>0</v>
      </c>
      <c r="Z30" s="13"/>
      <c r="AA30" s="14">
        <v>0</v>
      </c>
      <c r="AB30" s="13"/>
      <c r="AC30" s="14">
        <v>0</v>
      </c>
      <c r="AD30" s="13"/>
      <c r="AE30" s="14">
        <f t="shared" si="0"/>
        <v>0</v>
      </c>
    </row>
    <row r="31" spans="1:31" x14ac:dyDescent="0.3">
      <c r="A31" s="1"/>
      <c r="B31" s="1"/>
      <c r="C31" s="1"/>
      <c r="D31" s="1"/>
      <c r="E31" s="1" t="s">
        <v>27</v>
      </c>
      <c r="F31" s="1"/>
      <c r="G31" s="13">
        <f>ROUND(SUM(G27:G30),5)</f>
        <v>358784.51</v>
      </c>
      <c r="H31" s="13"/>
      <c r="I31" s="13">
        <f>ROUND(SUM(I27:I30),5)</f>
        <v>358784.51</v>
      </c>
      <c r="J31" s="13"/>
      <c r="K31" s="13">
        <f>ROUND(SUM(K27:K30),5)</f>
        <v>347045.94</v>
      </c>
      <c r="L31" s="13"/>
      <c r="M31" s="13">
        <f>ROUND(SUM(M27:M30),5)</f>
        <v>366379.51</v>
      </c>
      <c r="N31" s="13"/>
      <c r="O31" s="13">
        <f>ROUND(SUM(O27:O30),5)</f>
        <v>354395.94</v>
      </c>
      <c r="P31" s="13"/>
      <c r="Q31" s="13">
        <f>ROUND(SUM(Q27:Q30),5)</f>
        <v>364379.51</v>
      </c>
      <c r="R31" s="13"/>
      <c r="S31" s="13">
        <f>ROUND(SUM(S27:S30),5)</f>
        <v>366379.51</v>
      </c>
      <c r="T31" s="13"/>
      <c r="U31" s="13">
        <f>ROUND(SUM(U27:U30),5)</f>
        <v>330428.79999999999</v>
      </c>
      <c r="V31" s="13"/>
      <c r="W31" s="13">
        <f>ROUND(SUM(W27:W30),5)</f>
        <v>354850.94</v>
      </c>
      <c r="X31" s="13"/>
      <c r="Y31" s="13">
        <f>ROUND(SUM(Y27:Y30),5)</f>
        <v>354395.94</v>
      </c>
      <c r="Z31" s="13"/>
      <c r="AA31" s="13">
        <f>ROUND(SUM(AA27:AA30),5)</f>
        <v>366379.51</v>
      </c>
      <c r="AB31" s="13"/>
      <c r="AC31" s="13">
        <f>ROUND(SUM(AC27:AC30),5)</f>
        <v>354395.94</v>
      </c>
      <c r="AD31" s="13"/>
      <c r="AE31" s="13">
        <f t="shared" si="0"/>
        <v>4276600.5599999996</v>
      </c>
    </row>
    <row r="32" spans="1:31" x14ac:dyDescent="0.3">
      <c r="A32" s="1"/>
      <c r="B32" s="1"/>
      <c r="C32" s="1"/>
      <c r="D32" s="1"/>
      <c r="E32" s="1" t="s">
        <v>28</v>
      </c>
      <c r="F32" s="1"/>
      <c r="G32" s="13">
        <v>5397.49</v>
      </c>
      <c r="H32" s="13"/>
      <c r="I32" s="13">
        <v>5397.49</v>
      </c>
      <c r="J32" s="13"/>
      <c r="K32" s="13">
        <v>5397.49</v>
      </c>
      <c r="L32" s="13"/>
      <c r="M32" s="13">
        <v>5397.49</v>
      </c>
      <c r="N32" s="13"/>
      <c r="O32" s="13">
        <v>5397.49</v>
      </c>
      <c r="P32" s="13"/>
      <c r="Q32" s="13">
        <v>5397.49</v>
      </c>
      <c r="R32" s="13"/>
      <c r="S32" s="13">
        <v>5397.49</v>
      </c>
      <c r="T32" s="13"/>
      <c r="U32" s="13">
        <v>5397.49</v>
      </c>
      <c r="V32" s="13"/>
      <c r="W32" s="13">
        <v>5397.49</v>
      </c>
      <c r="X32" s="13"/>
      <c r="Y32" s="13">
        <v>5397.49</v>
      </c>
      <c r="Z32" s="13"/>
      <c r="AA32" s="13">
        <v>5397.49</v>
      </c>
      <c r="AB32" s="13"/>
      <c r="AC32" s="13">
        <v>5397.49</v>
      </c>
      <c r="AD32" s="13"/>
      <c r="AE32" s="13">
        <f t="shared" si="0"/>
        <v>64769.879999999983</v>
      </c>
    </row>
    <row r="33" spans="1:31" x14ac:dyDescent="0.3">
      <c r="A33" s="1"/>
      <c r="B33" s="1"/>
      <c r="C33" s="1"/>
      <c r="D33" s="1"/>
      <c r="E33" s="1" t="s">
        <v>29</v>
      </c>
      <c r="F33" s="1"/>
      <c r="G33" s="13">
        <v>9450</v>
      </c>
      <c r="H33" s="13"/>
      <c r="I33" s="13">
        <v>0</v>
      </c>
      <c r="J33" s="13"/>
      <c r="K33" s="13">
        <v>0</v>
      </c>
      <c r="L33" s="13"/>
      <c r="M33" s="13">
        <v>9450</v>
      </c>
      <c r="N33" s="13"/>
      <c r="O33" s="13">
        <v>0</v>
      </c>
      <c r="P33" s="13"/>
      <c r="Q33" s="13">
        <v>0</v>
      </c>
      <c r="R33" s="13"/>
      <c r="S33" s="13">
        <v>9450</v>
      </c>
      <c r="T33" s="13"/>
      <c r="U33" s="13">
        <v>0</v>
      </c>
      <c r="V33" s="13"/>
      <c r="W33" s="13">
        <v>0</v>
      </c>
      <c r="X33" s="13"/>
      <c r="Y33" s="13">
        <v>9450</v>
      </c>
      <c r="Z33" s="13"/>
      <c r="AA33" s="13">
        <v>0</v>
      </c>
      <c r="AB33" s="13"/>
      <c r="AC33" s="13">
        <v>0</v>
      </c>
      <c r="AD33" s="13"/>
      <c r="AE33" s="13">
        <f t="shared" si="0"/>
        <v>37800</v>
      </c>
    </row>
    <row r="34" spans="1:31" x14ac:dyDescent="0.3">
      <c r="A34" s="1"/>
      <c r="B34" s="1"/>
      <c r="C34" s="1"/>
      <c r="D34" s="1"/>
      <c r="E34" s="1" t="s">
        <v>30</v>
      </c>
      <c r="F34" s="1"/>
      <c r="G34" s="13">
        <v>0</v>
      </c>
      <c r="H34" s="13"/>
      <c r="I34" s="13">
        <v>0</v>
      </c>
      <c r="J34" s="13"/>
      <c r="K34" s="13">
        <v>0</v>
      </c>
      <c r="L34" s="13"/>
      <c r="M34" s="13">
        <v>0</v>
      </c>
      <c r="N34" s="13"/>
      <c r="O34" s="13">
        <v>10000</v>
      </c>
      <c r="P34" s="13"/>
      <c r="Q34" s="13">
        <v>0</v>
      </c>
      <c r="R34" s="13"/>
      <c r="S34" s="13">
        <v>0</v>
      </c>
      <c r="T34" s="13"/>
      <c r="U34" s="13">
        <v>0</v>
      </c>
      <c r="V34" s="13"/>
      <c r="W34" s="13">
        <v>0</v>
      </c>
      <c r="X34" s="13"/>
      <c r="Y34" s="13">
        <v>0</v>
      </c>
      <c r="Z34" s="13"/>
      <c r="AA34" s="13">
        <v>0</v>
      </c>
      <c r="AB34" s="13"/>
      <c r="AC34" s="13">
        <v>0</v>
      </c>
      <c r="AD34" s="13"/>
      <c r="AE34" s="13">
        <f t="shared" si="0"/>
        <v>10000</v>
      </c>
    </row>
    <row r="35" spans="1:31" x14ac:dyDescent="0.3">
      <c r="A35" s="1"/>
      <c r="B35" s="1"/>
      <c r="C35" s="1"/>
      <c r="D35" s="1"/>
      <c r="E35" s="1" t="s">
        <v>31</v>
      </c>
      <c r="F35" s="1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>
        <v>0</v>
      </c>
      <c r="Z35" s="13"/>
      <c r="AA35" s="13" t="s">
        <v>12</v>
      </c>
      <c r="AB35" s="13"/>
      <c r="AC35" s="13" t="s">
        <v>12</v>
      </c>
      <c r="AD35" s="13"/>
      <c r="AE35" s="13" t="s">
        <v>12</v>
      </c>
    </row>
    <row r="36" spans="1:31" x14ac:dyDescent="0.3">
      <c r="A36" s="1"/>
      <c r="B36" s="1"/>
      <c r="C36" s="1"/>
      <c r="D36" s="1"/>
      <c r="E36" s="1"/>
      <c r="F36" s="1" t="s">
        <v>32</v>
      </c>
      <c r="G36" s="13">
        <v>0</v>
      </c>
      <c r="H36" s="13"/>
      <c r="I36" s="13">
        <v>0</v>
      </c>
      <c r="J36" s="13"/>
      <c r="K36" s="13">
        <v>0</v>
      </c>
      <c r="L36" s="13"/>
      <c r="M36" s="13">
        <v>0</v>
      </c>
      <c r="N36" s="13"/>
      <c r="O36" s="13">
        <v>0</v>
      </c>
      <c r="P36" s="13"/>
      <c r="Q36" s="13">
        <v>0</v>
      </c>
      <c r="R36" s="13"/>
      <c r="S36" s="13">
        <v>0</v>
      </c>
      <c r="T36" s="13"/>
      <c r="U36" s="13">
        <v>0</v>
      </c>
      <c r="V36" s="13"/>
      <c r="W36" s="13">
        <v>0</v>
      </c>
      <c r="X36" s="13"/>
      <c r="Y36" s="13">
        <v>0</v>
      </c>
      <c r="Z36" s="13"/>
      <c r="AA36" s="13">
        <v>0</v>
      </c>
      <c r="AB36" s="13"/>
      <c r="AC36" s="13">
        <v>0</v>
      </c>
      <c r="AD36" s="13"/>
      <c r="AE36" s="13">
        <f t="shared" si="0"/>
        <v>0</v>
      </c>
    </row>
    <row r="37" spans="1:31" ht="19.5" thickBot="1" x14ac:dyDescent="0.35">
      <c r="A37" s="1"/>
      <c r="B37" s="1"/>
      <c r="C37" s="1"/>
      <c r="D37" s="1"/>
      <c r="E37" s="1"/>
      <c r="F37" s="1" t="s">
        <v>33</v>
      </c>
      <c r="G37" s="14">
        <v>400</v>
      </c>
      <c r="H37" s="13"/>
      <c r="I37" s="14">
        <v>400</v>
      </c>
      <c r="J37" s="13"/>
      <c r="K37" s="14">
        <v>400</v>
      </c>
      <c r="L37" s="13"/>
      <c r="M37" s="14">
        <v>400</v>
      </c>
      <c r="N37" s="13"/>
      <c r="O37" s="14">
        <v>400</v>
      </c>
      <c r="P37" s="13"/>
      <c r="Q37" s="14">
        <v>400</v>
      </c>
      <c r="R37" s="13"/>
      <c r="S37" s="14">
        <v>400</v>
      </c>
      <c r="T37" s="13"/>
      <c r="U37" s="14">
        <v>400</v>
      </c>
      <c r="V37" s="13"/>
      <c r="W37" s="14">
        <v>400</v>
      </c>
      <c r="X37" s="13"/>
      <c r="Y37" s="14">
        <v>400</v>
      </c>
      <c r="Z37" s="13"/>
      <c r="AA37" s="14">
        <v>400</v>
      </c>
      <c r="AB37" s="13"/>
      <c r="AC37" s="14">
        <v>400</v>
      </c>
      <c r="AD37" s="13"/>
      <c r="AE37" s="14">
        <f t="shared" si="0"/>
        <v>4800</v>
      </c>
    </row>
    <row r="38" spans="1:31" x14ac:dyDescent="0.3">
      <c r="A38" s="1"/>
      <c r="B38" s="1"/>
      <c r="C38" s="1"/>
      <c r="D38" s="1"/>
      <c r="E38" s="1" t="s">
        <v>34</v>
      </c>
      <c r="F38" s="1"/>
      <c r="G38" s="13">
        <f>ROUND(SUM(G35:G37),5)</f>
        <v>400</v>
      </c>
      <c r="H38" s="13"/>
      <c r="I38" s="13">
        <f>ROUND(SUM(I35:I37),5)</f>
        <v>400</v>
      </c>
      <c r="J38" s="13"/>
      <c r="K38" s="13">
        <f>ROUND(SUM(K35:K37),5)</f>
        <v>400</v>
      </c>
      <c r="L38" s="13"/>
      <c r="M38" s="13">
        <f>ROUND(SUM(M35:M37),5)</f>
        <v>400</v>
      </c>
      <c r="N38" s="13"/>
      <c r="O38" s="13">
        <f>ROUND(SUM(O35:O37),5)</f>
        <v>400</v>
      </c>
      <c r="P38" s="13"/>
      <c r="Q38" s="13">
        <f>ROUND(SUM(Q35:Q37),5)</f>
        <v>400</v>
      </c>
      <c r="R38" s="13"/>
      <c r="S38" s="13">
        <f>ROUND(SUM(S35:S37),5)</f>
        <v>400</v>
      </c>
      <c r="T38" s="13"/>
      <c r="U38" s="13">
        <f>ROUND(SUM(U35:U37),5)</f>
        <v>400</v>
      </c>
      <c r="V38" s="13"/>
      <c r="W38" s="13">
        <f>ROUND(SUM(W35:W37),5)</f>
        <v>400</v>
      </c>
      <c r="X38" s="13"/>
      <c r="Y38" s="13">
        <f>ROUND(SUM(Y35:Y37),5)</f>
        <v>400</v>
      </c>
      <c r="Z38" s="13"/>
      <c r="AA38" s="13">
        <f>ROUND(SUM(AA35:AA37),5)</f>
        <v>400</v>
      </c>
      <c r="AB38" s="13"/>
      <c r="AC38" s="13">
        <f>ROUND(SUM(AC35:AC37),5)</f>
        <v>400</v>
      </c>
      <c r="AD38" s="13"/>
      <c r="AE38" s="13">
        <f t="shared" si="0"/>
        <v>4800</v>
      </c>
    </row>
    <row r="39" spans="1:31" x14ac:dyDescent="0.3">
      <c r="A39" s="1"/>
      <c r="B39" s="1"/>
      <c r="C39" s="1"/>
      <c r="D39" s="1"/>
      <c r="E39" s="1" t="s">
        <v>35</v>
      </c>
      <c r="F39" s="1"/>
      <c r="G39" s="13">
        <v>0</v>
      </c>
      <c r="H39" s="13"/>
      <c r="I39" s="13">
        <v>15000</v>
      </c>
      <c r="J39" s="13"/>
      <c r="K39" s="13">
        <v>30000</v>
      </c>
      <c r="L39" s="13"/>
      <c r="M39" s="13">
        <v>30000</v>
      </c>
      <c r="N39" s="13"/>
      <c r="O39" s="13">
        <v>0</v>
      </c>
      <c r="P39" s="13"/>
      <c r="Q39" s="13">
        <v>0</v>
      </c>
      <c r="R39" s="13"/>
      <c r="S39" s="13">
        <v>0</v>
      </c>
      <c r="T39" s="13"/>
      <c r="U39" s="13">
        <v>0</v>
      </c>
      <c r="V39" s="13"/>
      <c r="W39" s="13">
        <v>0</v>
      </c>
      <c r="X39" s="13"/>
      <c r="Y39" s="13">
        <v>0</v>
      </c>
      <c r="Z39" s="13"/>
      <c r="AA39" s="13">
        <v>0</v>
      </c>
      <c r="AB39" s="13"/>
      <c r="AC39" s="13">
        <v>0</v>
      </c>
      <c r="AD39" s="13"/>
      <c r="AE39" s="13">
        <f t="shared" si="0"/>
        <v>75000</v>
      </c>
    </row>
    <row r="40" spans="1:31" x14ac:dyDescent="0.3">
      <c r="A40" s="1"/>
      <c r="B40" s="1"/>
      <c r="C40" s="1"/>
      <c r="D40" s="1"/>
      <c r="E40" s="1" t="s">
        <v>36</v>
      </c>
      <c r="F40" s="1"/>
      <c r="G40" s="13">
        <v>0</v>
      </c>
      <c r="H40" s="13"/>
      <c r="I40" s="13">
        <v>0</v>
      </c>
      <c r="J40" s="13"/>
      <c r="K40" s="13">
        <v>31550</v>
      </c>
      <c r="L40" s="13"/>
      <c r="M40" s="13">
        <v>0</v>
      </c>
      <c r="N40" s="13"/>
      <c r="O40" s="13">
        <v>0</v>
      </c>
      <c r="P40" s="13"/>
      <c r="Q40" s="13">
        <v>31550</v>
      </c>
      <c r="R40" s="13"/>
      <c r="S40" s="13">
        <v>0</v>
      </c>
      <c r="T40" s="13"/>
      <c r="U40" s="13">
        <v>0</v>
      </c>
      <c r="V40" s="13"/>
      <c r="W40" s="13">
        <v>31550</v>
      </c>
      <c r="X40" s="13"/>
      <c r="Y40" s="13">
        <v>0</v>
      </c>
      <c r="Z40" s="13"/>
      <c r="AA40" s="13">
        <v>0</v>
      </c>
      <c r="AB40" s="13"/>
      <c r="AC40" s="13">
        <v>31550</v>
      </c>
      <c r="AD40" s="13"/>
      <c r="AE40" s="13">
        <f t="shared" si="0"/>
        <v>126200</v>
      </c>
    </row>
    <row r="41" spans="1:31" x14ac:dyDescent="0.3">
      <c r="A41" s="1"/>
      <c r="B41" s="1"/>
      <c r="C41" s="1"/>
      <c r="D41" s="1"/>
      <c r="E41" s="1" t="s">
        <v>37</v>
      </c>
      <c r="F41" s="1"/>
      <c r="G41" s="13">
        <v>2994</v>
      </c>
      <c r="H41" s="13"/>
      <c r="I41" s="13">
        <v>2994</v>
      </c>
      <c r="J41" s="13"/>
      <c r="K41" s="13">
        <v>2994</v>
      </c>
      <c r="L41" s="13"/>
      <c r="M41" s="13">
        <v>2994</v>
      </c>
      <c r="N41" s="13"/>
      <c r="O41" s="13">
        <v>2994</v>
      </c>
      <c r="P41" s="13"/>
      <c r="Q41" s="13">
        <v>2994</v>
      </c>
      <c r="R41" s="13"/>
      <c r="S41" s="13">
        <v>2994</v>
      </c>
      <c r="T41" s="13"/>
      <c r="U41" s="13">
        <v>2994</v>
      </c>
      <c r="V41" s="13"/>
      <c r="W41" s="13">
        <v>2994</v>
      </c>
      <c r="X41" s="13"/>
      <c r="Y41" s="13">
        <v>2994</v>
      </c>
      <c r="Z41" s="13"/>
      <c r="AA41" s="13">
        <v>2994</v>
      </c>
      <c r="AB41" s="13"/>
      <c r="AC41" s="13">
        <v>2994</v>
      </c>
      <c r="AD41" s="13"/>
      <c r="AE41" s="13">
        <f t="shared" si="0"/>
        <v>35928</v>
      </c>
    </row>
    <row r="42" spans="1:31" x14ac:dyDescent="0.3">
      <c r="A42" s="1"/>
      <c r="B42" s="1"/>
      <c r="C42" s="1"/>
      <c r="D42" s="1"/>
      <c r="E42" s="1" t="s">
        <v>38</v>
      </c>
      <c r="F42" s="1"/>
      <c r="G42" s="13">
        <f>586+586+586</f>
        <v>1758</v>
      </c>
      <c r="H42" s="13"/>
      <c r="I42" s="13">
        <f>586+586+586</f>
        <v>1758</v>
      </c>
      <c r="J42" s="13"/>
      <c r="K42" s="13">
        <f>586+586+586</f>
        <v>1758</v>
      </c>
      <c r="L42" s="13"/>
      <c r="M42" s="13">
        <f>586+586+586</f>
        <v>1758</v>
      </c>
      <c r="N42" s="13"/>
      <c r="O42" s="13">
        <f>586+586+586</f>
        <v>1758</v>
      </c>
      <c r="P42" s="13"/>
      <c r="Q42" s="13">
        <f>586+586+586</f>
        <v>1758</v>
      </c>
      <c r="R42" s="13"/>
      <c r="S42" s="13">
        <f>586+586+586</f>
        <v>1758</v>
      </c>
      <c r="T42" s="13"/>
      <c r="U42" s="13">
        <f>586+586+586</f>
        <v>1758</v>
      </c>
      <c r="V42" s="13"/>
      <c r="W42" s="13">
        <f>586+586+586</f>
        <v>1758</v>
      </c>
      <c r="X42" s="13"/>
      <c r="Y42" s="13">
        <f>586+586+586</f>
        <v>1758</v>
      </c>
      <c r="Z42" s="13"/>
      <c r="AA42" s="13">
        <f>586+586+586</f>
        <v>1758</v>
      </c>
      <c r="AB42" s="13"/>
      <c r="AC42" s="13">
        <f>586+586+586</f>
        <v>1758</v>
      </c>
      <c r="AD42" s="13"/>
      <c r="AE42" s="13">
        <f>SUM(H42:AC42)</f>
        <v>19338</v>
      </c>
    </row>
    <row r="43" spans="1:31" x14ac:dyDescent="0.3">
      <c r="A43" s="1"/>
      <c r="B43" s="1"/>
      <c r="C43" s="1"/>
      <c r="D43" s="1"/>
      <c r="E43" s="1" t="s">
        <v>39</v>
      </c>
      <c r="F43" s="1"/>
      <c r="G43" s="13">
        <v>200</v>
      </c>
      <c r="H43" s="13"/>
      <c r="I43" s="13">
        <v>150</v>
      </c>
      <c r="J43" s="13"/>
      <c r="K43" s="13">
        <v>0</v>
      </c>
      <c r="L43" s="13"/>
      <c r="M43" s="13">
        <v>150</v>
      </c>
      <c r="N43" s="13"/>
      <c r="O43" s="13">
        <v>300</v>
      </c>
      <c r="P43" s="13"/>
      <c r="Q43" s="13">
        <v>0</v>
      </c>
      <c r="R43" s="13"/>
      <c r="S43" s="13">
        <v>0</v>
      </c>
      <c r="T43" s="13"/>
      <c r="U43" s="13">
        <v>300</v>
      </c>
      <c r="V43" s="13"/>
      <c r="W43" s="13">
        <v>300</v>
      </c>
      <c r="X43" s="13"/>
      <c r="Y43" s="13">
        <v>350</v>
      </c>
      <c r="Z43" s="13"/>
      <c r="AA43" s="13">
        <v>200</v>
      </c>
      <c r="AB43" s="13"/>
      <c r="AC43" s="13">
        <v>200</v>
      </c>
      <c r="AD43" s="13"/>
      <c r="AE43" s="13">
        <f t="shared" si="0"/>
        <v>2150</v>
      </c>
    </row>
    <row r="44" spans="1:31" x14ac:dyDescent="0.3">
      <c r="A44" s="1"/>
      <c r="B44" s="1"/>
      <c r="C44" s="1"/>
      <c r="D44" s="1"/>
      <c r="E44" s="1" t="s">
        <v>40</v>
      </c>
      <c r="F44" s="1"/>
      <c r="G44" s="13">
        <v>0</v>
      </c>
      <c r="H44" s="13"/>
      <c r="I44" s="13">
        <v>0</v>
      </c>
      <c r="J44" s="13"/>
      <c r="K44" s="13">
        <v>0</v>
      </c>
      <c r="L44" s="13"/>
      <c r="M44" s="13">
        <v>0</v>
      </c>
      <c r="N44" s="13"/>
      <c r="O44" s="13">
        <v>0</v>
      </c>
      <c r="P44" s="13"/>
      <c r="Q44" s="13">
        <v>0</v>
      </c>
      <c r="R44" s="13"/>
      <c r="S44" s="13">
        <v>0</v>
      </c>
      <c r="T44" s="13"/>
      <c r="U44" s="13">
        <v>0</v>
      </c>
      <c r="V44" s="13"/>
      <c r="W44" s="13">
        <v>0</v>
      </c>
      <c r="X44" s="13"/>
      <c r="Y44" s="13">
        <v>0</v>
      </c>
      <c r="Z44" s="13"/>
      <c r="AA44" s="13">
        <v>0</v>
      </c>
      <c r="AB44" s="13"/>
      <c r="AC44" s="13">
        <v>0</v>
      </c>
      <c r="AD44" s="13"/>
      <c r="AE44" s="13">
        <f t="shared" si="0"/>
        <v>0</v>
      </c>
    </row>
    <row r="45" spans="1:31" ht="19.5" thickBot="1" x14ac:dyDescent="0.35">
      <c r="A45" s="1"/>
      <c r="B45" s="1"/>
      <c r="C45" s="1"/>
      <c r="D45" s="1"/>
      <c r="E45" s="1" t="s">
        <v>41</v>
      </c>
      <c r="F45" s="1"/>
      <c r="G45" s="15">
        <v>120</v>
      </c>
      <c r="H45" s="13"/>
      <c r="I45" s="15">
        <v>120</v>
      </c>
      <c r="J45" s="13"/>
      <c r="K45" s="15">
        <v>120</v>
      </c>
      <c r="L45" s="13"/>
      <c r="M45" s="15">
        <v>120</v>
      </c>
      <c r="N45" s="13"/>
      <c r="O45" s="15">
        <v>120</v>
      </c>
      <c r="P45" s="13"/>
      <c r="Q45" s="15">
        <v>120</v>
      </c>
      <c r="R45" s="13"/>
      <c r="S45" s="15">
        <v>120</v>
      </c>
      <c r="T45" s="13"/>
      <c r="U45" s="15">
        <v>120</v>
      </c>
      <c r="V45" s="13"/>
      <c r="W45" s="15">
        <v>120</v>
      </c>
      <c r="X45" s="13"/>
      <c r="Y45" s="15">
        <v>120</v>
      </c>
      <c r="Z45" s="13"/>
      <c r="AA45" s="15">
        <v>120</v>
      </c>
      <c r="AB45" s="13"/>
      <c r="AC45" s="15">
        <v>120</v>
      </c>
      <c r="AD45" s="13"/>
      <c r="AE45" s="14">
        <f t="shared" si="0"/>
        <v>1440</v>
      </c>
    </row>
    <row r="46" spans="1:31" ht="19.5" thickBot="1" x14ac:dyDescent="0.35">
      <c r="A46" s="1"/>
      <c r="B46" s="1"/>
      <c r="C46" s="1"/>
      <c r="D46" s="1" t="s">
        <v>42</v>
      </c>
      <c r="E46" s="1"/>
      <c r="F46" s="1"/>
      <c r="G46" s="16">
        <f>ROUND(G5+SUM(G11:G14)+G19+SUM(G24:G26)+SUM(G31:G34)+SUM(G38:G45),5)</f>
        <v>501952.90152000001</v>
      </c>
      <c r="H46" s="13"/>
      <c r="I46" s="16">
        <f>ROUND(I5+SUM(I11:I14)+I19+SUM(I24:I26)+SUM(I31:I34)+SUM(I38:I45),5)</f>
        <v>510064.92151999997</v>
      </c>
      <c r="J46" s="13"/>
      <c r="K46" s="16">
        <f>ROUND(K5+SUM(K11:K14)+K19+SUM(K24:K26)+SUM(K31:K34)+SUM(K38:K45),5)</f>
        <v>539620.62412000005</v>
      </c>
      <c r="L46" s="13"/>
      <c r="M46" s="16">
        <f>ROUND(M5+SUM(M11:M14)+M19+SUM(M24:M26)+SUM(M31:M34)+SUM(M38:M45),5)</f>
        <v>553052.32024000003</v>
      </c>
      <c r="N46" s="13"/>
      <c r="O46" s="16">
        <f>ROUND(O5+SUM(O11:O14)+O19+SUM(O24:O26)+SUM(O31:O34)+SUM(O38:O45),5)</f>
        <v>490829.40542000002</v>
      </c>
      <c r="P46" s="13"/>
      <c r="Q46" s="16">
        <f>ROUND(Q5+SUM(Q11:Q14)+Q19+SUM(Q24:Q26)+SUM(Q31:Q34)+SUM(Q38:Q45),5)</f>
        <v>526230.84412000002</v>
      </c>
      <c r="R46" s="13"/>
      <c r="S46" s="16">
        <f>ROUND(S5+SUM(S11:S14)+S19+SUM(S24:S26)+SUM(S31:S34)+SUM(S38:S45),5)</f>
        <v>508513.30281999998</v>
      </c>
      <c r="T46" s="13"/>
      <c r="U46" s="16">
        <f>ROUND(U5+SUM(U11:U14)+U19+SUM(U24:U26)+SUM(U31:U34)+SUM(U38:U45),5)</f>
        <v>460942.97412000003</v>
      </c>
      <c r="V46" s="13"/>
      <c r="W46" s="16">
        <f>ROUND(W5+SUM(W11:W14)+W19+SUM(W24:W26)+SUM(W31:W34)+SUM(W38:W45),5)</f>
        <v>528844.02151999995</v>
      </c>
      <c r="X46" s="13"/>
      <c r="Y46" s="16">
        <f>ROUND(Y5+SUM(Y11:Y14)+Y19+SUM(Y24:Y26)+SUM(Y31:Y34)+SUM(Y38:Y45),5)</f>
        <v>505513.97152000002</v>
      </c>
      <c r="Z46" s="13"/>
      <c r="AA46" s="16">
        <f>ROUND(AA5+SUM(AA11:AA14)+AA19+SUM(AA24:AA26)+SUM(AA31:AA34)+SUM(AA38:AA45),5)</f>
        <v>493465.21412000002</v>
      </c>
      <c r="AB46" s="13"/>
      <c r="AC46" s="16">
        <f>ROUND(AC5+SUM(AC11:AC14)+AC19+SUM(AC24:AC26)+SUM(AC31:AC34)+SUM(AC38:AC45),5)</f>
        <v>515519.73281999998</v>
      </c>
      <c r="AD46" s="13"/>
      <c r="AE46" s="16">
        <f>SUM(G46:AC46)</f>
        <v>6134550.23386</v>
      </c>
    </row>
    <row r="47" spans="1:31" x14ac:dyDescent="0.3">
      <c r="A47" s="1"/>
      <c r="B47" s="1"/>
      <c r="C47" s="1" t="s">
        <v>43</v>
      </c>
      <c r="D47" s="1"/>
      <c r="E47" s="1"/>
      <c r="F47" s="1"/>
      <c r="G47" s="13">
        <f>G46</f>
        <v>501952.90152000001</v>
      </c>
      <c r="H47" s="13"/>
      <c r="I47" s="13">
        <f>I46</f>
        <v>510064.92151999997</v>
      </c>
      <c r="J47" s="13"/>
      <c r="K47" s="13">
        <f>K46</f>
        <v>539620.62412000005</v>
      </c>
      <c r="L47" s="13"/>
      <c r="M47" s="13">
        <f>M46</f>
        <v>553052.32024000003</v>
      </c>
      <c r="N47" s="13"/>
      <c r="O47" s="13">
        <f>O46</f>
        <v>490829.40542000002</v>
      </c>
      <c r="P47" s="13"/>
      <c r="Q47" s="13">
        <f>Q46</f>
        <v>526230.84412000002</v>
      </c>
      <c r="R47" s="13"/>
      <c r="S47" s="13">
        <f>S46</f>
        <v>508513.30281999998</v>
      </c>
      <c r="T47" s="13"/>
      <c r="U47" s="13">
        <f>U46</f>
        <v>460942.97412000003</v>
      </c>
      <c r="V47" s="13"/>
      <c r="W47" s="13">
        <f>W46</f>
        <v>528844.02151999995</v>
      </c>
      <c r="X47" s="13"/>
      <c r="Y47" s="13">
        <f>Y46</f>
        <v>505513.97152000002</v>
      </c>
      <c r="Z47" s="13"/>
      <c r="AA47" s="13">
        <f>AA46</f>
        <v>493465.21412000002</v>
      </c>
      <c r="AB47" s="13"/>
      <c r="AC47" s="13">
        <f>AC46</f>
        <v>515519.73281999998</v>
      </c>
      <c r="AD47" s="13"/>
      <c r="AE47" s="13">
        <f t="shared" si="0"/>
        <v>6134550.23386</v>
      </c>
    </row>
    <row r="48" spans="1:31" x14ac:dyDescent="0.3">
      <c r="A48" s="1"/>
      <c r="B48" s="1"/>
      <c r="C48" s="1"/>
      <c r="D48" s="1" t="s">
        <v>44</v>
      </c>
      <c r="E48" s="1"/>
      <c r="F48" s="1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>
        <f t="shared" si="0"/>
        <v>0</v>
      </c>
    </row>
    <row r="49" spans="1:31" x14ac:dyDescent="0.3">
      <c r="A49" s="1"/>
      <c r="B49" s="1"/>
      <c r="C49" s="1"/>
      <c r="D49" s="1"/>
      <c r="E49" s="1" t="s">
        <v>45</v>
      </c>
      <c r="F49" s="1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>
        <f t="shared" si="0"/>
        <v>0</v>
      </c>
    </row>
    <row r="50" spans="1:31" x14ac:dyDescent="0.3">
      <c r="A50" s="1"/>
      <c r="B50" s="1"/>
      <c r="C50" s="1"/>
      <c r="D50" s="1"/>
      <c r="E50" s="1"/>
      <c r="F50" s="1" t="s">
        <v>46</v>
      </c>
      <c r="G50" s="13">
        <f>+'[2]Payroll No Holiday'!K186+'[2]Payroll One Holiday'!K192</f>
        <v>259689.31924873317</v>
      </c>
      <c r="H50" s="13"/>
      <c r="I50" s="13">
        <f>+'[2]Payroll No Holiday'!K186+'[2]Payroll No Holiday'!K186</f>
        <v>256414.30526429359</v>
      </c>
      <c r="J50" s="13"/>
      <c r="K50" s="13">
        <f>+'[2]Payroll No Holiday'!K186+'[2]Payroll One Holiday'!K192</f>
        <v>259689.31924873317</v>
      </c>
      <c r="L50" s="13"/>
      <c r="M50" s="13">
        <f>+'[2]Payroll No Holiday'!K186+'[2]Payroll No Holiday'!K186</f>
        <v>256414.30526429359</v>
      </c>
      <c r="N50" s="13"/>
      <c r="O50" s="13">
        <f>+'[2]Payroll No Holiday'!K186+'[2]Payroll No Holiday'!K186+'[2]Payroll No Holiday'!K186</f>
        <v>384621.45789644041</v>
      </c>
      <c r="P50" s="13"/>
      <c r="Q50" s="13">
        <f>+'[2]Payroll No Holiday'!K186+'[2]Payroll One Holiday'!K192+'[2]Payroll One Holiday'!M192</f>
        <v>269734.60586531949</v>
      </c>
      <c r="R50" s="13"/>
      <c r="S50" s="13">
        <f>+'[2]Payroll No Holiday'!K186+'[2]Payroll One Holiday'!K192+'[2]Payroll One Holiday'!M192+'[2]Payroll One Holiday'!M192</f>
        <v>279779.89248190587</v>
      </c>
      <c r="T50" s="13"/>
      <c r="U50" s="13">
        <f>+'[2]Payroll No Holiday'!K186+'[2]Payroll One Holiday'!K192</f>
        <v>259689.31924873317</v>
      </c>
      <c r="V50" s="13"/>
      <c r="W50" s="13">
        <f>+'[2]Payroll No Holiday'!K186+'[2]Payroll No Holiday'!K186</f>
        <v>256414.30526429359</v>
      </c>
      <c r="X50" s="13"/>
      <c r="Y50" s="13">
        <f>+'[2]Payroll No Holiday'!K186+'[2]Payroll No Holiday'!K186</f>
        <v>256414.30526429359</v>
      </c>
      <c r="Z50" s="13"/>
      <c r="AA50" s="13">
        <f>+'[2]Payroll No Holiday'!K186+'[2]Payroll No Holiday'!K186+'[2]Payroll No Holiday'!K186</f>
        <v>384621.45789644041</v>
      </c>
      <c r="AB50" s="13"/>
      <c r="AC50" s="13">
        <f>+'[2]Payroll No Holiday'!K186+'[2]Payroll One Holiday'!K192</f>
        <v>259689.31924873317</v>
      </c>
      <c r="AD50" s="13"/>
      <c r="AE50" s="13">
        <f t="shared" si="0"/>
        <v>3383171.9121922133</v>
      </c>
    </row>
    <row r="51" spans="1:31" x14ac:dyDescent="0.3">
      <c r="A51" s="1"/>
      <c r="B51" s="1"/>
      <c r="C51" s="1"/>
      <c r="D51" s="1"/>
      <c r="E51" s="1"/>
      <c r="F51" s="1" t="s">
        <v>47</v>
      </c>
      <c r="G51" s="13">
        <v>0</v>
      </c>
      <c r="H51" s="13"/>
      <c r="I51" s="13">
        <v>0</v>
      </c>
      <c r="J51" s="13"/>
      <c r="K51" s="13">
        <v>0</v>
      </c>
      <c r="L51" s="13"/>
      <c r="M51" s="13">
        <v>0</v>
      </c>
      <c r="N51" s="13"/>
      <c r="O51" s="13">
        <v>0</v>
      </c>
      <c r="P51" s="13"/>
      <c r="Q51" s="13">
        <v>26000</v>
      </c>
      <c r="R51" s="13"/>
      <c r="S51" s="13">
        <v>0</v>
      </c>
      <c r="T51" s="13"/>
      <c r="U51" s="13">
        <v>0</v>
      </c>
      <c r="V51" s="13"/>
      <c r="W51" s="13">
        <v>0</v>
      </c>
      <c r="X51" s="13"/>
      <c r="Y51" s="13">
        <v>0</v>
      </c>
      <c r="Z51" s="13"/>
      <c r="AA51" s="13">
        <v>0</v>
      </c>
      <c r="AB51" s="13"/>
      <c r="AC51" s="13">
        <v>0</v>
      </c>
      <c r="AD51" s="13"/>
      <c r="AE51" s="13">
        <f t="shared" si="0"/>
        <v>26000</v>
      </c>
    </row>
    <row r="52" spans="1:31" x14ac:dyDescent="0.3">
      <c r="A52" s="1"/>
      <c r="B52" s="1"/>
      <c r="C52" s="1"/>
      <c r="D52" s="1"/>
      <c r="E52" s="1"/>
      <c r="F52" s="1" t="s">
        <v>48</v>
      </c>
      <c r="G52" s="13">
        <f>+'[2]Payroll No Holiday'!K188+'[2]Payroll One Holiday'!K194</f>
        <v>42342.294909979013</v>
      </c>
      <c r="H52" s="13"/>
      <c r="I52" s="13">
        <f>+'[2]Payroll No Holiday'!K188+'[2]Payroll No Holiday'!K188</f>
        <v>40085.823831195114</v>
      </c>
      <c r="J52" s="13"/>
      <c r="K52" s="13">
        <f>+'[2]Payroll No Holiday'!K188+'[2]Payroll One Holiday'!K194</f>
        <v>42342.294909979013</v>
      </c>
      <c r="L52" s="13"/>
      <c r="M52" s="13">
        <f>+'[2]Payroll No Holiday'!K188+'[2]Payroll No Holiday'!K188</f>
        <v>40085.823831195114</v>
      </c>
      <c r="N52" s="13"/>
      <c r="O52" s="13">
        <f>+'[2]Payroll No Holiday'!K188+'[2]Payroll No Holiday'!K188+'[2]Payroll No Holiday'!K188</f>
        <v>60128.73574679267</v>
      </c>
      <c r="P52" s="13"/>
      <c r="Q52" s="13">
        <f>+'[2]Payroll No Holiday'!K188+'[2]Payroll One Holiday'!K194+'[2]Payroll One Holiday'!M194</f>
        <v>45657.177904360469</v>
      </c>
      <c r="R52" s="13"/>
      <c r="S52" s="13">
        <f>+'[2]Payroll No Holiday'!K188+'[2]Payroll One Holiday'!K194+'[2]Payroll One Holiday'!M194+'[2]Payroll One Holiday'!M194</f>
        <v>48972.060898741925</v>
      </c>
      <c r="T52" s="13"/>
      <c r="U52" s="13">
        <f>+'[2]Payroll No Holiday'!K188+'[2]Payroll One Holiday'!K194</f>
        <v>42342.294909979013</v>
      </c>
      <c r="V52" s="13"/>
      <c r="W52" s="13">
        <f>+'[2]Payroll No Holiday'!K188+'[2]Payroll No Holiday'!K188</f>
        <v>40085.823831195114</v>
      </c>
      <c r="X52" s="13"/>
      <c r="Y52" s="13">
        <f>+'[2]Payroll No Holiday'!K188+'[2]Payroll No Holiday'!K188</f>
        <v>40085.823831195114</v>
      </c>
      <c r="Z52" s="13"/>
      <c r="AA52" s="13">
        <f>+'[2]Payroll No Holiday'!K188+'[2]Payroll No Holiday'!K188+'[2]Payroll No Holiday'!K188</f>
        <v>60128.73574679267</v>
      </c>
      <c r="AB52" s="13"/>
      <c r="AC52" s="13">
        <f>+'[2]Payroll No Holiday'!K188+'[2]Payroll One Holiday'!K194</f>
        <v>42342.294909979013</v>
      </c>
      <c r="AD52" s="13"/>
      <c r="AE52" s="13">
        <f t="shared" si="0"/>
        <v>544599.18526138435</v>
      </c>
    </row>
    <row r="53" spans="1:31" x14ac:dyDescent="0.3">
      <c r="A53" s="1"/>
      <c r="B53" s="1"/>
      <c r="C53" s="1"/>
      <c r="D53" s="1"/>
      <c r="E53" s="1"/>
      <c r="F53" s="1" t="s">
        <v>49</v>
      </c>
      <c r="G53" s="13">
        <v>9290</v>
      </c>
      <c r="H53" s="13"/>
      <c r="I53" s="13">
        <v>9290</v>
      </c>
      <c r="J53" s="13"/>
      <c r="K53" s="13">
        <v>9290</v>
      </c>
      <c r="L53" s="13"/>
      <c r="M53" s="13">
        <v>9290</v>
      </c>
      <c r="N53" s="13"/>
      <c r="O53" s="13">
        <v>9290</v>
      </c>
      <c r="P53" s="13"/>
      <c r="Q53" s="13">
        <v>9290</v>
      </c>
      <c r="R53" s="13"/>
      <c r="S53" s="13">
        <v>9290</v>
      </c>
      <c r="T53" s="13"/>
      <c r="U53" s="13">
        <v>9290</v>
      </c>
      <c r="V53" s="13"/>
      <c r="W53" s="13">
        <v>9290</v>
      </c>
      <c r="X53" s="13"/>
      <c r="Y53" s="13">
        <v>9290</v>
      </c>
      <c r="Z53" s="13"/>
      <c r="AA53" s="13">
        <v>9290</v>
      </c>
      <c r="AB53" s="13"/>
      <c r="AC53" s="13">
        <v>9290</v>
      </c>
      <c r="AD53" s="13"/>
      <c r="AE53" s="13">
        <f t="shared" si="0"/>
        <v>111480</v>
      </c>
    </row>
    <row r="54" spans="1:31" x14ac:dyDescent="0.3">
      <c r="A54" s="1"/>
      <c r="B54" s="1"/>
      <c r="C54" s="1"/>
      <c r="D54" s="1"/>
      <c r="E54" s="1"/>
      <c r="F54" s="1" t="s">
        <v>50</v>
      </c>
      <c r="G54" s="13">
        <v>4953.9799999999996</v>
      </c>
      <c r="H54" s="13"/>
      <c r="I54" s="13">
        <v>2111.54</v>
      </c>
      <c r="J54" s="13"/>
      <c r="K54" s="13">
        <v>3655</v>
      </c>
      <c r="L54" s="13"/>
      <c r="M54" s="13">
        <v>487.28</v>
      </c>
      <c r="N54" s="13"/>
      <c r="O54" s="13">
        <v>649.70000000000005</v>
      </c>
      <c r="P54" s="13"/>
      <c r="Q54" s="13">
        <v>3735.79</v>
      </c>
      <c r="R54" s="13"/>
      <c r="S54" s="13">
        <v>406.07</v>
      </c>
      <c r="T54" s="13"/>
      <c r="U54" s="13">
        <v>1380.62</v>
      </c>
      <c r="V54" s="13"/>
      <c r="W54" s="13">
        <v>6497.02</v>
      </c>
      <c r="X54" s="13"/>
      <c r="Y54" s="13">
        <v>649.70000000000005</v>
      </c>
      <c r="Z54" s="13"/>
      <c r="AA54" s="13">
        <v>5928.53</v>
      </c>
      <c r="AB54" s="13"/>
      <c r="AC54" s="13">
        <v>7065.52</v>
      </c>
      <c r="AD54" s="13"/>
      <c r="AE54" s="13">
        <f t="shared" si="0"/>
        <v>37520.75</v>
      </c>
    </row>
    <row r="55" spans="1:31" ht="19.5" thickBot="1" x14ac:dyDescent="0.35">
      <c r="A55" s="1"/>
      <c r="B55" s="1"/>
      <c r="C55" s="1"/>
      <c r="D55" s="1"/>
      <c r="E55" s="1"/>
      <c r="F55" s="1" t="s">
        <v>51</v>
      </c>
      <c r="G55" s="14">
        <f>SUM(G50:G54)*0.072</f>
        <v>22771.842779427276</v>
      </c>
      <c r="H55" s="13"/>
      <c r="I55" s="14">
        <f>SUM(I50:I54)*0.072</f>
        <v>22168.920174875184</v>
      </c>
      <c r="J55" s="13"/>
      <c r="K55" s="14">
        <f>SUM(K50:K54)*0.072</f>
        <v>22678.316219427277</v>
      </c>
      <c r="L55" s="13"/>
      <c r="M55" s="14">
        <f>SUM(M50:M54)*0.072</f>
        <v>22051.973454875188</v>
      </c>
      <c r="N55" s="13"/>
      <c r="O55" s="14">
        <f>SUM(O50:O54)*0.072</f>
        <v>32737.672342312781</v>
      </c>
      <c r="P55" s="13"/>
      <c r="Q55" s="14">
        <f>SUM(Q50:Q54)*0.072</f>
        <v>25518.065311416955</v>
      </c>
      <c r="R55" s="13"/>
      <c r="S55" s="14">
        <f>SUM(S50:S54)*0.072</f>
        <v>24368.257683406642</v>
      </c>
      <c r="T55" s="13"/>
      <c r="U55" s="14">
        <f>SUM(U50:U54)*0.072</f>
        <v>22514.560859427278</v>
      </c>
      <c r="V55" s="13"/>
      <c r="W55" s="14">
        <f>SUM(W50:W54)*0.072</f>
        <v>22484.674734875185</v>
      </c>
      <c r="X55" s="13"/>
      <c r="Y55" s="14">
        <f>SUM(Y50:Y54)*0.072</f>
        <v>22063.667694875185</v>
      </c>
      <c r="Z55" s="13"/>
      <c r="AA55" s="14">
        <f>SUM(AA50:AA54)*0.072</f>
        <v>33117.748102312784</v>
      </c>
      <c r="AB55" s="13"/>
      <c r="AC55" s="14">
        <f>SUM(AC50:AC54)*0.072</f>
        <v>22923.873659427278</v>
      </c>
      <c r="AD55" s="13"/>
      <c r="AE55" s="14">
        <f t="shared" si="0"/>
        <v>295399.57301665901</v>
      </c>
    </row>
    <row r="56" spans="1:31" x14ac:dyDescent="0.3">
      <c r="A56" s="1"/>
      <c r="B56" s="1"/>
      <c r="C56" s="1"/>
      <c r="D56" s="1"/>
      <c r="E56" s="1" t="s">
        <v>52</v>
      </c>
      <c r="F56" s="1"/>
      <c r="G56" s="13">
        <f>SUM(G50:G55)</f>
        <v>339047.43693813949</v>
      </c>
      <c r="H56" s="13"/>
      <c r="I56" s="13">
        <f>SUM(I50:I55)</f>
        <v>330070.58927036385</v>
      </c>
      <c r="J56" s="13"/>
      <c r="K56" s="13">
        <f>ROUND(SUM(K49:K55),5)</f>
        <v>337654.93037999998</v>
      </c>
      <c r="L56" s="13"/>
      <c r="M56" s="13">
        <f>ROUND(SUM(M49:M55),5)</f>
        <v>328329.38254999998</v>
      </c>
      <c r="N56" s="13"/>
      <c r="O56" s="13">
        <f>ROUND(SUM(O49:O55),5)</f>
        <v>487427.56598999997</v>
      </c>
      <c r="P56" s="13"/>
      <c r="Q56" s="13">
        <f>ROUND(SUM(Q49:Q55),5)</f>
        <v>379935.63907999999</v>
      </c>
      <c r="R56" s="13"/>
      <c r="S56" s="13">
        <f>ROUND(SUM(S49:S55),5)</f>
        <v>362816.28106000001</v>
      </c>
      <c r="T56" s="13"/>
      <c r="U56" s="13">
        <f>ROUND(SUM(U49:U55),5)</f>
        <v>335216.79502000002</v>
      </c>
      <c r="V56" s="13"/>
      <c r="W56" s="13">
        <f>ROUND(SUM(W49:W55),5)</f>
        <v>334771.82383000001</v>
      </c>
      <c r="X56" s="13"/>
      <c r="Y56" s="13">
        <f>ROUND(SUM(Y49:Y55),5)</f>
        <v>328503.49679</v>
      </c>
      <c r="Z56" s="13"/>
      <c r="AA56" s="13">
        <f>ROUND(SUM(AA49:AA55),5)</f>
        <v>493086.47175000003</v>
      </c>
      <c r="AB56" s="13"/>
      <c r="AC56" s="13">
        <f>ROUND(SUM(AC49:AC55),5)</f>
        <v>341311.00782</v>
      </c>
      <c r="AD56" s="13"/>
      <c r="AE56" s="13">
        <f t="shared" si="0"/>
        <v>4398171.4204785042</v>
      </c>
    </row>
    <row r="57" spans="1:31" x14ac:dyDescent="0.3">
      <c r="A57" s="1"/>
      <c r="B57" s="1"/>
      <c r="C57" s="1"/>
      <c r="D57" s="1"/>
      <c r="E57" s="1" t="s">
        <v>53</v>
      </c>
      <c r="F57" s="1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>
        <f t="shared" si="0"/>
        <v>0</v>
      </c>
    </row>
    <row r="58" spans="1:31" x14ac:dyDescent="0.3">
      <c r="A58" s="1"/>
      <c r="B58" s="1"/>
      <c r="C58" s="1"/>
      <c r="D58" s="1"/>
      <c r="E58" s="1"/>
      <c r="F58" s="1" t="s">
        <v>54</v>
      </c>
      <c r="G58" s="13">
        <v>22500</v>
      </c>
      <c r="H58" s="13"/>
      <c r="I58" s="13">
        <v>22500</v>
      </c>
      <c r="J58" s="13"/>
      <c r="K58" s="13">
        <v>22500</v>
      </c>
      <c r="L58" s="13"/>
      <c r="M58" s="13">
        <v>22500</v>
      </c>
      <c r="N58" s="13"/>
      <c r="O58" s="13">
        <v>22500</v>
      </c>
      <c r="P58" s="13"/>
      <c r="Q58" s="13">
        <v>22500</v>
      </c>
      <c r="R58" s="13"/>
      <c r="S58" s="13">
        <v>22500</v>
      </c>
      <c r="T58" s="13"/>
      <c r="U58" s="13">
        <v>22500</v>
      </c>
      <c r="V58" s="13"/>
      <c r="W58" s="13">
        <v>22500</v>
      </c>
      <c r="X58" s="13"/>
      <c r="Y58" s="13">
        <v>22500</v>
      </c>
      <c r="Z58" s="13"/>
      <c r="AA58" s="13">
        <v>22500</v>
      </c>
      <c r="AB58" s="13"/>
      <c r="AC58" s="13">
        <v>22500</v>
      </c>
      <c r="AD58" s="13"/>
      <c r="AE58" s="13">
        <f t="shared" si="0"/>
        <v>270000</v>
      </c>
    </row>
    <row r="59" spans="1:31" x14ac:dyDescent="0.3">
      <c r="A59" s="1"/>
      <c r="B59" s="1"/>
      <c r="C59" s="1"/>
      <c r="D59" s="1"/>
      <c r="E59" s="1"/>
      <c r="F59" s="1" t="s">
        <v>55</v>
      </c>
      <c r="G59" s="13">
        <v>1800.67</v>
      </c>
      <c r="H59" s="13"/>
      <c r="I59" s="13">
        <v>9844.67</v>
      </c>
      <c r="J59" s="13"/>
      <c r="K59" s="13">
        <v>10076.42</v>
      </c>
      <c r="L59" s="13"/>
      <c r="M59" s="13">
        <v>10076.42</v>
      </c>
      <c r="N59" s="13"/>
      <c r="O59" s="13">
        <v>10076.42</v>
      </c>
      <c r="P59" s="13"/>
      <c r="Q59" s="13">
        <v>10780.62</v>
      </c>
      <c r="R59" s="13"/>
      <c r="S59" s="13">
        <v>10780.62</v>
      </c>
      <c r="T59" s="13"/>
      <c r="U59" s="13">
        <v>10780.62</v>
      </c>
      <c r="V59" s="13"/>
      <c r="W59" s="13">
        <v>10780.62</v>
      </c>
      <c r="X59" s="13"/>
      <c r="Y59" s="13">
        <v>10780.62</v>
      </c>
      <c r="Z59" s="13"/>
      <c r="AA59" s="13">
        <v>1800.67</v>
      </c>
      <c r="AB59" s="13"/>
      <c r="AC59" s="13">
        <v>0</v>
      </c>
      <c r="AD59" s="13"/>
      <c r="AE59" s="13">
        <f t="shared" si="0"/>
        <v>97578.37</v>
      </c>
    </row>
    <row r="60" spans="1:31" x14ac:dyDescent="0.3">
      <c r="A60" s="1"/>
      <c r="B60" s="1"/>
      <c r="C60" s="1"/>
      <c r="D60" s="1"/>
      <c r="E60" s="1"/>
      <c r="F60" s="1" t="s">
        <v>56</v>
      </c>
      <c r="G60" s="13">
        <v>3396.09</v>
      </c>
      <c r="H60" s="13"/>
      <c r="I60" s="13">
        <v>3396.05</v>
      </c>
      <c r="J60" s="13"/>
      <c r="K60" s="13">
        <v>3396.05</v>
      </c>
      <c r="L60" s="13"/>
      <c r="M60" s="13">
        <v>3396.05</v>
      </c>
      <c r="N60" s="13"/>
      <c r="O60" s="13">
        <v>3396.05</v>
      </c>
      <c r="P60" s="13"/>
      <c r="Q60" s="13">
        <v>3396.05</v>
      </c>
      <c r="R60" s="13"/>
      <c r="S60" s="13">
        <v>3963.25</v>
      </c>
      <c r="T60" s="13"/>
      <c r="U60" s="13">
        <v>567.20000000000005</v>
      </c>
      <c r="V60" s="13"/>
      <c r="W60" s="13">
        <v>3270.09</v>
      </c>
      <c r="X60" s="13"/>
      <c r="Y60" s="13">
        <v>3270.09</v>
      </c>
      <c r="Z60" s="13"/>
      <c r="AA60" s="13">
        <v>3270.09</v>
      </c>
      <c r="AB60" s="13"/>
      <c r="AC60" s="13">
        <v>3420</v>
      </c>
      <c r="AD60" s="13"/>
      <c r="AE60" s="13">
        <f t="shared" si="0"/>
        <v>38137.06</v>
      </c>
    </row>
    <row r="61" spans="1:31" x14ac:dyDescent="0.3">
      <c r="A61" s="1"/>
      <c r="B61" s="1"/>
      <c r="C61" s="1"/>
      <c r="D61" s="1"/>
      <c r="E61" s="1"/>
      <c r="F61" s="1" t="s">
        <v>57</v>
      </c>
      <c r="G61" s="13">
        <f>1370+126</f>
        <v>1496</v>
      </c>
      <c r="H61" s="13"/>
      <c r="I61" s="13">
        <v>1500</v>
      </c>
      <c r="J61" s="13"/>
      <c r="K61" s="13">
        <v>1500</v>
      </c>
      <c r="L61" s="13"/>
      <c r="M61" s="13">
        <v>1500</v>
      </c>
      <c r="N61" s="13"/>
      <c r="O61" s="13">
        <v>1500</v>
      </c>
      <c r="P61" s="13"/>
      <c r="Q61" s="13">
        <v>1500</v>
      </c>
      <c r="R61" s="13"/>
      <c r="S61" s="13">
        <v>1500</v>
      </c>
      <c r="T61" s="13"/>
      <c r="U61" s="13">
        <v>1500</v>
      </c>
      <c r="V61" s="13"/>
      <c r="W61" s="13">
        <v>1500</v>
      </c>
      <c r="X61" s="13"/>
      <c r="Y61" s="13">
        <v>1500</v>
      </c>
      <c r="Z61" s="13"/>
      <c r="AA61" s="13">
        <v>1500</v>
      </c>
      <c r="AB61" s="13"/>
      <c r="AC61" s="13">
        <v>1500</v>
      </c>
      <c r="AD61" s="13"/>
      <c r="AE61" s="13">
        <f>SUM(G61:AC61)</f>
        <v>17996</v>
      </c>
    </row>
    <row r="62" spans="1:31" x14ac:dyDescent="0.3">
      <c r="A62" s="1"/>
      <c r="B62" s="1"/>
      <c r="C62" s="1"/>
      <c r="D62" s="1"/>
      <c r="E62" s="1"/>
      <c r="F62" s="1" t="s">
        <v>58</v>
      </c>
      <c r="G62" s="13">
        <v>265.68</v>
      </c>
      <c r="H62" s="13"/>
      <c r="I62" s="13">
        <v>258.48</v>
      </c>
      <c r="J62" s="13"/>
      <c r="K62" s="13">
        <v>265.88</v>
      </c>
      <c r="L62" s="13"/>
      <c r="M62" s="13">
        <v>258.27999999999997</v>
      </c>
      <c r="N62" s="13"/>
      <c r="O62" s="13">
        <v>274.32</v>
      </c>
      <c r="P62" s="13"/>
      <c r="Q62" s="13">
        <v>266.45999999999998</v>
      </c>
      <c r="R62" s="13"/>
      <c r="S62" s="13">
        <v>266.45999999999998</v>
      </c>
      <c r="T62" s="13"/>
      <c r="U62" s="13">
        <v>250.74</v>
      </c>
      <c r="V62" s="13"/>
      <c r="W62" s="13">
        <v>258.60000000000002</v>
      </c>
      <c r="X62" s="13"/>
      <c r="Y62" s="13">
        <v>274.32</v>
      </c>
      <c r="Z62" s="13"/>
      <c r="AA62" s="13">
        <v>266.45999999999998</v>
      </c>
      <c r="AB62" s="13"/>
      <c r="AC62" s="13">
        <v>270</v>
      </c>
      <c r="AD62" s="13"/>
      <c r="AE62" s="13">
        <f t="shared" si="0"/>
        <v>3175.6800000000003</v>
      </c>
    </row>
    <row r="63" spans="1:31" ht="19.5" thickBot="1" x14ac:dyDescent="0.35">
      <c r="A63" s="1"/>
      <c r="B63" s="1"/>
      <c r="C63" s="1"/>
      <c r="D63" s="1"/>
      <c r="E63" s="1"/>
      <c r="F63" s="1" t="s">
        <v>59</v>
      </c>
      <c r="G63" s="14">
        <v>3421.75</v>
      </c>
      <c r="H63" s="13"/>
      <c r="I63" s="14">
        <v>0</v>
      </c>
      <c r="J63" s="13"/>
      <c r="K63" s="14">
        <v>0</v>
      </c>
      <c r="L63" s="13"/>
      <c r="M63" s="14">
        <v>3421.75</v>
      </c>
      <c r="N63" s="13"/>
      <c r="O63" s="14">
        <v>0</v>
      </c>
      <c r="P63" s="13"/>
      <c r="Q63" s="14">
        <v>0</v>
      </c>
      <c r="R63" s="13"/>
      <c r="S63" s="14">
        <v>3421.75</v>
      </c>
      <c r="T63" s="13"/>
      <c r="U63" s="14">
        <v>0</v>
      </c>
      <c r="V63" s="13"/>
      <c r="W63" s="14">
        <v>0</v>
      </c>
      <c r="X63" s="13"/>
      <c r="Y63" s="14">
        <v>3421.75</v>
      </c>
      <c r="Z63" s="13"/>
      <c r="AA63" s="14">
        <v>0</v>
      </c>
      <c r="AB63" s="13"/>
      <c r="AC63" s="14">
        <v>0</v>
      </c>
      <c r="AD63" s="13"/>
      <c r="AE63" s="14">
        <f t="shared" si="0"/>
        <v>13687</v>
      </c>
    </row>
    <row r="64" spans="1:31" x14ac:dyDescent="0.3">
      <c r="A64" s="1"/>
      <c r="B64" s="1"/>
      <c r="C64" s="1"/>
      <c r="D64" s="1"/>
      <c r="E64" s="1" t="s">
        <v>60</v>
      </c>
      <c r="F64" s="1"/>
      <c r="G64" s="13">
        <f>ROUND(SUM(G57:G63),5)</f>
        <v>32880.19</v>
      </c>
      <c r="H64" s="13"/>
      <c r="I64" s="13">
        <f>ROUND(SUM(I57:I63),5)</f>
        <v>37499.199999999997</v>
      </c>
      <c r="J64" s="13"/>
      <c r="K64" s="13">
        <f>ROUND(SUM(K57:K63),5)</f>
        <v>37738.35</v>
      </c>
      <c r="L64" s="13"/>
      <c r="M64" s="13">
        <f>ROUND(SUM(M57:M63),5)</f>
        <v>41152.5</v>
      </c>
      <c r="N64" s="13"/>
      <c r="O64" s="13">
        <f>ROUND(SUM(O57:O63),5)</f>
        <v>37746.79</v>
      </c>
      <c r="P64" s="13"/>
      <c r="Q64" s="13">
        <f>ROUND(SUM(Q57:Q63),5)</f>
        <v>38443.129999999997</v>
      </c>
      <c r="R64" s="13"/>
      <c r="S64" s="13">
        <f>ROUND(SUM(S57:S63),5)</f>
        <v>42432.08</v>
      </c>
      <c r="T64" s="13"/>
      <c r="U64" s="13">
        <f>ROUND(SUM(U57:U63),5)</f>
        <v>35598.559999999998</v>
      </c>
      <c r="V64" s="13"/>
      <c r="W64" s="13">
        <f>ROUND(SUM(W57:W63),5)</f>
        <v>38309.31</v>
      </c>
      <c r="X64" s="13"/>
      <c r="Y64" s="13">
        <f>ROUND(SUM(Y57:Y63),5)</f>
        <v>41746.78</v>
      </c>
      <c r="Z64" s="13"/>
      <c r="AA64" s="13">
        <f>ROUND(SUM(AA57:AA63),5)</f>
        <v>29337.22</v>
      </c>
      <c r="AB64" s="13"/>
      <c r="AC64" s="13">
        <f>ROUND(SUM(AC57:AC63),5)</f>
        <v>27690</v>
      </c>
      <c r="AD64" s="13"/>
      <c r="AE64" s="13">
        <f>SUM(G64:AC64)</f>
        <v>440574.11</v>
      </c>
    </row>
    <row r="65" spans="1:33" x14ac:dyDescent="0.3">
      <c r="A65" s="1"/>
      <c r="B65" s="1"/>
      <c r="C65" s="1"/>
      <c r="D65" s="1"/>
      <c r="E65" s="1" t="s">
        <v>61</v>
      </c>
      <c r="F65" s="1"/>
      <c r="G65" s="13">
        <v>4213.4399999999996</v>
      </c>
      <c r="H65" s="13"/>
      <c r="I65" s="13">
        <v>5062.6400000000003</v>
      </c>
      <c r="J65" s="13"/>
      <c r="K65" s="13">
        <v>4226.25</v>
      </c>
      <c r="L65" s="13"/>
      <c r="M65" s="13">
        <v>5805.78</v>
      </c>
      <c r="N65" s="13"/>
      <c r="O65" s="13">
        <v>3957.9</v>
      </c>
      <c r="P65" s="13"/>
      <c r="Q65" s="13">
        <v>3864.48</v>
      </c>
      <c r="R65" s="13"/>
      <c r="S65" s="13">
        <v>4239.43</v>
      </c>
      <c r="T65" s="13"/>
      <c r="U65" s="13">
        <v>5275.31</v>
      </c>
      <c r="V65" s="13"/>
      <c r="W65" s="13">
        <v>4236.28</v>
      </c>
      <c r="X65" s="13"/>
      <c r="Y65" s="13">
        <v>4118.7</v>
      </c>
      <c r="Z65" s="13"/>
      <c r="AA65" s="13">
        <v>4041.5</v>
      </c>
      <c r="AB65" s="13"/>
      <c r="AC65" s="13">
        <v>4236.28</v>
      </c>
      <c r="AD65" s="13"/>
      <c r="AE65" s="13">
        <f t="shared" si="0"/>
        <v>53277.99</v>
      </c>
      <c r="AG65" s="3" t="s">
        <v>12</v>
      </c>
    </row>
    <row r="66" spans="1:33" x14ac:dyDescent="0.3">
      <c r="A66" s="1"/>
      <c r="B66" s="1"/>
      <c r="C66" s="1"/>
      <c r="D66" s="1"/>
      <c r="E66" s="1" t="s">
        <v>62</v>
      </c>
      <c r="F66" s="1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>
        <f t="shared" si="0"/>
        <v>0</v>
      </c>
      <c r="AG66" s="3" t="s">
        <v>12</v>
      </c>
    </row>
    <row r="67" spans="1:33" x14ac:dyDescent="0.3">
      <c r="A67" s="1"/>
      <c r="B67" s="1"/>
      <c r="C67" s="1"/>
      <c r="D67" s="1"/>
      <c r="E67" s="1"/>
      <c r="F67" s="1" t="s">
        <v>63</v>
      </c>
      <c r="G67" s="13">
        <v>1717.2</v>
      </c>
      <c r="H67" s="13"/>
      <c r="I67" s="13">
        <v>1806.75</v>
      </c>
      <c r="J67" s="13"/>
      <c r="K67" s="13">
        <v>1806.3</v>
      </c>
      <c r="L67" s="13"/>
      <c r="M67" s="13">
        <v>2646.45</v>
      </c>
      <c r="N67" s="13"/>
      <c r="O67" s="13">
        <v>1716.6</v>
      </c>
      <c r="P67" s="13"/>
      <c r="Q67" s="13">
        <v>1633.18</v>
      </c>
      <c r="R67" s="13"/>
      <c r="S67" s="13">
        <v>1491.29</v>
      </c>
      <c r="T67" s="13"/>
      <c r="U67" s="13">
        <v>1440.66</v>
      </c>
      <c r="V67" s="13"/>
      <c r="W67" s="13">
        <v>4577.04</v>
      </c>
      <c r="X67" s="13"/>
      <c r="Y67" s="13">
        <v>3258.31</v>
      </c>
      <c r="Z67" s="13"/>
      <c r="AA67" s="13">
        <v>1453.45</v>
      </c>
      <c r="AB67" s="13"/>
      <c r="AC67" s="13">
        <v>2928</v>
      </c>
      <c r="AD67" s="13"/>
      <c r="AE67" s="13">
        <f t="shared" si="0"/>
        <v>26475.230000000003</v>
      </c>
    </row>
    <row r="68" spans="1:33" x14ac:dyDescent="0.3">
      <c r="A68" s="1"/>
      <c r="B68" s="1"/>
      <c r="C68" s="1"/>
      <c r="D68" s="1"/>
      <c r="E68" s="1"/>
      <c r="F68" s="1" t="s">
        <v>64</v>
      </c>
      <c r="G68" s="13">
        <v>83.5</v>
      </c>
      <c r="H68" s="13"/>
      <c r="I68" s="13">
        <v>83.5</v>
      </c>
      <c r="J68" s="13"/>
      <c r="K68" s="13">
        <v>83.5</v>
      </c>
      <c r="L68" s="13"/>
      <c r="M68" s="13">
        <v>83.5</v>
      </c>
      <c r="N68" s="13"/>
      <c r="O68" s="13">
        <v>83.5</v>
      </c>
      <c r="P68" s="13"/>
      <c r="Q68" s="13">
        <v>0</v>
      </c>
      <c r="R68" s="13"/>
      <c r="S68" s="13">
        <v>388.83</v>
      </c>
      <c r="T68" s="13"/>
      <c r="U68" s="13">
        <v>312.17</v>
      </c>
      <c r="V68" s="13"/>
      <c r="W68" s="13">
        <v>462.49</v>
      </c>
      <c r="X68" s="13"/>
      <c r="Y68" s="13">
        <v>550</v>
      </c>
      <c r="Z68" s="13"/>
      <c r="AA68" s="13">
        <v>550</v>
      </c>
      <c r="AB68" s="13"/>
      <c r="AC68" s="13">
        <v>0</v>
      </c>
      <c r="AD68" s="13"/>
      <c r="AE68" s="13">
        <f>SUM(G68:AC68)</f>
        <v>2680.99</v>
      </c>
    </row>
    <row r="69" spans="1:33" x14ac:dyDescent="0.3">
      <c r="A69" s="1"/>
      <c r="B69" s="1"/>
      <c r="C69" s="1"/>
      <c r="D69" s="1"/>
      <c r="E69" s="1"/>
      <c r="F69" s="1" t="s">
        <v>65</v>
      </c>
      <c r="G69" s="13">
        <v>2415.1799999999998</v>
      </c>
      <c r="H69" s="13"/>
      <c r="I69" s="13">
        <v>2479.69</v>
      </c>
      <c r="J69" s="13"/>
      <c r="K69" s="13">
        <v>1916.23</v>
      </c>
      <c r="L69" s="13"/>
      <c r="M69" s="13">
        <v>2304.19</v>
      </c>
      <c r="N69" s="13"/>
      <c r="O69" s="13">
        <v>579.94000000000005</v>
      </c>
      <c r="P69" s="13"/>
      <c r="Q69" s="13">
        <v>1411.79</v>
      </c>
      <c r="R69" s="13"/>
      <c r="S69" s="13">
        <v>467.13</v>
      </c>
      <c r="T69" s="13"/>
      <c r="U69" s="13">
        <v>619.44000000000005</v>
      </c>
      <c r="V69" s="13"/>
      <c r="W69" s="13">
        <v>2670.84</v>
      </c>
      <c r="X69" s="13"/>
      <c r="Y69" s="13">
        <v>2649.24</v>
      </c>
      <c r="Z69" s="13"/>
      <c r="AA69" s="13">
        <v>2539.85</v>
      </c>
      <c r="AB69" s="13"/>
      <c r="AC69" s="13">
        <v>1689</v>
      </c>
      <c r="AD69" s="13"/>
      <c r="AE69" s="13">
        <f t="shared" si="0"/>
        <v>21742.519999999997</v>
      </c>
    </row>
    <row r="70" spans="1:33" x14ac:dyDescent="0.3">
      <c r="A70" s="1"/>
      <c r="B70" s="1"/>
      <c r="C70" s="1"/>
      <c r="D70" s="1"/>
      <c r="E70" s="1"/>
      <c r="F70" s="1" t="s">
        <v>66</v>
      </c>
      <c r="G70" s="13">
        <v>1449.4</v>
      </c>
      <c r="H70" s="13"/>
      <c r="I70" s="13">
        <v>1257.3900000000001</v>
      </c>
      <c r="J70" s="13"/>
      <c r="K70" s="13">
        <v>1332.87</v>
      </c>
      <c r="L70" s="13"/>
      <c r="M70" s="13">
        <v>1243.02</v>
      </c>
      <c r="N70" s="13"/>
      <c r="O70" s="13">
        <v>1185.6199999999999</v>
      </c>
      <c r="P70" s="13"/>
      <c r="Q70" s="13">
        <v>2135.12</v>
      </c>
      <c r="R70" s="13"/>
      <c r="S70" s="13">
        <v>3104.56</v>
      </c>
      <c r="T70" s="13"/>
      <c r="U70" s="13">
        <v>1294.27</v>
      </c>
      <c r="V70" s="13"/>
      <c r="W70" s="13">
        <v>1318.53</v>
      </c>
      <c r="X70" s="13"/>
      <c r="Y70" s="13">
        <v>711.4</v>
      </c>
      <c r="Z70" s="13"/>
      <c r="AA70" s="13">
        <v>1997.46</v>
      </c>
      <c r="AB70" s="13"/>
      <c r="AC70" s="13">
        <v>1400</v>
      </c>
      <c r="AD70" s="13"/>
      <c r="AE70" s="13">
        <f t="shared" si="0"/>
        <v>18429.64</v>
      </c>
    </row>
    <row r="71" spans="1:33" x14ac:dyDescent="0.3">
      <c r="A71" s="1"/>
      <c r="B71" s="1"/>
      <c r="C71" s="1"/>
      <c r="D71" s="1"/>
      <c r="E71" s="1"/>
      <c r="F71" s="1" t="s">
        <v>67</v>
      </c>
      <c r="G71" s="13">
        <v>1478.68</v>
      </c>
      <c r="H71" s="13"/>
      <c r="I71" s="13">
        <v>1634.64</v>
      </c>
      <c r="J71" s="13"/>
      <c r="K71" s="13">
        <v>1336.96</v>
      </c>
      <c r="L71" s="13"/>
      <c r="M71" s="13">
        <v>3636.88</v>
      </c>
      <c r="N71" s="13"/>
      <c r="O71" s="13">
        <v>-1812.12</v>
      </c>
      <c r="P71" s="13"/>
      <c r="Q71" s="13">
        <v>1336.96</v>
      </c>
      <c r="R71" s="13"/>
      <c r="S71" s="13">
        <v>3893.72</v>
      </c>
      <c r="T71" s="13"/>
      <c r="U71" s="13">
        <v>1380.19</v>
      </c>
      <c r="V71" s="13"/>
      <c r="W71" s="13">
        <v>1380.19</v>
      </c>
      <c r="X71" s="13"/>
      <c r="Y71" s="13">
        <v>3594.71</v>
      </c>
      <c r="Z71" s="13"/>
      <c r="AA71" s="13">
        <v>1524.48</v>
      </c>
      <c r="AB71" s="13"/>
      <c r="AC71" s="13">
        <v>2175</v>
      </c>
      <c r="AD71" s="13"/>
      <c r="AE71" s="13">
        <f t="shared" si="0"/>
        <v>21560.29</v>
      </c>
    </row>
    <row r="72" spans="1:33" x14ac:dyDescent="0.3">
      <c r="A72" s="1"/>
      <c r="B72" s="1"/>
      <c r="C72" s="1"/>
      <c r="D72" s="1"/>
      <c r="E72" s="1"/>
      <c r="F72" s="1" t="s">
        <v>68</v>
      </c>
      <c r="G72" s="13">
        <v>110</v>
      </c>
      <c r="H72" s="13"/>
      <c r="I72" s="13">
        <v>275</v>
      </c>
      <c r="J72" s="13"/>
      <c r="K72" s="13">
        <v>220</v>
      </c>
      <c r="L72" s="13"/>
      <c r="M72" s="13">
        <v>275</v>
      </c>
      <c r="N72" s="13"/>
      <c r="O72" s="13">
        <v>385</v>
      </c>
      <c r="P72" s="13"/>
      <c r="Q72" s="13">
        <v>635</v>
      </c>
      <c r="R72" s="13"/>
      <c r="S72" s="13">
        <v>1285</v>
      </c>
      <c r="T72" s="13"/>
      <c r="U72" s="13">
        <v>1045</v>
      </c>
      <c r="V72" s="13"/>
      <c r="W72" s="13">
        <v>220</v>
      </c>
      <c r="X72" s="13"/>
      <c r="Y72" s="13">
        <v>55</v>
      </c>
      <c r="Z72" s="13"/>
      <c r="AA72" s="13">
        <v>1409.1</v>
      </c>
      <c r="AB72" s="13"/>
      <c r="AC72" s="13">
        <v>850</v>
      </c>
      <c r="AD72" s="13"/>
      <c r="AE72" s="13">
        <f t="shared" si="0"/>
        <v>6764.1</v>
      </c>
    </row>
    <row r="73" spans="1:33" x14ac:dyDescent="0.3">
      <c r="A73" s="1"/>
      <c r="B73" s="1"/>
      <c r="C73" s="1"/>
      <c r="D73" s="1"/>
      <c r="E73" s="1"/>
      <c r="F73" s="1" t="s">
        <v>69</v>
      </c>
      <c r="G73" s="13">
        <v>0</v>
      </c>
      <c r="H73" s="13"/>
      <c r="I73" s="13">
        <v>0</v>
      </c>
      <c r="J73" s="13"/>
      <c r="K73" s="13">
        <v>0</v>
      </c>
      <c r="L73" s="13"/>
      <c r="M73" s="13">
        <v>0</v>
      </c>
      <c r="N73" s="13"/>
      <c r="O73" s="13">
        <v>0</v>
      </c>
      <c r="P73" s="13"/>
      <c r="Q73" s="13">
        <v>0</v>
      </c>
      <c r="R73" s="13"/>
      <c r="S73" s="13">
        <v>0</v>
      </c>
      <c r="T73" s="13"/>
      <c r="U73" s="13">
        <v>0</v>
      </c>
      <c r="V73" s="13"/>
      <c r="W73" s="13">
        <v>0</v>
      </c>
      <c r="X73" s="13"/>
      <c r="Y73" s="13">
        <v>0</v>
      </c>
      <c r="Z73" s="13"/>
      <c r="AA73" s="13">
        <v>0</v>
      </c>
      <c r="AB73" s="13"/>
      <c r="AC73" s="13">
        <v>0</v>
      </c>
      <c r="AD73" s="13"/>
      <c r="AE73" s="13">
        <f t="shared" si="0"/>
        <v>0</v>
      </c>
    </row>
    <row r="74" spans="1:33" x14ac:dyDescent="0.3">
      <c r="A74" s="1"/>
      <c r="B74" s="1"/>
      <c r="C74" s="1"/>
      <c r="D74" s="1"/>
      <c r="E74" s="1"/>
      <c r="F74" s="1" t="s">
        <v>70</v>
      </c>
      <c r="G74" s="13">
        <f>645*31</f>
        <v>19995</v>
      </c>
      <c r="H74" s="13"/>
      <c r="I74" s="13">
        <f>645*31</f>
        <v>19995</v>
      </c>
      <c r="J74" s="13"/>
      <c r="K74" s="13">
        <f>645*30</f>
        <v>19350</v>
      </c>
      <c r="L74" s="13"/>
      <c r="M74" s="13">
        <f>710*31</f>
        <v>22010</v>
      </c>
      <c r="N74" s="13"/>
      <c r="O74" s="13">
        <f>710*30</f>
        <v>21300</v>
      </c>
      <c r="P74" s="13"/>
      <c r="Q74" s="13">
        <f>710*31</f>
        <v>22010</v>
      </c>
      <c r="R74" s="13"/>
      <c r="S74" s="13">
        <f>710*31</f>
        <v>22010</v>
      </c>
      <c r="T74" s="13"/>
      <c r="U74" s="13">
        <f>710*28</f>
        <v>19880</v>
      </c>
      <c r="V74" s="13"/>
      <c r="W74" s="13">
        <f>710*31</f>
        <v>22010</v>
      </c>
      <c r="X74" s="13"/>
      <c r="Y74" s="13">
        <f>710*30</f>
        <v>21300</v>
      </c>
      <c r="Z74" s="13"/>
      <c r="AA74" s="13">
        <f>710*31</f>
        <v>22010</v>
      </c>
      <c r="AB74" s="13"/>
      <c r="AC74" s="13">
        <f>710*30</f>
        <v>21300</v>
      </c>
      <c r="AD74" s="13"/>
      <c r="AE74" s="13">
        <f t="shared" ref="AE74:AE134" si="1">SUM(G74:AC74)</f>
        <v>253170</v>
      </c>
    </row>
    <row r="75" spans="1:33" x14ac:dyDescent="0.3">
      <c r="A75" s="1"/>
      <c r="B75" s="1"/>
      <c r="C75" s="1"/>
      <c r="D75" s="1"/>
      <c r="E75" s="1"/>
      <c r="F75" s="1" t="s">
        <v>71</v>
      </c>
      <c r="G75" s="13">
        <v>3000</v>
      </c>
      <c r="H75" s="13"/>
      <c r="I75" s="13">
        <v>3000</v>
      </c>
      <c r="J75" s="13"/>
      <c r="K75" s="13">
        <v>3000</v>
      </c>
      <c r="L75" s="13"/>
      <c r="M75" s="13">
        <v>3000</v>
      </c>
      <c r="N75" s="13"/>
      <c r="O75" s="13">
        <v>3000</v>
      </c>
      <c r="P75" s="13"/>
      <c r="Q75" s="13">
        <v>3000</v>
      </c>
      <c r="R75" s="13"/>
      <c r="S75" s="13">
        <v>3000</v>
      </c>
      <c r="T75" s="13"/>
      <c r="U75" s="13">
        <v>3000</v>
      </c>
      <c r="V75" s="13"/>
      <c r="W75" s="13">
        <v>3000</v>
      </c>
      <c r="X75" s="13"/>
      <c r="Y75" s="13">
        <v>3000</v>
      </c>
      <c r="Z75" s="13"/>
      <c r="AA75" s="13">
        <v>3000</v>
      </c>
      <c r="AB75" s="13"/>
      <c r="AC75" s="13">
        <v>3000</v>
      </c>
      <c r="AD75" s="13"/>
      <c r="AE75" s="13">
        <f t="shared" si="1"/>
        <v>36000</v>
      </c>
    </row>
    <row r="76" spans="1:33" ht="19.5" thickBot="1" x14ac:dyDescent="0.35">
      <c r="A76" s="1"/>
      <c r="B76" s="1"/>
      <c r="C76" s="1"/>
      <c r="D76" s="1"/>
      <c r="E76" s="1"/>
      <c r="F76" s="1" t="s">
        <v>72</v>
      </c>
      <c r="G76" s="14">
        <v>130.85</v>
      </c>
      <c r="H76" s="13"/>
      <c r="I76" s="14">
        <v>130.85</v>
      </c>
      <c r="J76" s="13"/>
      <c r="K76" s="14">
        <v>130.85</v>
      </c>
      <c r="L76" s="13"/>
      <c r="M76" s="14">
        <v>130.85</v>
      </c>
      <c r="N76" s="13"/>
      <c r="O76" s="14">
        <v>322.47000000000003</v>
      </c>
      <c r="P76" s="13"/>
      <c r="Q76" s="14">
        <v>143.33000000000001</v>
      </c>
      <c r="R76" s="13"/>
      <c r="S76" s="14">
        <v>163.08000000000001</v>
      </c>
      <c r="T76" s="13"/>
      <c r="U76" s="14">
        <v>147.33000000000001</v>
      </c>
      <c r="V76" s="13"/>
      <c r="W76" s="14">
        <v>147.33000000000001</v>
      </c>
      <c r="X76" s="13"/>
      <c r="Y76" s="14">
        <v>147.33000000000001</v>
      </c>
      <c r="Z76" s="13"/>
      <c r="AA76" s="14">
        <v>238.68</v>
      </c>
      <c r="AB76" s="13"/>
      <c r="AC76" s="14">
        <v>150</v>
      </c>
      <c r="AD76" s="13"/>
      <c r="AE76" s="14">
        <f t="shared" si="1"/>
        <v>1982.9499999999998</v>
      </c>
    </row>
    <row r="77" spans="1:33" x14ac:dyDescent="0.3">
      <c r="A77" s="1"/>
      <c r="B77" s="1"/>
      <c r="C77" s="1"/>
      <c r="D77" s="1"/>
      <c r="E77" s="1" t="s">
        <v>73</v>
      </c>
      <c r="F77" s="1"/>
      <c r="G77" s="13">
        <f>ROUND(SUM(G66:G76),5)</f>
        <v>30379.81</v>
      </c>
      <c r="H77" s="13"/>
      <c r="I77" s="13">
        <f>ROUND(SUM(I66:I76),5)</f>
        <v>30662.82</v>
      </c>
      <c r="J77" s="13"/>
      <c r="K77" s="13">
        <f>ROUND(SUM(K66:K76),5)</f>
        <v>29176.71</v>
      </c>
      <c r="L77" s="13"/>
      <c r="M77" s="13">
        <f>ROUND(SUM(M66:M76),5)</f>
        <v>35329.89</v>
      </c>
      <c r="N77" s="13"/>
      <c r="O77" s="13">
        <f>ROUND(SUM(O66:O76),5)</f>
        <v>26761.01</v>
      </c>
      <c r="P77" s="13"/>
      <c r="Q77" s="13">
        <f>ROUND(SUM(Q66:Q76),5)</f>
        <v>32305.38</v>
      </c>
      <c r="R77" s="13"/>
      <c r="S77" s="13">
        <f>ROUND(SUM(S66:S76),5)</f>
        <v>35803.61</v>
      </c>
      <c r="T77" s="13"/>
      <c r="U77" s="13">
        <f>ROUND(SUM(U66:U76),5)</f>
        <v>29119.06</v>
      </c>
      <c r="V77" s="13"/>
      <c r="W77" s="13">
        <f>ROUND(SUM(W66:W76),5)</f>
        <v>35786.42</v>
      </c>
      <c r="X77" s="13"/>
      <c r="Y77" s="13">
        <f>ROUND(SUM(Y66:Y76),5)</f>
        <v>35265.99</v>
      </c>
      <c r="Z77" s="13"/>
      <c r="AA77" s="13">
        <f>ROUND(SUM(AA66:AA76),5)</f>
        <v>34723.019999999997</v>
      </c>
      <c r="AB77" s="13"/>
      <c r="AC77" s="13">
        <f>ROUND(SUM(AC66:AC76),5)</f>
        <v>33492</v>
      </c>
      <c r="AD77" s="13"/>
      <c r="AE77" s="13">
        <f t="shared" si="1"/>
        <v>388805.72</v>
      </c>
    </row>
    <row r="78" spans="1:33" x14ac:dyDescent="0.3">
      <c r="A78" s="1"/>
      <c r="B78" s="1"/>
      <c r="C78" s="1"/>
      <c r="D78" s="1"/>
      <c r="E78" s="1" t="s">
        <v>74</v>
      </c>
      <c r="F78" s="1"/>
      <c r="G78" s="13">
        <v>275.64</v>
      </c>
      <c r="H78" s="13"/>
      <c r="I78" s="13">
        <v>336.58</v>
      </c>
      <c r="J78" s="13"/>
      <c r="K78" s="13">
        <v>179.54</v>
      </c>
      <c r="L78" s="13"/>
      <c r="M78" s="13">
        <v>0</v>
      </c>
      <c r="N78" s="13"/>
      <c r="O78" s="13">
        <v>1452.08</v>
      </c>
      <c r="P78" s="13"/>
      <c r="Q78" s="13">
        <v>405.26</v>
      </c>
      <c r="R78" s="13"/>
      <c r="S78" s="13">
        <v>0</v>
      </c>
      <c r="T78" s="13"/>
      <c r="U78" s="13">
        <v>1910.72</v>
      </c>
      <c r="V78" s="13"/>
      <c r="W78" s="13">
        <v>782.8</v>
      </c>
      <c r="X78" s="13"/>
      <c r="Y78" s="13">
        <v>496.36</v>
      </c>
      <c r="Z78" s="13"/>
      <c r="AA78" s="13">
        <v>675.26</v>
      </c>
      <c r="AB78" s="13"/>
      <c r="AC78" s="13">
        <v>1400</v>
      </c>
      <c r="AD78" s="13"/>
      <c r="AE78" s="13">
        <f t="shared" si="1"/>
        <v>7914.2400000000007</v>
      </c>
    </row>
    <row r="79" spans="1:33" x14ac:dyDescent="0.3">
      <c r="A79" s="1"/>
      <c r="B79" s="1"/>
      <c r="C79" s="1"/>
      <c r="D79" s="1"/>
      <c r="E79" s="1" t="s">
        <v>75</v>
      </c>
      <c r="F79" s="1"/>
      <c r="G79" s="13">
        <v>852.93</v>
      </c>
      <c r="H79" s="13"/>
      <c r="I79" s="13">
        <v>501.94</v>
      </c>
      <c r="J79" s="13"/>
      <c r="K79" s="13">
        <v>501.94</v>
      </c>
      <c r="L79" s="13"/>
      <c r="M79" s="13">
        <v>606.1</v>
      </c>
      <c r="N79" s="13"/>
      <c r="O79" s="13">
        <v>610.69000000000005</v>
      </c>
      <c r="P79" s="13"/>
      <c r="Q79" s="13">
        <v>607.1</v>
      </c>
      <c r="R79" s="13"/>
      <c r="S79" s="13">
        <v>762.5</v>
      </c>
      <c r="T79" s="13"/>
      <c r="U79" s="13">
        <v>684.6</v>
      </c>
      <c r="V79" s="13"/>
      <c r="W79" s="13">
        <v>463.5</v>
      </c>
      <c r="X79" s="13"/>
      <c r="Y79" s="13">
        <v>701.5</v>
      </c>
      <c r="Z79" s="13"/>
      <c r="AA79" s="13">
        <v>491.5</v>
      </c>
      <c r="AB79" s="13"/>
      <c r="AC79" s="13">
        <v>400</v>
      </c>
      <c r="AD79" s="13"/>
      <c r="AE79" s="13">
        <f t="shared" si="1"/>
        <v>7184.3</v>
      </c>
    </row>
    <row r="80" spans="1:33" x14ac:dyDescent="0.3">
      <c r="A80" s="1"/>
      <c r="B80" s="1"/>
      <c r="C80" s="1"/>
      <c r="D80" s="1"/>
      <c r="E80" s="1" t="s">
        <v>76</v>
      </c>
      <c r="F80" s="1"/>
      <c r="G80" s="13">
        <v>5.38</v>
      </c>
      <c r="H80" s="13"/>
      <c r="I80" s="13">
        <v>212.03</v>
      </c>
      <c r="J80" s="13"/>
      <c r="K80" s="13">
        <v>0</v>
      </c>
      <c r="L80" s="13"/>
      <c r="M80" s="13">
        <v>196</v>
      </c>
      <c r="N80" s="13"/>
      <c r="O80" s="13">
        <v>7.68</v>
      </c>
      <c r="P80" s="13"/>
      <c r="Q80" s="13">
        <v>315.35000000000002</v>
      </c>
      <c r="R80" s="13"/>
      <c r="S80" s="13">
        <v>147</v>
      </c>
      <c r="T80" s="13"/>
      <c r="U80" s="13">
        <v>204.84</v>
      </c>
      <c r="V80" s="13"/>
      <c r="W80" s="13">
        <v>8.75</v>
      </c>
      <c r="X80" s="13"/>
      <c r="Y80" s="13">
        <v>335.9</v>
      </c>
      <c r="Z80" s="13"/>
      <c r="AA80" s="13">
        <v>0</v>
      </c>
      <c r="AB80" s="13"/>
      <c r="AC80" s="13">
        <v>115</v>
      </c>
      <c r="AD80" s="13"/>
      <c r="AE80" s="13">
        <f t="shared" si="1"/>
        <v>1547.9299999999998</v>
      </c>
    </row>
    <row r="81" spans="1:31" x14ac:dyDescent="0.3">
      <c r="A81" s="1"/>
      <c r="B81" s="1"/>
      <c r="C81" s="1"/>
      <c r="D81" s="1"/>
      <c r="E81" s="1" t="s">
        <v>77</v>
      </c>
      <c r="F81" s="1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 t="s">
        <v>12</v>
      </c>
    </row>
    <row r="82" spans="1:31" x14ac:dyDescent="0.3">
      <c r="A82" s="1"/>
      <c r="B82" s="1"/>
      <c r="C82" s="1"/>
      <c r="D82" s="1"/>
      <c r="E82" s="1"/>
      <c r="F82" s="1" t="s">
        <v>78</v>
      </c>
      <c r="G82" s="13">
        <v>150</v>
      </c>
      <c r="H82" s="13"/>
      <c r="I82" s="13">
        <v>17.5</v>
      </c>
      <c r="J82" s="13"/>
      <c r="K82" s="13">
        <v>125</v>
      </c>
      <c r="L82" s="13"/>
      <c r="M82" s="13">
        <v>143.5</v>
      </c>
      <c r="N82" s="13"/>
      <c r="O82" s="13">
        <v>90</v>
      </c>
      <c r="P82" s="13"/>
      <c r="Q82" s="13">
        <v>100</v>
      </c>
      <c r="R82" s="13"/>
      <c r="S82" s="13">
        <v>440</v>
      </c>
      <c r="T82" s="13"/>
      <c r="U82" s="13">
        <v>680</v>
      </c>
      <c r="V82" s="13"/>
      <c r="W82" s="13">
        <v>155</v>
      </c>
      <c r="X82" s="13"/>
      <c r="Y82" s="13">
        <v>170</v>
      </c>
      <c r="Z82" s="13"/>
      <c r="AA82" s="13">
        <v>160</v>
      </c>
      <c r="AB82" s="13"/>
      <c r="AC82" s="13">
        <v>60</v>
      </c>
      <c r="AD82" s="13"/>
      <c r="AE82" s="13">
        <f t="shared" si="1"/>
        <v>2291</v>
      </c>
    </row>
    <row r="83" spans="1:31" x14ac:dyDescent="0.3">
      <c r="A83" s="1"/>
      <c r="B83" s="1"/>
      <c r="C83" s="1"/>
      <c r="D83" s="1"/>
      <c r="E83" s="1"/>
      <c r="F83" s="1" t="s">
        <v>79</v>
      </c>
      <c r="G83" s="13">
        <v>0</v>
      </c>
      <c r="H83" s="13"/>
      <c r="I83" s="13">
        <v>0</v>
      </c>
      <c r="J83" s="13"/>
      <c r="K83" s="13">
        <v>456</v>
      </c>
      <c r="L83" s="13"/>
      <c r="M83" s="13">
        <v>0</v>
      </c>
      <c r="N83" s="13"/>
      <c r="O83" s="13">
        <v>0</v>
      </c>
      <c r="P83" s="13"/>
      <c r="Q83" s="13">
        <v>1300</v>
      </c>
      <c r="R83" s="13"/>
      <c r="S83" s="13">
        <v>100</v>
      </c>
      <c r="T83" s="13"/>
      <c r="U83" s="13">
        <v>84</v>
      </c>
      <c r="V83" s="13"/>
      <c r="W83" s="13">
        <v>28</v>
      </c>
      <c r="X83" s="13"/>
      <c r="Y83" s="13">
        <v>0</v>
      </c>
      <c r="Z83" s="13"/>
      <c r="AA83" s="13">
        <v>0</v>
      </c>
      <c r="AB83" s="13"/>
      <c r="AC83" s="13">
        <v>0</v>
      </c>
      <c r="AD83" s="13"/>
      <c r="AE83" s="13">
        <f t="shared" si="1"/>
        <v>1968</v>
      </c>
    </row>
    <row r="84" spans="1:31" ht="19.5" thickBot="1" x14ac:dyDescent="0.35">
      <c r="A84" s="1"/>
      <c r="B84" s="1"/>
      <c r="C84" s="1"/>
      <c r="D84" s="1"/>
      <c r="E84" s="1"/>
      <c r="F84" s="1" t="s">
        <v>80</v>
      </c>
      <c r="G84" s="14">
        <v>0</v>
      </c>
      <c r="H84" s="13"/>
      <c r="I84" s="14">
        <v>0</v>
      </c>
      <c r="J84" s="13"/>
      <c r="K84" s="14">
        <v>0</v>
      </c>
      <c r="L84" s="13"/>
      <c r="M84" s="14">
        <v>0</v>
      </c>
      <c r="N84" s="13"/>
      <c r="O84" s="14">
        <v>0</v>
      </c>
      <c r="P84" s="13"/>
      <c r="Q84" s="14">
        <v>0</v>
      </c>
      <c r="R84" s="13"/>
      <c r="S84" s="14">
        <v>0</v>
      </c>
      <c r="T84" s="13"/>
      <c r="U84" s="14">
        <v>0</v>
      </c>
      <c r="V84" s="13"/>
      <c r="W84" s="14">
        <v>0</v>
      </c>
      <c r="X84" s="13"/>
      <c r="Y84" s="14">
        <v>100</v>
      </c>
      <c r="Z84" s="13"/>
      <c r="AA84" s="14">
        <v>0</v>
      </c>
      <c r="AB84" s="13"/>
      <c r="AC84" s="14">
        <v>0</v>
      </c>
      <c r="AD84" s="13"/>
      <c r="AE84" s="14">
        <f t="shared" si="1"/>
        <v>100</v>
      </c>
    </row>
    <row r="85" spans="1:31" x14ac:dyDescent="0.3">
      <c r="A85" s="1"/>
      <c r="B85" s="1"/>
      <c r="C85" s="1"/>
      <c r="D85" s="1"/>
      <c r="E85" s="1" t="s">
        <v>81</v>
      </c>
      <c r="F85" s="1"/>
      <c r="G85" s="13">
        <f>ROUND(SUM(G81:G84),5)</f>
        <v>150</v>
      </c>
      <c r="H85" s="13"/>
      <c r="I85" s="13">
        <f>ROUND(SUM(I81:I84),5)</f>
        <v>17.5</v>
      </c>
      <c r="J85" s="13"/>
      <c r="K85" s="13">
        <f>ROUND(SUM(K81:K84),5)</f>
        <v>581</v>
      </c>
      <c r="L85" s="13"/>
      <c r="M85" s="13">
        <f>ROUND(SUM(M81:M84),5)</f>
        <v>143.5</v>
      </c>
      <c r="N85" s="13"/>
      <c r="O85" s="13">
        <f>ROUND(SUM(O81:O84),5)</f>
        <v>90</v>
      </c>
      <c r="P85" s="13"/>
      <c r="Q85" s="13">
        <f>ROUND(SUM(Q81:Q84),5)</f>
        <v>1400</v>
      </c>
      <c r="R85" s="13"/>
      <c r="S85" s="13">
        <f>ROUND(SUM(S81:S84),5)</f>
        <v>540</v>
      </c>
      <c r="T85" s="13"/>
      <c r="U85" s="13">
        <f>ROUND(SUM(U81:U84),5)</f>
        <v>764</v>
      </c>
      <c r="V85" s="13"/>
      <c r="W85" s="13">
        <f>ROUND(SUM(W81:W84),5)</f>
        <v>183</v>
      </c>
      <c r="X85" s="13"/>
      <c r="Y85" s="13">
        <f>ROUND(SUM(Y81:Y84),5)</f>
        <v>270</v>
      </c>
      <c r="Z85" s="13"/>
      <c r="AA85" s="13">
        <f>ROUND(SUM(AA81:AA84),5)</f>
        <v>160</v>
      </c>
      <c r="AB85" s="13"/>
      <c r="AC85" s="13">
        <f>ROUND(SUM(AC81:AC84),5)</f>
        <v>60</v>
      </c>
      <c r="AD85" s="13"/>
      <c r="AE85" s="13">
        <f t="shared" si="1"/>
        <v>4359</v>
      </c>
    </row>
    <row r="86" spans="1:31" x14ac:dyDescent="0.3">
      <c r="A86" s="1"/>
      <c r="B86" s="1"/>
      <c r="C86" s="1"/>
      <c r="D86" s="1"/>
      <c r="E86" s="1" t="s">
        <v>82</v>
      </c>
      <c r="F86" s="1"/>
      <c r="G86" s="13">
        <v>255.5</v>
      </c>
      <c r="H86" s="13"/>
      <c r="I86" s="13">
        <v>3007.5</v>
      </c>
      <c r="J86" s="13"/>
      <c r="K86" s="13">
        <v>20.95</v>
      </c>
      <c r="L86" s="13"/>
      <c r="M86" s="13">
        <v>0</v>
      </c>
      <c r="N86" s="13"/>
      <c r="O86" s="13">
        <v>260</v>
      </c>
      <c r="P86" s="13"/>
      <c r="Q86" s="13">
        <v>26.5</v>
      </c>
      <c r="R86" s="13"/>
      <c r="S86" s="13">
        <v>0</v>
      </c>
      <c r="T86" s="13"/>
      <c r="U86" s="13">
        <v>257.5</v>
      </c>
      <c r="V86" s="13"/>
      <c r="W86" s="13">
        <v>0</v>
      </c>
      <c r="X86" s="13"/>
      <c r="Y86" s="13">
        <v>0</v>
      </c>
      <c r="Z86" s="13"/>
      <c r="AA86" s="13">
        <v>220</v>
      </c>
      <c r="AB86" s="13"/>
      <c r="AC86" s="13">
        <v>0</v>
      </c>
      <c r="AD86" s="13"/>
      <c r="AE86" s="13">
        <f t="shared" si="1"/>
        <v>4047.95</v>
      </c>
    </row>
    <row r="87" spans="1:31" x14ac:dyDescent="0.3">
      <c r="A87" s="1"/>
      <c r="B87" s="1"/>
      <c r="C87" s="1"/>
      <c r="D87" s="1"/>
      <c r="E87" s="1" t="s">
        <v>83</v>
      </c>
      <c r="F87" s="1"/>
      <c r="G87" s="13">
        <v>2200</v>
      </c>
      <c r="H87" s="13"/>
      <c r="I87" s="13">
        <v>2200</v>
      </c>
      <c r="J87" s="13"/>
      <c r="K87" s="13">
        <v>2200</v>
      </c>
      <c r="L87" s="13"/>
      <c r="M87" s="13">
        <v>2200</v>
      </c>
      <c r="N87" s="13"/>
      <c r="O87" s="13">
        <v>2200</v>
      </c>
      <c r="P87" s="13"/>
      <c r="Q87" s="13">
        <v>2200</v>
      </c>
      <c r="R87" s="13"/>
      <c r="S87" s="13">
        <v>2200</v>
      </c>
      <c r="T87" s="13"/>
      <c r="U87" s="13">
        <v>2200</v>
      </c>
      <c r="V87" s="13"/>
      <c r="W87" s="13">
        <v>2200</v>
      </c>
      <c r="X87" s="13"/>
      <c r="Y87" s="13">
        <v>2200</v>
      </c>
      <c r="Z87" s="13"/>
      <c r="AA87" s="13">
        <v>2200</v>
      </c>
      <c r="AB87" s="13"/>
      <c r="AC87" s="13">
        <v>2200</v>
      </c>
      <c r="AD87" s="13"/>
      <c r="AE87" s="13">
        <f t="shared" si="1"/>
        <v>26400</v>
      </c>
    </row>
    <row r="88" spans="1:31" x14ac:dyDescent="0.3">
      <c r="A88" s="1"/>
      <c r="B88" s="1"/>
      <c r="C88" s="1"/>
      <c r="D88" s="1"/>
      <c r="E88" s="1" t="s">
        <v>84</v>
      </c>
      <c r="F88" s="1"/>
      <c r="G88" s="13">
        <v>0</v>
      </c>
      <c r="H88" s="13"/>
      <c r="I88" s="13">
        <v>0</v>
      </c>
      <c r="J88" s="13"/>
      <c r="K88" s="13">
        <v>0</v>
      </c>
      <c r="L88" s="13"/>
      <c r="M88" s="13">
        <v>18.93</v>
      </c>
      <c r="N88" s="13"/>
      <c r="O88" s="13">
        <v>16.28</v>
      </c>
      <c r="P88" s="13"/>
      <c r="Q88" s="13">
        <v>115.73</v>
      </c>
      <c r="R88" s="13"/>
      <c r="S88" s="13">
        <v>0</v>
      </c>
      <c r="T88" s="13"/>
      <c r="U88" s="13">
        <v>265.52999999999997</v>
      </c>
      <c r="V88" s="13"/>
      <c r="W88" s="13">
        <v>3.47</v>
      </c>
      <c r="X88" s="13"/>
      <c r="Y88" s="13">
        <v>22.6</v>
      </c>
      <c r="Z88" s="13"/>
      <c r="AA88" s="13">
        <v>-22.6</v>
      </c>
      <c r="AB88" s="13"/>
      <c r="AC88" s="13">
        <v>20</v>
      </c>
      <c r="AD88" s="13"/>
      <c r="AE88" s="13">
        <f t="shared" si="1"/>
        <v>439.94</v>
      </c>
    </row>
    <row r="89" spans="1:31" x14ac:dyDescent="0.3">
      <c r="A89" s="1"/>
      <c r="B89" s="1"/>
      <c r="C89" s="1"/>
      <c r="D89" s="1"/>
      <c r="E89" s="1" t="s">
        <v>85</v>
      </c>
      <c r="F89" s="1"/>
      <c r="G89" s="13">
        <v>0</v>
      </c>
      <c r="H89" s="13"/>
      <c r="I89" s="13">
        <v>0</v>
      </c>
      <c r="J89" s="13"/>
      <c r="K89" s="13">
        <v>0</v>
      </c>
      <c r="L89" s="13"/>
      <c r="M89" s="13">
        <v>0</v>
      </c>
      <c r="N89" s="13"/>
      <c r="O89" s="13">
        <v>0</v>
      </c>
      <c r="P89" s="13"/>
      <c r="Q89" s="13">
        <v>0</v>
      </c>
      <c r="R89" s="13"/>
      <c r="S89" s="13">
        <v>255</v>
      </c>
      <c r="T89" s="13"/>
      <c r="U89" s="13">
        <v>0</v>
      </c>
      <c r="V89" s="13"/>
      <c r="W89" s="13">
        <v>0</v>
      </c>
      <c r="X89" s="13"/>
      <c r="Y89" s="13">
        <v>0</v>
      </c>
      <c r="Z89" s="13"/>
      <c r="AA89" s="13">
        <v>690.5</v>
      </c>
      <c r="AB89" s="13"/>
      <c r="AC89" s="13">
        <v>0</v>
      </c>
      <c r="AD89" s="13"/>
      <c r="AE89" s="13">
        <f t="shared" si="1"/>
        <v>945.5</v>
      </c>
    </row>
    <row r="90" spans="1:31" x14ac:dyDescent="0.3">
      <c r="A90" s="1"/>
      <c r="B90" s="1"/>
      <c r="C90" s="1"/>
      <c r="D90" s="1"/>
      <c r="E90" s="1" t="s">
        <v>86</v>
      </c>
      <c r="F90" s="1"/>
      <c r="G90" s="13">
        <v>1323.38</v>
      </c>
      <c r="H90" s="13"/>
      <c r="I90" s="13">
        <v>1194.8399999999999</v>
      </c>
      <c r="J90" s="13"/>
      <c r="K90" s="13">
        <v>1174.57</v>
      </c>
      <c r="L90" s="13"/>
      <c r="M90" s="13">
        <v>2144.9699999999998</v>
      </c>
      <c r="N90" s="13"/>
      <c r="O90" s="13">
        <v>1445.19</v>
      </c>
      <c r="P90" s="13"/>
      <c r="Q90" s="13">
        <v>1656.98</v>
      </c>
      <c r="R90" s="13"/>
      <c r="S90" s="13">
        <v>1948.62</v>
      </c>
      <c r="T90" s="13"/>
      <c r="U90" s="13">
        <v>2088.94</v>
      </c>
      <c r="V90" s="13"/>
      <c r="W90" s="13">
        <v>988.61</v>
      </c>
      <c r="X90" s="13"/>
      <c r="Y90" s="13">
        <v>1626.29</v>
      </c>
      <c r="Z90" s="13"/>
      <c r="AA90" s="13">
        <v>1628.88</v>
      </c>
      <c r="AB90" s="13"/>
      <c r="AC90" s="13">
        <v>1400</v>
      </c>
      <c r="AD90" s="13"/>
      <c r="AE90" s="13">
        <f t="shared" si="1"/>
        <v>18621.27</v>
      </c>
    </row>
    <row r="91" spans="1:31" x14ac:dyDescent="0.3">
      <c r="A91" s="1"/>
      <c r="B91" s="1"/>
      <c r="C91" s="1"/>
      <c r="D91" s="1"/>
      <c r="E91" s="1" t="s">
        <v>87</v>
      </c>
      <c r="F91" s="1"/>
      <c r="G91" s="13">
        <v>1980</v>
      </c>
      <c r="H91" s="13"/>
      <c r="I91" s="13">
        <v>2488.1799999999998</v>
      </c>
      <c r="J91" s="13"/>
      <c r="K91" s="13">
        <v>1774.56</v>
      </c>
      <c r="L91" s="13"/>
      <c r="M91" s="13">
        <v>7208.73</v>
      </c>
      <c r="N91" s="13"/>
      <c r="O91" s="13">
        <v>984.81</v>
      </c>
      <c r="P91" s="13"/>
      <c r="Q91" s="13">
        <v>1030.52</v>
      </c>
      <c r="R91" s="13"/>
      <c r="S91" s="13">
        <v>1298.94</v>
      </c>
      <c r="T91" s="13"/>
      <c r="U91" s="13">
        <v>699.66</v>
      </c>
      <c r="V91" s="13"/>
      <c r="W91" s="13">
        <v>1198.31</v>
      </c>
      <c r="X91" s="13"/>
      <c r="Y91" s="13">
        <v>505.94</v>
      </c>
      <c r="Z91" s="13"/>
      <c r="AA91" s="13">
        <v>336.97</v>
      </c>
      <c r="AB91" s="13"/>
      <c r="AC91" s="13">
        <v>350</v>
      </c>
      <c r="AD91" s="13"/>
      <c r="AE91" s="13">
        <f t="shared" si="1"/>
        <v>19856.62</v>
      </c>
    </row>
    <row r="92" spans="1:31" x14ac:dyDescent="0.3">
      <c r="A92" s="1"/>
      <c r="B92" s="1"/>
      <c r="C92" s="1"/>
      <c r="D92" s="1"/>
      <c r="E92" s="1" t="s">
        <v>88</v>
      </c>
      <c r="F92" s="1"/>
      <c r="G92" s="13">
        <v>0</v>
      </c>
      <c r="H92" s="13"/>
      <c r="I92" s="13">
        <v>0</v>
      </c>
      <c r="J92" s="13"/>
      <c r="K92" s="13">
        <v>142</v>
      </c>
      <c r="L92" s="13"/>
      <c r="M92" s="13">
        <v>460</v>
      </c>
      <c r="N92" s="13"/>
      <c r="O92" s="13">
        <v>166</v>
      </c>
      <c r="P92" s="13"/>
      <c r="Q92" s="13">
        <v>301.10000000000002</v>
      </c>
      <c r="R92" s="13"/>
      <c r="S92" s="13">
        <v>0</v>
      </c>
      <c r="T92" s="13"/>
      <c r="U92" s="13">
        <v>0</v>
      </c>
      <c r="V92" s="13"/>
      <c r="W92" s="13">
        <v>0</v>
      </c>
      <c r="X92" s="13"/>
      <c r="Y92" s="13">
        <v>0</v>
      </c>
      <c r="Z92" s="13"/>
      <c r="AA92" s="13">
        <v>0</v>
      </c>
      <c r="AB92" s="13"/>
      <c r="AC92" s="13">
        <v>0</v>
      </c>
      <c r="AD92" s="13"/>
      <c r="AE92" s="13">
        <f t="shared" si="1"/>
        <v>1069.0999999999999</v>
      </c>
    </row>
    <row r="93" spans="1:31" x14ac:dyDescent="0.3">
      <c r="A93" s="1"/>
      <c r="B93" s="1"/>
      <c r="C93" s="1"/>
      <c r="D93" s="1"/>
      <c r="E93" s="1" t="s">
        <v>89</v>
      </c>
      <c r="F93" s="1"/>
      <c r="G93" s="13">
        <v>7000</v>
      </c>
      <c r="H93" s="13"/>
      <c r="I93" s="13">
        <v>7000</v>
      </c>
      <c r="J93" s="13"/>
      <c r="K93" s="13">
        <v>7000</v>
      </c>
      <c r="L93" s="13"/>
      <c r="M93" s="13">
        <v>7000</v>
      </c>
      <c r="N93" s="13"/>
      <c r="O93" s="13">
        <v>7000</v>
      </c>
      <c r="P93" s="13"/>
      <c r="Q93" s="13">
        <v>7000</v>
      </c>
      <c r="R93" s="13"/>
      <c r="S93" s="13">
        <v>7000</v>
      </c>
      <c r="T93" s="13"/>
      <c r="U93" s="13">
        <v>7000</v>
      </c>
      <c r="V93" s="13"/>
      <c r="W93" s="13">
        <v>7000</v>
      </c>
      <c r="X93" s="13"/>
      <c r="Y93" s="13">
        <v>7000</v>
      </c>
      <c r="Z93" s="13"/>
      <c r="AA93" s="13">
        <v>7000</v>
      </c>
      <c r="AB93" s="13"/>
      <c r="AC93" s="13">
        <v>7000</v>
      </c>
      <c r="AD93" s="13"/>
      <c r="AE93" s="13">
        <f t="shared" si="1"/>
        <v>84000</v>
      </c>
    </row>
    <row r="94" spans="1:31" x14ac:dyDescent="0.3">
      <c r="A94" s="1"/>
      <c r="B94" s="1"/>
      <c r="C94" s="1"/>
      <c r="D94" s="1"/>
      <c r="E94" s="1" t="s">
        <v>90</v>
      </c>
      <c r="F94" s="1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 t="s">
        <v>12</v>
      </c>
    </row>
    <row r="95" spans="1:31" x14ac:dyDescent="0.3">
      <c r="A95" s="1"/>
      <c r="B95" s="1"/>
      <c r="C95" s="1"/>
      <c r="D95" s="1"/>
      <c r="E95" s="1"/>
      <c r="F95" s="1" t="s">
        <v>91</v>
      </c>
      <c r="G95" s="13">
        <v>147.47999999999999</v>
      </c>
      <c r="H95" s="13"/>
      <c r="I95" s="13">
        <v>182.67</v>
      </c>
      <c r="J95" s="13"/>
      <c r="K95" s="13">
        <v>163.55000000000001</v>
      </c>
      <c r="L95" s="13"/>
      <c r="M95" s="13">
        <v>63.2</v>
      </c>
      <c r="N95" s="13"/>
      <c r="O95" s="13">
        <v>302</v>
      </c>
      <c r="P95" s="13"/>
      <c r="Q95" s="13">
        <v>79.680000000000007</v>
      </c>
      <c r="R95" s="13"/>
      <c r="S95" s="13">
        <v>319.60000000000002</v>
      </c>
      <c r="T95" s="13"/>
      <c r="U95" s="13">
        <v>139.78</v>
      </c>
      <c r="V95" s="13"/>
      <c r="W95" s="13">
        <v>87.1</v>
      </c>
      <c r="X95" s="13"/>
      <c r="Y95" s="13">
        <v>134.35</v>
      </c>
      <c r="Z95" s="13"/>
      <c r="AA95" s="13">
        <v>289.2</v>
      </c>
      <c r="AB95" s="13"/>
      <c r="AC95" s="13">
        <v>100</v>
      </c>
      <c r="AD95" s="13"/>
      <c r="AE95" s="13">
        <f t="shared" si="1"/>
        <v>2008.6099999999997</v>
      </c>
    </row>
    <row r="96" spans="1:31" x14ac:dyDescent="0.3">
      <c r="A96" s="1"/>
      <c r="B96" s="1"/>
      <c r="C96" s="1"/>
      <c r="D96" s="1"/>
      <c r="E96" s="1"/>
      <c r="F96" s="1" t="s">
        <v>92</v>
      </c>
      <c r="G96" s="13">
        <v>28.8</v>
      </c>
      <c r="H96" s="13"/>
      <c r="I96" s="13">
        <v>0</v>
      </c>
      <c r="J96" s="13"/>
      <c r="K96" s="13">
        <v>13.6</v>
      </c>
      <c r="L96" s="13"/>
      <c r="M96" s="13">
        <v>51.2</v>
      </c>
      <c r="N96" s="13"/>
      <c r="O96" s="13">
        <v>0</v>
      </c>
      <c r="P96" s="13"/>
      <c r="Q96" s="13">
        <v>27.2</v>
      </c>
      <c r="R96" s="13"/>
      <c r="S96" s="13">
        <v>2.4</v>
      </c>
      <c r="T96" s="13"/>
      <c r="U96" s="13">
        <v>132.49</v>
      </c>
      <c r="V96" s="13"/>
      <c r="W96" s="13">
        <v>31.07</v>
      </c>
      <c r="X96" s="13"/>
      <c r="Y96" s="13">
        <v>56.68</v>
      </c>
      <c r="Z96" s="13"/>
      <c r="AA96" s="13">
        <v>31.61</v>
      </c>
      <c r="AB96" s="13"/>
      <c r="AC96" s="13">
        <v>0</v>
      </c>
      <c r="AD96" s="13"/>
      <c r="AE96" s="13">
        <f t="shared" si="1"/>
        <v>375.05</v>
      </c>
    </row>
    <row r="97" spans="1:31" ht="19.5" thickBot="1" x14ac:dyDescent="0.35">
      <c r="A97" s="1"/>
      <c r="B97" s="1"/>
      <c r="C97" s="1"/>
      <c r="D97" s="1"/>
      <c r="E97" s="1"/>
      <c r="F97" s="1" t="s">
        <v>93</v>
      </c>
      <c r="G97" s="14">
        <v>1158</v>
      </c>
      <c r="H97" s="13"/>
      <c r="I97" s="14">
        <v>1389.6</v>
      </c>
      <c r="J97" s="13"/>
      <c r="K97" s="14">
        <v>905.7</v>
      </c>
      <c r="L97" s="13"/>
      <c r="M97" s="14">
        <v>1007.85</v>
      </c>
      <c r="N97" s="13"/>
      <c r="O97" s="14">
        <v>394.4</v>
      </c>
      <c r="P97" s="13"/>
      <c r="Q97" s="14">
        <v>116.44</v>
      </c>
      <c r="R97" s="13"/>
      <c r="S97" s="14">
        <v>566.28</v>
      </c>
      <c r="T97" s="13"/>
      <c r="U97" s="14">
        <v>371.56</v>
      </c>
      <c r="V97" s="13"/>
      <c r="W97" s="14">
        <v>447.98</v>
      </c>
      <c r="X97" s="13"/>
      <c r="Y97" s="14">
        <v>385.84</v>
      </c>
      <c r="Z97" s="13"/>
      <c r="AA97" s="14">
        <v>541.58000000000004</v>
      </c>
      <c r="AB97" s="13"/>
      <c r="AC97" s="14">
        <v>750</v>
      </c>
      <c r="AD97" s="13"/>
      <c r="AE97" s="14">
        <f t="shared" si="1"/>
        <v>8035.23</v>
      </c>
    </row>
    <row r="98" spans="1:31" x14ac:dyDescent="0.3">
      <c r="A98" s="1"/>
      <c r="B98" s="1"/>
      <c r="C98" s="1"/>
      <c r="D98" s="1"/>
      <c r="E98" s="1" t="s">
        <v>94</v>
      </c>
      <c r="F98" s="1"/>
      <c r="G98" s="13">
        <f>ROUND(SUM(G94:G97),5)</f>
        <v>1334.28</v>
      </c>
      <c r="H98" s="13"/>
      <c r="I98" s="13">
        <f>ROUND(SUM(I94:I97),5)</f>
        <v>1572.27</v>
      </c>
      <c r="J98" s="13"/>
      <c r="K98" s="13">
        <f>ROUND(SUM(K94:K97),5)</f>
        <v>1082.8499999999999</v>
      </c>
      <c r="L98" s="13"/>
      <c r="M98" s="13">
        <f>ROUND(SUM(M94:M97),5)</f>
        <v>1122.25</v>
      </c>
      <c r="N98" s="13"/>
      <c r="O98" s="13">
        <f>ROUND(SUM(O94:O97),5)</f>
        <v>696.4</v>
      </c>
      <c r="P98" s="13"/>
      <c r="Q98" s="13">
        <f>ROUND(SUM(Q94:Q97),5)</f>
        <v>223.32</v>
      </c>
      <c r="R98" s="13"/>
      <c r="S98" s="13">
        <f>ROUND(SUM(S94:S97),5)</f>
        <v>888.28</v>
      </c>
      <c r="T98" s="13"/>
      <c r="U98" s="13">
        <f>ROUND(SUM(U94:U97),5)</f>
        <v>643.83000000000004</v>
      </c>
      <c r="V98" s="13"/>
      <c r="W98" s="13">
        <f>ROUND(SUM(W94:W97),5)</f>
        <v>566.15</v>
      </c>
      <c r="X98" s="13"/>
      <c r="Y98" s="13">
        <f>ROUND(SUM(Y94:Y97),5)</f>
        <v>576.87</v>
      </c>
      <c r="Z98" s="13"/>
      <c r="AA98" s="13">
        <f>ROUND(SUM(AA94:AA97),5)</f>
        <v>862.39</v>
      </c>
      <c r="AB98" s="13"/>
      <c r="AC98" s="13">
        <f>ROUND(SUM(AC94:AC97),5)</f>
        <v>850</v>
      </c>
      <c r="AD98" s="13"/>
      <c r="AE98" s="13">
        <f t="shared" si="1"/>
        <v>10418.889999999998</v>
      </c>
    </row>
    <row r="99" spans="1:31" x14ac:dyDescent="0.3">
      <c r="A99" s="1"/>
      <c r="B99" s="1"/>
      <c r="C99" s="1"/>
      <c r="D99" s="1"/>
      <c r="E99" s="1" t="s">
        <v>95</v>
      </c>
      <c r="F99" s="1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>
        <f t="shared" si="1"/>
        <v>0</v>
      </c>
    </row>
    <row r="100" spans="1:31" x14ac:dyDescent="0.3">
      <c r="A100" s="1"/>
      <c r="B100" s="1"/>
      <c r="C100" s="1"/>
      <c r="D100" s="1"/>
      <c r="E100" s="1"/>
      <c r="F100" s="1" t="s">
        <v>96</v>
      </c>
      <c r="G100" s="13">
        <v>3328</v>
      </c>
      <c r="H100" s="13"/>
      <c r="I100" s="13">
        <v>3328</v>
      </c>
      <c r="J100" s="13"/>
      <c r="K100" s="13">
        <v>3328</v>
      </c>
      <c r="L100" s="13"/>
      <c r="M100" s="13">
        <v>3328</v>
      </c>
      <c r="N100" s="13"/>
      <c r="O100" s="13">
        <v>3328</v>
      </c>
      <c r="P100" s="13"/>
      <c r="Q100" s="13">
        <v>3328</v>
      </c>
      <c r="R100" s="13"/>
      <c r="S100" s="13">
        <v>3328</v>
      </c>
      <c r="T100" s="13"/>
      <c r="U100" s="13">
        <v>3328</v>
      </c>
      <c r="V100" s="13"/>
      <c r="W100" s="13">
        <v>3328</v>
      </c>
      <c r="X100" s="13"/>
      <c r="Y100" s="13">
        <v>3328</v>
      </c>
      <c r="Z100" s="13"/>
      <c r="AA100" s="13">
        <v>3328</v>
      </c>
      <c r="AB100" s="13"/>
      <c r="AC100" s="13">
        <v>3328</v>
      </c>
      <c r="AD100" s="13"/>
      <c r="AE100" s="13">
        <f t="shared" si="1"/>
        <v>39936</v>
      </c>
    </row>
    <row r="101" spans="1:31" x14ac:dyDescent="0.3">
      <c r="A101" s="1"/>
      <c r="B101" s="1"/>
      <c r="C101" s="1"/>
      <c r="D101" s="1"/>
      <c r="E101" s="1"/>
      <c r="F101" s="1" t="s">
        <v>97</v>
      </c>
      <c r="G101" s="13">
        <v>144</v>
      </c>
      <c r="H101" s="13"/>
      <c r="I101" s="13">
        <v>144</v>
      </c>
      <c r="J101" s="13"/>
      <c r="K101" s="13">
        <v>144</v>
      </c>
      <c r="L101" s="13"/>
      <c r="M101" s="13">
        <v>144</v>
      </c>
      <c r="N101" s="13"/>
      <c r="O101" s="13">
        <v>144</v>
      </c>
      <c r="P101" s="13"/>
      <c r="Q101" s="13">
        <v>144</v>
      </c>
      <c r="R101" s="13"/>
      <c r="S101" s="13">
        <v>144</v>
      </c>
      <c r="T101" s="13"/>
      <c r="U101" s="13">
        <v>144</v>
      </c>
      <c r="V101" s="13"/>
      <c r="W101" s="13">
        <v>144</v>
      </c>
      <c r="X101" s="13"/>
      <c r="Y101" s="13">
        <v>144</v>
      </c>
      <c r="Z101" s="13"/>
      <c r="AA101" s="13">
        <v>144</v>
      </c>
      <c r="AB101" s="13"/>
      <c r="AC101" s="13">
        <v>144</v>
      </c>
      <c r="AD101" s="13"/>
      <c r="AE101" s="13">
        <f t="shared" si="1"/>
        <v>1728</v>
      </c>
    </row>
    <row r="102" spans="1:31" ht="19.5" thickBot="1" x14ac:dyDescent="0.35">
      <c r="A102" s="1"/>
      <c r="B102" s="1"/>
      <c r="C102" s="1"/>
      <c r="D102" s="1"/>
      <c r="E102" s="1"/>
      <c r="F102" s="1" t="s">
        <v>98</v>
      </c>
      <c r="G102" s="14">
        <v>656</v>
      </c>
      <c r="H102" s="13"/>
      <c r="I102" s="14">
        <v>656</v>
      </c>
      <c r="J102" s="13"/>
      <c r="K102" s="14">
        <v>656</v>
      </c>
      <c r="L102" s="13"/>
      <c r="M102" s="14">
        <v>656</v>
      </c>
      <c r="N102" s="13"/>
      <c r="O102" s="14">
        <v>656</v>
      </c>
      <c r="P102" s="13"/>
      <c r="Q102" s="14">
        <v>656</v>
      </c>
      <c r="R102" s="13"/>
      <c r="S102" s="14">
        <v>656</v>
      </c>
      <c r="T102" s="13"/>
      <c r="U102" s="14">
        <v>656</v>
      </c>
      <c r="V102" s="13"/>
      <c r="W102" s="14">
        <v>656</v>
      </c>
      <c r="X102" s="13"/>
      <c r="Y102" s="14">
        <v>656</v>
      </c>
      <c r="Z102" s="13"/>
      <c r="AA102" s="14">
        <v>656</v>
      </c>
      <c r="AB102" s="13"/>
      <c r="AC102" s="14">
        <v>656</v>
      </c>
      <c r="AD102" s="13"/>
      <c r="AE102" s="14">
        <f t="shared" si="1"/>
        <v>7872</v>
      </c>
    </row>
    <row r="103" spans="1:31" x14ac:dyDescent="0.3">
      <c r="A103" s="1"/>
      <c r="B103" s="1"/>
      <c r="C103" s="1"/>
      <c r="D103" s="1"/>
      <c r="E103" s="1" t="s">
        <v>99</v>
      </c>
      <c r="F103" s="1"/>
      <c r="G103" s="13">
        <f>ROUND(SUM(G99:G102),5)</f>
        <v>4128</v>
      </c>
      <c r="H103" s="13"/>
      <c r="I103" s="13">
        <f>ROUND(SUM(I99:I102),5)</f>
        <v>4128</v>
      </c>
      <c r="J103" s="13"/>
      <c r="K103" s="13">
        <f>ROUND(SUM(K99:K102),5)</f>
        <v>4128</v>
      </c>
      <c r="L103" s="13"/>
      <c r="M103" s="13">
        <f>ROUND(SUM(M99:M102),5)</f>
        <v>4128</v>
      </c>
      <c r="N103" s="13"/>
      <c r="O103" s="13">
        <f>ROUND(SUM(O99:O102),5)</f>
        <v>4128</v>
      </c>
      <c r="P103" s="13"/>
      <c r="Q103" s="13">
        <f>ROUND(SUM(Q99:Q102),5)</f>
        <v>4128</v>
      </c>
      <c r="R103" s="13"/>
      <c r="S103" s="13">
        <f>ROUND(SUM(S99:S102),5)</f>
        <v>4128</v>
      </c>
      <c r="T103" s="13"/>
      <c r="U103" s="13">
        <f>ROUND(SUM(U99:U102),5)</f>
        <v>4128</v>
      </c>
      <c r="V103" s="13"/>
      <c r="W103" s="13">
        <f>ROUND(SUM(W99:W102),5)</f>
        <v>4128</v>
      </c>
      <c r="X103" s="13"/>
      <c r="Y103" s="13">
        <f>ROUND(SUM(Y99:Y102),5)</f>
        <v>4128</v>
      </c>
      <c r="Z103" s="13"/>
      <c r="AA103" s="13">
        <f>ROUND(SUM(AA99:AA102),5)</f>
        <v>4128</v>
      </c>
      <c r="AB103" s="13"/>
      <c r="AC103" s="13">
        <f>ROUND(SUM(AC99:AC102),5)</f>
        <v>4128</v>
      </c>
      <c r="AD103" s="13"/>
      <c r="AE103" s="13">
        <f t="shared" si="1"/>
        <v>49536</v>
      </c>
    </row>
    <row r="104" spans="1:31" x14ac:dyDescent="0.3">
      <c r="A104" s="1"/>
      <c r="B104" s="1"/>
      <c r="C104" s="1"/>
      <c r="D104" s="1"/>
      <c r="E104" s="1" t="s">
        <v>100</v>
      </c>
      <c r="F104" s="1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 t="s">
        <v>12</v>
      </c>
    </row>
    <row r="105" spans="1:31" x14ac:dyDescent="0.3">
      <c r="A105" s="1"/>
      <c r="B105" s="1"/>
      <c r="C105" s="1"/>
      <c r="D105" s="1"/>
      <c r="E105" s="1"/>
      <c r="F105" s="1" t="s">
        <v>101</v>
      </c>
      <c r="G105" s="13">
        <v>0</v>
      </c>
      <c r="H105" s="13"/>
      <c r="I105" s="13">
        <v>0</v>
      </c>
      <c r="J105" s="13"/>
      <c r="K105" s="13">
        <v>0</v>
      </c>
      <c r="L105" s="13"/>
      <c r="M105" s="13">
        <v>0</v>
      </c>
      <c r="N105" s="13"/>
      <c r="O105" s="13">
        <v>0</v>
      </c>
      <c r="P105" s="13"/>
      <c r="Q105" s="13">
        <v>0</v>
      </c>
      <c r="R105" s="13"/>
      <c r="S105" s="13">
        <v>0</v>
      </c>
      <c r="T105" s="13"/>
      <c r="U105" s="13">
        <v>0</v>
      </c>
      <c r="V105" s="13"/>
      <c r="W105" s="13">
        <v>0</v>
      </c>
      <c r="X105" s="13"/>
      <c r="Y105" s="13">
        <v>0</v>
      </c>
      <c r="Z105" s="13"/>
      <c r="AA105" s="13">
        <v>0</v>
      </c>
      <c r="AB105" s="13"/>
      <c r="AC105" s="13">
        <v>0</v>
      </c>
      <c r="AD105" s="13"/>
      <c r="AE105" s="13">
        <f t="shared" si="1"/>
        <v>0</v>
      </c>
    </row>
    <row r="106" spans="1:31" ht="19.5" thickBot="1" x14ac:dyDescent="0.35">
      <c r="A106" s="1"/>
      <c r="B106" s="1"/>
      <c r="C106" s="1"/>
      <c r="D106" s="1"/>
      <c r="E106" s="1"/>
      <c r="F106" s="1" t="s">
        <v>102</v>
      </c>
      <c r="G106" s="14">
        <v>6240.11</v>
      </c>
      <c r="H106" s="13"/>
      <c r="I106" s="14">
        <v>6720.32</v>
      </c>
      <c r="J106" s="13"/>
      <c r="K106" s="14">
        <v>6709.47</v>
      </c>
      <c r="L106" s="13"/>
      <c r="M106" s="14">
        <v>6054.98</v>
      </c>
      <c r="N106" s="13"/>
      <c r="O106" s="14">
        <v>6938.59</v>
      </c>
      <c r="P106" s="13"/>
      <c r="Q106" s="14">
        <v>6054.98</v>
      </c>
      <c r="R106" s="13"/>
      <c r="S106" s="14">
        <v>6054.98</v>
      </c>
      <c r="T106" s="13"/>
      <c r="U106" s="14">
        <v>6332.21</v>
      </c>
      <c r="V106" s="13"/>
      <c r="W106" s="14">
        <v>6034.63</v>
      </c>
      <c r="X106" s="13"/>
      <c r="Y106" s="14">
        <v>5096.68</v>
      </c>
      <c r="Z106" s="13"/>
      <c r="AA106" s="14">
        <v>6054.98</v>
      </c>
      <c r="AB106" s="13"/>
      <c r="AC106" s="14">
        <v>6200</v>
      </c>
      <c r="AD106" s="13"/>
      <c r="AE106" s="14">
        <f t="shared" si="1"/>
        <v>74491.929999999993</v>
      </c>
    </row>
    <row r="107" spans="1:31" x14ac:dyDescent="0.3">
      <c r="A107" s="1"/>
      <c r="B107" s="1"/>
      <c r="C107" s="1"/>
      <c r="D107" s="1"/>
      <c r="E107" s="1" t="s">
        <v>103</v>
      </c>
      <c r="F107" s="1"/>
      <c r="G107" s="13">
        <f>ROUND(SUM(G104:G106),5)</f>
        <v>6240.11</v>
      </c>
      <c r="H107" s="13"/>
      <c r="I107" s="13">
        <f>ROUND(SUM(I104:I106),5)</f>
        <v>6720.32</v>
      </c>
      <c r="J107" s="13"/>
      <c r="K107" s="13">
        <f>ROUND(SUM(K104:K106),5)</f>
        <v>6709.47</v>
      </c>
      <c r="L107" s="13"/>
      <c r="M107" s="13">
        <f>ROUND(SUM(M104:M106),5)</f>
        <v>6054.98</v>
      </c>
      <c r="N107" s="13"/>
      <c r="O107" s="13">
        <f>ROUND(SUM(O104:O106),5)</f>
        <v>6938.59</v>
      </c>
      <c r="P107" s="13"/>
      <c r="Q107" s="13">
        <f>ROUND(SUM(Q104:Q106),5)</f>
        <v>6054.98</v>
      </c>
      <c r="R107" s="13"/>
      <c r="S107" s="13">
        <f>ROUND(SUM(S104:S106),5)</f>
        <v>6054.98</v>
      </c>
      <c r="T107" s="13"/>
      <c r="U107" s="13">
        <f>ROUND(SUM(U104:U106),5)</f>
        <v>6332.21</v>
      </c>
      <c r="V107" s="13"/>
      <c r="W107" s="13">
        <f>ROUND(SUM(W104:W106),5)</f>
        <v>6034.63</v>
      </c>
      <c r="X107" s="13"/>
      <c r="Y107" s="13">
        <f>ROUND(SUM(Y104:Y106),5)</f>
        <v>5096.68</v>
      </c>
      <c r="Z107" s="13"/>
      <c r="AA107" s="13">
        <f>ROUND(SUM(AA104:AA106),5)</f>
        <v>6054.98</v>
      </c>
      <c r="AB107" s="13"/>
      <c r="AC107" s="13">
        <f>ROUND(SUM(AC104:AC106),5)</f>
        <v>6200</v>
      </c>
      <c r="AD107" s="13"/>
      <c r="AE107" s="13">
        <f t="shared" si="1"/>
        <v>74491.929999999993</v>
      </c>
    </row>
    <row r="108" spans="1:31" x14ac:dyDescent="0.3">
      <c r="A108" s="1"/>
      <c r="B108" s="1"/>
      <c r="C108" s="1"/>
      <c r="D108" s="1"/>
      <c r="E108" s="1" t="s">
        <v>104</v>
      </c>
      <c r="F108" s="1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 t="s">
        <v>12</v>
      </c>
    </row>
    <row r="109" spans="1:31" x14ac:dyDescent="0.3">
      <c r="A109" s="1"/>
      <c r="B109" s="1"/>
      <c r="C109" s="1"/>
      <c r="D109" s="1"/>
      <c r="E109" s="1"/>
      <c r="F109" s="1" t="s">
        <v>105</v>
      </c>
      <c r="G109" s="13">
        <v>1750.24</v>
      </c>
      <c r="H109" s="13"/>
      <c r="I109" s="13">
        <v>1907.94</v>
      </c>
      <c r="J109" s="13"/>
      <c r="K109" s="13">
        <v>2439.54</v>
      </c>
      <c r="L109" s="13"/>
      <c r="M109" s="13">
        <v>2974.33</v>
      </c>
      <c r="N109" s="13"/>
      <c r="O109" s="13">
        <v>2475.16</v>
      </c>
      <c r="P109" s="13"/>
      <c r="Q109" s="13">
        <v>1680.14</v>
      </c>
      <c r="R109" s="13"/>
      <c r="S109" s="13">
        <v>2682.9</v>
      </c>
      <c r="T109" s="13"/>
      <c r="U109" s="13">
        <v>3066.18</v>
      </c>
      <c r="V109" s="13"/>
      <c r="W109" s="13">
        <v>3108.87</v>
      </c>
      <c r="X109" s="13"/>
      <c r="Y109" s="13">
        <v>2313.08</v>
      </c>
      <c r="Z109" s="13"/>
      <c r="AA109" s="13">
        <v>2048.7800000000002</v>
      </c>
      <c r="AB109" s="13"/>
      <c r="AC109" s="13">
        <v>2000</v>
      </c>
      <c r="AD109" s="13"/>
      <c r="AE109" s="13">
        <f t="shared" si="1"/>
        <v>28447.159999999996</v>
      </c>
    </row>
    <row r="110" spans="1:31" ht="19.5" thickBot="1" x14ac:dyDescent="0.35">
      <c r="A110" s="1"/>
      <c r="B110" s="1"/>
      <c r="C110" s="1"/>
      <c r="D110" s="1"/>
      <c r="E110" s="1"/>
      <c r="F110" s="1" t="s">
        <v>106</v>
      </c>
      <c r="G110" s="14">
        <v>1</v>
      </c>
      <c r="H110" s="13"/>
      <c r="I110" s="14">
        <v>342.31</v>
      </c>
      <c r="J110" s="13"/>
      <c r="K110" s="14">
        <v>161.08000000000001</v>
      </c>
      <c r="L110" s="13"/>
      <c r="M110" s="14">
        <v>1797.14</v>
      </c>
      <c r="N110" s="13"/>
      <c r="O110" s="14">
        <v>2848.05</v>
      </c>
      <c r="P110" s="13"/>
      <c r="Q110" s="14">
        <v>1289.72</v>
      </c>
      <c r="R110" s="13"/>
      <c r="S110" s="14">
        <v>124.89</v>
      </c>
      <c r="T110" s="13"/>
      <c r="U110" s="14">
        <v>193.46</v>
      </c>
      <c r="V110" s="13"/>
      <c r="W110" s="14">
        <v>171.94</v>
      </c>
      <c r="X110" s="13"/>
      <c r="Y110" s="14">
        <v>254.6</v>
      </c>
      <c r="Z110" s="13"/>
      <c r="AA110" s="14">
        <v>165.05</v>
      </c>
      <c r="AB110" s="13"/>
      <c r="AC110" s="14">
        <v>200</v>
      </c>
      <c r="AD110" s="13"/>
      <c r="AE110" s="14">
        <f t="shared" si="1"/>
        <v>7549.2400000000007</v>
      </c>
    </row>
    <row r="111" spans="1:31" x14ac:dyDescent="0.3">
      <c r="A111" s="1"/>
      <c r="B111" s="1"/>
      <c r="C111" s="1"/>
      <c r="D111" s="1"/>
      <c r="E111" s="1" t="s">
        <v>107</v>
      </c>
      <c r="F111" s="1"/>
      <c r="G111" s="13">
        <f>ROUND(SUM(G108:G110),5)</f>
        <v>1751.24</v>
      </c>
      <c r="H111" s="13"/>
      <c r="I111" s="13">
        <f>ROUND(SUM(I108:I110),5)</f>
        <v>2250.25</v>
      </c>
      <c r="J111" s="13"/>
      <c r="K111" s="13">
        <f>ROUND(SUM(K108:K110),5)</f>
        <v>2600.62</v>
      </c>
      <c r="L111" s="13"/>
      <c r="M111" s="13">
        <f>ROUND(SUM(M108:M110),5)</f>
        <v>4771.47</v>
      </c>
      <c r="N111" s="13"/>
      <c r="O111" s="13">
        <f>ROUND(SUM(O108:O110),5)</f>
        <v>5323.21</v>
      </c>
      <c r="P111" s="13"/>
      <c r="Q111" s="13">
        <f>ROUND(SUM(Q108:Q110),5)</f>
        <v>2969.86</v>
      </c>
      <c r="R111" s="13"/>
      <c r="S111" s="13">
        <f>ROUND(SUM(S108:S110),5)</f>
        <v>2807.79</v>
      </c>
      <c r="T111" s="13"/>
      <c r="U111" s="13">
        <f>ROUND(SUM(U108:U110),5)</f>
        <v>3259.64</v>
      </c>
      <c r="V111" s="13"/>
      <c r="W111" s="13">
        <f>ROUND(SUM(W108:W110),5)</f>
        <v>3280.81</v>
      </c>
      <c r="X111" s="13"/>
      <c r="Y111" s="13">
        <f>ROUND(SUM(Y108:Y110),5)</f>
        <v>2567.6799999999998</v>
      </c>
      <c r="Z111" s="13"/>
      <c r="AA111" s="13">
        <f>ROUND(SUM(AA108:AA110),5)</f>
        <v>2213.83</v>
      </c>
      <c r="AB111" s="13"/>
      <c r="AC111" s="13">
        <f>ROUND(SUM(AC108:AC110),5)</f>
        <v>2200</v>
      </c>
      <c r="AD111" s="13"/>
      <c r="AE111" s="13">
        <f t="shared" si="1"/>
        <v>35996.400000000001</v>
      </c>
    </row>
    <row r="112" spans="1:31" x14ac:dyDescent="0.3">
      <c r="A112" s="1"/>
      <c r="B112" s="1"/>
      <c r="C112" s="1"/>
      <c r="D112" s="1"/>
      <c r="E112" s="1" t="s">
        <v>108</v>
      </c>
      <c r="F112" s="1"/>
      <c r="G112" s="13">
        <v>1506.67</v>
      </c>
      <c r="H112" s="13"/>
      <c r="I112" s="13">
        <v>2067.13</v>
      </c>
      <c r="J112" s="13"/>
      <c r="K112" s="13">
        <v>2067.13</v>
      </c>
      <c r="L112" s="13"/>
      <c r="M112" s="13">
        <v>1569.87</v>
      </c>
      <c r="N112" s="13"/>
      <c r="O112" s="13">
        <v>1632.52</v>
      </c>
      <c r="P112" s="13"/>
      <c r="Q112" s="13">
        <v>1286.54</v>
      </c>
      <c r="R112" s="13"/>
      <c r="S112" s="13">
        <v>987.62</v>
      </c>
      <c r="T112" s="13"/>
      <c r="U112" s="13">
        <v>2108.54</v>
      </c>
      <c r="V112" s="13"/>
      <c r="W112" s="13">
        <v>1548.08</v>
      </c>
      <c r="X112" s="13"/>
      <c r="Y112" s="13">
        <v>1349.88</v>
      </c>
      <c r="Z112" s="13"/>
      <c r="AA112" s="13">
        <v>1548.08</v>
      </c>
      <c r="AB112" s="13"/>
      <c r="AC112" s="13">
        <v>1507</v>
      </c>
      <c r="AD112" s="13"/>
      <c r="AE112" s="13">
        <f t="shared" si="1"/>
        <v>19179.059999999998</v>
      </c>
    </row>
    <row r="113" spans="1:31" x14ac:dyDescent="0.3">
      <c r="A113" s="1"/>
      <c r="B113" s="1"/>
      <c r="C113" s="1"/>
      <c r="D113" s="1"/>
      <c r="E113" s="1" t="s">
        <v>109</v>
      </c>
      <c r="F113" s="1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 t="s">
        <v>12</v>
      </c>
    </row>
    <row r="114" spans="1:31" x14ac:dyDescent="0.3">
      <c r="A114" s="1"/>
      <c r="B114" s="1"/>
      <c r="C114" s="1"/>
      <c r="D114" s="1"/>
      <c r="E114" s="1"/>
      <c r="F114" s="1" t="s">
        <v>110</v>
      </c>
      <c r="G114" s="13">
        <v>3905.44</v>
      </c>
      <c r="H114" s="13"/>
      <c r="I114" s="13">
        <v>1933.2</v>
      </c>
      <c r="J114" s="13"/>
      <c r="K114" s="13">
        <v>3490.17</v>
      </c>
      <c r="L114" s="13"/>
      <c r="M114" s="13">
        <v>1671.88</v>
      </c>
      <c r="N114" s="13"/>
      <c r="O114" s="13">
        <v>3144.62</v>
      </c>
      <c r="P114" s="13"/>
      <c r="Q114" s="13">
        <v>2013.77</v>
      </c>
      <c r="R114" s="13"/>
      <c r="S114" s="13">
        <v>1776.01</v>
      </c>
      <c r="T114" s="13"/>
      <c r="U114" s="13">
        <v>2132.81</v>
      </c>
      <c r="V114" s="13"/>
      <c r="W114" s="13">
        <v>2723.34</v>
      </c>
      <c r="X114" s="13"/>
      <c r="Y114" s="13">
        <v>1165.04</v>
      </c>
      <c r="Z114" s="13"/>
      <c r="AA114" s="13">
        <v>1816.25</v>
      </c>
      <c r="AB114" s="13"/>
      <c r="AC114" s="13">
        <v>1500</v>
      </c>
      <c r="AD114" s="13"/>
      <c r="AE114" s="13">
        <f t="shared" si="1"/>
        <v>27272.530000000002</v>
      </c>
    </row>
    <row r="115" spans="1:31" ht="19.5" thickBot="1" x14ac:dyDescent="0.35">
      <c r="A115" s="1"/>
      <c r="B115" s="1"/>
      <c r="C115" s="1"/>
      <c r="D115" s="1"/>
      <c r="E115" s="1"/>
      <c r="F115" s="1" t="s">
        <v>111</v>
      </c>
      <c r="G115" s="14">
        <v>5283.21</v>
      </c>
      <c r="H115" s="13"/>
      <c r="I115" s="14">
        <v>5215.1000000000004</v>
      </c>
      <c r="J115" s="13"/>
      <c r="K115" s="14">
        <v>5073.74</v>
      </c>
      <c r="L115" s="13"/>
      <c r="M115" s="14">
        <v>4304.0200000000004</v>
      </c>
      <c r="N115" s="13"/>
      <c r="O115" s="14">
        <v>4827.33</v>
      </c>
      <c r="P115" s="13"/>
      <c r="Q115" s="14">
        <v>4592.46</v>
      </c>
      <c r="R115" s="13"/>
      <c r="S115" s="14">
        <v>2765.49</v>
      </c>
      <c r="T115" s="13"/>
      <c r="U115" s="14">
        <v>3741.68</v>
      </c>
      <c r="V115" s="13"/>
      <c r="W115" s="14">
        <v>2482.48</v>
      </c>
      <c r="X115" s="13"/>
      <c r="Y115" s="14">
        <v>7248.35</v>
      </c>
      <c r="Z115" s="13"/>
      <c r="AA115" s="14">
        <v>5138.71</v>
      </c>
      <c r="AB115" s="13"/>
      <c r="AC115" s="14">
        <v>5800</v>
      </c>
      <c r="AD115" s="13"/>
      <c r="AE115" s="14">
        <f t="shared" si="1"/>
        <v>56472.57</v>
      </c>
    </row>
    <row r="116" spans="1:31" x14ac:dyDescent="0.3">
      <c r="A116" s="1"/>
      <c r="B116" s="1"/>
      <c r="C116" s="1"/>
      <c r="D116" s="1"/>
      <c r="E116" s="1" t="s">
        <v>112</v>
      </c>
      <c r="F116" s="1"/>
      <c r="G116" s="13">
        <f>ROUND(SUM(G113:G115),5)</f>
        <v>9188.65</v>
      </c>
      <c r="H116" s="13"/>
      <c r="I116" s="13">
        <f>ROUND(SUM(I113:I115),5)</f>
        <v>7148.3</v>
      </c>
      <c r="J116" s="13"/>
      <c r="K116" s="13">
        <f>ROUND(SUM(K113:K115),5)</f>
        <v>8563.91</v>
      </c>
      <c r="L116" s="13"/>
      <c r="M116" s="13">
        <f>ROUND(SUM(M113:M115),5)</f>
        <v>5975.9</v>
      </c>
      <c r="N116" s="13"/>
      <c r="O116" s="13">
        <f>ROUND(SUM(O113:O115),5)</f>
        <v>7971.95</v>
      </c>
      <c r="P116" s="13"/>
      <c r="Q116" s="13">
        <f>ROUND(SUM(Q113:Q115),5)</f>
        <v>6606.23</v>
      </c>
      <c r="R116" s="13"/>
      <c r="S116" s="13">
        <f>ROUND(SUM(S113:S115),5)</f>
        <v>4541.5</v>
      </c>
      <c r="T116" s="13"/>
      <c r="U116" s="13">
        <f>ROUND(SUM(U113:U115),5)</f>
        <v>5874.49</v>
      </c>
      <c r="V116" s="13"/>
      <c r="W116" s="13">
        <f>ROUND(SUM(W113:W115),5)</f>
        <v>5205.82</v>
      </c>
      <c r="X116" s="13"/>
      <c r="Y116" s="13">
        <f>ROUND(SUM(Y113:Y115),5)</f>
        <v>8413.39</v>
      </c>
      <c r="Z116" s="13"/>
      <c r="AA116" s="13">
        <f>ROUND(SUM(AA113:AA115),5)</f>
        <v>6954.96</v>
      </c>
      <c r="AB116" s="13"/>
      <c r="AC116" s="13">
        <f>ROUND(SUM(AC113:AC115),5)</f>
        <v>7300</v>
      </c>
      <c r="AD116" s="13"/>
      <c r="AE116" s="13">
        <f t="shared" si="1"/>
        <v>83745.100000000006</v>
      </c>
    </row>
    <row r="117" spans="1:31" x14ac:dyDescent="0.3">
      <c r="A117" s="1"/>
      <c r="B117" s="1"/>
      <c r="C117" s="1"/>
      <c r="D117" s="1"/>
      <c r="E117" s="1" t="s">
        <v>113</v>
      </c>
      <c r="F117" s="1"/>
      <c r="G117" s="13">
        <v>0</v>
      </c>
      <c r="H117" s="13"/>
      <c r="I117" s="13">
        <v>0</v>
      </c>
      <c r="J117" s="13"/>
      <c r="K117" s="13">
        <v>0</v>
      </c>
      <c r="L117" s="13"/>
      <c r="M117" s="13">
        <v>0</v>
      </c>
      <c r="N117" s="13"/>
      <c r="O117" s="13">
        <v>0</v>
      </c>
      <c r="P117" s="13"/>
      <c r="Q117" s="13">
        <v>0</v>
      </c>
      <c r="R117" s="13"/>
      <c r="S117" s="13">
        <v>0</v>
      </c>
      <c r="T117" s="13"/>
      <c r="U117" s="13">
        <v>0</v>
      </c>
      <c r="V117" s="13"/>
      <c r="W117" s="13">
        <v>0</v>
      </c>
      <c r="X117" s="13"/>
      <c r="Y117" s="13">
        <v>40</v>
      </c>
      <c r="Z117" s="13"/>
      <c r="AA117" s="13">
        <v>0</v>
      </c>
      <c r="AB117" s="13"/>
      <c r="AC117" s="13">
        <v>0</v>
      </c>
      <c r="AD117" s="13"/>
      <c r="AE117" s="13">
        <f t="shared" si="1"/>
        <v>40</v>
      </c>
    </row>
    <row r="118" spans="1:31" x14ac:dyDescent="0.3">
      <c r="A118" s="1"/>
      <c r="B118" s="1"/>
      <c r="C118" s="1"/>
      <c r="D118" s="1"/>
      <c r="E118" s="1" t="s">
        <v>114</v>
      </c>
      <c r="F118" s="1"/>
      <c r="G118" s="13">
        <v>0</v>
      </c>
      <c r="H118" s="13"/>
      <c r="I118" s="13">
        <v>0</v>
      </c>
      <c r="J118" s="13"/>
      <c r="K118" s="13">
        <v>0</v>
      </c>
      <c r="L118" s="13"/>
      <c r="M118" s="13">
        <v>0</v>
      </c>
      <c r="N118" s="13"/>
      <c r="O118" s="13">
        <v>0</v>
      </c>
      <c r="P118" s="13"/>
      <c r="Q118" s="13">
        <v>0</v>
      </c>
      <c r="R118" s="13"/>
      <c r="S118" s="13">
        <v>0</v>
      </c>
      <c r="T118" s="13"/>
      <c r="U118" s="13">
        <v>0</v>
      </c>
      <c r="V118" s="13"/>
      <c r="W118" s="13">
        <v>0</v>
      </c>
      <c r="X118" s="13"/>
      <c r="Y118" s="13">
        <v>0</v>
      </c>
      <c r="Z118" s="13"/>
      <c r="AA118" s="13">
        <v>0</v>
      </c>
      <c r="AB118" s="13"/>
      <c r="AC118" s="13">
        <v>0</v>
      </c>
      <c r="AD118" s="13"/>
      <c r="AE118" s="13">
        <f t="shared" si="1"/>
        <v>0</v>
      </c>
    </row>
    <row r="119" spans="1:31" x14ac:dyDescent="0.3">
      <c r="A119" s="1"/>
      <c r="B119" s="1"/>
      <c r="C119" s="1"/>
      <c r="D119" s="1"/>
      <c r="E119" s="1" t="s">
        <v>115</v>
      </c>
      <c r="F119" s="1"/>
      <c r="G119" s="13">
        <v>1510.93</v>
      </c>
      <c r="H119" s="13"/>
      <c r="I119" s="13">
        <v>87.5</v>
      </c>
      <c r="J119" s="13"/>
      <c r="K119" s="13">
        <v>1075</v>
      </c>
      <c r="L119" s="13"/>
      <c r="M119" s="13">
        <v>7476.56</v>
      </c>
      <c r="N119" s="13"/>
      <c r="O119" s="13">
        <v>1000</v>
      </c>
      <c r="P119" s="13"/>
      <c r="Q119" s="13">
        <v>607.94000000000005</v>
      </c>
      <c r="R119" s="13"/>
      <c r="S119" s="13">
        <v>900</v>
      </c>
      <c r="T119" s="13"/>
      <c r="U119" s="13">
        <v>900</v>
      </c>
      <c r="V119" s="13"/>
      <c r="W119" s="13">
        <v>1429.27</v>
      </c>
      <c r="X119" s="13"/>
      <c r="Y119" s="13">
        <v>1075</v>
      </c>
      <c r="Z119" s="13"/>
      <c r="AA119" s="13">
        <v>900</v>
      </c>
      <c r="AB119" s="13"/>
      <c r="AC119" s="13">
        <v>1000</v>
      </c>
      <c r="AD119" s="13"/>
      <c r="AE119" s="13">
        <f t="shared" si="1"/>
        <v>17962.200000000004</v>
      </c>
    </row>
    <row r="120" spans="1:31" x14ac:dyDescent="0.3">
      <c r="A120" s="1"/>
      <c r="B120" s="1"/>
      <c r="C120" s="1"/>
      <c r="D120" s="1"/>
      <c r="E120" s="1" t="s">
        <v>116</v>
      </c>
      <c r="F120" s="1"/>
      <c r="G120" s="13">
        <v>34.86</v>
      </c>
      <c r="H120" s="13"/>
      <c r="I120" s="13">
        <v>274.42</v>
      </c>
      <c r="J120" s="13"/>
      <c r="K120" s="13">
        <v>48.03</v>
      </c>
      <c r="L120" s="13"/>
      <c r="M120" s="13">
        <v>49.42</v>
      </c>
      <c r="N120" s="13"/>
      <c r="O120" s="13">
        <v>14.8</v>
      </c>
      <c r="P120" s="13"/>
      <c r="Q120" s="13">
        <v>35.28</v>
      </c>
      <c r="R120" s="13"/>
      <c r="S120" s="13">
        <v>29.45</v>
      </c>
      <c r="T120" s="13"/>
      <c r="U120" s="13">
        <v>250</v>
      </c>
      <c r="V120" s="13"/>
      <c r="W120" s="13">
        <v>9.75</v>
      </c>
      <c r="X120" s="13"/>
      <c r="Y120" s="13">
        <v>35.28</v>
      </c>
      <c r="Z120" s="13"/>
      <c r="AA120" s="13">
        <v>15.44</v>
      </c>
      <c r="AB120" s="13"/>
      <c r="AC120" s="13">
        <v>35.28</v>
      </c>
      <c r="AD120" s="13"/>
      <c r="AE120" s="13">
        <f t="shared" si="1"/>
        <v>832.01</v>
      </c>
    </row>
    <row r="121" spans="1:31" ht="19.5" thickBot="1" x14ac:dyDescent="0.35">
      <c r="A121" s="1"/>
      <c r="B121" s="1"/>
      <c r="C121" s="1"/>
      <c r="D121" s="1"/>
      <c r="E121" s="1" t="s">
        <v>117</v>
      </c>
      <c r="F121" s="1"/>
      <c r="G121" s="15">
        <v>13461</v>
      </c>
      <c r="H121" s="13"/>
      <c r="I121" s="15">
        <v>13461</v>
      </c>
      <c r="J121" s="13"/>
      <c r="K121" s="15">
        <v>13461</v>
      </c>
      <c r="L121" s="13"/>
      <c r="M121" s="15">
        <v>13461</v>
      </c>
      <c r="N121" s="13"/>
      <c r="O121" s="15">
        <v>13461</v>
      </c>
      <c r="P121" s="13"/>
      <c r="Q121" s="15">
        <v>13461</v>
      </c>
      <c r="R121" s="13"/>
      <c r="S121" s="15">
        <v>13461</v>
      </c>
      <c r="T121" s="13"/>
      <c r="U121" s="15">
        <v>13461</v>
      </c>
      <c r="V121" s="15"/>
      <c r="W121" s="15">
        <v>13461</v>
      </c>
      <c r="X121" s="13"/>
      <c r="Y121" s="15">
        <v>13461</v>
      </c>
      <c r="Z121" s="13"/>
      <c r="AA121" s="15">
        <v>13461</v>
      </c>
      <c r="AB121" s="13"/>
      <c r="AC121" s="15">
        <v>13461</v>
      </c>
      <c r="AD121" s="13"/>
      <c r="AE121" s="14">
        <f t="shared" si="1"/>
        <v>161532</v>
      </c>
    </row>
    <row r="122" spans="1:31" ht="19.5" thickBot="1" x14ac:dyDescent="0.35">
      <c r="A122" s="1"/>
      <c r="B122" s="1"/>
      <c r="C122" s="1"/>
      <c r="D122" s="1" t="s">
        <v>118</v>
      </c>
      <c r="E122" s="1"/>
      <c r="F122" s="1"/>
      <c r="G122" s="16">
        <f>ROUND(G48+G56+SUM(G64:G65)+SUM(G77:G80)+SUM(G85:G93)+G98+G103+G107+SUM(G111:G112)+SUM(G116:G121),5)</f>
        <v>459719.44693999999</v>
      </c>
      <c r="H122" s="13"/>
      <c r="I122" s="16">
        <f>ROUND(I48+I56+SUM(I64:I65)+SUM(I77:I80)+SUM(I85:I93)+I98+I103+I107+SUM(I111:I112)+SUM(I116:I121),5)</f>
        <v>457963.00926999998</v>
      </c>
      <c r="J122" s="13"/>
      <c r="K122" s="16">
        <f>ROUND(K48+K56+SUM(K64:K65)+SUM(K77:K80)+SUM(K85:K93)+K98+K103+K107+SUM(K111:K112)+SUM(K116:K121),5)</f>
        <v>462106.81037999998</v>
      </c>
      <c r="L122" s="13"/>
      <c r="M122" s="16">
        <f>ROUND(M48+M56+SUM(M64:M65)+SUM(M77:M80)+SUM(M85:M93)+M98+M103+M107+SUM(M111:M112)+SUM(M116:M121),5)</f>
        <v>475205.23255000002</v>
      </c>
      <c r="N122" s="13"/>
      <c r="O122" s="16">
        <f>ROUND(O48+O56+SUM(O64:O65)+SUM(O77:O80)+SUM(O85:O93)+O98+O103+O107+SUM(O111:O112)+SUM(O116:O121),5)</f>
        <v>611292.46599000006</v>
      </c>
      <c r="P122" s="13"/>
      <c r="Q122" s="16">
        <f>ROUND(Q48+Q56+SUM(Q64:Q65)+SUM(Q77:Q80)+SUM(Q85:Q93)+Q98+Q103+Q107+SUM(Q111:Q112)+SUM(Q116:Q121),5)</f>
        <v>504980.31907999999</v>
      </c>
      <c r="R122" s="13"/>
      <c r="S122" s="16">
        <f>ROUND(S48+S56+SUM(S64:S65)+SUM(S77:S80)+SUM(S85:S93)+S98+S103+S107+SUM(S111:S112)+SUM(S116:S121),5)</f>
        <v>493242.08106</v>
      </c>
      <c r="T122" s="13"/>
      <c r="U122" s="16">
        <f>ROUND(U48+U56+SUM(U64:U65)+SUM(U77:U80)+SUM(U85:U93)+U98+U103+U107+SUM(U111:U112)+SUM(U116:U121),5)</f>
        <v>458243.22502000001</v>
      </c>
      <c r="V122" s="13"/>
      <c r="W122" s="16">
        <f>ROUND(W48+W56+SUM(W64:W65)+SUM(W77:W80)+SUM(W85:W93)+W98+W103+W107+SUM(W111:W112)+SUM(W116:W121),5)</f>
        <v>461595.78382999997</v>
      </c>
      <c r="X122" s="13"/>
      <c r="Y122" s="16">
        <f>ROUND(Y48+Y56+SUM(Y64:Y65)+SUM(Y77:Y80)+SUM(Y85:Y93)+Y98+Y103+Y107+SUM(Y111:Y112)+SUM(Y116:Y121),5)</f>
        <v>459537.33678999997</v>
      </c>
      <c r="Z122" s="13"/>
      <c r="AA122" s="16">
        <f>ROUND(AA48+AA56+SUM(AA64:AA65)+SUM(AA77:AA80)+SUM(AA85:AA93)+AA98+AA103+AA107+SUM(AA111:AA112)+SUM(AA116:AA121),5)</f>
        <v>610707.40174999996</v>
      </c>
      <c r="AB122" s="13"/>
      <c r="AC122" s="16">
        <f>ROUND(AC48+AC56+SUM(AC64:AC65)+SUM(AC77:AC80)+SUM(AC85:AC93)+AC98+AC103+AC107+SUM(AC111:AC112)+SUM(AC116:AC121),5)</f>
        <v>456355.56782</v>
      </c>
      <c r="AD122" s="13"/>
      <c r="AE122" s="16">
        <f t="shared" si="1"/>
        <v>5910948.6804799996</v>
      </c>
    </row>
    <row r="123" spans="1:31" x14ac:dyDescent="0.3">
      <c r="A123" s="1"/>
      <c r="B123" s="1" t="s">
        <v>119</v>
      </c>
      <c r="C123" s="1"/>
      <c r="D123" s="1"/>
      <c r="E123" s="1"/>
      <c r="F123" s="1"/>
      <c r="G123" s="13">
        <f>ROUND(G4+G47-G122,5)</f>
        <v>42233.454579999998</v>
      </c>
      <c r="H123" s="13"/>
      <c r="I123" s="13">
        <f>ROUND(I4+I47-I122,5)</f>
        <v>52101.912250000001</v>
      </c>
      <c r="J123" s="13"/>
      <c r="K123" s="13">
        <f>ROUND(K4+K47-K122,5)</f>
        <v>77513.813739999998</v>
      </c>
      <c r="L123" s="13"/>
      <c r="M123" s="13">
        <f>ROUND(M4+M47-M122,5)</f>
        <v>77847.08769</v>
      </c>
      <c r="N123" s="13"/>
      <c r="O123" s="13">
        <f>ROUND(O4+O47-O122,5)</f>
        <v>-120463.06057</v>
      </c>
      <c r="P123" s="13"/>
      <c r="Q123" s="13">
        <f>ROUND(Q4+Q47-Q122,5)</f>
        <v>21250.52504</v>
      </c>
      <c r="R123" s="13"/>
      <c r="S123" s="13">
        <f>ROUND(S4+S47-S122,5)</f>
        <v>15271.22176</v>
      </c>
      <c r="T123" s="13"/>
      <c r="U123" s="13">
        <f>ROUND(U4+U47-U122,5)</f>
        <v>2699.7491</v>
      </c>
      <c r="V123" s="13"/>
      <c r="W123" s="13">
        <f>ROUND(W4+W47-W122,5)</f>
        <v>67248.237689999994</v>
      </c>
      <c r="X123" s="13"/>
      <c r="Y123" s="13">
        <f>ROUND(Y4+Y47-Y122,5)</f>
        <v>45976.634729999998</v>
      </c>
      <c r="Z123" s="13"/>
      <c r="AA123" s="13">
        <f>ROUND(AA4+AA47-AA122,5)</f>
        <v>-117242.18763</v>
      </c>
      <c r="AB123" s="13"/>
      <c r="AC123" s="13">
        <f>ROUND(AC4+AC47-AC122,5)</f>
        <v>59164.165000000001</v>
      </c>
      <c r="AD123" s="13"/>
      <c r="AE123" s="13">
        <f t="shared" si="1"/>
        <v>223601.55337999997</v>
      </c>
    </row>
    <row r="124" spans="1:31" x14ac:dyDescent="0.3">
      <c r="A124" s="1"/>
      <c r="B124" s="1" t="s">
        <v>120</v>
      </c>
      <c r="C124" s="1"/>
      <c r="D124" s="1"/>
      <c r="E124" s="1"/>
      <c r="F124" s="1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 t="s">
        <v>12</v>
      </c>
    </row>
    <row r="125" spans="1:31" x14ac:dyDescent="0.3">
      <c r="A125" s="1"/>
      <c r="B125" s="1"/>
      <c r="C125" s="1" t="s">
        <v>121</v>
      </c>
      <c r="D125" s="1"/>
      <c r="E125" s="1"/>
      <c r="F125" s="1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 t="s">
        <v>12</v>
      </c>
    </row>
    <row r="126" spans="1:31" ht="19.5" thickBot="1" x14ac:dyDescent="0.35">
      <c r="A126" s="1"/>
      <c r="B126" s="1"/>
      <c r="C126" s="1"/>
      <c r="D126" s="1" t="s">
        <v>122</v>
      </c>
      <c r="E126" s="1"/>
      <c r="F126" s="1"/>
      <c r="G126" s="14">
        <v>1250</v>
      </c>
      <c r="H126" s="13"/>
      <c r="I126" s="14">
        <v>1250</v>
      </c>
      <c r="J126" s="13"/>
      <c r="K126" s="14">
        <v>1250</v>
      </c>
      <c r="L126" s="13"/>
      <c r="M126" s="14">
        <v>1250</v>
      </c>
      <c r="N126" s="13"/>
      <c r="O126" s="14">
        <v>1250</v>
      </c>
      <c r="P126" s="13"/>
      <c r="Q126" s="14">
        <v>1250</v>
      </c>
      <c r="R126" s="13"/>
      <c r="S126" s="14">
        <v>1250</v>
      </c>
      <c r="T126" s="13"/>
      <c r="U126" s="14">
        <v>1250</v>
      </c>
      <c r="V126" s="13"/>
      <c r="W126" s="14">
        <v>1250</v>
      </c>
      <c r="X126" s="13"/>
      <c r="Y126" s="14">
        <v>1250</v>
      </c>
      <c r="Z126" s="13"/>
      <c r="AA126" s="14">
        <v>1250</v>
      </c>
      <c r="AB126" s="13"/>
      <c r="AC126" s="14">
        <v>1250</v>
      </c>
      <c r="AD126" s="13"/>
      <c r="AE126" s="14">
        <f t="shared" si="1"/>
        <v>15000</v>
      </c>
    </row>
    <row r="127" spans="1:31" x14ac:dyDescent="0.3">
      <c r="A127" s="1"/>
      <c r="B127" s="1"/>
      <c r="C127" s="1" t="s">
        <v>123</v>
      </c>
      <c r="D127" s="1"/>
      <c r="E127" s="1"/>
      <c r="F127" s="1"/>
      <c r="G127" s="13">
        <f>ROUND(SUM(G125:G126),5)</f>
        <v>1250</v>
      </c>
      <c r="H127" s="13"/>
      <c r="I127" s="13">
        <f>ROUND(SUM(I125:I126),5)</f>
        <v>1250</v>
      </c>
      <c r="J127" s="13"/>
      <c r="K127" s="13">
        <f>ROUND(SUM(K125:K126),5)</f>
        <v>1250</v>
      </c>
      <c r="L127" s="13"/>
      <c r="M127" s="13">
        <f>ROUND(SUM(M125:M126),5)</f>
        <v>1250</v>
      </c>
      <c r="N127" s="13"/>
      <c r="O127" s="13">
        <f>ROUND(SUM(O125:O126),5)</f>
        <v>1250</v>
      </c>
      <c r="P127" s="13"/>
      <c r="Q127" s="13">
        <f>ROUND(SUM(Q125:Q126),5)</f>
        <v>1250</v>
      </c>
      <c r="R127" s="13"/>
      <c r="S127" s="13">
        <f>ROUND(SUM(S125:S126),5)</f>
        <v>1250</v>
      </c>
      <c r="T127" s="13"/>
      <c r="U127" s="13">
        <f>ROUND(SUM(U125:U126),5)</f>
        <v>1250</v>
      </c>
      <c r="V127" s="13"/>
      <c r="W127" s="13">
        <f>ROUND(SUM(W125:W126),5)</f>
        <v>1250</v>
      </c>
      <c r="X127" s="13"/>
      <c r="Y127" s="13">
        <f>ROUND(SUM(Y125:Y126),5)</f>
        <v>1250</v>
      </c>
      <c r="Z127" s="13"/>
      <c r="AA127" s="13">
        <f>ROUND(SUM(AA125:AA126),5)</f>
        <v>1250</v>
      </c>
      <c r="AB127" s="13"/>
      <c r="AC127" s="13">
        <f>ROUND(SUM(AC125:AC126),5)</f>
        <v>1250</v>
      </c>
      <c r="AD127" s="13"/>
      <c r="AE127" s="13">
        <f t="shared" si="1"/>
        <v>15000</v>
      </c>
    </row>
    <row r="128" spans="1:31" x14ac:dyDescent="0.3">
      <c r="A128" s="1"/>
      <c r="B128" s="1"/>
      <c r="C128" s="1" t="s">
        <v>124</v>
      </c>
      <c r="D128" s="1"/>
      <c r="E128" s="1"/>
      <c r="F128" s="1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>
        <f t="shared" si="1"/>
        <v>0</v>
      </c>
    </row>
    <row r="129" spans="1:31" x14ac:dyDescent="0.3">
      <c r="A129" s="1"/>
      <c r="B129" s="1"/>
      <c r="C129" s="1"/>
      <c r="D129" s="1" t="s">
        <v>125</v>
      </c>
      <c r="E129" s="1"/>
      <c r="F129" s="1"/>
      <c r="G129" s="13">
        <v>1220</v>
      </c>
      <c r="H129" s="13"/>
      <c r="I129" s="13">
        <v>1220</v>
      </c>
      <c r="J129" s="13"/>
      <c r="K129" s="13">
        <v>1220</v>
      </c>
      <c r="L129" s="13"/>
      <c r="M129" s="13">
        <v>1220</v>
      </c>
      <c r="N129" s="13"/>
      <c r="O129" s="13">
        <v>1220</v>
      </c>
      <c r="P129" s="13"/>
      <c r="Q129" s="13">
        <v>1220</v>
      </c>
      <c r="R129" s="13"/>
      <c r="S129" s="13">
        <v>1220</v>
      </c>
      <c r="T129" s="13"/>
      <c r="U129" s="13">
        <v>1220</v>
      </c>
      <c r="V129" s="13"/>
      <c r="W129" s="13">
        <v>1220</v>
      </c>
      <c r="X129" s="13"/>
      <c r="Y129" s="13">
        <v>1220</v>
      </c>
      <c r="Z129" s="13"/>
      <c r="AA129" s="13">
        <v>1220</v>
      </c>
      <c r="AB129" s="13"/>
      <c r="AC129" s="13">
        <v>1220</v>
      </c>
      <c r="AD129" s="13"/>
      <c r="AE129" s="13">
        <f t="shared" si="1"/>
        <v>14640</v>
      </c>
    </row>
    <row r="130" spans="1:31" x14ac:dyDescent="0.3">
      <c r="A130" s="1"/>
      <c r="B130" s="1"/>
      <c r="C130" s="1"/>
      <c r="D130" s="1" t="s">
        <v>126</v>
      </c>
      <c r="E130" s="1"/>
      <c r="F130" s="1"/>
      <c r="G130" s="13">
        <f>+G129*0.072</f>
        <v>87.839999999999989</v>
      </c>
      <c r="H130" s="13"/>
      <c r="I130" s="13">
        <f>+I129*0.072</f>
        <v>87.839999999999989</v>
      </c>
      <c r="J130" s="13"/>
      <c r="K130" s="13">
        <f>+K129*0.072</f>
        <v>87.839999999999989</v>
      </c>
      <c r="L130" s="13"/>
      <c r="M130" s="13">
        <f>+M129*0.072</f>
        <v>87.839999999999989</v>
      </c>
      <c r="N130" s="13"/>
      <c r="O130" s="13">
        <f>+O129*0.072</f>
        <v>87.839999999999989</v>
      </c>
      <c r="P130" s="13"/>
      <c r="Q130" s="13">
        <f>+Q129*0.072</f>
        <v>87.839999999999989</v>
      </c>
      <c r="R130" s="13"/>
      <c r="S130" s="13">
        <f>+S129*0.072</f>
        <v>87.839999999999989</v>
      </c>
      <c r="T130" s="13"/>
      <c r="U130" s="13">
        <f>+U129*0.072</f>
        <v>87.839999999999989</v>
      </c>
      <c r="V130" s="13"/>
      <c r="W130" s="13">
        <f>+W129*0.072</f>
        <v>87.839999999999989</v>
      </c>
      <c r="X130" s="13"/>
      <c r="Y130" s="13">
        <f>+Y129*0.072</f>
        <v>87.839999999999989</v>
      </c>
      <c r="Z130" s="13"/>
      <c r="AA130" s="13">
        <f>+AA129*0.072</f>
        <v>87.839999999999989</v>
      </c>
      <c r="AB130" s="13"/>
      <c r="AC130" s="13">
        <f>+AC129*0.072</f>
        <v>87.839999999999989</v>
      </c>
      <c r="AD130" s="13"/>
      <c r="AE130" s="13">
        <f t="shared" si="1"/>
        <v>1054.0800000000002</v>
      </c>
    </row>
    <row r="131" spans="1:31" ht="19.5" thickBot="1" x14ac:dyDescent="0.35">
      <c r="A131" s="1"/>
      <c r="B131" s="1"/>
      <c r="C131" s="1"/>
      <c r="D131" s="1" t="s">
        <v>127</v>
      </c>
      <c r="E131" s="1"/>
      <c r="F131" s="1"/>
      <c r="G131" s="15">
        <v>100</v>
      </c>
      <c r="H131" s="13"/>
      <c r="I131" s="15">
        <v>100</v>
      </c>
      <c r="J131" s="13"/>
      <c r="K131" s="15">
        <v>364.63</v>
      </c>
      <c r="L131" s="13"/>
      <c r="M131" s="15">
        <v>100</v>
      </c>
      <c r="N131" s="13"/>
      <c r="O131" s="15">
        <v>149.77000000000001</v>
      </c>
      <c r="P131" s="13"/>
      <c r="Q131" s="15">
        <v>100</v>
      </c>
      <c r="R131" s="13"/>
      <c r="S131" s="15">
        <v>100</v>
      </c>
      <c r="T131" s="13"/>
      <c r="U131" s="15">
        <v>100</v>
      </c>
      <c r="V131" s="13"/>
      <c r="W131" s="15">
        <v>100</v>
      </c>
      <c r="X131" s="13"/>
      <c r="Y131" s="15">
        <v>100</v>
      </c>
      <c r="Z131" s="13"/>
      <c r="AA131" s="15">
        <v>100</v>
      </c>
      <c r="AB131" s="13"/>
      <c r="AC131" s="15">
        <v>100</v>
      </c>
      <c r="AD131" s="13"/>
      <c r="AE131" s="14">
        <f t="shared" si="1"/>
        <v>1514.4</v>
      </c>
    </row>
    <row r="132" spans="1:31" ht="19.5" thickBot="1" x14ac:dyDescent="0.35">
      <c r="A132" s="1"/>
      <c r="B132" s="1"/>
      <c r="C132" s="1" t="s">
        <v>128</v>
      </c>
      <c r="D132" s="1"/>
      <c r="E132" s="1"/>
      <c r="F132" s="1"/>
      <c r="G132" s="17">
        <f>ROUND(SUM(G128:G131),5)</f>
        <v>1407.84</v>
      </c>
      <c r="H132" s="13"/>
      <c r="I132" s="17">
        <f>ROUND(SUM(I128:I131),5)</f>
        <v>1407.84</v>
      </c>
      <c r="J132" s="13"/>
      <c r="K132" s="17">
        <f>ROUND(SUM(K128:K131),5)</f>
        <v>1672.47</v>
      </c>
      <c r="L132" s="13"/>
      <c r="M132" s="17">
        <f>ROUND(SUM(M128:M131),5)</f>
        <v>1407.84</v>
      </c>
      <c r="N132" s="13"/>
      <c r="O132" s="17">
        <f>ROUND(SUM(O128:O131),5)</f>
        <v>1457.61</v>
      </c>
      <c r="P132" s="13"/>
      <c r="Q132" s="17">
        <f>ROUND(SUM(Q128:Q131),5)</f>
        <v>1407.84</v>
      </c>
      <c r="R132" s="13"/>
      <c r="S132" s="17">
        <f>ROUND(SUM(S128:S131),5)</f>
        <v>1407.84</v>
      </c>
      <c r="T132" s="13"/>
      <c r="U132" s="17">
        <f>ROUND(SUM(U128:U131),5)</f>
        <v>1407.84</v>
      </c>
      <c r="V132" s="13"/>
      <c r="W132" s="17">
        <f>ROUND(SUM(W128:W131),5)</f>
        <v>1407.84</v>
      </c>
      <c r="X132" s="13"/>
      <c r="Y132" s="17">
        <f>ROUND(SUM(Y128:Y131),5)</f>
        <v>1407.84</v>
      </c>
      <c r="Z132" s="13"/>
      <c r="AA132" s="17">
        <f>ROUND(SUM(AA128:AA131),5)</f>
        <v>1407.84</v>
      </c>
      <c r="AB132" s="13"/>
      <c r="AC132" s="17">
        <f>ROUND(SUM(AC128:AC131),5)</f>
        <v>1407.84</v>
      </c>
      <c r="AD132" s="13"/>
      <c r="AE132" s="16">
        <f t="shared" si="1"/>
        <v>17208.48</v>
      </c>
    </row>
    <row r="133" spans="1:31" ht="19.5" thickBot="1" x14ac:dyDescent="0.35">
      <c r="A133" s="1"/>
      <c r="B133" s="1" t="s">
        <v>129</v>
      </c>
      <c r="C133" s="1"/>
      <c r="D133" s="1"/>
      <c r="E133" s="1"/>
      <c r="F133" s="1"/>
      <c r="G133" s="17">
        <f>ROUND(G124+G127-G132,5)</f>
        <v>-157.84</v>
      </c>
      <c r="H133" s="13"/>
      <c r="I133" s="17">
        <f>ROUND(I124+I127-I132,5)</f>
        <v>-157.84</v>
      </c>
      <c r="J133" s="13"/>
      <c r="K133" s="17">
        <f>ROUND(K124+K127-K132,5)</f>
        <v>-422.47</v>
      </c>
      <c r="L133" s="13"/>
      <c r="M133" s="17">
        <f>ROUND(M124+M127-M132,5)</f>
        <v>-157.84</v>
      </c>
      <c r="N133" s="13"/>
      <c r="O133" s="17">
        <f>ROUND(O124+O127-O132,5)</f>
        <v>-207.61</v>
      </c>
      <c r="P133" s="13"/>
      <c r="Q133" s="17">
        <f>ROUND(Q124+Q127-Q132,5)</f>
        <v>-157.84</v>
      </c>
      <c r="R133" s="13"/>
      <c r="S133" s="17">
        <f>ROUND(S124+S127-S132,5)</f>
        <v>-157.84</v>
      </c>
      <c r="T133" s="13"/>
      <c r="U133" s="17">
        <f>ROUND(U124+U127-U132,5)</f>
        <v>-157.84</v>
      </c>
      <c r="V133" s="13"/>
      <c r="W133" s="17">
        <f>ROUND(W124+W127-W132,5)</f>
        <v>-157.84</v>
      </c>
      <c r="X133" s="13"/>
      <c r="Y133" s="17">
        <f>ROUND(Y124+Y127-Y132,5)</f>
        <v>-157.84</v>
      </c>
      <c r="Z133" s="13"/>
      <c r="AA133" s="17">
        <f>ROUND(AA124+AA127-AA132,5)</f>
        <v>-157.84</v>
      </c>
      <c r="AB133" s="13"/>
      <c r="AC133" s="17">
        <f>ROUND(AC124+AC127-AC132,5)</f>
        <v>-157.84</v>
      </c>
      <c r="AD133" s="13"/>
      <c r="AE133" s="16">
        <f t="shared" si="1"/>
        <v>-2208.48</v>
      </c>
    </row>
    <row r="134" spans="1:31" s="2" customFormat="1" thickBot="1" x14ac:dyDescent="0.3">
      <c r="A134" s="1" t="s">
        <v>130</v>
      </c>
      <c r="B134" s="1"/>
      <c r="C134" s="1"/>
      <c r="D134" s="1"/>
      <c r="E134" s="1"/>
      <c r="F134" s="1"/>
      <c r="G134" s="18">
        <f>ROUND(G123+G133,5)</f>
        <v>42075.614580000001</v>
      </c>
      <c r="H134" s="13"/>
      <c r="I134" s="18">
        <f>ROUND(I123+I133,5)</f>
        <v>51944.072249999997</v>
      </c>
      <c r="J134" s="13"/>
      <c r="K134" s="18">
        <f>ROUND(K123+K133,5)</f>
        <v>77091.343739999997</v>
      </c>
      <c r="L134" s="13"/>
      <c r="M134" s="18">
        <f>ROUND(M123+M133,5)</f>
        <v>77689.247690000004</v>
      </c>
      <c r="N134" s="13"/>
      <c r="O134" s="18">
        <f>ROUND(O123+O133,5)</f>
        <v>-120670.67057</v>
      </c>
      <c r="P134" s="13"/>
      <c r="Q134" s="18">
        <f>ROUND(Q123+Q133,5)</f>
        <v>21092.68504</v>
      </c>
      <c r="R134" s="13"/>
      <c r="S134" s="18">
        <f>ROUND(S123+S133,5)</f>
        <v>15113.38176</v>
      </c>
      <c r="T134" s="13"/>
      <c r="U134" s="18">
        <f>ROUND(U123+U133,5)</f>
        <v>2541.9090999999999</v>
      </c>
      <c r="V134" s="13"/>
      <c r="W134" s="18">
        <f>ROUND(W123+W133,5)</f>
        <v>67090.397689999998</v>
      </c>
      <c r="X134" s="13"/>
      <c r="Y134" s="18">
        <f>ROUND(Y123+Y133,5)</f>
        <v>45818.794730000001</v>
      </c>
      <c r="Z134" s="13"/>
      <c r="AA134" s="18">
        <f>ROUND(AA123+AA133,5)</f>
        <v>-117400.02763</v>
      </c>
      <c r="AB134" s="13"/>
      <c r="AC134" s="18">
        <f>ROUND(AC123+AC133,5)</f>
        <v>59006.324999999997</v>
      </c>
      <c r="AD134" s="13"/>
      <c r="AE134" s="18">
        <f t="shared" si="1"/>
        <v>221393.07337999996</v>
      </c>
    </row>
    <row r="135" spans="1:31" ht="19.5" thickTop="1" x14ac:dyDescent="0.3"/>
    <row r="136" spans="1:31" x14ac:dyDescent="0.3">
      <c r="AE136" s="19" t="s">
        <v>12</v>
      </c>
    </row>
    <row r="137" spans="1:31" x14ac:dyDescent="0.3">
      <c r="G137" s="3" t="s">
        <v>12</v>
      </c>
      <c r="Y137" s="3" t="s">
        <v>12</v>
      </c>
      <c r="AE137" s="20"/>
    </row>
    <row r="138" spans="1:31" x14ac:dyDescent="0.3">
      <c r="Y138" s="3" t="s">
        <v>12</v>
      </c>
      <c r="AE138" s="20" t="s">
        <v>12</v>
      </c>
    </row>
    <row r="139" spans="1:31" x14ac:dyDescent="0.3">
      <c r="AE139" s="3" t="s">
        <v>12</v>
      </c>
    </row>
    <row r="140" spans="1:31" x14ac:dyDescent="0.3">
      <c r="AE140" s="21" t="s">
        <v>12</v>
      </c>
    </row>
    <row r="141" spans="1:31" x14ac:dyDescent="0.3">
      <c r="AE141" s="3" t="s">
        <v>12</v>
      </c>
    </row>
    <row r="142" spans="1:31" x14ac:dyDescent="0.3">
      <c r="AE142" s="21" t="s">
        <v>12</v>
      </c>
    </row>
    <row r="143" spans="1:31" x14ac:dyDescent="0.3">
      <c r="AE143" s="21" t="s">
        <v>12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2020-2021</vt:lpstr>
      <vt:lpstr>Assumptions</vt:lpstr>
      <vt:lpstr>Actual to date May 2020</vt:lpstr>
      <vt:lpstr>Budget 2019-2020</vt:lpstr>
      <vt:lpstr>'2020-2021'!Print_Titles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DIDS</dc:creator>
  <cp:lastModifiedBy>DIDS</cp:lastModifiedBy>
  <cp:lastPrinted>2020-08-20T14:02:06Z</cp:lastPrinted>
  <dcterms:created xsi:type="dcterms:W3CDTF">2020-07-01T17:39:21Z</dcterms:created>
  <dcterms:modified xsi:type="dcterms:W3CDTF">2020-08-20T14:09:30Z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e16170a-232e-4edd-87da-29a97174775b_Enabled">
    <vt:lpwstr>true</vt:lpwstr>
  </property>
  <property fmtid="{D5CDD505-2E9C-101B-9397-08002B2CF9AE}" pid="3" name="MSIP_Label_be16170a-232e-4edd-87da-29a97174775b_SetDate">
    <vt:lpwstr>2020-08-20T14:09:29Z</vt:lpwstr>
  </property>
  <property fmtid="{D5CDD505-2E9C-101B-9397-08002B2CF9AE}" pid="4" name="MSIP_Label_be16170a-232e-4edd-87da-29a97174775b_Method">
    <vt:lpwstr>Privileged</vt:lpwstr>
  </property>
  <property fmtid="{D5CDD505-2E9C-101B-9397-08002B2CF9AE}" pid="5" name="MSIP_Label_be16170a-232e-4edd-87da-29a97174775b_Name">
    <vt:lpwstr>Personal</vt:lpwstr>
  </property>
  <property fmtid="{D5CDD505-2E9C-101B-9397-08002B2CF9AE}" pid="6" name="MSIP_Label_be16170a-232e-4edd-87da-29a97174775b_SiteId">
    <vt:lpwstr>4cd5b4ae-c470-481f-8624-901f42efe3ed</vt:lpwstr>
  </property>
  <property fmtid="{D5CDD505-2E9C-101B-9397-08002B2CF9AE}" pid="7" name="MSIP_Label_be16170a-232e-4edd-87da-29a97174775b_ActionId">
    <vt:lpwstr>6c6f77d9-73cc-487a-adcb-1d378faedb2d</vt:lpwstr>
  </property>
  <property fmtid="{D5CDD505-2E9C-101B-9397-08002B2CF9AE}" pid="8" name="MSIP_Label_be16170a-232e-4edd-87da-29a97174775b_ContentBits">
    <vt:lpwstr>2</vt:lpwstr>
  </property>
</Properties>
</file>